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<sst xmlns="http://schemas.openxmlformats.org/spreadsheetml/2006/main" count="497" uniqueCount="248">
  <si>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Mpumalanga: Gert Sibande(DC30)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</si>
  <si>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</si>
  <si>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</si>
  <si>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</si>
  <si>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</si>
  <si>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</si>
  <si>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</si>
  <si>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</si>
  <si>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</si>
  <si>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</si>
  <si>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</si>
  <si>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</si>
  <si>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</si>
  <si>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</si>
  <si>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</si>
  <si>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</si>
  <si>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</si>
  <si>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</si>
  <si>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</si>
  <si>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</si>
  <si>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</si>
  <si>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</si>
  <si>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</si>
  <si>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</si>
  <si>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</si>
  <si>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</si>
  <si>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</si>
  <si>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</si>
  <si>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</si>
  <si>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</si>
  <si>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</si>
  <si>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</si>
  <si>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</si>
  <si>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</si>
  <si>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</si>
  <si>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</si>
  <si>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</si>
  <si>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</si>
  <si>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</si>
  <si>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</si>
  <si>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</si>
  <si>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</si>
  <si>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</si>
  <si>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</si>
  <si>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</si>
  <si>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</si>
  <si>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</si>
  <si>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</si>
  <si>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</si>
  <si>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</si>
  <si>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</si>
  <si>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</si>
  <si>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</si>
  <si>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</si>
  <si>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</si>
  <si>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</si>
  <si>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</si>
  <si>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</si>
  <si>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</si>
  <si>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</si>
  <si>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</si>
  <si>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</si>
  <si>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</si>
  <si>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</si>
  <si>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</si>
  <si>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</si>
  <si>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</si>
  <si>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</si>
  <si>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</si>
  <si>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Gert Sibande(DC30)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</si>
  <si>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</si>
  <si>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</si>
  <si>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</si>
  <si>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</si>
  <si>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</si>
  <si>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</si>
  <si>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</si>
  <si>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</si>
  <si>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</si>
  <si>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</si>
  <si>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</si>
  <si>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</si>
  <si>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</si>
  <si>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</si>
  <si>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</si>
  <si>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</si>
  <si>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</si>
  <si>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</si>
  <si>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</si>
  <si>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</si>
  <si>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</si>
  <si>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</si>
  <si>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</si>
  <si>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</si>
  <si>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</si>
  <si>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</si>
  <si>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</si>
  <si>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</si>
  <si>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</si>
  <si>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Gert Sibande(DC30)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</si>
  <si>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</si>
  <si>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</si>
  <si>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</si>
  <si>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</si>
  <si>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</si>
  <si>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</si>
  <si>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</si>
  <si>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</si>
  <si>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</si>
  <si>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</si>
  <si>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</si>
  <si>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</si>
  <si>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</si>
  <si>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</si>
  <si>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</si>
  <si>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</si>
  <si>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</si>
  <si>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</si>
  <si>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</si>
  <si>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</si>
  <si>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</si>
  <si>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</si>
  <si>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</si>
  <si>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</si>
  <si>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</si>
  <si>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</si>
  <si>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</si>
  <si>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</si>
  <si>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</si>
  <si>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</si>
  <si>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</si>
  <si>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</si>
  <si>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Gert Sibande(DC30)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</si>
  <si>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</si>
  <si>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</si>
  <si>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</si>
  <si>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</si>
  <si>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</si>
  <si>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</si>
  <si>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</si>
  <si>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</si>
  <si>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</si>
  <si>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Gert Sibande(DC30)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</si>
  <si>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</si>
  <si>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</si>
  <si>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</si>
  <si>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</si>
  <si>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</si>
  <si>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</si>
  <si>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</si>
  <si>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</si>
  <si>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</si>
  <si>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</si>
  <si>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</si>
  <si>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</si>
  <si>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</si>
  <si>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</si>
  <si>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</si>
  <si>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</si>
  <si>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</si>
  <si>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</si>
  <si>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</si>
  <si>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</si>
  <si>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</si>
  <si>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</si>
  <si>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</si>
  <si>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</si>
  <si>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</si>
  <si>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</si>
  <si>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</si>
  <si>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</si>
  <si>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</si>
  <si>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</si>
  <si>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</si>
  <si>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</si>
  <si>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</si>
  <si>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Gert Sibande(DC30)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</si>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</sst>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0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7">
        <v>0</v>
      </c>
      <c r="Y6" s="28">
        <v>0</v>
      </c>
    </row>
    <row r="7" spans="1:25" ht="13.5">
      <c r="A7" s="24" t="s">
        <v>32</v>
      </c>
      <c r="B7" s="2">
        <v>10199918</v>
      </c>
      <c r="C7" s="25">
        <v>6718351</v>
      </c>
      <c r="D7" s="26">
        <v>3214920</v>
      </c>
      <c r="E7" s="26">
        <v>94148</v>
      </c>
      <c r="F7" s="26">
        <v>259636</v>
      </c>
      <c r="G7" s="26">
        <v>333817</v>
      </c>
      <c r="H7" s="26">
        <v>687601</v>
      </c>
      <c r="I7" s="26">
        <v>1031331</v>
      </c>
      <c r="J7" s="26">
        <v>29982</v>
      </c>
      <c r="K7" s="26">
        <v>121396</v>
      </c>
      <c r="L7" s="26">
        <v>1182709</v>
      </c>
      <c r="M7" s="26">
        <v>101023</v>
      </c>
      <c r="N7" s="26">
        <v>665946</v>
      </c>
      <c r="O7" s="26">
        <v>109548</v>
      </c>
      <c r="P7" s="26">
        <v>876517</v>
      </c>
      <c r="Q7" s="26">
        <v>127078</v>
      </c>
      <c r="R7" s="26">
        <v>225820</v>
      </c>
      <c r="S7" s="26">
        <v>185282</v>
      </c>
      <c r="T7" s="26">
        <v>538180</v>
      </c>
      <c r="U7" s="26">
        <v>3285007</v>
      </c>
      <c r="V7" s="26">
        <v>3214920</v>
      </c>
      <c r="W7" s="26">
        <v>70087</v>
      </c>
      <c r="X7" s="27">
        <v>2.18</v>
      </c>
      <c r="Y7" s="28">
        <v>3214920</v>
      </c>
    </row>
    <row r="8" spans="1:25" ht="13.5">
      <c r="A8" s="24" t="s">
        <v>33</v>
      </c>
      <c r="B8" s="2">
        <v>251769413</v>
      </c>
      <c r="C8" s="25">
        <v>244147955</v>
      </c>
      <c r="D8" s="26">
        <v>240168950</v>
      </c>
      <c r="E8" s="26">
        <v>100228314</v>
      </c>
      <c r="F8" s="26">
        <v>1000000</v>
      </c>
      <c r="G8" s="26">
        <v>0</v>
      </c>
      <c r="H8" s="26">
        <v>101228314</v>
      </c>
      <c r="I8" s="26">
        <v>0</v>
      </c>
      <c r="J8" s="26">
        <v>21000</v>
      </c>
      <c r="K8" s="26">
        <v>79382652</v>
      </c>
      <c r="L8" s="26">
        <v>79403652</v>
      </c>
      <c r="M8" s="26">
        <v>0</v>
      </c>
      <c r="N8" s="26">
        <v>0</v>
      </c>
      <c r="O8" s="26">
        <v>61037000</v>
      </c>
      <c r="P8" s="26">
        <v>61037000</v>
      </c>
      <c r="Q8" s="26">
        <v>0</v>
      </c>
      <c r="R8" s="26">
        <v>0</v>
      </c>
      <c r="S8" s="26">
        <v>180000</v>
      </c>
      <c r="T8" s="26">
        <v>180000</v>
      </c>
      <c r="U8" s="26">
        <v>241848966</v>
      </c>
      <c r="V8" s="26">
        <v>240168950</v>
      </c>
      <c r="W8" s="26">
        <v>1680016</v>
      </c>
      <c r="X8" s="27">
        <v>0.7</v>
      </c>
      <c r="Y8" s="28">
        <v>240168950</v>
      </c>
    </row>
    <row r="9" spans="1:25" ht="13.5">
      <c r="A9" s="24" t="s">
        <v>34</v>
      </c>
      <c r="B9" s="2">
        <v>7233887</v>
      </c>
      <c r="C9" s="25">
        <v>35843630</v>
      </c>
      <c r="D9" s="26">
        <v>46665190</v>
      </c>
      <c r="E9" s="26">
        <v>152981</v>
      </c>
      <c r="F9" s="26">
        <v>-31023</v>
      </c>
      <c r="G9" s="26">
        <v>62913</v>
      </c>
      <c r="H9" s="26">
        <v>184871</v>
      </c>
      <c r="I9" s="26">
        <v>216744</v>
      </c>
      <c r="J9" s="26">
        <v>35588451</v>
      </c>
      <c r="K9" s="26">
        <v>140399</v>
      </c>
      <c r="L9" s="26">
        <v>35945594</v>
      </c>
      <c r="M9" s="26">
        <v>140462</v>
      </c>
      <c r="N9" s="26">
        <v>22196</v>
      </c>
      <c r="O9" s="26">
        <v>54831</v>
      </c>
      <c r="P9" s="26">
        <v>217489</v>
      </c>
      <c r="Q9" s="26">
        <v>294113</v>
      </c>
      <c r="R9" s="26">
        <v>26813</v>
      </c>
      <c r="S9" s="26">
        <v>1696928</v>
      </c>
      <c r="T9" s="26">
        <v>2017854</v>
      </c>
      <c r="U9" s="26">
        <v>38365808</v>
      </c>
      <c r="V9" s="26">
        <v>46665190</v>
      </c>
      <c r="W9" s="26">
        <v>-8299382</v>
      </c>
      <c r="X9" s="27">
        <v>-17.78</v>
      </c>
      <c r="Y9" s="28">
        <v>46665190</v>
      </c>
    </row>
    <row r="10" spans="1:25" ht="25.5">
      <c r="A10" s="29" t="s">
        <v>212</v>
      </c>
      <c r="B10" s="30">
        <f>SUM(B5:B9)</f>
        <v>269203218</v>
      </c>
      <c r="C10" s="31">
        <f aca="true" t="shared" si="0" ref="C10:Y10">SUM(C5:C9)</f>
        <v>286709936</v>
      </c>
      <c r="D10" s="32">
        <f t="shared" si="0"/>
        <v>290049060</v>
      </c>
      <c r="E10" s="32">
        <f t="shared" si="0"/>
        <v>100475443</v>
      </c>
      <c r="F10" s="32">
        <f t="shared" si="0"/>
        <v>1228613</v>
      </c>
      <c r="G10" s="32">
        <f t="shared" si="0"/>
        <v>396730</v>
      </c>
      <c r="H10" s="32">
        <f t="shared" si="0"/>
        <v>102100786</v>
      </c>
      <c r="I10" s="32">
        <f t="shared" si="0"/>
        <v>1248075</v>
      </c>
      <c r="J10" s="32">
        <f t="shared" si="0"/>
        <v>35639433</v>
      </c>
      <c r="K10" s="32">
        <f t="shared" si="0"/>
        <v>79644447</v>
      </c>
      <c r="L10" s="32">
        <f t="shared" si="0"/>
        <v>116531955</v>
      </c>
      <c r="M10" s="32">
        <f t="shared" si="0"/>
        <v>241485</v>
      </c>
      <c r="N10" s="32">
        <f t="shared" si="0"/>
        <v>688142</v>
      </c>
      <c r="O10" s="32">
        <f t="shared" si="0"/>
        <v>61201379</v>
      </c>
      <c r="P10" s="32">
        <f t="shared" si="0"/>
        <v>62131006</v>
      </c>
      <c r="Q10" s="32">
        <f t="shared" si="0"/>
        <v>421191</v>
      </c>
      <c r="R10" s="32">
        <f t="shared" si="0"/>
        <v>252633</v>
      </c>
      <c r="S10" s="32">
        <f t="shared" si="0"/>
        <v>2062210</v>
      </c>
      <c r="T10" s="32">
        <f t="shared" si="0"/>
        <v>2736034</v>
      </c>
      <c r="U10" s="32">
        <f t="shared" si="0"/>
        <v>283499781</v>
      </c>
      <c r="V10" s="32">
        <f t="shared" si="0"/>
        <v>290049060</v>
      </c>
      <c r="W10" s="32">
        <f t="shared" si="0"/>
        <v>-6549279</v>
      </c>
      <c r="X10" s="33">
        <f>+IF(V10&lt;&gt;0,(W10/V10)*100,0)</f>
        <v>-2.2579900793334757</v>
      </c>
      <c r="Y10" s="34">
        <f t="shared" si="0"/>
        <v>290049060</v>
      </c>
    </row>
    <row r="11" spans="1:25" ht="13.5">
      <c r="A11" s="24" t="s">
        <v>36</v>
      </c>
      <c r="B11" s="2">
        <v>39213614</v>
      </c>
      <c r="C11" s="25">
        <v>57758360</v>
      </c>
      <c r="D11" s="26">
        <v>54267820</v>
      </c>
      <c r="E11" s="26">
        <v>3410452</v>
      </c>
      <c r="F11" s="26">
        <v>3588962</v>
      </c>
      <c r="G11" s="26">
        <v>3749590</v>
      </c>
      <c r="H11" s="26">
        <v>10749004</v>
      </c>
      <c r="I11" s="26">
        <v>4122377</v>
      </c>
      <c r="J11" s="26">
        <v>3740541</v>
      </c>
      <c r="K11" s="26">
        <v>3854255</v>
      </c>
      <c r="L11" s="26">
        <v>11717173</v>
      </c>
      <c r="M11" s="26">
        <v>3691646</v>
      </c>
      <c r="N11" s="26">
        <v>3964106</v>
      </c>
      <c r="O11" s="26">
        <v>3819273</v>
      </c>
      <c r="P11" s="26">
        <v>11475025</v>
      </c>
      <c r="Q11" s="26">
        <v>3789600</v>
      </c>
      <c r="R11" s="26">
        <v>3944000</v>
      </c>
      <c r="S11" s="26">
        <v>4447809</v>
      </c>
      <c r="T11" s="26">
        <v>12181409</v>
      </c>
      <c r="U11" s="26">
        <v>46122611</v>
      </c>
      <c r="V11" s="26">
        <v>54267820</v>
      </c>
      <c r="W11" s="26">
        <v>-8145209</v>
      </c>
      <c r="X11" s="27">
        <v>-15.01</v>
      </c>
      <c r="Y11" s="28">
        <v>54267820</v>
      </c>
    </row>
    <row r="12" spans="1:25" ht="13.5">
      <c r="A12" s="24" t="s">
        <v>37</v>
      </c>
      <c r="B12" s="2">
        <v>7805156</v>
      </c>
      <c r="C12" s="25">
        <v>8676390</v>
      </c>
      <c r="D12" s="26">
        <v>8369420</v>
      </c>
      <c r="E12" s="26">
        <v>646996</v>
      </c>
      <c r="F12" s="26">
        <v>645305</v>
      </c>
      <c r="G12" s="26">
        <v>662011</v>
      </c>
      <c r="H12" s="26">
        <v>1954312</v>
      </c>
      <c r="I12" s="26">
        <v>663188</v>
      </c>
      <c r="J12" s="26">
        <v>653002</v>
      </c>
      <c r="K12" s="26">
        <v>654770</v>
      </c>
      <c r="L12" s="26">
        <v>1970960</v>
      </c>
      <c r="M12" s="26">
        <v>648851</v>
      </c>
      <c r="N12" s="26">
        <v>919778</v>
      </c>
      <c r="O12" s="26">
        <v>686330</v>
      </c>
      <c r="P12" s="26">
        <v>2254959</v>
      </c>
      <c r="Q12" s="26">
        <v>680482</v>
      </c>
      <c r="R12" s="26">
        <v>697430</v>
      </c>
      <c r="S12" s="26">
        <v>680835</v>
      </c>
      <c r="T12" s="26">
        <v>2058747</v>
      </c>
      <c r="U12" s="26">
        <v>8238978</v>
      </c>
      <c r="V12" s="26">
        <v>8369420</v>
      </c>
      <c r="W12" s="26">
        <v>-130442</v>
      </c>
      <c r="X12" s="27">
        <v>-1.56</v>
      </c>
      <c r="Y12" s="28">
        <v>8369420</v>
      </c>
    </row>
    <row r="13" spans="1:25" ht="13.5">
      <c r="A13" s="24" t="s">
        <v>213</v>
      </c>
      <c r="B13" s="2">
        <v>2220553</v>
      </c>
      <c r="C13" s="25">
        <v>2055210</v>
      </c>
      <c r="D13" s="26">
        <v>6898510</v>
      </c>
      <c r="E13" s="26">
        <v>125269</v>
      </c>
      <c r="F13" s="26">
        <v>125269</v>
      </c>
      <c r="G13" s="26">
        <v>125269</v>
      </c>
      <c r="H13" s="26">
        <v>375807</v>
      </c>
      <c r="I13" s="26">
        <v>125269</v>
      </c>
      <c r="J13" s="26">
        <v>125269</v>
      </c>
      <c r="K13" s="26">
        <v>125269</v>
      </c>
      <c r="L13" s="26">
        <v>375807</v>
      </c>
      <c r="M13" s="26">
        <v>125269</v>
      </c>
      <c r="N13" s="26">
        <v>637665</v>
      </c>
      <c r="O13" s="26">
        <v>979151</v>
      </c>
      <c r="P13" s="26">
        <v>1742085</v>
      </c>
      <c r="Q13" s="26">
        <v>357652</v>
      </c>
      <c r="R13" s="26">
        <v>357652</v>
      </c>
      <c r="S13" s="26">
        <v>357652</v>
      </c>
      <c r="T13" s="26">
        <v>1072956</v>
      </c>
      <c r="U13" s="26">
        <v>3566655</v>
      </c>
      <c r="V13" s="26">
        <v>6898510</v>
      </c>
      <c r="W13" s="26">
        <v>-3331855</v>
      </c>
      <c r="X13" s="27">
        <v>-48.3</v>
      </c>
      <c r="Y13" s="28">
        <v>6898510</v>
      </c>
    </row>
    <row r="14" spans="1:25" ht="13.5">
      <c r="A14" s="24" t="s">
        <v>39</v>
      </c>
      <c r="B14" s="2">
        <v>4547750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89907</v>
      </c>
      <c r="P14" s="26">
        <v>89907</v>
      </c>
      <c r="Q14" s="26">
        <v>0</v>
      </c>
      <c r="R14" s="26">
        <v>0</v>
      </c>
      <c r="S14" s="26">
        <v>0</v>
      </c>
      <c r="T14" s="26">
        <v>0</v>
      </c>
      <c r="U14" s="26">
        <v>89907</v>
      </c>
      <c r="V14" s="26">
        <v>0</v>
      </c>
      <c r="W14" s="26">
        <v>89907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192365698</v>
      </c>
      <c r="C16" s="25">
        <v>134351100</v>
      </c>
      <c r="D16" s="26">
        <v>146507538</v>
      </c>
      <c r="E16" s="26">
        <v>1223932</v>
      </c>
      <c r="F16" s="26">
        <v>7808546</v>
      </c>
      <c r="G16" s="26">
        <v>4816521</v>
      </c>
      <c r="H16" s="26">
        <v>13848999</v>
      </c>
      <c r="I16" s="26">
        <v>6168454</v>
      </c>
      <c r="J16" s="26">
        <v>5911908</v>
      </c>
      <c r="K16" s="26">
        <v>24248166</v>
      </c>
      <c r="L16" s="26">
        <v>36328528</v>
      </c>
      <c r="M16" s="26">
        <v>7990776</v>
      </c>
      <c r="N16" s="26">
        <v>9566550</v>
      </c>
      <c r="O16" s="26">
        <v>8233092</v>
      </c>
      <c r="P16" s="26">
        <v>25790418</v>
      </c>
      <c r="Q16" s="26">
        <v>8916568</v>
      </c>
      <c r="R16" s="26">
        <v>19242374</v>
      </c>
      <c r="S16" s="26">
        <v>28938035</v>
      </c>
      <c r="T16" s="26">
        <v>57096977</v>
      </c>
      <c r="U16" s="26">
        <v>133064922</v>
      </c>
      <c r="V16" s="26">
        <v>146507538</v>
      </c>
      <c r="W16" s="26">
        <v>-13442616</v>
      </c>
      <c r="X16" s="27">
        <v>-9.18</v>
      </c>
      <c r="Y16" s="28">
        <v>146507538</v>
      </c>
    </row>
    <row r="17" spans="1:25" ht="13.5">
      <c r="A17" s="24" t="s">
        <v>42</v>
      </c>
      <c r="B17" s="2">
        <v>14143453</v>
      </c>
      <c r="C17" s="25">
        <v>31457505</v>
      </c>
      <c r="D17" s="26">
        <v>24576145</v>
      </c>
      <c r="E17" s="26">
        <v>331139</v>
      </c>
      <c r="F17" s="26">
        <v>969660</v>
      </c>
      <c r="G17" s="26">
        <v>1996554</v>
      </c>
      <c r="H17" s="26">
        <v>3297353</v>
      </c>
      <c r="I17" s="26">
        <v>1578469</v>
      </c>
      <c r="J17" s="26">
        <v>1469857</v>
      </c>
      <c r="K17" s="26">
        <v>1010055</v>
      </c>
      <c r="L17" s="26">
        <v>4058381</v>
      </c>
      <c r="M17" s="26">
        <v>1625717</v>
      </c>
      <c r="N17" s="26">
        <v>1031614</v>
      </c>
      <c r="O17" s="26">
        <v>899426</v>
      </c>
      <c r="P17" s="26">
        <v>3556757</v>
      </c>
      <c r="Q17" s="26">
        <v>1741186</v>
      </c>
      <c r="R17" s="26">
        <v>2402753</v>
      </c>
      <c r="S17" s="26">
        <v>4851935</v>
      </c>
      <c r="T17" s="26">
        <v>8995874</v>
      </c>
      <c r="U17" s="26">
        <v>19908365</v>
      </c>
      <c r="V17" s="26">
        <v>24576145</v>
      </c>
      <c r="W17" s="26">
        <v>-4667780</v>
      </c>
      <c r="X17" s="27">
        <v>-18.99</v>
      </c>
      <c r="Y17" s="28">
        <v>24576145</v>
      </c>
    </row>
    <row r="18" spans="1:25" ht="13.5">
      <c r="A18" s="36" t="s">
        <v>43</v>
      </c>
      <c r="B18" s="37">
        <f>SUM(B11:B17)</f>
        <v>260296224</v>
      </c>
      <c r="C18" s="38">
        <f aca="true" t="shared" si="1" ref="C18:Y18">SUM(C11:C17)</f>
        <v>234298565</v>
      </c>
      <c r="D18" s="39">
        <f t="shared" si="1"/>
        <v>240619433</v>
      </c>
      <c r="E18" s="39">
        <f t="shared" si="1"/>
        <v>5737788</v>
      </c>
      <c r="F18" s="39">
        <f t="shared" si="1"/>
        <v>13137742</v>
      </c>
      <c r="G18" s="39">
        <f t="shared" si="1"/>
        <v>11349945</v>
      </c>
      <c r="H18" s="39">
        <f t="shared" si="1"/>
        <v>30225475</v>
      </c>
      <c r="I18" s="39">
        <f t="shared" si="1"/>
        <v>12657757</v>
      </c>
      <c r="J18" s="39">
        <f t="shared" si="1"/>
        <v>11900577</v>
      </c>
      <c r="K18" s="39">
        <f t="shared" si="1"/>
        <v>29892515</v>
      </c>
      <c r="L18" s="39">
        <f t="shared" si="1"/>
        <v>54450849</v>
      </c>
      <c r="M18" s="39">
        <f t="shared" si="1"/>
        <v>14082259</v>
      </c>
      <c r="N18" s="39">
        <f t="shared" si="1"/>
        <v>16119713</v>
      </c>
      <c r="O18" s="39">
        <f t="shared" si="1"/>
        <v>14707179</v>
      </c>
      <c r="P18" s="39">
        <f t="shared" si="1"/>
        <v>44909151</v>
      </c>
      <c r="Q18" s="39">
        <f t="shared" si="1"/>
        <v>15485488</v>
      </c>
      <c r="R18" s="39">
        <f t="shared" si="1"/>
        <v>26644209</v>
      </c>
      <c r="S18" s="39">
        <f t="shared" si="1"/>
        <v>39276266</v>
      </c>
      <c r="T18" s="39">
        <f t="shared" si="1"/>
        <v>81405963</v>
      </c>
      <c r="U18" s="39">
        <f t="shared" si="1"/>
        <v>210991438</v>
      </c>
      <c r="V18" s="39">
        <f t="shared" si="1"/>
        <v>240619433</v>
      </c>
      <c r="W18" s="39">
        <f t="shared" si="1"/>
        <v>-29627995</v>
      </c>
      <c r="X18" s="33">
        <f>+IF(V18&lt;&gt;0,(W18/V18)*100,0)</f>
        <v>-12.313217860504226</v>
      </c>
      <c r="Y18" s="40">
        <f t="shared" si="1"/>
        <v>240619433</v>
      </c>
    </row>
    <row r="19" spans="1:25" ht="13.5">
      <c r="A19" s="36" t="s">
        <v>44</v>
      </c>
      <c r="B19" s="41">
        <f>+B10-B18</f>
        <v>8906994</v>
      </c>
      <c r="C19" s="42">
        <f aca="true" t="shared" si="2" ref="C19:Y19">+C10-C18</f>
        <v>52411371</v>
      </c>
      <c r="D19" s="43">
        <f t="shared" si="2"/>
        <v>49429627</v>
      </c>
      <c r="E19" s="43">
        <f t="shared" si="2"/>
        <v>94737655</v>
      </c>
      <c r="F19" s="43">
        <f t="shared" si="2"/>
        <v>-11909129</v>
      </c>
      <c r="G19" s="43">
        <f t="shared" si="2"/>
        <v>-10953215</v>
      </c>
      <c r="H19" s="43">
        <f t="shared" si="2"/>
        <v>71875311</v>
      </c>
      <c r="I19" s="43">
        <f t="shared" si="2"/>
        <v>-11409682</v>
      </c>
      <c r="J19" s="43">
        <f t="shared" si="2"/>
        <v>23738856</v>
      </c>
      <c r="K19" s="43">
        <f t="shared" si="2"/>
        <v>49751932</v>
      </c>
      <c r="L19" s="43">
        <f t="shared" si="2"/>
        <v>62081106</v>
      </c>
      <c r="M19" s="43">
        <f t="shared" si="2"/>
        <v>-13840774</v>
      </c>
      <c r="N19" s="43">
        <f t="shared" si="2"/>
        <v>-15431571</v>
      </c>
      <c r="O19" s="43">
        <f t="shared" si="2"/>
        <v>46494200</v>
      </c>
      <c r="P19" s="43">
        <f t="shared" si="2"/>
        <v>17221855</v>
      </c>
      <c r="Q19" s="43">
        <f t="shared" si="2"/>
        <v>-15064297</v>
      </c>
      <c r="R19" s="43">
        <f t="shared" si="2"/>
        <v>-26391576</v>
      </c>
      <c r="S19" s="43">
        <f t="shared" si="2"/>
        <v>-37214056</v>
      </c>
      <c r="T19" s="43">
        <f t="shared" si="2"/>
        <v>-78669929</v>
      </c>
      <c r="U19" s="43">
        <f t="shared" si="2"/>
        <v>72508343</v>
      </c>
      <c r="V19" s="43">
        <f>IF(D10=D18,0,V10-V18)</f>
        <v>49429627</v>
      </c>
      <c r="W19" s="43">
        <f t="shared" si="2"/>
        <v>23078716</v>
      </c>
      <c r="X19" s="44">
        <f>+IF(V19&lt;&gt;0,(W19/V19)*100,0)</f>
        <v>46.690046841745335</v>
      </c>
      <c r="Y19" s="45">
        <f t="shared" si="2"/>
        <v>49429627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87000000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8906994</v>
      </c>
      <c r="C22" s="53">
        <f aca="true" t="shared" si="3" ref="C22:Y22">SUM(C19:C21)</f>
        <v>139411371</v>
      </c>
      <c r="D22" s="54">
        <f t="shared" si="3"/>
        <v>49429627</v>
      </c>
      <c r="E22" s="54">
        <f t="shared" si="3"/>
        <v>94737655</v>
      </c>
      <c r="F22" s="54">
        <f t="shared" si="3"/>
        <v>-11909129</v>
      </c>
      <c r="G22" s="54">
        <f t="shared" si="3"/>
        <v>-10953215</v>
      </c>
      <c r="H22" s="54">
        <f t="shared" si="3"/>
        <v>71875311</v>
      </c>
      <c r="I22" s="54">
        <f t="shared" si="3"/>
        <v>-11409682</v>
      </c>
      <c r="J22" s="54">
        <f t="shared" si="3"/>
        <v>23738856</v>
      </c>
      <c r="K22" s="54">
        <f t="shared" si="3"/>
        <v>49751932</v>
      </c>
      <c r="L22" s="54">
        <f t="shared" si="3"/>
        <v>62081106</v>
      </c>
      <c r="M22" s="54">
        <f t="shared" si="3"/>
        <v>-13840774</v>
      </c>
      <c r="N22" s="54">
        <f t="shared" si="3"/>
        <v>-15431571</v>
      </c>
      <c r="O22" s="54">
        <f t="shared" si="3"/>
        <v>46494200</v>
      </c>
      <c r="P22" s="54">
        <f t="shared" si="3"/>
        <v>17221855</v>
      </c>
      <c r="Q22" s="54">
        <f t="shared" si="3"/>
        <v>-15064297</v>
      </c>
      <c r="R22" s="54">
        <f t="shared" si="3"/>
        <v>-26391576</v>
      </c>
      <c r="S22" s="54">
        <f t="shared" si="3"/>
        <v>-37214056</v>
      </c>
      <c r="T22" s="54">
        <f t="shared" si="3"/>
        <v>-78669929</v>
      </c>
      <c r="U22" s="54">
        <f t="shared" si="3"/>
        <v>72508343</v>
      </c>
      <c r="V22" s="54">
        <f t="shared" si="3"/>
        <v>49429627</v>
      </c>
      <c r="W22" s="54">
        <f t="shared" si="3"/>
        <v>23078716</v>
      </c>
      <c r="X22" s="55">
        <f>+IF(V22&lt;&gt;0,(W22/V22)*100,0)</f>
        <v>46.690046841745335</v>
      </c>
      <c r="Y22" s="56">
        <f t="shared" si="3"/>
        <v>49429627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8906994</v>
      </c>
      <c r="C24" s="42">
        <f aca="true" t="shared" si="4" ref="C24:Y24">SUM(C22:C23)</f>
        <v>139411371</v>
      </c>
      <c r="D24" s="43">
        <f t="shared" si="4"/>
        <v>49429627</v>
      </c>
      <c r="E24" s="43">
        <f t="shared" si="4"/>
        <v>94737655</v>
      </c>
      <c r="F24" s="43">
        <f t="shared" si="4"/>
        <v>-11909129</v>
      </c>
      <c r="G24" s="43">
        <f t="shared" si="4"/>
        <v>-10953215</v>
      </c>
      <c r="H24" s="43">
        <f t="shared" si="4"/>
        <v>71875311</v>
      </c>
      <c r="I24" s="43">
        <f t="shared" si="4"/>
        <v>-11409682</v>
      </c>
      <c r="J24" s="43">
        <f t="shared" si="4"/>
        <v>23738856</v>
      </c>
      <c r="K24" s="43">
        <f t="shared" si="4"/>
        <v>49751932</v>
      </c>
      <c r="L24" s="43">
        <f t="shared" si="4"/>
        <v>62081106</v>
      </c>
      <c r="M24" s="43">
        <f t="shared" si="4"/>
        <v>-13840774</v>
      </c>
      <c r="N24" s="43">
        <f t="shared" si="4"/>
        <v>-15431571</v>
      </c>
      <c r="O24" s="43">
        <f t="shared" si="4"/>
        <v>46494200</v>
      </c>
      <c r="P24" s="43">
        <f t="shared" si="4"/>
        <v>17221855</v>
      </c>
      <c r="Q24" s="43">
        <f t="shared" si="4"/>
        <v>-15064297</v>
      </c>
      <c r="R24" s="43">
        <f t="shared" si="4"/>
        <v>-26391576</v>
      </c>
      <c r="S24" s="43">
        <f t="shared" si="4"/>
        <v>-37214056</v>
      </c>
      <c r="T24" s="43">
        <f t="shared" si="4"/>
        <v>-78669929</v>
      </c>
      <c r="U24" s="43">
        <f t="shared" si="4"/>
        <v>72508343</v>
      </c>
      <c r="V24" s="43">
        <f t="shared" si="4"/>
        <v>49429627</v>
      </c>
      <c r="W24" s="43">
        <f t="shared" si="4"/>
        <v>23078716</v>
      </c>
      <c r="X24" s="44">
        <f>+IF(V24&lt;&gt;0,(W24/V24)*100,0)</f>
        <v>46.690046841745335</v>
      </c>
      <c r="Y24" s="45">
        <f t="shared" si="4"/>
        <v>49429627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74070539</v>
      </c>
      <c r="C27" s="65">
        <v>87000000</v>
      </c>
      <c r="D27" s="66">
        <v>109442030</v>
      </c>
      <c r="E27" s="66">
        <v>13704682</v>
      </c>
      <c r="F27" s="66">
        <v>15594528</v>
      </c>
      <c r="G27" s="66">
        <v>10304558</v>
      </c>
      <c r="H27" s="66">
        <v>39603768</v>
      </c>
      <c r="I27" s="66">
        <v>28542687</v>
      </c>
      <c r="J27" s="66">
        <v>7765686</v>
      </c>
      <c r="K27" s="66">
        <v>16461688</v>
      </c>
      <c r="L27" s="66">
        <v>52770061</v>
      </c>
      <c r="M27" s="66">
        <v>684184</v>
      </c>
      <c r="N27" s="66">
        <v>11200973</v>
      </c>
      <c r="O27" s="66">
        <v>5727498</v>
      </c>
      <c r="P27" s="66">
        <v>17612655</v>
      </c>
      <c r="Q27" s="66">
        <v>7643020</v>
      </c>
      <c r="R27" s="66">
        <v>20985</v>
      </c>
      <c r="S27" s="66">
        <v>184349</v>
      </c>
      <c r="T27" s="66">
        <v>7848354</v>
      </c>
      <c r="U27" s="66">
        <v>117834838</v>
      </c>
      <c r="V27" s="66">
        <v>109442030</v>
      </c>
      <c r="W27" s="66">
        <v>8392808</v>
      </c>
      <c r="X27" s="67">
        <v>7.67</v>
      </c>
      <c r="Y27" s="68">
        <v>109442030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74070539</v>
      </c>
      <c r="C31" s="25">
        <v>87000000</v>
      </c>
      <c r="D31" s="26">
        <v>109442030</v>
      </c>
      <c r="E31" s="26">
        <v>13704682</v>
      </c>
      <c r="F31" s="26">
        <v>15597528</v>
      </c>
      <c r="G31" s="26">
        <v>10304558</v>
      </c>
      <c r="H31" s="26">
        <v>39606768</v>
      </c>
      <c r="I31" s="26">
        <v>28542687</v>
      </c>
      <c r="J31" s="26">
        <v>7765686</v>
      </c>
      <c r="K31" s="26">
        <v>16461688</v>
      </c>
      <c r="L31" s="26">
        <v>52770061</v>
      </c>
      <c r="M31" s="26">
        <v>684184</v>
      </c>
      <c r="N31" s="26">
        <v>11200973</v>
      </c>
      <c r="O31" s="26">
        <v>5727498</v>
      </c>
      <c r="P31" s="26">
        <v>17612655</v>
      </c>
      <c r="Q31" s="26">
        <v>7643020</v>
      </c>
      <c r="R31" s="26">
        <v>20985</v>
      </c>
      <c r="S31" s="26">
        <v>184349</v>
      </c>
      <c r="T31" s="26">
        <v>7848354</v>
      </c>
      <c r="U31" s="26">
        <v>117837838</v>
      </c>
      <c r="V31" s="26">
        <v>109442030</v>
      </c>
      <c r="W31" s="26">
        <v>8395808</v>
      </c>
      <c r="X31" s="27">
        <v>7.67</v>
      </c>
      <c r="Y31" s="28">
        <v>109442030</v>
      </c>
    </row>
    <row r="32" spans="1:25" ht="13.5">
      <c r="A32" s="36" t="s">
        <v>53</v>
      </c>
      <c r="B32" s="3">
        <f>SUM(B28:B31)</f>
        <v>74070539</v>
      </c>
      <c r="C32" s="65">
        <f aca="true" t="shared" si="5" ref="C32:Y32">SUM(C28:C31)</f>
        <v>87000000</v>
      </c>
      <c r="D32" s="66">
        <f t="shared" si="5"/>
        <v>109442030</v>
      </c>
      <c r="E32" s="66">
        <f t="shared" si="5"/>
        <v>13704682</v>
      </c>
      <c r="F32" s="66">
        <f t="shared" si="5"/>
        <v>15597528</v>
      </c>
      <c r="G32" s="66">
        <f t="shared" si="5"/>
        <v>10304558</v>
      </c>
      <c r="H32" s="66">
        <f t="shared" si="5"/>
        <v>39606768</v>
      </c>
      <c r="I32" s="66">
        <f t="shared" si="5"/>
        <v>28542687</v>
      </c>
      <c r="J32" s="66">
        <f t="shared" si="5"/>
        <v>7765686</v>
      </c>
      <c r="K32" s="66">
        <f t="shared" si="5"/>
        <v>16461688</v>
      </c>
      <c r="L32" s="66">
        <f t="shared" si="5"/>
        <v>52770061</v>
      </c>
      <c r="M32" s="66">
        <f t="shared" si="5"/>
        <v>684184</v>
      </c>
      <c r="N32" s="66">
        <f t="shared" si="5"/>
        <v>11200973</v>
      </c>
      <c r="O32" s="66">
        <f t="shared" si="5"/>
        <v>5727498</v>
      </c>
      <c r="P32" s="66">
        <f t="shared" si="5"/>
        <v>17612655</v>
      </c>
      <c r="Q32" s="66">
        <f t="shared" si="5"/>
        <v>7643020</v>
      </c>
      <c r="R32" s="66">
        <f t="shared" si="5"/>
        <v>20985</v>
      </c>
      <c r="S32" s="66">
        <f t="shared" si="5"/>
        <v>184349</v>
      </c>
      <c r="T32" s="66">
        <f t="shared" si="5"/>
        <v>7848354</v>
      </c>
      <c r="U32" s="66">
        <f t="shared" si="5"/>
        <v>117837838</v>
      </c>
      <c r="V32" s="66">
        <f t="shared" si="5"/>
        <v>109442030</v>
      </c>
      <c r="W32" s="66">
        <f t="shared" si="5"/>
        <v>8395808</v>
      </c>
      <c r="X32" s="67">
        <f>+IF(V32&lt;&gt;0,(W32/V32)*100,0)</f>
        <v>7.671465889293172</v>
      </c>
      <c r="Y32" s="68">
        <f t="shared" si="5"/>
        <v>109442030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78782807</v>
      </c>
      <c r="C35" s="25">
        <v>45929000</v>
      </c>
      <c r="D35" s="26">
        <v>60000000</v>
      </c>
      <c r="E35" s="26">
        <v>45383025</v>
      </c>
      <c r="F35" s="26">
        <v>34082034</v>
      </c>
      <c r="G35" s="26">
        <v>26051081</v>
      </c>
      <c r="H35" s="26">
        <v>105516140</v>
      </c>
      <c r="I35" s="26">
        <v>44716068</v>
      </c>
      <c r="J35" s="26">
        <v>40262029</v>
      </c>
      <c r="K35" s="26">
        <v>36050448</v>
      </c>
      <c r="L35" s="26">
        <v>121028545</v>
      </c>
      <c r="M35" s="26">
        <v>25409851</v>
      </c>
      <c r="N35" s="26">
        <v>57775076</v>
      </c>
      <c r="O35" s="26">
        <v>95627136</v>
      </c>
      <c r="P35" s="26">
        <v>178812063</v>
      </c>
      <c r="Q35" s="26">
        <v>75116681</v>
      </c>
      <c r="R35" s="26">
        <v>48043292</v>
      </c>
      <c r="S35" s="26">
        <v>27886077</v>
      </c>
      <c r="T35" s="26">
        <v>151046050</v>
      </c>
      <c r="U35" s="26">
        <v>556402798</v>
      </c>
      <c r="V35" s="26">
        <v>60000000</v>
      </c>
      <c r="W35" s="26">
        <v>496402798</v>
      </c>
      <c r="X35" s="27">
        <v>827.34</v>
      </c>
      <c r="Y35" s="28">
        <v>60000000</v>
      </c>
    </row>
    <row r="36" spans="1:25" ht="13.5">
      <c r="A36" s="24" t="s">
        <v>56</v>
      </c>
      <c r="B36" s="2">
        <v>265982038</v>
      </c>
      <c r="C36" s="25">
        <v>305240000</v>
      </c>
      <c r="D36" s="26">
        <v>299256000</v>
      </c>
      <c r="E36" s="26">
        <v>379236854</v>
      </c>
      <c r="F36" s="26">
        <v>374572640</v>
      </c>
      <c r="G36" s="26">
        <v>364528948</v>
      </c>
      <c r="H36" s="26">
        <v>1118338442</v>
      </c>
      <c r="I36" s="26">
        <v>332723052</v>
      </c>
      <c r="J36" s="26">
        <v>360300084</v>
      </c>
      <c r="K36" s="26">
        <v>413948461</v>
      </c>
      <c r="L36" s="26">
        <v>1106971597</v>
      </c>
      <c r="M36" s="26">
        <v>414293332</v>
      </c>
      <c r="N36" s="26">
        <v>366229563</v>
      </c>
      <c r="O36" s="26">
        <v>371446891</v>
      </c>
      <c r="P36" s="26">
        <v>1151969786</v>
      </c>
      <c r="Q36" s="26">
        <v>378580798</v>
      </c>
      <c r="R36" s="26">
        <v>378069954</v>
      </c>
      <c r="S36" s="26">
        <v>377732805</v>
      </c>
      <c r="T36" s="26">
        <v>1134383557</v>
      </c>
      <c r="U36" s="26">
        <v>4511663382</v>
      </c>
      <c r="V36" s="26">
        <v>299256000</v>
      </c>
      <c r="W36" s="26">
        <v>4212407382</v>
      </c>
      <c r="X36" s="27">
        <v>1407.63</v>
      </c>
      <c r="Y36" s="28">
        <v>299256000</v>
      </c>
    </row>
    <row r="37" spans="1:25" ht="13.5">
      <c r="A37" s="24" t="s">
        <v>57</v>
      </c>
      <c r="B37" s="2">
        <v>59907495</v>
      </c>
      <c r="C37" s="25">
        <v>80000000</v>
      </c>
      <c r="D37" s="26">
        <v>51351000</v>
      </c>
      <c r="E37" s="26">
        <v>67964968</v>
      </c>
      <c r="F37" s="26">
        <v>63495042</v>
      </c>
      <c r="G37" s="26">
        <v>55979478</v>
      </c>
      <c r="H37" s="26">
        <v>187439488</v>
      </c>
      <c r="I37" s="26">
        <v>54851160</v>
      </c>
      <c r="J37" s="26">
        <v>31377241</v>
      </c>
      <c r="K37" s="26">
        <v>30831304</v>
      </c>
      <c r="L37" s="26">
        <v>117059705</v>
      </c>
      <c r="M37" s="26">
        <v>34110313</v>
      </c>
      <c r="N37" s="26">
        <v>34385069</v>
      </c>
      <c r="O37" s="26">
        <v>30960253</v>
      </c>
      <c r="P37" s="26">
        <v>99455635</v>
      </c>
      <c r="Q37" s="26">
        <v>32618070</v>
      </c>
      <c r="R37" s="26">
        <v>33483520</v>
      </c>
      <c r="S37" s="26">
        <v>42258087</v>
      </c>
      <c r="T37" s="26">
        <v>108359677</v>
      </c>
      <c r="U37" s="26">
        <v>512314505</v>
      </c>
      <c r="V37" s="26">
        <v>51351000</v>
      </c>
      <c r="W37" s="26">
        <v>460963505</v>
      </c>
      <c r="X37" s="27">
        <v>897.67</v>
      </c>
      <c r="Y37" s="28">
        <v>51351000</v>
      </c>
    </row>
    <row r="38" spans="1:25" ht="13.5">
      <c r="A38" s="24" t="s">
        <v>58</v>
      </c>
      <c r="B38" s="2">
        <v>25799293</v>
      </c>
      <c r="C38" s="25">
        <v>25363000</v>
      </c>
      <c r="D38" s="26">
        <v>35100000</v>
      </c>
      <c r="E38" s="26">
        <v>25617126</v>
      </c>
      <c r="F38" s="26">
        <v>25877642</v>
      </c>
      <c r="G38" s="26">
        <v>25877642</v>
      </c>
      <c r="H38" s="26">
        <v>77372410</v>
      </c>
      <c r="I38" s="26">
        <v>25877642</v>
      </c>
      <c r="J38" s="26">
        <v>25877642</v>
      </c>
      <c r="K38" s="26">
        <v>25877642</v>
      </c>
      <c r="L38" s="26">
        <v>77632926</v>
      </c>
      <c r="M38" s="26">
        <v>25877641</v>
      </c>
      <c r="N38" s="26">
        <v>25877641</v>
      </c>
      <c r="O38" s="26">
        <v>25877641</v>
      </c>
      <c r="P38" s="26">
        <v>77632923</v>
      </c>
      <c r="Q38" s="26">
        <v>25877641</v>
      </c>
      <c r="R38" s="26">
        <v>25877641</v>
      </c>
      <c r="S38" s="26">
        <v>25877641</v>
      </c>
      <c r="T38" s="26">
        <v>77632923</v>
      </c>
      <c r="U38" s="26">
        <v>310271182</v>
      </c>
      <c r="V38" s="26">
        <v>35100000</v>
      </c>
      <c r="W38" s="26">
        <v>275171182</v>
      </c>
      <c r="X38" s="27">
        <v>783.96</v>
      </c>
      <c r="Y38" s="28">
        <v>35100000</v>
      </c>
    </row>
    <row r="39" spans="1:25" ht="13.5">
      <c r="A39" s="24" t="s">
        <v>59</v>
      </c>
      <c r="B39" s="2">
        <v>259058057</v>
      </c>
      <c r="C39" s="25">
        <v>245806000</v>
      </c>
      <c r="D39" s="26">
        <v>272805000</v>
      </c>
      <c r="E39" s="26">
        <v>331037785</v>
      </c>
      <c r="F39" s="26">
        <v>319281990</v>
      </c>
      <c r="G39" s="26">
        <v>308722909</v>
      </c>
      <c r="H39" s="26">
        <v>959042684</v>
      </c>
      <c r="I39" s="26">
        <v>296710318</v>
      </c>
      <c r="J39" s="26">
        <v>343307230</v>
      </c>
      <c r="K39" s="26">
        <v>393289963</v>
      </c>
      <c r="L39" s="26">
        <v>1033307511</v>
      </c>
      <c r="M39" s="26">
        <v>379715229</v>
      </c>
      <c r="N39" s="26">
        <v>363741929</v>
      </c>
      <c r="O39" s="26">
        <v>410236133</v>
      </c>
      <c r="P39" s="26">
        <v>1153693291</v>
      </c>
      <c r="Q39" s="26">
        <v>395201768</v>
      </c>
      <c r="R39" s="26">
        <v>366752085</v>
      </c>
      <c r="S39" s="26">
        <v>337483154</v>
      </c>
      <c r="T39" s="26">
        <v>1099437007</v>
      </c>
      <c r="U39" s="26">
        <v>4245480493</v>
      </c>
      <c r="V39" s="26">
        <v>272805000</v>
      </c>
      <c r="W39" s="26">
        <v>3972675493</v>
      </c>
      <c r="X39" s="27">
        <v>1456.23</v>
      </c>
      <c r="Y39" s="28">
        <v>272805000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-6212287</v>
      </c>
      <c r="C42" s="25">
        <v>19463579</v>
      </c>
      <c r="D42" s="26">
        <v>19463579</v>
      </c>
      <c r="E42" s="26">
        <v>83847524</v>
      </c>
      <c r="F42" s="26">
        <v>-26414569</v>
      </c>
      <c r="G42" s="26">
        <v>-25467387</v>
      </c>
      <c r="H42" s="26">
        <v>31965568</v>
      </c>
      <c r="I42" s="26">
        <v>-16651663</v>
      </c>
      <c r="J42" s="26">
        <v>21496342</v>
      </c>
      <c r="K42" s="26">
        <v>44773437</v>
      </c>
      <c r="L42" s="26">
        <v>49618116</v>
      </c>
      <c r="M42" s="26">
        <v>-16330803</v>
      </c>
      <c r="N42" s="26">
        <v>-16128344</v>
      </c>
      <c r="O42" s="26">
        <v>41141202</v>
      </c>
      <c r="P42" s="26">
        <v>8682055</v>
      </c>
      <c r="Q42" s="26">
        <v>-9175711</v>
      </c>
      <c r="R42" s="26">
        <v>-29231962</v>
      </c>
      <c r="S42" s="26">
        <v>-18511372</v>
      </c>
      <c r="T42" s="26">
        <v>-56919045</v>
      </c>
      <c r="U42" s="26">
        <v>33346694</v>
      </c>
      <c r="V42" s="26">
        <v>19463579</v>
      </c>
      <c r="W42" s="26">
        <v>13883115</v>
      </c>
      <c r="X42" s="27">
        <v>71.33</v>
      </c>
      <c r="Y42" s="28">
        <v>19463579</v>
      </c>
    </row>
    <row r="43" spans="1:25" ht="13.5">
      <c r="A43" s="24" t="s">
        <v>62</v>
      </c>
      <c r="B43" s="2">
        <v>-110117771</v>
      </c>
      <c r="C43" s="25">
        <v>-87000000</v>
      </c>
      <c r="D43" s="26">
        <v>-87000000</v>
      </c>
      <c r="E43" s="26">
        <v>-13704682</v>
      </c>
      <c r="F43" s="26">
        <v>-15495528</v>
      </c>
      <c r="G43" s="26">
        <v>9695442</v>
      </c>
      <c r="H43" s="26">
        <v>-19504768</v>
      </c>
      <c r="I43" s="26">
        <v>-28542687</v>
      </c>
      <c r="J43" s="26">
        <v>-7765686</v>
      </c>
      <c r="K43" s="26">
        <v>-16461687</v>
      </c>
      <c r="L43" s="26">
        <v>-52770060</v>
      </c>
      <c r="M43" s="26">
        <v>21815816</v>
      </c>
      <c r="N43" s="26">
        <v>-11200974</v>
      </c>
      <c r="O43" s="26">
        <v>-5727499</v>
      </c>
      <c r="P43" s="26">
        <v>4887343</v>
      </c>
      <c r="Q43" s="26">
        <v>-27643020</v>
      </c>
      <c r="R43" s="26">
        <v>19979015</v>
      </c>
      <c r="S43" s="26">
        <v>-184349</v>
      </c>
      <c r="T43" s="26">
        <v>-7848354</v>
      </c>
      <c r="U43" s="26">
        <v>-75235839</v>
      </c>
      <c r="V43" s="26">
        <v>-87000000</v>
      </c>
      <c r="W43" s="26">
        <v>11764161</v>
      </c>
      <c r="X43" s="27">
        <v>-13.52</v>
      </c>
      <c r="Y43" s="28">
        <v>-87000000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53164944</v>
      </c>
      <c r="C45" s="65">
        <v>631579</v>
      </c>
      <c r="D45" s="66">
        <v>631579</v>
      </c>
      <c r="E45" s="66">
        <v>123081439</v>
      </c>
      <c r="F45" s="66">
        <v>81171342</v>
      </c>
      <c r="G45" s="66">
        <v>65399397</v>
      </c>
      <c r="H45" s="66">
        <v>65399397</v>
      </c>
      <c r="I45" s="66">
        <v>20205047</v>
      </c>
      <c r="J45" s="66">
        <v>33935703</v>
      </c>
      <c r="K45" s="66">
        <v>62247453</v>
      </c>
      <c r="L45" s="66">
        <v>62247453</v>
      </c>
      <c r="M45" s="66">
        <v>67732466</v>
      </c>
      <c r="N45" s="66">
        <v>40403148</v>
      </c>
      <c r="O45" s="66">
        <v>75816851</v>
      </c>
      <c r="P45" s="66">
        <v>75816851</v>
      </c>
      <c r="Q45" s="66">
        <v>38998120</v>
      </c>
      <c r="R45" s="66">
        <v>29745173</v>
      </c>
      <c r="S45" s="66">
        <v>11049452</v>
      </c>
      <c r="T45" s="66">
        <v>11049452</v>
      </c>
      <c r="U45" s="66">
        <v>11049452</v>
      </c>
      <c r="V45" s="66">
        <v>631579</v>
      </c>
      <c r="W45" s="66">
        <v>10417873</v>
      </c>
      <c r="X45" s="67">
        <v>1649.5</v>
      </c>
      <c r="Y45" s="68">
        <v>631579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2017361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8258444</v>
      </c>
      <c r="V49" s="20">
        <v>10275805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12007823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27703370</v>
      </c>
      <c r="M51" s="20">
        <v>0</v>
      </c>
      <c r="N51" s="20">
        <v>0</v>
      </c>
      <c r="O51" s="20">
        <v>0</v>
      </c>
      <c r="P51" s="20">
        <v>2546894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42258087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245643964</v>
      </c>
      <c r="D5" s="120">
        <f t="shared" si="0"/>
        <v>369666746</v>
      </c>
      <c r="E5" s="66">
        <f t="shared" si="0"/>
        <v>280924660</v>
      </c>
      <c r="F5" s="66">
        <f t="shared" si="0"/>
        <v>100474558</v>
      </c>
      <c r="G5" s="66">
        <f t="shared" si="0"/>
        <v>1227333</v>
      </c>
      <c r="H5" s="66">
        <f t="shared" si="0"/>
        <v>391606</v>
      </c>
      <c r="I5" s="66">
        <f t="shared" si="0"/>
        <v>102093497</v>
      </c>
      <c r="J5" s="66">
        <f t="shared" si="0"/>
        <v>1241727</v>
      </c>
      <c r="K5" s="66">
        <f t="shared" si="0"/>
        <v>35612688</v>
      </c>
      <c r="L5" s="66">
        <f t="shared" si="0"/>
        <v>79643773</v>
      </c>
      <c r="M5" s="66">
        <f t="shared" si="0"/>
        <v>116498188</v>
      </c>
      <c r="N5" s="66">
        <f t="shared" si="0"/>
        <v>238253</v>
      </c>
      <c r="O5" s="66">
        <f t="shared" si="0"/>
        <v>685166</v>
      </c>
      <c r="P5" s="66">
        <f t="shared" si="0"/>
        <v>59701283</v>
      </c>
      <c r="Q5" s="66">
        <f t="shared" si="0"/>
        <v>60624702</v>
      </c>
      <c r="R5" s="66">
        <f t="shared" si="0"/>
        <v>421191</v>
      </c>
      <c r="S5" s="66">
        <f t="shared" si="0"/>
        <v>252633</v>
      </c>
      <c r="T5" s="66">
        <f t="shared" si="0"/>
        <v>1871593</v>
      </c>
      <c r="U5" s="66">
        <f t="shared" si="0"/>
        <v>2545417</v>
      </c>
      <c r="V5" s="66">
        <f t="shared" si="0"/>
        <v>281761804</v>
      </c>
      <c r="W5" s="66">
        <f t="shared" si="0"/>
        <v>280924660</v>
      </c>
      <c r="X5" s="66">
        <f t="shared" si="0"/>
        <v>837144</v>
      </c>
      <c r="Y5" s="103">
        <f>+IF(W5&lt;&gt;0,+(X5/W5)*100,0)</f>
        <v>0.29799591107452084</v>
      </c>
      <c r="Z5" s="119">
        <f>SUM(Z6:Z8)</f>
        <v>280924660</v>
      </c>
    </row>
    <row r="6" spans="1:26" ht="13.5">
      <c r="A6" s="104" t="s">
        <v>74</v>
      </c>
      <c r="B6" s="102"/>
      <c r="C6" s="121">
        <v>11374</v>
      </c>
      <c r="D6" s="122">
        <v>87012290</v>
      </c>
      <c r="E6" s="26">
        <v>16360</v>
      </c>
      <c r="F6" s="26">
        <v>580</v>
      </c>
      <c r="G6" s="26">
        <v>1311</v>
      </c>
      <c r="H6" s="26">
        <v>1637</v>
      </c>
      <c r="I6" s="26">
        <v>3528</v>
      </c>
      <c r="J6" s="26">
        <v>1931</v>
      </c>
      <c r="K6" s="26">
        <v>1016</v>
      </c>
      <c r="L6" s="26">
        <v>141</v>
      </c>
      <c r="M6" s="26">
        <v>3088</v>
      </c>
      <c r="N6" s="26">
        <v>577</v>
      </c>
      <c r="O6" s="26">
        <v>1577</v>
      </c>
      <c r="P6" s="26"/>
      <c r="Q6" s="26">
        <v>2154</v>
      </c>
      <c r="R6" s="26"/>
      <c r="S6" s="26"/>
      <c r="T6" s="26"/>
      <c r="U6" s="26"/>
      <c r="V6" s="26">
        <v>8770</v>
      </c>
      <c r="W6" s="26">
        <v>16360</v>
      </c>
      <c r="X6" s="26">
        <v>-7590</v>
      </c>
      <c r="Y6" s="106">
        <v>-46.39</v>
      </c>
      <c r="Z6" s="121">
        <v>16360</v>
      </c>
    </row>
    <row r="7" spans="1:26" ht="13.5">
      <c r="A7" s="104" t="s">
        <v>75</v>
      </c>
      <c r="B7" s="102"/>
      <c r="C7" s="123">
        <v>245606129</v>
      </c>
      <c r="D7" s="124">
        <v>282609696</v>
      </c>
      <c r="E7" s="125">
        <v>280882540</v>
      </c>
      <c r="F7" s="125">
        <v>100473268</v>
      </c>
      <c r="G7" s="125">
        <v>1225466</v>
      </c>
      <c r="H7" s="125">
        <v>386673</v>
      </c>
      <c r="I7" s="125">
        <v>102085407</v>
      </c>
      <c r="J7" s="125">
        <v>1235760</v>
      </c>
      <c r="K7" s="125">
        <v>35608044</v>
      </c>
      <c r="L7" s="125">
        <v>79643305</v>
      </c>
      <c r="M7" s="125">
        <v>116487109</v>
      </c>
      <c r="N7" s="125">
        <v>235048</v>
      </c>
      <c r="O7" s="125">
        <v>680801</v>
      </c>
      <c r="P7" s="125">
        <v>59701163</v>
      </c>
      <c r="Q7" s="125">
        <v>60617012</v>
      </c>
      <c r="R7" s="125">
        <v>421191</v>
      </c>
      <c r="S7" s="125">
        <v>252633</v>
      </c>
      <c r="T7" s="125">
        <v>1862843</v>
      </c>
      <c r="U7" s="125">
        <v>2536667</v>
      </c>
      <c r="V7" s="125">
        <v>281726195</v>
      </c>
      <c r="W7" s="125">
        <v>280882540</v>
      </c>
      <c r="X7" s="125">
        <v>843655</v>
      </c>
      <c r="Y7" s="107">
        <v>0.3</v>
      </c>
      <c r="Z7" s="123">
        <v>280882540</v>
      </c>
    </row>
    <row r="8" spans="1:26" ht="13.5">
      <c r="A8" s="104" t="s">
        <v>76</v>
      </c>
      <c r="B8" s="102"/>
      <c r="C8" s="121">
        <v>26461</v>
      </c>
      <c r="D8" s="122">
        <v>44760</v>
      </c>
      <c r="E8" s="26">
        <v>25760</v>
      </c>
      <c r="F8" s="26">
        <v>710</v>
      </c>
      <c r="G8" s="26">
        <v>556</v>
      </c>
      <c r="H8" s="26">
        <v>3296</v>
      </c>
      <c r="I8" s="26">
        <v>4562</v>
      </c>
      <c r="J8" s="26">
        <v>4036</v>
      </c>
      <c r="K8" s="26">
        <v>3628</v>
      </c>
      <c r="L8" s="26">
        <v>327</v>
      </c>
      <c r="M8" s="26">
        <v>7991</v>
      </c>
      <c r="N8" s="26">
        <v>2628</v>
      </c>
      <c r="O8" s="26">
        <v>2788</v>
      </c>
      <c r="P8" s="26">
        <v>120</v>
      </c>
      <c r="Q8" s="26">
        <v>5536</v>
      </c>
      <c r="R8" s="26"/>
      <c r="S8" s="26"/>
      <c r="T8" s="26">
        <v>8750</v>
      </c>
      <c r="U8" s="26">
        <v>8750</v>
      </c>
      <c r="V8" s="26">
        <v>26839</v>
      </c>
      <c r="W8" s="26">
        <v>25760</v>
      </c>
      <c r="X8" s="26">
        <v>1079</v>
      </c>
      <c r="Y8" s="106">
        <v>4.19</v>
      </c>
      <c r="Z8" s="121">
        <v>25760</v>
      </c>
    </row>
    <row r="9" spans="1:26" ht="13.5">
      <c r="A9" s="101" t="s">
        <v>77</v>
      </c>
      <c r="B9" s="102"/>
      <c r="C9" s="119">
        <f aca="true" t="shared" si="1" ref="C9:X9">SUM(C10:C14)</f>
        <v>836</v>
      </c>
      <c r="D9" s="120">
        <f t="shared" si="1"/>
        <v>1420</v>
      </c>
      <c r="E9" s="66">
        <f t="shared" si="1"/>
        <v>4110</v>
      </c>
      <c r="F9" s="66">
        <f t="shared" si="1"/>
        <v>47</v>
      </c>
      <c r="G9" s="66">
        <f t="shared" si="1"/>
        <v>26</v>
      </c>
      <c r="H9" s="66">
        <f t="shared" si="1"/>
        <v>202</v>
      </c>
      <c r="I9" s="66">
        <f t="shared" si="1"/>
        <v>275</v>
      </c>
      <c r="J9" s="66">
        <f t="shared" si="1"/>
        <v>1096</v>
      </c>
      <c r="K9" s="66">
        <f t="shared" si="1"/>
        <v>1450</v>
      </c>
      <c r="L9" s="66">
        <f t="shared" si="1"/>
        <v>0</v>
      </c>
      <c r="M9" s="66">
        <f t="shared" si="1"/>
        <v>2546</v>
      </c>
      <c r="N9" s="66">
        <f t="shared" si="1"/>
        <v>1947</v>
      </c>
      <c r="O9" s="66">
        <f t="shared" si="1"/>
        <v>1534</v>
      </c>
      <c r="P9" s="66">
        <f t="shared" si="1"/>
        <v>0</v>
      </c>
      <c r="Q9" s="66">
        <f t="shared" si="1"/>
        <v>3481</v>
      </c>
      <c r="R9" s="66">
        <f t="shared" si="1"/>
        <v>0</v>
      </c>
      <c r="S9" s="66">
        <f t="shared" si="1"/>
        <v>0</v>
      </c>
      <c r="T9" s="66">
        <f t="shared" si="1"/>
        <v>7182</v>
      </c>
      <c r="U9" s="66">
        <f t="shared" si="1"/>
        <v>7182</v>
      </c>
      <c r="V9" s="66">
        <f t="shared" si="1"/>
        <v>13484</v>
      </c>
      <c r="W9" s="66">
        <f t="shared" si="1"/>
        <v>4110</v>
      </c>
      <c r="X9" s="66">
        <f t="shared" si="1"/>
        <v>9374</v>
      </c>
      <c r="Y9" s="103">
        <f>+IF(W9&lt;&gt;0,+(X9/W9)*100,0)</f>
        <v>228.0778588807786</v>
      </c>
      <c r="Z9" s="119">
        <f>SUM(Z10:Z14)</f>
        <v>4110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>
        <v>836</v>
      </c>
      <c r="D14" s="124">
        <v>1420</v>
      </c>
      <c r="E14" s="125">
        <v>4110</v>
      </c>
      <c r="F14" s="125">
        <v>47</v>
      </c>
      <c r="G14" s="125">
        <v>26</v>
      </c>
      <c r="H14" s="125">
        <v>202</v>
      </c>
      <c r="I14" s="125">
        <v>275</v>
      </c>
      <c r="J14" s="125">
        <v>1096</v>
      </c>
      <c r="K14" s="125">
        <v>1450</v>
      </c>
      <c r="L14" s="125"/>
      <c r="M14" s="125">
        <v>2546</v>
      </c>
      <c r="N14" s="125">
        <v>1947</v>
      </c>
      <c r="O14" s="125">
        <v>1534</v>
      </c>
      <c r="P14" s="125"/>
      <c r="Q14" s="125">
        <v>3481</v>
      </c>
      <c r="R14" s="125"/>
      <c r="S14" s="125"/>
      <c r="T14" s="125">
        <v>7182</v>
      </c>
      <c r="U14" s="125">
        <v>7182</v>
      </c>
      <c r="V14" s="125">
        <v>13484</v>
      </c>
      <c r="W14" s="125">
        <v>4110</v>
      </c>
      <c r="X14" s="125">
        <v>9374</v>
      </c>
      <c r="Y14" s="107">
        <v>228.08</v>
      </c>
      <c r="Z14" s="123">
        <v>4110</v>
      </c>
    </row>
    <row r="15" spans="1:26" ht="13.5">
      <c r="A15" s="101" t="s">
        <v>83</v>
      </c>
      <c r="B15" s="108"/>
      <c r="C15" s="119">
        <f aca="true" t="shared" si="2" ref="C15:X15">SUM(C16:C18)</f>
        <v>23558418</v>
      </c>
      <c r="D15" s="120">
        <f t="shared" si="2"/>
        <v>4041770</v>
      </c>
      <c r="E15" s="66">
        <f t="shared" si="2"/>
        <v>9120290</v>
      </c>
      <c r="F15" s="66">
        <f t="shared" si="2"/>
        <v>838</v>
      </c>
      <c r="G15" s="66">
        <f t="shared" si="2"/>
        <v>1254</v>
      </c>
      <c r="H15" s="66">
        <f t="shared" si="2"/>
        <v>4922</v>
      </c>
      <c r="I15" s="66">
        <f t="shared" si="2"/>
        <v>7014</v>
      </c>
      <c r="J15" s="66">
        <f t="shared" si="2"/>
        <v>5252</v>
      </c>
      <c r="K15" s="66">
        <f t="shared" si="2"/>
        <v>25295</v>
      </c>
      <c r="L15" s="66">
        <f t="shared" si="2"/>
        <v>674</v>
      </c>
      <c r="M15" s="66">
        <f t="shared" si="2"/>
        <v>31221</v>
      </c>
      <c r="N15" s="66">
        <f t="shared" si="2"/>
        <v>1285</v>
      </c>
      <c r="O15" s="66">
        <f t="shared" si="2"/>
        <v>1442</v>
      </c>
      <c r="P15" s="66">
        <f t="shared" si="2"/>
        <v>1500096</v>
      </c>
      <c r="Q15" s="66">
        <f t="shared" si="2"/>
        <v>1502823</v>
      </c>
      <c r="R15" s="66">
        <f t="shared" si="2"/>
        <v>0</v>
      </c>
      <c r="S15" s="66">
        <f t="shared" si="2"/>
        <v>0</v>
      </c>
      <c r="T15" s="66">
        <f t="shared" si="2"/>
        <v>183435</v>
      </c>
      <c r="U15" s="66">
        <f t="shared" si="2"/>
        <v>183435</v>
      </c>
      <c r="V15" s="66">
        <f t="shared" si="2"/>
        <v>1724493</v>
      </c>
      <c r="W15" s="66">
        <f t="shared" si="2"/>
        <v>9120290</v>
      </c>
      <c r="X15" s="66">
        <f t="shared" si="2"/>
        <v>-7395797</v>
      </c>
      <c r="Y15" s="103">
        <f>+IF(W15&lt;&gt;0,+(X15/W15)*100,0)</f>
        <v>-81.0916867775038</v>
      </c>
      <c r="Z15" s="119">
        <f>SUM(Z16:Z18)</f>
        <v>9120290</v>
      </c>
    </row>
    <row r="16" spans="1:26" ht="13.5">
      <c r="A16" s="104" t="s">
        <v>84</v>
      </c>
      <c r="B16" s="102"/>
      <c r="C16" s="121">
        <v>23558418</v>
      </c>
      <c r="D16" s="122">
        <v>4041770</v>
      </c>
      <c r="E16" s="26">
        <v>9120290</v>
      </c>
      <c r="F16" s="26">
        <v>838</v>
      </c>
      <c r="G16" s="26">
        <v>1254</v>
      </c>
      <c r="H16" s="26">
        <v>4922</v>
      </c>
      <c r="I16" s="26">
        <v>7014</v>
      </c>
      <c r="J16" s="26">
        <v>5252</v>
      </c>
      <c r="K16" s="26">
        <v>25295</v>
      </c>
      <c r="L16" s="26">
        <v>674</v>
      </c>
      <c r="M16" s="26">
        <v>31221</v>
      </c>
      <c r="N16" s="26">
        <v>1285</v>
      </c>
      <c r="O16" s="26">
        <v>1442</v>
      </c>
      <c r="P16" s="26">
        <v>1500096</v>
      </c>
      <c r="Q16" s="26">
        <v>1502823</v>
      </c>
      <c r="R16" s="26"/>
      <c r="S16" s="26"/>
      <c r="T16" s="26">
        <v>183435</v>
      </c>
      <c r="U16" s="26">
        <v>183435</v>
      </c>
      <c r="V16" s="26">
        <v>1724493</v>
      </c>
      <c r="W16" s="26">
        <v>9120290</v>
      </c>
      <c r="X16" s="26">
        <v>-7395797</v>
      </c>
      <c r="Y16" s="106">
        <v>-81.09</v>
      </c>
      <c r="Z16" s="121">
        <v>9120290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269203218</v>
      </c>
      <c r="D25" s="139">
        <f t="shared" si="4"/>
        <v>373709936</v>
      </c>
      <c r="E25" s="39">
        <f t="shared" si="4"/>
        <v>290049060</v>
      </c>
      <c r="F25" s="39">
        <f t="shared" si="4"/>
        <v>100475443</v>
      </c>
      <c r="G25" s="39">
        <f t="shared" si="4"/>
        <v>1228613</v>
      </c>
      <c r="H25" s="39">
        <f t="shared" si="4"/>
        <v>396730</v>
      </c>
      <c r="I25" s="39">
        <f t="shared" si="4"/>
        <v>102100786</v>
      </c>
      <c r="J25" s="39">
        <f t="shared" si="4"/>
        <v>1248075</v>
      </c>
      <c r="K25" s="39">
        <f t="shared" si="4"/>
        <v>35639433</v>
      </c>
      <c r="L25" s="39">
        <f t="shared" si="4"/>
        <v>79644447</v>
      </c>
      <c r="M25" s="39">
        <f t="shared" si="4"/>
        <v>116531955</v>
      </c>
      <c r="N25" s="39">
        <f t="shared" si="4"/>
        <v>241485</v>
      </c>
      <c r="O25" s="39">
        <f t="shared" si="4"/>
        <v>688142</v>
      </c>
      <c r="P25" s="39">
        <f t="shared" si="4"/>
        <v>61201379</v>
      </c>
      <c r="Q25" s="39">
        <f t="shared" si="4"/>
        <v>62131006</v>
      </c>
      <c r="R25" s="39">
        <f t="shared" si="4"/>
        <v>421191</v>
      </c>
      <c r="S25" s="39">
        <f t="shared" si="4"/>
        <v>252633</v>
      </c>
      <c r="T25" s="39">
        <f t="shared" si="4"/>
        <v>2062210</v>
      </c>
      <c r="U25" s="39">
        <f t="shared" si="4"/>
        <v>2736034</v>
      </c>
      <c r="V25" s="39">
        <f t="shared" si="4"/>
        <v>283499781</v>
      </c>
      <c r="W25" s="39">
        <f t="shared" si="4"/>
        <v>290049060</v>
      </c>
      <c r="X25" s="39">
        <f t="shared" si="4"/>
        <v>-6549279</v>
      </c>
      <c r="Y25" s="140">
        <f>+IF(W25&lt;&gt;0,+(X25/W25)*100,0)</f>
        <v>-2.2579900793334757</v>
      </c>
      <c r="Z25" s="138">
        <f>+Z5+Z9+Z15+Z19+Z24</f>
        <v>290049060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51891341</v>
      </c>
      <c r="D28" s="120">
        <f t="shared" si="5"/>
        <v>72996505</v>
      </c>
      <c r="E28" s="66">
        <f t="shared" si="5"/>
        <v>70070515</v>
      </c>
      <c r="F28" s="66">
        <f t="shared" si="5"/>
        <v>3088237</v>
      </c>
      <c r="G28" s="66">
        <f t="shared" si="5"/>
        <v>3768409</v>
      </c>
      <c r="H28" s="66">
        <f t="shared" si="5"/>
        <v>4966617</v>
      </c>
      <c r="I28" s="66">
        <f t="shared" si="5"/>
        <v>11823263</v>
      </c>
      <c r="J28" s="66">
        <f t="shared" si="5"/>
        <v>4883184</v>
      </c>
      <c r="K28" s="66">
        <f t="shared" si="5"/>
        <v>4474747</v>
      </c>
      <c r="L28" s="66">
        <f t="shared" si="5"/>
        <v>4165543</v>
      </c>
      <c r="M28" s="66">
        <f t="shared" si="5"/>
        <v>13523474</v>
      </c>
      <c r="N28" s="66">
        <f t="shared" si="5"/>
        <v>4709076</v>
      </c>
      <c r="O28" s="66">
        <f t="shared" si="5"/>
        <v>4909110</v>
      </c>
      <c r="P28" s="66">
        <f t="shared" si="5"/>
        <v>5061823</v>
      </c>
      <c r="Q28" s="66">
        <f t="shared" si="5"/>
        <v>14680009</v>
      </c>
      <c r="R28" s="66">
        <f t="shared" si="5"/>
        <v>5123710</v>
      </c>
      <c r="S28" s="66">
        <f t="shared" si="5"/>
        <v>6051876</v>
      </c>
      <c r="T28" s="66">
        <f t="shared" si="5"/>
        <v>8345993</v>
      </c>
      <c r="U28" s="66">
        <f t="shared" si="5"/>
        <v>19521579</v>
      </c>
      <c r="V28" s="66">
        <f t="shared" si="5"/>
        <v>59548325</v>
      </c>
      <c r="W28" s="66">
        <f t="shared" si="5"/>
        <v>70070515</v>
      </c>
      <c r="X28" s="66">
        <f t="shared" si="5"/>
        <v>-10522190</v>
      </c>
      <c r="Y28" s="103">
        <f>+IF(W28&lt;&gt;0,+(X28/W28)*100,0)</f>
        <v>-15.016572947979617</v>
      </c>
      <c r="Z28" s="119">
        <f>SUM(Z29:Z31)</f>
        <v>70070515</v>
      </c>
    </row>
    <row r="29" spans="1:26" ht="13.5">
      <c r="A29" s="104" t="s">
        <v>74</v>
      </c>
      <c r="B29" s="102"/>
      <c r="C29" s="121">
        <v>15256610</v>
      </c>
      <c r="D29" s="122">
        <v>28177760</v>
      </c>
      <c r="E29" s="26">
        <v>22035580</v>
      </c>
      <c r="F29" s="26">
        <v>1076949</v>
      </c>
      <c r="G29" s="26">
        <v>1245985</v>
      </c>
      <c r="H29" s="26">
        <v>1284195</v>
      </c>
      <c r="I29" s="26">
        <v>3607129</v>
      </c>
      <c r="J29" s="26">
        <v>1826209</v>
      </c>
      <c r="K29" s="26">
        <v>1402094</v>
      </c>
      <c r="L29" s="26">
        <v>1371266</v>
      </c>
      <c r="M29" s="26">
        <v>4599569</v>
      </c>
      <c r="N29" s="26">
        <v>1459700</v>
      </c>
      <c r="O29" s="26">
        <v>1741914</v>
      </c>
      <c r="P29" s="26">
        <v>1690374</v>
      </c>
      <c r="Q29" s="26">
        <v>4891988</v>
      </c>
      <c r="R29" s="26">
        <v>1812773</v>
      </c>
      <c r="S29" s="26">
        <v>1930222</v>
      </c>
      <c r="T29" s="26">
        <v>1728763</v>
      </c>
      <c r="U29" s="26">
        <v>5471758</v>
      </c>
      <c r="V29" s="26">
        <v>18570444</v>
      </c>
      <c r="W29" s="26">
        <v>22035580</v>
      </c>
      <c r="X29" s="26">
        <v>-3465136</v>
      </c>
      <c r="Y29" s="106">
        <v>-15.73</v>
      </c>
      <c r="Z29" s="121">
        <v>22035580</v>
      </c>
    </row>
    <row r="30" spans="1:26" ht="13.5">
      <c r="A30" s="104" t="s">
        <v>75</v>
      </c>
      <c r="B30" s="102"/>
      <c r="C30" s="123">
        <v>22724808</v>
      </c>
      <c r="D30" s="124">
        <v>22958535</v>
      </c>
      <c r="E30" s="125">
        <v>21977035</v>
      </c>
      <c r="F30" s="125">
        <v>1099380</v>
      </c>
      <c r="G30" s="125">
        <v>1331181</v>
      </c>
      <c r="H30" s="125">
        <v>2383055</v>
      </c>
      <c r="I30" s="125">
        <v>4813616</v>
      </c>
      <c r="J30" s="125">
        <v>1627432</v>
      </c>
      <c r="K30" s="125">
        <v>1486568</v>
      </c>
      <c r="L30" s="125">
        <v>1359469</v>
      </c>
      <c r="M30" s="125">
        <v>4473469</v>
      </c>
      <c r="N30" s="125">
        <v>1868966</v>
      </c>
      <c r="O30" s="125">
        <v>1178248</v>
      </c>
      <c r="P30" s="125">
        <v>1233460</v>
      </c>
      <c r="Q30" s="125">
        <v>4280674</v>
      </c>
      <c r="R30" s="125">
        <v>1443580</v>
      </c>
      <c r="S30" s="125">
        <v>2173625</v>
      </c>
      <c r="T30" s="125">
        <v>2502756</v>
      </c>
      <c r="U30" s="125">
        <v>6119961</v>
      </c>
      <c r="V30" s="125">
        <v>19687720</v>
      </c>
      <c r="W30" s="125">
        <v>21977035</v>
      </c>
      <c r="X30" s="125">
        <v>-2289315</v>
      </c>
      <c r="Y30" s="107">
        <v>-10.42</v>
      </c>
      <c r="Z30" s="123">
        <v>21977035</v>
      </c>
    </row>
    <row r="31" spans="1:26" ht="13.5">
      <c r="A31" s="104" t="s">
        <v>76</v>
      </c>
      <c r="B31" s="102"/>
      <c r="C31" s="121">
        <v>13909923</v>
      </c>
      <c r="D31" s="122">
        <v>21860210</v>
      </c>
      <c r="E31" s="26">
        <v>26057900</v>
      </c>
      <c r="F31" s="26">
        <v>911908</v>
      </c>
      <c r="G31" s="26">
        <v>1191243</v>
      </c>
      <c r="H31" s="26">
        <v>1299367</v>
      </c>
      <c r="I31" s="26">
        <v>3402518</v>
      </c>
      <c r="J31" s="26">
        <v>1429543</v>
      </c>
      <c r="K31" s="26">
        <v>1586085</v>
      </c>
      <c r="L31" s="26">
        <v>1434808</v>
      </c>
      <c r="M31" s="26">
        <v>4450436</v>
      </c>
      <c r="N31" s="26">
        <v>1380410</v>
      </c>
      <c r="O31" s="26">
        <v>1988948</v>
      </c>
      <c r="P31" s="26">
        <v>2137989</v>
      </c>
      <c r="Q31" s="26">
        <v>5507347</v>
      </c>
      <c r="R31" s="26">
        <v>1867357</v>
      </c>
      <c r="S31" s="26">
        <v>1948029</v>
      </c>
      <c r="T31" s="26">
        <v>4114474</v>
      </c>
      <c r="U31" s="26">
        <v>7929860</v>
      </c>
      <c r="V31" s="26">
        <v>21290161</v>
      </c>
      <c r="W31" s="26">
        <v>26057900</v>
      </c>
      <c r="X31" s="26">
        <v>-4767739</v>
      </c>
      <c r="Y31" s="106">
        <v>-18.3</v>
      </c>
      <c r="Z31" s="121">
        <v>26057900</v>
      </c>
    </row>
    <row r="32" spans="1:26" ht="13.5">
      <c r="A32" s="101" t="s">
        <v>77</v>
      </c>
      <c r="B32" s="102"/>
      <c r="C32" s="119">
        <f aca="true" t="shared" si="6" ref="C32:X32">SUM(C33:C37)</f>
        <v>4519632</v>
      </c>
      <c r="D32" s="120">
        <f t="shared" si="6"/>
        <v>5660660</v>
      </c>
      <c r="E32" s="66">
        <f t="shared" si="6"/>
        <v>4860540</v>
      </c>
      <c r="F32" s="66">
        <f t="shared" si="6"/>
        <v>363480</v>
      </c>
      <c r="G32" s="66">
        <f t="shared" si="6"/>
        <v>417472</v>
      </c>
      <c r="H32" s="66">
        <f t="shared" si="6"/>
        <v>470928</v>
      </c>
      <c r="I32" s="66">
        <f t="shared" si="6"/>
        <v>1251880</v>
      </c>
      <c r="J32" s="66">
        <f t="shared" si="6"/>
        <v>376905</v>
      </c>
      <c r="K32" s="66">
        <f t="shared" si="6"/>
        <v>433580</v>
      </c>
      <c r="L32" s="66">
        <f t="shared" si="6"/>
        <v>375077</v>
      </c>
      <c r="M32" s="66">
        <f t="shared" si="6"/>
        <v>1185562</v>
      </c>
      <c r="N32" s="66">
        <f t="shared" si="6"/>
        <v>370019</v>
      </c>
      <c r="O32" s="66">
        <f t="shared" si="6"/>
        <v>487002</v>
      </c>
      <c r="P32" s="66">
        <f t="shared" si="6"/>
        <v>396217</v>
      </c>
      <c r="Q32" s="66">
        <f t="shared" si="6"/>
        <v>1253238</v>
      </c>
      <c r="R32" s="66">
        <f t="shared" si="6"/>
        <v>373617</v>
      </c>
      <c r="S32" s="66">
        <f t="shared" si="6"/>
        <v>398216</v>
      </c>
      <c r="T32" s="66">
        <f t="shared" si="6"/>
        <v>469051</v>
      </c>
      <c r="U32" s="66">
        <f t="shared" si="6"/>
        <v>1240884</v>
      </c>
      <c r="V32" s="66">
        <f t="shared" si="6"/>
        <v>4931564</v>
      </c>
      <c r="W32" s="66">
        <f t="shared" si="6"/>
        <v>4860540</v>
      </c>
      <c r="X32" s="66">
        <f t="shared" si="6"/>
        <v>71024</v>
      </c>
      <c r="Y32" s="103">
        <f>+IF(W32&lt;&gt;0,+(X32/W32)*100,0)</f>
        <v>1.461236817308365</v>
      </c>
      <c r="Z32" s="119">
        <f>SUM(Z33:Z37)</f>
        <v>4860540</v>
      </c>
    </row>
    <row r="33" spans="1:26" ht="13.5">
      <c r="A33" s="104" t="s">
        <v>78</v>
      </c>
      <c r="B33" s="102"/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>
        <v>4519632</v>
      </c>
      <c r="D37" s="124">
        <v>5660660</v>
      </c>
      <c r="E37" s="125">
        <v>4860540</v>
      </c>
      <c r="F37" s="125">
        <v>363480</v>
      </c>
      <c r="G37" s="125">
        <v>417472</v>
      </c>
      <c r="H37" s="125">
        <v>470928</v>
      </c>
      <c r="I37" s="125">
        <v>1251880</v>
      </c>
      <c r="J37" s="125">
        <v>376905</v>
      </c>
      <c r="K37" s="125">
        <v>433580</v>
      </c>
      <c r="L37" s="125">
        <v>375077</v>
      </c>
      <c r="M37" s="125">
        <v>1185562</v>
      </c>
      <c r="N37" s="125">
        <v>370019</v>
      </c>
      <c r="O37" s="125">
        <v>487002</v>
      </c>
      <c r="P37" s="125">
        <v>396217</v>
      </c>
      <c r="Q37" s="125">
        <v>1253238</v>
      </c>
      <c r="R37" s="125">
        <v>373617</v>
      </c>
      <c r="S37" s="125">
        <v>398216</v>
      </c>
      <c r="T37" s="125">
        <v>469051</v>
      </c>
      <c r="U37" s="125">
        <v>1240884</v>
      </c>
      <c r="V37" s="125">
        <v>4931564</v>
      </c>
      <c r="W37" s="125">
        <v>4860540</v>
      </c>
      <c r="X37" s="125">
        <v>71024</v>
      </c>
      <c r="Y37" s="107">
        <v>1.46</v>
      </c>
      <c r="Z37" s="123">
        <v>4860540</v>
      </c>
    </row>
    <row r="38" spans="1:26" ht="13.5">
      <c r="A38" s="101" t="s">
        <v>83</v>
      </c>
      <c r="B38" s="108"/>
      <c r="C38" s="119">
        <f aca="true" t="shared" si="7" ref="C38:X38">SUM(C39:C41)</f>
        <v>203885251</v>
      </c>
      <c r="D38" s="120">
        <f t="shared" si="7"/>
        <v>155641400</v>
      </c>
      <c r="E38" s="66">
        <f t="shared" si="7"/>
        <v>165688378</v>
      </c>
      <c r="F38" s="66">
        <f t="shared" si="7"/>
        <v>2286071</v>
      </c>
      <c r="G38" s="66">
        <f t="shared" si="7"/>
        <v>8951861</v>
      </c>
      <c r="H38" s="66">
        <f t="shared" si="7"/>
        <v>5912400</v>
      </c>
      <c r="I38" s="66">
        <f t="shared" si="7"/>
        <v>17150332</v>
      </c>
      <c r="J38" s="66">
        <f t="shared" si="7"/>
        <v>7397668</v>
      </c>
      <c r="K38" s="66">
        <f t="shared" si="7"/>
        <v>6992250</v>
      </c>
      <c r="L38" s="66">
        <f t="shared" si="7"/>
        <v>25351895</v>
      </c>
      <c r="M38" s="66">
        <f t="shared" si="7"/>
        <v>39741813</v>
      </c>
      <c r="N38" s="66">
        <f t="shared" si="7"/>
        <v>9003164</v>
      </c>
      <c r="O38" s="66">
        <f t="shared" si="7"/>
        <v>10723601</v>
      </c>
      <c r="P38" s="66">
        <f t="shared" si="7"/>
        <v>9249139</v>
      </c>
      <c r="Q38" s="66">
        <f t="shared" si="7"/>
        <v>28975904</v>
      </c>
      <c r="R38" s="66">
        <f t="shared" si="7"/>
        <v>9988161</v>
      </c>
      <c r="S38" s="66">
        <f t="shared" si="7"/>
        <v>20194117</v>
      </c>
      <c r="T38" s="66">
        <f t="shared" si="7"/>
        <v>30461222</v>
      </c>
      <c r="U38" s="66">
        <f t="shared" si="7"/>
        <v>60643500</v>
      </c>
      <c r="V38" s="66">
        <f t="shared" si="7"/>
        <v>146511549</v>
      </c>
      <c r="W38" s="66">
        <f t="shared" si="7"/>
        <v>165688378</v>
      </c>
      <c r="X38" s="66">
        <f t="shared" si="7"/>
        <v>-19176829</v>
      </c>
      <c r="Y38" s="103">
        <f>+IF(W38&lt;&gt;0,+(X38/W38)*100,0)</f>
        <v>-11.57403387701701</v>
      </c>
      <c r="Z38" s="119">
        <f>SUM(Z39:Z41)</f>
        <v>165688378</v>
      </c>
    </row>
    <row r="39" spans="1:26" ht="13.5">
      <c r="A39" s="104" t="s">
        <v>84</v>
      </c>
      <c r="B39" s="102"/>
      <c r="C39" s="121">
        <v>203885251</v>
      </c>
      <c r="D39" s="122">
        <v>155641400</v>
      </c>
      <c r="E39" s="26">
        <v>165688378</v>
      </c>
      <c r="F39" s="26">
        <v>2286071</v>
      </c>
      <c r="G39" s="26">
        <v>8951861</v>
      </c>
      <c r="H39" s="26">
        <v>5912400</v>
      </c>
      <c r="I39" s="26">
        <v>17150332</v>
      </c>
      <c r="J39" s="26">
        <v>7397668</v>
      </c>
      <c r="K39" s="26">
        <v>6992250</v>
      </c>
      <c r="L39" s="26">
        <v>25351895</v>
      </c>
      <c r="M39" s="26">
        <v>39741813</v>
      </c>
      <c r="N39" s="26">
        <v>9003164</v>
      </c>
      <c r="O39" s="26">
        <v>10723601</v>
      </c>
      <c r="P39" s="26">
        <v>9249139</v>
      </c>
      <c r="Q39" s="26">
        <v>28975904</v>
      </c>
      <c r="R39" s="26">
        <v>9988161</v>
      </c>
      <c r="S39" s="26">
        <v>20194117</v>
      </c>
      <c r="T39" s="26">
        <v>30461222</v>
      </c>
      <c r="U39" s="26">
        <v>60643500</v>
      </c>
      <c r="V39" s="26">
        <v>146511549</v>
      </c>
      <c r="W39" s="26">
        <v>165688378</v>
      </c>
      <c r="X39" s="26">
        <v>-19176829</v>
      </c>
      <c r="Y39" s="106">
        <v>-11.57</v>
      </c>
      <c r="Z39" s="121">
        <v>165688378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260296224</v>
      </c>
      <c r="D48" s="139">
        <f t="shared" si="9"/>
        <v>234298565</v>
      </c>
      <c r="E48" s="39">
        <f t="shared" si="9"/>
        <v>240619433</v>
      </c>
      <c r="F48" s="39">
        <f t="shared" si="9"/>
        <v>5737788</v>
      </c>
      <c r="G48" s="39">
        <f t="shared" si="9"/>
        <v>13137742</v>
      </c>
      <c r="H48" s="39">
        <f t="shared" si="9"/>
        <v>11349945</v>
      </c>
      <c r="I48" s="39">
        <f t="shared" si="9"/>
        <v>30225475</v>
      </c>
      <c r="J48" s="39">
        <f t="shared" si="9"/>
        <v>12657757</v>
      </c>
      <c r="K48" s="39">
        <f t="shared" si="9"/>
        <v>11900577</v>
      </c>
      <c r="L48" s="39">
        <f t="shared" si="9"/>
        <v>29892515</v>
      </c>
      <c r="M48" s="39">
        <f t="shared" si="9"/>
        <v>54450849</v>
      </c>
      <c r="N48" s="39">
        <f t="shared" si="9"/>
        <v>14082259</v>
      </c>
      <c r="O48" s="39">
        <f t="shared" si="9"/>
        <v>16119713</v>
      </c>
      <c r="P48" s="39">
        <f t="shared" si="9"/>
        <v>14707179</v>
      </c>
      <c r="Q48" s="39">
        <f t="shared" si="9"/>
        <v>44909151</v>
      </c>
      <c r="R48" s="39">
        <f t="shared" si="9"/>
        <v>15485488</v>
      </c>
      <c r="S48" s="39">
        <f t="shared" si="9"/>
        <v>26644209</v>
      </c>
      <c r="T48" s="39">
        <f t="shared" si="9"/>
        <v>39276266</v>
      </c>
      <c r="U48" s="39">
        <f t="shared" si="9"/>
        <v>81405963</v>
      </c>
      <c r="V48" s="39">
        <f t="shared" si="9"/>
        <v>210991438</v>
      </c>
      <c r="W48" s="39">
        <f t="shared" si="9"/>
        <v>240619433</v>
      </c>
      <c r="X48" s="39">
        <f t="shared" si="9"/>
        <v>-29627995</v>
      </c>
      <c r="Y48" s="140">
        <f>+IF(W48&lt;&gt;0,+(X48/W48)*100,0)</f>
        <v>-12.313217860504226</v>
      </c>
      <c r="Z48" s="138">
        <f>+Z28+Z32+Z38+Z42+Z47</f>
        <v>240619433</v>
      </c>
    </row>
    <row r="49" spans="1:26" ht="13.5">
      <c r="A49" s="114" t="s">
        <v>48</v>
      </c>
      <c r="B49" s="115"/>
      <c r="C49" s="141">
        <f aca="true" t="shared" si="10" ref="C49:X49">+C25-C48</f>
        <v>8906994</v>
      </c>
      <c r="D49" s="142">
        <f t="shared" si="10"/>
        <v>139411371</v>
      </c>
      <c r="E49" s="143">
        <f t="shared" si="10"/>
        <v>49429627</v>
      </c>
      <c r="F49" s="143">
        <f t="shared" si="10"/>
        <v>94737655</v>
      </c>
      <c r="G49" s="143">
        <f t="shared" si="10"/>
        <v>-11909129</v>
      </c>
      <c r="H49" s="143">
        <f t="shared" si="10"/>
        <v>-10953215</v>
      </c>
      <c r="I49" s="143">
        <f t="shared" si="10"/>
        <v>71875311</v>
      </c>
      <c r="J49" s="143">
        <f t="shared" si="10"/>
        <v>-11409682</v>
      </c>
      <c r="K49" s="143">
        <f t="shared" si="10"/>
        <v>23738856</v>
      </c>
      <c r="L49" s="143">
        <f t="shared" si="10"/>
        <v>49751932</v>
      </c>
      <c r="M49" s="143">
        <f t="shared" si="10"/>
        <v>62081106</v>
      </c>
      <c r="N49" s="143">
        <f t="shared" si="10"/>
        <v>-13840774</v>
      </c>
      <c r="O49" s="143">
        <f t="shared" si="10"/>
        <v>-15431571</v>
      </c>
      <c r="P49" s="143">
        <f t="shared" si="10"/>
        <v>46494200</v>
      </c>
      <c r="Q49" s="143">
        <f t="shared" si="10"/>
        <v>17221855</v>
      </c>
      <c r="R49" s="143">
        <f t="shared" si="10"/>
        <v>-15064297</v>
      </c>
      <c r="S49" s="143">
        <f t="shared" si="10"/>
        <v>-26391576</v>
      </c>
      <c r="T49" s="143">
        <f t="shared" si="10"/>
        <v>-37214056</v>
      </c>
      <c r="U49" s="143">
        <f t="shared" si="10"/>
        <v>-78669929</v>
      </c>
      <c r="V49" s="143">
        <f t="shared" si="10"/>
        <v>72508343</v>
      </c>
      <c r="W49" s="143">
        <f>IF(E25=E48,0,W25-W48)</f>
        <v>49429627</v>
      </c>
      <c r="X49" s="143">
        <f t="shared" si="10"/>
        <v>23078716</v>
      </c>
      <c r="Y49" s="144">
        <f>+IF(W49&lt;&gt;0,+(X49/W49)*100,0)</f>
        <v>46.690046841745335</v>
      </c>
      <c r="Z49" s="141">
        <f>+Z25-Z48</f>
        <v>49429627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10199918</v>
      </c>
      <c r="D13" s="122">
        <v>6718351</v>
      </c>
      <c r="E13" s="26">
        <v>3214920</v>
      </c>
      <c r="F13" s="26">
        <v>94148</v>
      </c>
      <c r="G13" s="26">
        <v>259636</v>
      </c>
      <c r="H13" s="26">
        <v>333817</v>
      </c>
      <c r="I13" s="26">
        <v>687601</v>
      </c>
      <c r="J13" s="26">
        <v>1031331</v>
      </c>
      <c r="K13" s="26">
        <v>29982</v>
      </c>
      <c r="L13" s="26">
        <v>121396</v>
      </c>
      <c r="M13" s="26">
        <v>1182709</v>
      </c>
      <c r="N13" s="26">
        <v>101023</v>
      </c>
      <c r="O13" s="26">
        <v>665946</v>
      </c>
      <c r="P13" s="26">
        <v>109548</v>
      </c>
      <c r="Q13" s="26">
        <v>876517</v>
      </c>
      <c r="R13" s="26">
        <v>127078</v>
      </c>
      <c r="S13" s="26">
        <v>225820</v>
      </c>
      <c r="T13" s="26">
        <v>185282</v>
      </c>
      <c r="U13" s="26">
        <v>538180</v>
      </c>
      <c r="V13" s="26">
        <v>3285007</v>
      </c>
      <c r="W13" s="26">
        <v>3214920</v>
      </c>
      <c r="X13" s="26">
        <v>70087</v>
      </c>
      <c r="Y13" s="106">
        <v>2.18</v>
      </c>
      <c r="Z13" s="121">
        <v>3214920</v>
      </c>
    </row>
    <row r="14" spans="1:26" ht="13.5">
      <c r="A14" s="157" t="s">
        <v>109</v>
      </c>
      <c r="B14" s="161"/>
      <c r="C14" s="121">
        <v>26669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251769413</v>
      </c>
      <c r="D19" s="122">
        <v>244147955</v>
      </c>
      <c r="E19" s="26">
        <v>240168950</v>
      </c>
      <c r="F19" s="26">
        <v>100228314</v>
      </c>
      <c r="G19" s="26">
        <v>1000000</v>
      </c>
      <c r="H19" s="26">
        <v>0</v>
      </c>
      <c r="I19" s="26">
        <v>101228314</v>
      </c>
      <c r="J19" s="26">
        <v>0</v>
      </c>
      <c r="K19" s="26">
        <v>21000</v>
      </c>
      <c r="L19" s="26">
        <v>79382652</v>
      </c>
      <c r="M19" s="26">
        <v>79403652</v>
      </c>
      <c r="N19" s="26">
        <v>0</v>
      </c>
      <c r="O19" s="26">
        <v>0</v>
      </c>
      <c r="P19" s="26">
        <v>61037000</v>
      </c>
      <c r="Q19" s="26">
        <v>61037000</v>
      </c>
      <c r="R19" s="26">
        <v>0</v>
      </c>
      <c r="S19" s="26">
        <v>0</v>
      </c>
      <c r="T19" s="26">
        <v>180000</v>
      </c>
      <c r="U19" s="26">
        <v>180000</v>
      </c>
      <c r="V19" s="26">
        <v>241848966</v>
      </c>
      <c r="W19" s="26">
        <v>240168950</v>
      </c>
      <c r="X19" s="26">
        <v>1680016</v>
      </c>
      <c r="Y19" s="106">
        <v>0.7</v>
      </c>
      <c r="Z19" s="121">
        <v>240168950</v>
      </c>
    </row>
    <row r="20" spans="1:26" ht="13.5">
      <c r="A20" s="157" t="s">
        <v>34</v>
      </c>
      <c r="B20" s="161" t="s">
        <v>95</v>
      </c>
      <c r="C20" s="121">
        <v>7206466</v>
      </c>
      <c r="D20" s="122">
        <v>35843630</v>
      </c>
      <c r="E20" s="20">
        <v>46665190</v>
      </c>
      <c r="F20" s="20">
        <v>152981</v>
      </c>
      <c r="G20" s="20">
        <v>-31023</v>
      </c>
      <c r="H20" s="20">
        <v>62913</v>
      </c>
      <c r="I20" s="20">
        <v>184871</v>
      </c>
      <c r="J20" s="20">
        <v>216744</v>
      </c>
      <c r="K20" s="20">
        <v>35588451</v>
      </c>
      <c r="L20" s="20">
        <v>140399</v>
      </c>
      <c r="M20" s="20">
        <v>35945594</v>
      </c>
      <c r="N20" s="20">
        <v>140462</v>
      </c>
      <c r="O20" s="20">
        <v>22196</v>
      </c>
      <c r="P20" s="20">
        <v>54831</v>
      </c>
      <c r="Q20" s="20">
        <v>217489</v>
      </c>
      <c r="R20" s="20">
        <v>294113</v>
      </c>
      <c r="S20" s="20">
        <v>26813</v>
      </c>
      <c r="T20" s="20">
        <v>1696928</v>
      </c>
      <c r="U20" s="20">
        <v>2017854</v>
      </c>
      <c r="V20" s="20">
        <v>38365808</v>
      </c>
      <c r="W20" s="20">
        <v>46665190</v>
      </c>
      <c r="X20" s="20">
        <v>-8299382</v>
      </c>
      <c r="Y20" s="160">
        <v>-17.78</v>
      </c>
      <c r="Z20" s="96">
        <v>46665190</v>
      </c>
    </row>
    <row r="21" spans="1:26" ht="13.5">
      <c r="A21" s="157" t="s">
        <v>114</v>
      </c>
      <c r="B21" s="161"/>
      <c r="C21" s="121">
        <v>752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269203218</v>
      </c>
      <c r="D22" s="165">
        <f t="shared" si="0"/>
        <v>286709936</v>
      </c>
      <c r="E22" s="166">
        <f t="shared" si="0"/>
        <v>290049060</v>
      </c>
      <c r="F22" s="166">
        <f t="shared" si="0"/>
        <v>100475443</v>
      </c>
      <c r="G22" s="166">
        <f t="shared" si="0"/>
        <v>1228613</v>
      </c>
      <c r="H22" s="166">
        <f t="shared" si="0"/>
        <v>396730</v>
      </c>
      <c r="I22" s="166">
        <f t="shared" si="0"/>
        <v>102100786</v>
      </c>
      <c r="J22" s="166">
        <f t="shared" si="0"/>
        <v>1248075</v>
      </c>
      <c r="K22" s="166">
        <f t="shared" si="0"/>
        <v>35639433</v>
      </c>
      <c r="L22" s="166">
        <f t="shared" si="0"/>
        <v>79644447</v>
      </c>
      <c r="M22" s="166">
        <f t="shared" si="0"/>
        <v>116531955</v>
      </c>
      <c r="N22" s="166">
        <f t="shared" si="0"/>
        <v>241485</v>
      </c>
      <c r="O22" s="166">
        <f t="shared" si="0"/>
        <v>688142</v>
      </c>
      <c r="P22" s="166">
        <f t="shared" si="0"/>
        <v>61201379</v>
      </c>
      <c r="Q22" s="166">
        <f t="shared" si="0"/>
        <v>62131006</v>
      </c>
      <c r="R22" s="166">
        <f t="shared" si="0"/>
        <v>421191</v>
      </c>
      <c r="S22" s="166">
        <f t="shared" si="0"/>
        <v>252633</v>
      </c>
      <c r="T22" s="166">
        <f t="shared" si="0"/>
        <v>2062210</v>
      </c>
      <c r="U22" s="166">
        <f t="shared" si="0"/>
        <v>2736034</v>
      </c>
      <c r="V22" s="166">
        <f t="shared" si="0"/>
        <v>283499781</v>
      </c>
      <c r="W22" s="166">
        <f t="shared" si="0"/>
        <v>290049060</v>
      </c>
      <c r="X22" s="166">
        <f t="shared" si="0"/>
        <v>-6549279</v>
      </c>
      <c r="Y22" s="167">
        <f>+IF(W22&lt;&gt;0,+(X22/W22)*100,0)</f>
        <v>-2.2579900793334757</v>
      </c>
      <c r="Z22" s="164">
        <f>SUM(Z5:Z21)</f>
        <v>290049060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39213614</v>
      </c>
      <c r="D25" s="122">
        <v>57758360</v>
      </c>
      <c r="E25" s="26">
        <v>54267820</v>
      </c>
      <c r="F25" s="26">
        <v>3410452</v>
      </c>
      <c r="G25" s="26">
        <v>3588962</v>
      </c>
      <c r="H25" s="26">
        <v>3749590</v>
      </c>
      <c r="I25" s="26">
        <v>10749004</v>
      </c>
      <c r="J25" s="26">
        <v>4122377</v>
      </c>
      <c r="K25" s="26">
        <v>3740541</v>
      </c>
      <c r="L25" s="26">
        <v>3854255</v>
      </c>
      <c r="M25" s="26">
        <v>11717173</v>
      </c>
      <c r="N25" s="26">
        <v>3691646</v>
      </c>
      <c r="O25" s="26">
        <v>3964106</v>
      </c>
      <c r="P25" s="26">
        <v>3819273</v>
      </c>
      <c r="Q25" s="26">
        <v>11475025</v>
      </c>
      <c r="R25" s="26">
        <v>3789600</v>
      </c>
      <c r="S25" s="26">
        <v>3944000</v>
      </c>
      <c r="T25" s="26">
        <v>4447809</v>
      </c>
      <c r="U25" s="26">
        <v>12181409</v>
      </c>
      <c r="V25" s="26">
        <v>46122611</v>
      </c>
      <c r="W25" s="26">
        <v>54267820</v>
      </c>
      <c r="X25" s="26">
        <v>-8145209</v>
      </c>
      <c r="Y25" s="106">
        <v>-15.01</v>
      </c>
      <c r="Z25" s="121">
        <v>54267820</v>
      </c>
    </row>
    <row r="26" spans="1:26" ht="13.5">
      <c r="A26" s="159" t="s">
        <v>37</v>
      </c>
      <c r="B26" s="158"/>
      <c r="C26" s="121">
        <v>7805156</v>
      </c>
      <c r="D26" s="122">
        <v>8676390</v>
      </c>
      <c r="E26" s="26">
        <v>8369420</v>
      </c>
      <c r="F26" s="26">
        <v>646996</v>
      </c>
      <c r="G26" s="26">
        <v>645305</v>
      </c>
      <c r="H26" s="26">
        <v>662011</v>
      </c>
      <c r="I26" s="26">
        <v>1954312</v>
      </c>
      <c r="J26" s="26">
        <v>663188</v>
      </c>
      <c r="K26" s="26">
        <v>653002</v>
      </c>
      <c r="L26" s="26">
        <v>654770</v>
      </c>
      <c r="M26" s="26">
        <v>1970960</v>
      </c>
      <c r="N26" s="26">
        <v>648851</v>
      </c>
      <c r="O26" s="26">
        <v>919778</v>
      </c>
      <c r="P26" s="26">
        <v>686330</v>
      </c>
      <c r="Q26" s="26">
        <v>2254959</v>
      </c>
      <c r="R26" s="26">
        <v>680482</v>
      </c>
      <c r="S26" s="26">
        <v>697430</v>
      </c>
      <c r="T26" s="26">
        <v>680835</v>
      </c>
      <c r="U26" s="26">
        <v>2058747</v>
      </c>
      <c r="V26" s="26">
        <v>8238978</v>
      </c>
      <c r="W26" s="26">
        <v>8369420</v>
      </c>
      <c r="X26" s="26">
        <v>-130442</v>
      </c>
      <c r="Y26" s="106">
        <v>-1.56</v>
      </c>
      <c r="Z26" s="121">
        <v>8369420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2220553</v>
      </c>
      <c r="D28" s="122">
        <v>2055210</v>
      </c>
      <c r="E28" s="26">
        <v>6898510</v>
      </c>
      <c r="F28" s="26">
        <v>125269</v>
      </c>
      <c r="G28" s="26">
        <v>125269</v>
      </c>
      <c r="H28" s="26">
        <v>125269</v>
      </c>
      <c r="I28" s="26">
        <v>375807</v>
      </c>
      <c r="J28" s="26">
        <v>125269</v>
      </c>
      <c r="K28" s="26">
        <v>125269</v>
      </c>
      <c r="L28" s="26">
        <v>125269</v>
      </c>
      <c r="M28" s="26">
        <v>375807</v>
      </c>
      <c r="N28" s="26">
        <v>125269</v>
      </c>
      <c r="O28" s="26">
        <v>637665</v>
      </c>
      <c r="P28" s="26">
        <v>979151</v>
      </c>
      <c r="Q28" s="26">
        <v>1742085</v>
      </c>
      <c r="R28" s="26">
        <v>357652</v>
      </c>
      <c r="S28" s="26">
        <v>357652</v>
      </c>
      <c r="T28" s="26">
        <v>357652</v>
      </c>
      <c r="U28" s="26">
        <v>1072956</v>
      </c>
      <c r="V28" s="26">
        <v>3566655</v>
      </c>
      <c r="W28" s="26">
        <v>6898510</v>
      </c>
      <c r="X28" s="26">
        <v>-3331855</v>
      </c>
      <c r="Y28" s="106">
        <v>-48.3</v>
      </c>
      <c r="Z28" s="121">
        <v>6898510</v>
      </c>
    </row>
    <row r="29" spans="1:26" ht="13.5">
      <c r="A29" s="159" t="s">
        <v>39</v>
      </c>
      <c r="B29" s="158"/>
      <c r="C29" s="121">
        <v>4547750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89907</v>
      </c>
      <c r="Q29" s="26">
        <v>89907</v>
      </c>
      <c r="R29" s="26">
        <v>0</v>
      </c>
      <c r="S29" s="26">
        <v>0</v>
      </c>
      <c r="T29" s="26">
        <v>0</v>
      </c>
      <c r="U29" s="26">
        <v>0</v>
      </c>
      <c r="V29" s="26">
        <v>89907</v>
      </c>
      <c r="W29" s="26">
        <v>0</v>
      </c>
      <c r="X29" s="26">
        <v>89907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838267</v>
      </c>
      <c r="D32" s="122">
        <v>842000</v>
      </c>
      <c r="E32" s="26">
        <v>950000</v>
      </c>
      <c r="F32" s="26">
        <v>77058</v>
      </c>
      <c r="G32" s="26">
        <v>51459</v>
      </c>
      <c r="H32" s="26">
        <v>134585</v>
      </c>
      <c r="I32" s="26">
        <v>263102</v>
      </c>
      <c r="J32" s="26">
        <v>121115</v>
      </c>
      <c r="K32" s="26">
        <v>54134</v>
      </c>
      <c r="L32" s="26">
        <v>119618</v>
      </c>
      <c r="M32" s="26">
        <v>294867</v>
      </c>
      <c r="N32" s="26">
        <v>86980</v>
      </c>
      <c r="O32" s="26">
        <v>87026</v>
      </c>
      <c r="P32" s="26">
        <v>33985</v>
      </c>
      <c r="Q32" s="26">
        <v>207991</v>
      </c>
      <c r="R32" s="26">
        <v>33985</v>
      </c>
      <c r="S32" s="26">
        <v>101334</v>
      </c>
      <c r="T32" s="26">
        <v>55473</v>
      </c>
      <c r="U32" s="26">
        <v>190792</v>
      </c>
      <c r="V32" s="26">
        <v>956752</v>
      </c>
      <c r="W32" s="26">
        <v>950000</v>
      </c>
      <c r="X32" s="26">
        <v>6752</v>
      </c>
      <c r="Y32" s="106">
        <v>0.71</v>
      </c>
      <c r="Z32" s="121">
        <v>950000</v>
      </c>
    </row>
    <row r="33" spans="1:26" ht="13.5">
      <c r="A33" s="159" t="s">
        <v>41</v>
      </c>
      <c r="B33" s="158"/>
      <c r="C33" s="121">
        <v>192365698</v>
      </c>
      <c r="D33" s="122">
        <v>134351100</v>
      </c>
      <c r="E33" s="26">
        <v>146507538</v>
      </c>
      <c r="F33" s="26">
        <v>1223932</v>
      </c>
      <c r="G33" s="26">
        <v>7808546</v>
      </c>
      <c r="H33" s="26">
        <v>4816521</v>
      </c>
      <c r="I33" s="26">
        <v>13848999</v>
      </c>
      <c r="J33" s="26">
        <v>6168454</v>
      </c>
      <c r="K33" s="26">
        <v>5911908</v>
      </c>
      <c r="L33" s="26">
        <v>24248166</v>
      </c>
      <c r="M33" s="26">
        <v>36328528</v>
      </c>
      <c r="N33" s="26">
        <v>7990776</v>
      </c>
      <c r="O33" s="26">
        <v>9566550</v>
      </c>
      <c r="P33" s="26">
        <v>8233092</v>
      </c>
      <c r="Q33" s="26">
        <v>25790418</v>
      </c>
      <c r="R33" s="26">
        <v>8916568</v>
      </c>
      <c r="S33" s="26">
        <v>19242374</v>
      </c>
      <c r="T33" s="26">
        <v>28938035</v>
      </c>
      <c r="U33" s="26">
        <v>57096977</v>
      </c>
      <c r="V33" s="26">
        <v>133064922</v>
      </c>
      <c r="W33" s="26">
        <v>146507538</v>
      </c>
      <c r="X33" s="26">
        <v>-13442616</v>
      </c>
      <c r="Y33" s="106">
        <v>-9.18</v>
      </c>
      <c r="Z33" s="121">
        <v>146507538</v>
      </c>
    </row>
    <row r="34" spans="1:26" ht="13.5">
      <c r="A34" s="159" t="s">
        <v>42</v>
      </c>
      <c r="B34" s="158" t="s">
        <v>122</v>
      </c>
      <c r="C34" s="121">
        <v>13303689</v>
      </c>
      <c r="D34" s="122">
        <v>30615505</v>
      </c>
      <c r="E34" s="26">
        <v>23626145</v>
      </c>
      <c r="F34" s="26">
        <v>254081</v>
      </c>
      <c r="G34" s="26">
        <v>918201</v>
      </c>
      <c r="H34" s="26">
        <v>1861969</v>
      </c>
      <c r="I34" s="26">
        <v>3034251</v>
      </c>
      <c r="J34" s="26">
        <v>1457354</v>
      </c>
      <c r="K34" s="26">
        <v>1415723</v>
      </c>
      <c r="L34" s="26">
        <v>890437</v>
      </c>
      <c r="M34" s="26">
        <v>3763514</v>
      </c>
      <c r="N34" s="26">
        <v>1538737</v>
      </c>
      <c r="O34" s="26">
        <v>944588</v>
      </c>
      <c r="P34" s="26">
        <v>865441</v>
      </c>
      <c r="Q34" s="26">
        <v>3348766</v>
      </c>
      <c r="R34" s="26">
        <v>1707201</v>
      </c>
      <c r="S34" s="26">
        <v>2301419</v>
      </c>
      <c r="T34" s="26">
        <v>4796462</v>
      </c>
      <c r="U34" s="26">
        <v>8805082</v>
      </c>
      <c r="V34" s="26">
        <v>18951613</v>
      </c>
      <c r="W34" s="26">
        <v>23626145</v>
      </c>
      <c r="X34" s="26">
        <v>-4674532</v>
      </c>
      <c r="Y34" s="106">
        <v>-19.79</v>
      </c>
      <c r="Z34" s="121">
        <v>23626145</v>
      </c>
    </row>
    <row r="35" spans="1:26" ht="13.5">
      <c r="A35" s="157" t="s">
        <v>123</v>
      </c>
      <c r="B35" s="161"/>
      <c r="C35" s="121">
        <v>1497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260296224</v>
      </c>
      <c r="D36" s="165">
        <f t="shared" si="1"/>
        <v>234298565</v>
      </c>
      <c r="E36" s="166">
        <f t="shared" si="1"/>
        <v>240619433</v>
      </c>
      <c r="F36" s="166">
        <f t="shared" si="1"/>
        <v>5737788</v>
      </c>
      <c r="G36" s="166">
        <f t="shared" si="1"/>
        <v>13137742</v>
      </c>
      <c r="H36" s="166">
        <f t="shared" si="1"/>
        <v>11349945</v>
      </c>
      <c r="I36" s="166">
        <f t="shared" si="1"/>
        <v>30225475</v>
      </c>
      <c r="J36" s="166">
        <f t="shared" si="1"/>
        <v>12657757</v>
      </c>
      <c r="K36" s="166">
        <f t="shared" si="1"/>
        <v>11900577</v>
      </c>
      <c r="L36" s="166">
        <f t="shared" si="1"/>
        <v>29892515</v>
      </c>
      <c r="M36" s="166">
        <f t="shared" si="1"/>
        <v>54450849</v>
      </c>
      <c r="N36" s="166">
        <f t="shared" si="1"/>
        <v>14082259</v>
      </c>
      <c r="O36" s="166">
        <f t="shared" si="1"/>
        <v>16119713</v>
      </c>
      <c r="P36" s="166">
        <f t="shared" si="1"/>
        <v>14707179</v>
      </c>
      <c r="Q36" s="166">
        <f t="shared" si="1"/>
        <v>44909151</v>
      </c>
      <c r="R36" s="166">
        <f t="shared" si="1"/>
        <v>15485488</v>
      </c>
      <c r="S36" s="166">
        <f t="shared" si="1"/>
        <v>26644209</v>
      </c>
      <c r="T36" s="166">
        <f t="shared" si="1"/>
        <v>39276266</v>
      </c>
      <c r="U36" s="166">
        <f t="shared" si="1"/>
        <v>81405963</v>
      </c>
      <c r="V36" s="166">
        <f t="shared" si="1"/>
        <v>210991438</v>
      </c>
      <c r="W36" s="166">
        <f t="shared" si="1"/>
        <v>240619433</v>
      </c>
      <c r="X36" s="166">
        <f t="shared" si="1"/>
        <v>-29627995</v>
      </c>
      <c r="Y36" s="167">
        <f>+IF(W36&lt;&gt;0,+(X36/W36)*100,0)</f>
        <v>-12.313217860504226</v>
      </c>
      <c r="Z36" s="164">
        <f>SUM(Z25:Z35)</f>
        <v>240619433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8906994</v>
      </c>
      <c r="D38" s="176">
        <f t="shared" si="2"/>
        <v>52411371</v>
      </c>
      <c r="E38" s="72">
        <f t="shared" si="2"/>
        <v>49429627</v>
      </c>
      <c r="F38" s="72">
        <f t="shared" si="2"/>
        <v>94737655</v>
      </c>
      <c r="G38" s="72">
        <f t="shared" si="2"/>
        <v>-11909129</v>
      </c>
      <c r="H38" s="72">
        <f t="shared" si="2"/>
        <v>-10953215</v>
      </c>
      <c r="I38" s="72">
        <f t="shared" si="2"/>
        <v>71875311</v>
      </c>
      <c r="J38" s="72">
        <f t="shared" si="2"/>
        <v>-11409682</v>
      </c>
      <c r="K38" s="72">
        <f t="shared" si="2"/>
        <v>23738856</v>
      </c>
      <c r="L38" s="72">
        <f t="shared" si="2"/>
        <v>49751932</v>
      </c>
      <c r="M38" s="72">
        <f t="shared" si="2"/>
        <v>62081106</v>
      </c>
      <c r="N38" s="72">
        <f t="shared" si="2"/>
        <v>-13840774</v>
      </c>
      <c r="O38" s="72">
        <f t="shared" si="2"/>
        <v>-15431571</v>
      </c>
      <c r="P38" s="72">
        <f t="shared" si="2"/>
        <v>46494200</v>
      </c>
      <c r="Q38" s="72">
        <f t="shared" si="2"/>
        <v>17221855</v>
      </c>
      <c r="R38" s="72">
        <f t="shared" si="2"/>
        <v>-15064297</v>
      </c>
      <c r="S38" s="72">
        <f t="shared" si="2"/>
        <v>-26391576</v>
      </c>
      <c r="T38" s="72">
        <f t="shared" si="2"/>
        <v>-37214056</v>
      </c>
      <c r="U38" s="72">
        <f t="shared" si="2"/>
        <v>-78669929</v>
      </c>
      <c r="V38" s="72">
        <f t="shared" si="2"/>
        <v>72508343</v>
      </c>
      <c r="W38" s="72">
        <f>IF(E22=E36,0,W22-W36)</f>
        <v>49429627</v>
      </c>
      <c r="X38" s="72">
        <f t="shared" si="2"/>
        <v>23078716</v>
      </c>
      <c r="Y38" s="177">
        <f>+IF(W38&lt;&gt;0,+(X38/W38)*100,0)</f>
        <v>46.690046841745335</v>
      </c>
      <c r="Z38" s="175">
        <f>+Z22-Z36</f>
        <v>49429627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87000000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8906994</v>
      </c>
      <c r="D42" s="183">
        <f t="shared" si="3"/>
        <v>139411371</v>
      </c>
      <c r="E42" s="54">
        <f t="shared" si="3"/>
        <v>49429627</v>
      </c>
      <c r="F42" s="54">
        <f t="shared" si="3"/>
        <v>94737655</v>
      </c>
      <c r="G42" s="54">
        <f t="shared" si="3"/>
        <v>-11909129</v>
      </c>
      <c r="H42" s="54">
        <f t="shared" si="3"/>
        <v>-10953215</v>
      </c>
      <c r="I42" s="54">
        <f t="shared" si="3"/>
        <v>71875311</v>
      </c>
      <c r="J42" s="54">
        <f t="shared" si="3"/>
        <v>-11409682</v>
      </c>
      <c r="K42" s="54">
        <f t="shared" si="3"/>
        <v>23738856</v>
      </c>
      <c r="L42" s="54">
        <f t="shared" si="3"/>
        <v>49751932</v>
      </c>
      <c r="M42" s="54">
        <f t="shared" si="3"/>
        <v>62081106</v>
      </c>
      <c r="N42" s="54">
        <f t="shared" si="3"/>
        <v>-13840774</v>
      </c>
      <c r="O42" s="54">
        <f t="shared" si="3"/>
        <v>-15431571</v>
      </c>
      <c r="P42" s="54">
        <f t="shared" si="3"/>
        <v>46494200</v>
      </c>
      <c r="Q42" s="54">
        <f t="shared" si="3"/>
        <v>17221855</v>
      </c>
      <c r="R42" s="54">
        <f t="shared" si="3"/>
        <v>-15064297</v>
      </c>
      <c r="S42" s="54">
        <f t="shared" si="3"/>
        <v>-26391576</v>
      </c>
      <c r="T42" s="54">
        <f t="shared" si="3"/>
        <v>-37214056</v>
      </c>
      <c r="U42" s="54">
        <f t="shared" si="3"/>
        <v>-78669929</v>
      </c>
      <c r="V42" s="54">
        <f t="shared" si="3"/>
        <v>72508343</v>
      </c>
      <c r="W42" s="54">
        <f t="shared" si="3"/>
        <v>49429627</v>
      </c>
      <c r="X42" s="54">
        <f t="shared" si="3"/>
        <v>23078716</v>
      </c>
      <c r="Y42" s="184">
        <f>+IF(W42&lt;&gt;0,+(X42/W42)*100,0)</f>
        <v>46.690046841745335</v>
      </c>
      <c r="Z42" s="182">
        <f>SUM(Z38:Z41)</f>
        <v>49429627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8906994</v>
      </c>
      <c r="D44" s="187">
        <f t="shared" si="4"/>
        <v>139411371</v>
      </c>
      <c r="E44" s="43">
        <f t="shared" si="4"/>
        <v>49429627</v>
      </c>
      <c r="F44" s="43">
        <f t="shared" si="4"/>
        <v>94737655</v>
      </c>
      <c r="G44" s="43">
        <f t="shared" si="4"/>
        <v>-11909129</v>
      </c>
      <c r="H44" s="43">
        <f t="shared" si="4"/>
        <v>-10953215</v>
      </c>
      <c r="I44" s="43">
        <f t="shared" si="4"/>
        <v>71875311</v>
      </c>
      <c r="J44" s="43">
        <f t="shared" si="4"/>
        <v>-11409682</v>
      </c>
      <c r="K44" s="43">
        <f t="shared" si="4"/>
        <v>23738856</v>
      </c>
      <c r="L44" s="43">
        <f t="shared" si="4"/>
        <v>49751932</v>
      </c>
      <c r="M44" s="43">
        <f t="shared" si="4"/>
        <v>62081106</v>
      </c>
      <c r="N44" s="43">
        <f t="shared" si="4"/>
        <v>-13840774</v>
      </c>
      <c r="O44" s="43">
        <f t="shared" si="4"/>
        <v>-15431571</v>
      </c>
      <c r="P44" s="43">
        <f t="shared" si="4"/>
        <v>46494200</v>
      </c>
      <c r="Q44" s="43">
        <f t="shared" si="4"/>
        <v>17221855</v>
      </c>
      <c r="R44" s="43">
        <f t="shared" si="4"/>
        <v>-15064297</v>
      </c>
      <c r="S44" s="43">
        <f t="shared" si="4"/>
        <v>-26391576</v>
      </c>
      <c r="T44" s="43">
        <f t="shared" si="4"/>
        <v>-37214056</v>
      </c>
      <c r="U44" s="43">
        <f t="shared" si="4"/>
        <v>-78669929</v>
      </c>
      <c r="V44" s="43">
        <f t="shared" si="4"/>
        <v>72508343</v>
      </c>
      <c r="W44" s="43">
        <f t="shared" si="4"/>
        <v>49429627</v>
      </c>
      <c r="X44" s="43">
        <f t="shared" si="4"/>
        <v>23078716</v>
      </c>
      <c r="Y44" s="188">
        <f>+IF(W44&lt;&gt;0,+(X44/W44)*100,0)</f>
        <v>46.690046841745335</v>
      </c>
      <c r="Z44" s="186">
        <f>+Z42-Z43</f>
        <v>49429627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8906994</v>
      </c>
      <c r="D46" s="183">
        <f t="shared" si="5"/>
        <v>139411371</v>
      </c>
      <c r="E46" s="54">
        <f t="shared" si="5"/>
        <v>49429627</v>
      </c>
      <c r="F46" s="54">
        <f t="shared" si="5"/>
        <v>94737655</v>
      </c>
      <c r="G46" s="54">
        <f t="shared" si="5"/>
        <v>-11909129</v>
      </c>
      <c r="H46" s="54">
        <f t="shared" si="5"/>
        <v>-10953215</v>
      </c>
      <c r="I46" s="54">
        <f t="shared" si="5"/>
        <v>71875311</v>
      </c>
      <c r="J46" s="54">
        <f t="shared" si="5"/>
        <v>-11409682</v>
      </c>
      <c r="K46" s="54">
        <f t="shared" si="5"/>
        <v>23738856</v>
      </c>
      <c r="L46" s="54">
        <f t="shared" si="5"/>
        <v>49751932</v>
      </c>
      <c r="M46" s="54">
        <f t="shared" si="5"/>
        <v>62081106</v>
      </c>
      <c r="N46" s="54">
        <f t="shared" si="5"/>
        <v>-13840774</v>
      </c>
      <c r="O46" s="54">
        <f t="shared" si="5"/>
        <v>-15431571</v>
      </c>
      <c r="P46" s="54">
        <f t="shared" si="5"/>
        <v>46494200</v>
      </c>
      <c r="Q46" s="54">
        <f t="shared" si="5"/>
        <v>17221855</v>
      </c>
      <c r="R46" s="54">
        <f t="shared" si="5"/>
        <v>-15064297</v>
      </c>
      <c r="S46" s="54">
        <f t="shared" si="5"/>
        <v>-26391576</v>
      </c>
      <c r="T46" s="54">
        <f t="shared" si="5"/>
        <v>-37214056</v>
      </c>
      <c r="U46" s="54">
        <f t="shared" si="5"/>
        <v>-78669929</v>
      </c>
      <c r="V46" s="54">
        <f t="shared" si="5"/>
        <v>72508343</v>
      </c>
      <c r="W46" s="54">
        <f t="shared" si="5"/>
        <v>49429627</v>
      </c>
      <c r="X46" s="54">
        <f t="shared" si="5"/>
        <v>23078716</v>
      </c>
      <c r="Y46" s="184">
        <f>+IF(W46&lt;&gt;0,+(X46/W46)*100,0)</f>
        <v>46.690046841745335</v>
      </c>
      <c r="Z46" s="182">
        <f>SUM(Z44:Z45)</f>
        <v>49429627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8906994</v>
      </c>
      <c r="D48" s="194">
        <f t="shared" si="6"/>
        <v>139411371</v>
      </c>
      <c r="E48" s="195">
        <f t="shared" si="6"/>
        <v>49429627</v>
      </c>
      <c r="F48" s="195">
        <f t="shared" si="6"/>
        <v>94737655</v>
      </c>
      <c r="G48" s="196">
        <f t="shared" si="6"/>
        <v>-11909129</v>
      </c>
      <c r="H48" s="196">
        <f t="shared" si="6"/>
        <v>-10953215</v>
      </c>
      <c r="I48" s="196">
        <f t="shared" si="6"/>
        <v>71875311</v>
      </c>
      <c r="J48" s="196">
        <f t="shared" si="6"/>
        <v>-11409682</v>
      </c>
      <c r="K48" s="196">
        <f t="shared" si="6"/>
        <v>23738856</v>
      </c>
      <c r="L48" s="195">
        <f t="shared" si="6"/>
        <v>49751932</v>
      </c>
      <c r="M48" s="195">
        <f t="shared" si="6"/>
        <v>62081106</v>
      </c>
      <c r="N48" s="196">
        <f t="shared" si="6"/>
        <v>-13840774</v>
      </c>
      <c r="O48" s="196">
        <f t="shared" si="6"/>
        <v>-15431571</v>
      </c>
      <c r="P48" s="196">
        <f t="shared" si="6"/>
        <v>46494200</v>
      </c>
      <c r="Q48" s="196">
        <f t="shared" si="6"/>
        <v>17221855</v>
      </c>
      <c r="R48" s="196">
        <f t="shared" si="6"/>
        <v>-15064297</v>
      </c>
      <c r="S48" s="195">
        <f t="shared" si="6"/>
        <v>-26391576</v>
      </c>
      <c r="T48" s="195">
        <f t="shared" si="6"/>
        <v>-37214056</v>
      </c>
      <c r="U48" s="196">
        <f t="shared" si="6"/>
        <v>-78669929</v>
      </c>
      <c r="V48" s="196">
        <f t="shared" si="6"/>
        <v>72508343</v>
      </c>
      <c r="W48" s="196">
        <f t="shared" si="6"/>
        <v>49429627</v>
      </c>
      <c r="X48" s="196">
        <f t="shared" si="6"/>
        <v>23078716</v>
      </c>
      <c r="Y48" s="197">
        <f>+IF(W48&lt;&gt;0,+(X48/W48)*100,0)</f>
        <v>46.690046841745335</v>
      </c>
      <c r="Z48" s="198">
        <f>SUM(Z46:Z47)</f>
        <v>49429627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74070539</v>
      </c>
      <c r="D5" s="120">
        <f t="shared" si="0"/>
        <v>87000000</v>
      </c>
      <c r="E5" s="66">
        <f t="shared" si="0"/>
        <v>109442030</v>
      </c>
      <c r="F5" s="66">
        <f t="shared" si="0"/>
        <v>13704682</v>
      </c>
      <c r="G5" s="66">
        <f t="shared" si="0"/>
        <v>15594528</v>
      </c>
      <c r="H5" s="66">
        <f t="shared" si="0"/>
        <v>10304558</v>
      </c>
      <c r="I5" s="66">
        <f t="shared" si="0"/>
        <v>39603768</v>
      </c>
      <c r="J5" s="66">
        <f t="shared" si="0"/>
        <v>28542687</v>
      </c>
      <c r="K5" s="66">
        <f t="shared" si="0"/>
        <v>7765686</v>
      </c>
      <c r="L5" s="66">
        <f t="shared" si="0"/>
        <v>16461688</v>
      </c>
      <c r="M5" s="66">
        <f t="shared" si="0"/>
        <v>52770061</v>
      </c>
      <c r="N5" s="66">
        <f t="shared" si="0"/>
        <v>684184</v>
      </c>
      <c r="O5" s="66">
        <f t="shared" si="0"/>
        <v>11200973</v>
      </c>
      <c r="P5" s="66">
        <f t="shared" si="0"/>
        <v>5727498</v>
      </c>
      <c r="Q5" s="66">
        <f t="shared" si="0"/>
        <v>17612655</v>
      </c>
      <c r="R5" s="66">
        <f t="shared" si="0"/>
        <v>7643020</v>
      </c>
      <c r="S5" s="66">
        <f t="shared" si="0"/>
        <v>20985</v>
      </c>
      <c r="T5" s="66">
        <f t="shared" si="0"/>
        <v>184349</v>
      </c>
      <c r="U5" s="66">
        <f t="shared" si="0"/>
        <v>7848354</v>
      </c>
      <c r="V5" s="66">
        <f t="shared" si="0"/>
        <v>117834838</v>
      </c>
      <c r="W5" s="66">
        <f t="shared" si="0"/>
        <v>109442030</v>
      </c>
      <c r="X5" s="66">
        <f t="shared" si="0"/>
        <v>8392808</v>
      </c>
      <c r="Y5" s="103">
        <f>+IF(W5&lt;&gt;0,+(X5/W5)*100,0)</f>
        <v>7.668724712069029</v>
      </c>
      <c r="Z5" s="119">
        <f>SUM(Z6:Z8)</f>
        <v>109442030</v>
      </c>
    </row>
    <row r="6" spans="1:26" ht="13.5">
      <c r="A6" s="104" t="s">
        <v>74</v>
      </c>
      <c r="B6" s="102"/>
      <c r="C6" s="121">
        <v>74070539</v>
      </c>
      <c r="D6" s="122">
        <v>87000000</v>
      </c>
      <c r="E6" s="26">
        <v>109442030</v>
      </c>
      <c r="F6" s="26">
        <v>13704682</v>
      </c>
      <c r="G6" s="26">
        <v>15594528</v>
      </c>
      <c r="H6" s="26">
        <v>10304558</v>
      </c>
      <c r="I6" s="26">
        <v>39603768</v>
      </c>
      <c r="J6" s="26">
        <v>28542687</v>
      </c>
      <c r="K6" s="26">
        <v>7765686</v>
      </c>
      <c r="L6" s="26">
        <v>16461688</v>
      </c>
      <c r="M6" s="26">
        <v>52770061</v>
      </c>
      <c r="N6" s="26">
        <v>684184</v>
      </c>
      <c r="O6" s="26">
        <v>11200973</v>
      </c>
      <c r="P6" s="26">
        <v>5727498</v>
      </c>
      <c r="Q6" s="26">
        <v>17612655</v>
      </c>
      <c r="R6" s="26">
        <v>7643020</v>
      </c>
      <c r="S6" s="26">
        <v>20985</v>
      </c>
      <c r="T6" s="26">
        <v>184349</v>
      </c>
      <c r="U6" s="26">
        <v>7848354</v>
      </c>
      <c r="V6" s="26">
        <v>117834838</v>
      </c>
      <c r="W6" s="26">
        <v>109442030</v>
      </c>
      <c r="X6" s="26">
        <v>8392808</v>
      </c>
      <c r="Y6" s="106">
        <v>7.67</v>
      </c>
      <c r="Z6" s="28">
        <v>109442030</v>
      </c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74070539</v>
      </c>
      <c r="D25" s="206">
        <f t="shared" si="4"/>
        <v>87000000</v>
      </c>
      <c r="E25" s="195">
        <f t="shared" si="4"/>
        <v>109442030</v>
      </c>
      <c r="F25" s="195">
        <f t="shared" si="4"/>
        <v>13704682</v>
      </c>
      <c r="G25" s="195">
        <f t="shared" si="4"/>
        <v>15594528</v>
      </c>
      <c r="H25" s="195">
        <f t="shared" si="4"/>
        <v>10304558</v>
      </c>
      <c r="I25" s="195">
        <f t="shared" si="4"/>
        <v>39603768</v>
      </c>
      <c r="J25" s="195">
        <f t="shared" si="4"/>
        <v>28542687</v>
      </c>
      <c r="K25" s="195">
        <f t="shared" si="4"/>
        <v>7765686</v>
      </c>
      <c r="L25" s="195">
        <f t="shared" si="4"/>
        <v>16461688</v>
      </c>
      <c r="M25" s="195">
        <f t="shared" si="4"/>
        <v>52770061</v>
      </c>
      <c r="N25" s="195">
        <f t="shared" si="4"/>
        <v>684184</v>
      </c>
      <c r="O25" s="195">
        <f t="shared" si="4"/>
        <v>11200973</v>
      </c>
      <c r="P25" s="195">
        <f t="shared" si="4"/>
        <v>5727498</v>
      </c>
      <c r="Q25" s="195">
        <f t="shared" si="4"/>
        <v>17612655</v>
      </c>
      <c r="R25" s="195">
        <f t="shared" si="4"/>
        <v>7643020</v>
      </c>
      <c r="S25" s="195">
        <f t="shared" si="4"/>
        <v>20985</v>
      </c>
      <c r="T25" s="195">
        <f t="shared" si="4"/>
        <v>184349</v>
      </c>
      <c r="U25" s="195">
        <f t="shared" si="4"/>
        <v>7848354</v>
      </c>
      <c r="V25" s="195">
        <f t="shared" si="4"/>
        <v>117834838</v>
      </c>
      <c r="W25" s="195">
        <f t="shared" si="4"/>
        <v>109442030</v>
      </c>
      <c r="X25" s="195">
        <f t="shared" si="4"/>
        <v>8392808</v>
      </c>
      <c r="Y25" s="207">
        <f>+IF(W25&lt;&gt;0,+(X25/W25)*100,0)</f>
        <v>7.668724712069029</v>
      </c>
      <c r="Z25" s="208">
        <f>+Z5+Z9+Z15+Z19+Z24</f>
        <v>109442030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0</v>
      </c>
      <c r="W32" s="43">
        <f t="shared" si="5"/>
        <v>0</v>
      </c>
      <c r="X32" s="43">
        <f t="shared" si="5"/>
        <v>0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>
        <v>74070539</v>
      </c>
      <c r="D35" s="122">
        <v>87000000</v>
      </c>
      <c r="E35" s="26">
        <v>109442030</v>
      </c>
      <c r="F35" s="26">
        <v>13704682</v>
      </c>
      <c r="G35" s="26">
        <v>15597528</v>
      </c>
      <c r="H35" s="26">
        <v>10304558</v>
      </c>
      <c r="I35" s="26">
        <v>39606768</v>
      </c>
      <c r="J35" s="26">
        <v>28542687</v>
      </c>
      <c r="K35" s="26">
        <v>7765686</v>
      </c>
      <c r="L35" s="26">
        <v>16461688</v>
      </c>
      <c r="M35" s="26">
        <v>52770061</v>
      </c>
      <c r="N35" s="26">
        <v>684184</v>
      </c>
      <c r="O35" s="26">
        <v>11200973</v>
      </c>
      <c r="P35" s="26">
        <v>5727498</v>
      </c>
      <c r="Q35" s="26">
        <v>17612655</v>
      </c>
      <c r="R35" s="26">
        <v>7643020</v>
      </c>
      <c r="S35" s="26">
        <v>20985</v>
      </c>
      <c r="T35" s="26">
        <v>184349</v>
      </c>
      <c r="U35" s="26">
        <v>7848354</v>
      </c>
      <c r="V35" s="26">
        <v>117837838</v>
      </c>
      <c r="W35" s="26">
        <v>109442030</v>
      </c>
      <c r="X35" s="26">
        <v>8395808</v>
      </c>
      <c r="Y35" s="106">
        <v>7.67</v>
      </c>
      <c r="Z35" s="28">
        <v>109442030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74070539</v>
      </c>
      <c r="D36" s="194">
        <f t="shared" si="6"/>
        <v>87000000</v>
      </c>
      <c r="E36" s="196">
        <f t="shared" si="6"/>
        <v>109442030</v>
      </c>
      <c r="F36" s="196">
        <f t="shared" si="6"/>
        <v>13704682</v>
      </c>
      <c r="G36" s="196">
        <f t="shared" si="6"/>
        <v>15597528</v>
      </c>
      <c r="H36" s="196">
        <f t="shared" si="6"/>
        <v>10304558</v>
      </c>
      <c r="I36" s="196">
        <f t="shared" si="6"/>
        <v>39606768</v>
      </c>
      <c r="J36" s="196">
        <f t="shared" si="6"/>
        <v>28542687</v>
      </c>
      <c r="K36" s="196">
        <f t="shared" si="6"/>
        <v>7765686</v>
      </c>
      <c r="L36" s="196">
        <f t="shared" si="6"/>
        <v>16461688</v>
      </c>
      <c r="M36" s="196">
        <f t="shared" si="6"/>
        <v>52770061</v>
      </c>
      <c r="N36" s="196">
        <f t="shared" si="6"/>
        <v>684184</v>
      </c>
      <c r="O36" s="196">
        <f t="shared" si="6"/>
        <v>11200973</v>
      </c>
      <c r="P36" s="196">
        <f t="shared" si="6"/>
        <v>5727498</v>
      </c>
      <c r="Q36" s="196">
        <f t="shared" si="6"/>
        <v>17612655</v>
      </c>
      <c r="R36" s="196">
        <f t="shared" si="6"/>
        <v>7643020</v>
      </c>
      <c r="S36" s="196">
        <f t="shared" si="6"/>
        <v>20985</v>
      </c>
      <c r="T36" s="196">
        <f t="shared" si="6"/>
        <v>184349</v>
      </c>
      <c r="U36" s="196">
        <f t="shared" si="6"/>
        <v>7848354</v>
      </c>
      <c r="V36" s="196">
        <f t="shared" si="6"/>
        <v>117837838</v>
      </c>
      <c r="W36" s="196">
        <f t="shared" si="6"/>
        <v>109442030</v>
      </c>
      <c r="X36" s="196">
        <f t="shared" si="6"/>
        <v>8395808</v>
      </c>
      <c r="Y36" s="197">
        <f>+IF(W36&lt;&gt;0,+(X36/W36)*100,0)</f>
        <v>7.671465889293172</v>
      </c>
      <c r="Z36" s="215">
        <f>SUM(Z32:Z35)</f>
        <v>109442030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53164944</v>
      </c>
      <c r="D6" s="25">
        <v>35629000</v>
      </c>
      <c r="E6" s="26">
        <v>50000000</v>
      </c>
      <c r="F6" s="26">
        <v>14547841</v>
      </c>
      <c r="G6" s="26">
        <v>1398689</v>
      </c>
      <c r="H6" s="26">
        <v>5626744</v>
      </c>
      <c r="I6" s="26">
        <v>21573274</v>
      </c>
      <c r="J6" s="26">
        <v>19630077</v>
      </c>
      <c r="K6" s="26">
        <v>13150975</v>
      </c>
      <c r="L6" s="26">
        <v>3962725</v>
      </c>
      <c r="M6" s="26">
        <v>36743777</v>
      </c>
      <c r="N6" s="26">
        <v>9447738</v>
      </c>
      <c r="O6" s="26">
        <v>39618420</v>
      </c>
      <c r="P6" s="26">
        <v>75032122</v>
      </c>
      <c r="Q6" s="26">
        <v>124098280</v>
      </c>
      <c r="R6" s="26">
        <v>38213393</v>
      </c>
      <c r="S6" s="26">
        <v>28961945</v>
      </c>
      <c r="T6" s="26">
        <v>10266225</v>
      </c>
      <c r="U6" s="26">
        <v>77441563</v>
      </c>
      <c r="V6" s="26">
        <v>259856894</v>
      </c>
      <c r="W6" s="26">
        <v>50000000</v>
      </c>
      <c r="X6" s="26">
        <v>209856894</v>
      </c>
      <c r="Y6" s="106">
        <v>419.71</v>
      </c>
      <c r="Z6" s="28">
        <v>50000000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v>20000000</v>
      </c>
      <c r="S7" s="26"/>
      <c r="T7" s="26"/>
      <c r="U7" s="26">
        <v>20000000</v>
      </c>
      <c r="V7" s="26">
        <v>20000000</v>
      </c>
      <c r="W7" s="26"/>
      <c r="X7" s="26">
        <v>20000000</v>
      </c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25468105</v>
      </c>
      <c r="D9" s="25">
        <v>10000000</v>
      </c>
      <c r="E9" s="26">
        <v>10000000</v>
      </c>
      <c r="F9" s="26">
        <v>30835184</v>
      </c>
      <c r="G9" s="26">
        <v>32683345</v>
      </c>
      <c r="H9" s="26">
        <v>20424337</v>
      </c>
      <c r="I9" s="26">
        <v>83942866</v>
      </c>
      <c r="J9" s="26">
        <v>25085991</v>
      </c>
      <c r="K9" s="26">
        <v>27111054</v>
      </c>
      <c r="L9" s="26">
        <v>32087723</v>
      </c>
      <c r="M9" s="26">
        <v>84284768</v>
      </c>
      <c r="N9" s="26">
        <v>15962113</v>
      </c>
      <c r="O9" s="26">
        <v>18156656</v>
      </c>
      <c r="P9" s="26">
        <v>20595014</v>
      </c>
      <c r="Q9" s="26">
        <v>54713783</v>
      </c>
      <c r="R9" s="26">
        <v>16903288</v>
      </c>
      <c r="S9" s="26">
        <v>19081347</v>
      </c>
      <c r="T9" s="26">
        <v>17619852</v>
      </c>
      <c r="U9" s="26">
        <v>53604487</v>
      </c>
      <c r="V9" s="26">
        <v>276545904</v>
      </c>
      <c r="W9" s="26">
        <v>10000000</v>
      </c>
      <c r="X9" s="26">
        <v>266545904</v>
      </c>
      <c r="Y9" s="106">
        <v>2665.46</v>
      </c>
      <c r="Z9" s="28">
        <v>10000000</v>
      </c>
    </row>
    <row r="10" spans="1:26" ht="13.5">
      <c r="A10" s="225" t="s">
        <v>149</v>
      </c>
      <c r="B10" s="158"/>
      <c r="C10" s="121">
        <v>149758</v>
      </c>
      <c r="D10" s="25">
        <v>300000</v>
      </c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78782807</v>
      </c>
      <c r="D12" s="38">
        <f t="shared" si="0"/>
        <v>45929000</v>
      </c>
      <c r="E12" s="39">
        <f t="shared" si="0"/>
        <v>60000000</v>
      </c>
      <c r="F12" s="39">
        <f t="shared" si="0"/>
        <v>45383025</v>
      </c>
      <c r="G12" s="39">
        <f t="shared" si="0"/>
        <v>34082034</v>
      </c>
      <c r="H12" s="39">
        <f t="shared" si="0"/>
        <v>26051081</v>
      </c>
      <c r="I12" s="39">
        <f t="shared" si="0"/>
        <v>105516140</v>
      </c>
      <c r="J12" s="39">
        <f t="shared" si="0"/>
        <v>44716068</v>
      </c>
      <c r="K12" s="39">
        <f t="shared" si="0"/>
        <v>40262029</v>
      </c>
      <c r="L12" s="39">
        <f t="shared" si="0"/>
        <v>36050448</v>
      </c>
      <c r="M12" s="39">
        <f t="shared" si="0"/>
        <v>121028545</v>
      </c>
      <c r="N12" s="39">
        <f t="shared" si="0"/>
        <v>25409851</v>
      </c>
      <c r="O12" s="39">
        <f t="shared" si="0"/>
        <v>57775076</v>
      </c>
      <c r="P12" s="39">
        <f t="shared" si="0"/>
        <v>95627136</v>
      </c>
      <c r="Q12" s="39">
        <f t="shared" si="0"/>
        <v>178812063</v>
      </c>
      <c r="R12" s="39">
        <f t="shared" si="0"/>
        <v>75116681</v>
      </c>
      <c r="S12" s="39">
        <f t="shared" si="0"/>
        <v>48043292</v>
      </c>
      <c r="T12" s="39">
        <f t="shared" si="0"/>
        <v>27886077</v>
      </c>
      <c r="U12" s="39">
        <f t="shared" si="0"/>
        <v>151046050</v>
      </c>
      <c r="V12" s="39">
        <f t="shared" si="0"/>
        <v>556402798</v>
      </c>
      <c r="W12" s="39">
        <f t="shared" si="0"/>
        <v>60000000</v>
      </c>
      <c r="X12" s="39">
        <f t="shared" si="0"/>
        <v>496402798</v>
      </c>
      <c r="Y12" s="140">
        <f>+IF(W12&lt;&gt;0,+(X12/W12)*100,0)</f>
        <v>827.3379966666666</v>
      </c>
      <c r="Z12" s="40">
        <f>SUM(Z6:Z11)</f>
        <v>60000000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>
        <v>32642</v>
      </c>
      <c r="D15" s="25">
        <v>10000</v>
      </c>
      <c r="E15" s="26">
        <v>100000</v>
      </c>
      <c r="F15" s="26">
        <v>198017</v>
      </c>
      <c r="G15" s="26">
        <v>175366</v>
      </c>
      <c r="H15" s="26">
        <v>171403</v>
      </c>
      <c r="I15" s="26">
        <v>544786</v>
      </c>
      <c r="J15" s="26">
        <v>167114</v>
      </c>
      <c r="K15" s="26">
        <v>160001</v>
      </c>
      <c r="L15" s="26">
        <v>190981</v>
      </c>
      <c r="M15" s="26">
        <v>518096</v>
      </c>
      <c r="N15" s="26">
        <v>195959</v>
      </c>
      <c r="O15" s="26">
        <v>214930</v>
      </c>
      <c r="P15" s="26">
        <v>234948</v>
      </c>
      <c r="Q15" s="26">
        <v>645837</v>
      </c>
      <c r="R15" s="26">
        <v>256024</v>
      </c>
      <c r="S15" s="26">
        <v>254384</v>
      </c>
      <c r="T15" s="26">
        <v>263074</v>
      </c>
      <c r="U15" s="26">
        <v>773482</v>
      </c>
      <c r="V15" s="26">
        <v>2482201</v>
      </c>
      <c r="W15" s="26">
        <v>100000</v>
      </c>
      <c r="X15" s="26">
        <v>2382201</v>
      </c>
      <c r="Y15" s="106">
        <v>2382.2</v>
      </c>
      <c r="Z15" s="28">
        <v>100000</v>
      </c>
    </row>
    <row r="16" spans="1:26" ht="13.5">
      <c r="A16" s="225" t="s">
        <v>153</v>
      </c>
      <c r="B16" s="158"/>
      <c r="C16" s="121">
        <v>33969649</v>
      </c>
      <c r="D16" s="25"/>
      <c r="E16" s="26"/>
      <c r="F16" s="125">
        <v>100000000</v>
      </c>
      <c r="G16" s="125">
        <v>80000000</v>
      </c>
      <c r="H16" s="125">
        <v>60000000</v>
      </c>
      <c r="I16" s="26">
        <v>240000000</v>
      </c>
      <c r="J16" s="125"/>
      <c r="K16" s="125">
        <v>20000000</v>
      </c>
      <c r="L16" s="26">
        <v>57500000</v>
      </c>
      <c r="M16" s="125">
        <v>77500000</v>
      </c>
      <c r="N16" s="125">
        <v>57500000</v>
      </c>
      <c r="O16" s="125"/>
      <c r="P16" s="26"/>
      <c r="Q16" s="125">
        <v>57500000</v>
      </c>
      <c r="R16" s="125"/>
      <c r="S16" s="26"/>
      <c r="T16" s="125"/>
      <c r="U16" s="125"/>
      <c r="V16" s="125">
        <v>375000000</v>
      </c>
      <c r="W16" s="26"/>
      <c r="X16" s="125">
        <v>375000000</v>
      </c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>
        <v>33074000</v>
      </c>
      <c r="E18" s="26"/>
      <c r="F18" s="26">
        <v>33073540</v>
      </c>
      <c r="G18" s="26">
        <v>33969649</v>
      </c>
      <c r="H18" s="26">
        <v>33969649</v>
      </c>
      <c r="I18" s="26">
        <v>101012838</v>
      </c>
      <c r="J18" s="26">
        <v>33969649</v>
      </c>
      <c r="K18" s="26">
        <v>33969649</v>
      </c>
      <c r="L18" s="26">
        <v>33969649</v>
      </c>
      <c r="M18" s="26">
        <v>101908947</v>
      </c>
      <c r="N18" s="26">
        <v>33969649</v>
      </c>
      <c r="O18" s="26">
        <v>33969649</v>
      </c>
      <c r="P18" s="26">
        <v>33969649</v>
      </c>
      <c r="Q18" s="26">
        <v>101908947</v>
      </c>
      <c r="R18" s="26">
        <v>33969649</v>
      </c>
      <c r="S18" s="26">
        <v>33969649</v>
      </c>
      <c r="T18" s="26">
        <v>33969649</v>
      </c>
      <c r="U18" s="26">
        <v>101908947</v>
      </c>
      <c r="V18" s="26">
        <v>406739679</v>
      </c>
      <c r="W18" s="26"/>
      <c r="X18" s="26">
        <v>406739679</v>
      </c>
      <c r="Y18" s="106"/>
      <c r="Z18" s="28"/>
    </row>
    <row r="19" spans="1:26" ht="13.5">
      <c r="A19" s="225" t="s">
        <v>156</v>
      </c>
      <c r="B19" s="158" t="s">
        <v>98</v>
      </c>
      <c r="C19" s="121">
        <v>231979747</v>
      </c>
      <c r="D19" s="25">
        <v>272156000</v>
      </c>
      <c r="E19" s="26">
        <v>299156000</v>
      </c>
      <c r="F19" s="26">
        <v>245965297</v>
      </c>
      <c r="G19" s="26">
        <v>260427625</v>
      </c>
      <c r="H19" s="26">
        <v>270387896</v>
      </c>
      <c r="I19" s="26">
        <v>776780818</v>
      </c>
      <c r="J19" s="26">
        <v>298586289</v>
      </c>
      <c r="K19" s="26">
        <v>306170434</v>
      </c>
      <c r="L19" s="26">
        <v>322287831</v>
      </c>
      <c r="M19" s="26">
        <v>927044554</v>
      </c>
      <c r="N19" s="26">
        <v>322627724</v>
      </c>
      <c r="O19" s="26">
        <v>332044984</v>
      </c>
      <c r="P19" s="26">
        <v>337242294</v>
      </c>
      <c r="Q19" s="26">
        <v>991915002</v>
      </c>
      <c r="R19" s="26">
        <v>344355125</v>
      </c>
      <c r="S19" s="26">
        <v>343845921</v>
      </c>
      <c r="T19" s="26">
        <v>343500082</v>
      </c>
      <c r="U19" s="26">
        <v>1031701128</v>
      </c>
      <c r="V19" s="26">
        <v>3727441502</v>
      </c>
      <c r="W19" s="26">
        <v>299156000</v>
      </c>
      <c r="X19" s="26">
        <v>3428285502</v>
      </c>
      <c r="Y19" s="106">
        <v>1145.99</v>
      </c>
      <c r="Z19" s="28">
        <v>299156000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265982038</v>
      </c>
      <c r="D24" s="42">
        <f t="shared" si="1"/>
        <v>305240000</v>
      </c>
      <c r="E24" s="43">
        <f t="shared" si="1"/>
        <v>299256000</v>
      </c>
      <c r="F24" s="43">
        <f t="shared" si="1"/>
        <v>379236854</v>
      </c>
      <c r="G24" s="43">
        <f t="shared" si="1"/>
        <v>374572640</v>
      </c>
      <c r="H24" s="43">
        <f t="shared" si="1"/>
        <v>364528948</v>
      </c>
      <c r="I24" s="43">
        <f t="shared" si="1"/>
        <v>1118338442</v>
      </c>
      <c r="J24" s="43">
        <f t="shared" si="1"/>
        <v>332723052</v>
      </c>
      <c r="K24" s="43">
        <f t="shared" si="1"/>
        <v>360300084</v>
      </c>
      <c r="L24" s="43">
        <f t="shared" si="1"/>
        <v>413948461</v>
      </c>
      <c r="M24" s="43">
        <f t="shared" si="1"/>
        <v>1106971597</v>
      </c>
      <c r="N24" s="43">
        <f t="shared" si="1"/>
        <v>414293332</v>
      </c>
      <c r="O24" s="43">
        <f t="shared" si="1"/>
        <v>366229563</v>
      </c>
      <c r="P24" s="43">
        <f t="shared" si="1"/>
        <v>371446891</v>
      </c>
      <c r="Q24" s="43">
        <f t="shared" si="1"/>
        <v>1151969786</v>
      </c>
      <c r="R24" s="43">
        <f t="shared" si="1"/>
        <v>378580798</v>
      </c>
      <c r="S24" s="43">
        <f t="shared" si="1"/>
        <v>378069954</v>
      </c>
      <c r="T24" s="43">
        <f t="shared" si="1"/>
        <v>377732805</v>
      </c>
      <c r="U24" s="43">
        <f t="shared" si="1"/>
        <v>1134383557</v>
      </c>
      <c r="V24" s="43">
        <f t="shared" si="1"/>
        <v>4511663382</v>
      </c>
      <c r="W24" s="43">
        <f t="shared" si="1"/>
        <v>299256000</v>
      </c>
      <c r="X24" s="43">
        <f t="shared" si="1"/>
        <v>4212407382</v>
      </c>
      <c r="Y24" s="188">
        <f>+IF(W24&lt;&gt;0,+(X24/W24)*100,0)</f>
        <v>1407.6267082364263</v>
      </c>
      <c r="Z24" s="45">
        <f>SUM(Z15:Z23)</f>
        <v>299256000</v>
      </c>
    </row>
    <row r="25" spans="1:26" ht="13.5">
      <c r="A25" s="226" t="s">
        <v>161</v>
      </c>
      <c r="B25" s="227"/>
      <c r="C25" s="138">
        <f aca="true" t="shared" si="2" ref="C25:X25">+C12+C24</f>
        <v>344764845</v>
      </c>
      <c r="D25" s="38">
        <f t="shared" si="2"/>
        <v>351169000</v>
      </c>
      <c r="E25" s="39">
        <f t="shared" si="2"/>
        <v>359256000</v>
      </c>
      <c r="F25" s="39">
        <f t="shared" si="2"/>
        <v>424619879</v>
      </c>
      <c r="G25" s="39">
        <f t="shared" si="2"/>
        <v>408654674</v>
      </c>
      <c r="H25" s="39">
        <f t="shared" si="2"/>
        <v>390580029</v>
      </c>
      <c r="I25" s="39">
        <f t="shared" si="2"/>
        <v>1223854582</v>
      </c>
      <c r="J25" s="39">
        <f t="shared" si="2"/>
        <v>377439120</v>
      </c>
      <c r="K25" s="39">
        <f t="shared" si="2"/>
        <v>400562113</v>
      </c>
      <c r="L25" s="39">
        <f t="shared" si="2"/>
        <v>449998909</v>
      </c>
      <c r="M25" s="39">
        <f t="shared" si="2"/>
        <v>1228000142</v>
      </c>
      <c r="N25" s="39">
        <f t="shared" si="2"/>
        <v>439703183</v>
      </c>
      <c r="O25" s="39">
        <f t="shared" si="2"/>
        <v>424004639</v>
      </c>
      <c r="P25" s="39">
        <f t="shared" si="2"/>
        <v>467074027</v>
      </c>
      <c r="Q25" s="39">
        <f t="shared" si="2"/>
        <v>1330781849</v>
      </c>
      <c r="R25" s="39">
        <f t="shared" si="2"/>
        <v>453697479</v>
      </c>
      <c r="S25" s="39">
        <f t="shared" si="2"/>
        <v>426113246</v>
      </c>
      <c r="T25" s="39">
        <f t="shared" si="2"/>
        <v>405618882</v>
      </c>
      <c r="U25" s="39">
        <f t="shared" si="2"/>
        <v>1285429607</v>
      </c>
      <c r="V25" s="39">
        <f t="shared" si="2"/>
        <v>5068066180</v>
      </c>
      <c r="W25" s="39">
        <f t="shared" si="2"/>
        <v>359256000</v>
      </c>
      <c r="X25" s="39">
        <f t="shared" si="2"/>
        <v>4708810180</v>
      </c>
      <c r="Y25" s="140">
        <f>+IF(W25&lt;&gt;0,+(X25/W25)*100,0)</f>
        <v>1310.711631816866</v>
      </c>
      <c r="Z25" s="40">
        <f>+Z12+Z24</f>
        <v>359256000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59907495</v>
      </c>
      <c r="D32" s="25">
        <v>70000000</v>
      </c>
      <c r="E32" s="26">
        <v>51351000</v>
      </c>
      <c r="F32" s="26">
        <v>39264111</v>
      </c>
      <c r="G32" s="26">
        <v>36933562</v>
      </c>
      <c r="H32" s="26">
        <v>33140494</v>
      </c>
      <c r="I32" s="26">
        <v>109338167</v>
      </c>
      <c r="J32" s="26">
        <v>33094703</v>
      </c>
      <c r="K32" s="26">
        <v>31377241</v>
      </c>
      <c r="L32" s="26">
        <v>30831304</v>
      </c>
      <c r="M32" s="26">
        <v>95303248</v>
      </c>
      <c r="N32" s="26">
        <v>34110313</v>
      </c>
      <c r="O32" s="26">
        <v>34385069</v>
      </c>
      <c r="P32" s="26">
        <v>30960253</v>
      </c>
      <c r="Q32" s="26">
        <v>99455635</v>
      </c>
      <c r="R32" s="26">
        <v>32618070</v>
      </c>
      <c r="S32" s="26">
        <v>33483520</v>
      </c>
      <c r="T32" s="26">
        <v>42258087</v>
      </c>
      <c r="U32" s="26">
        <v>108359677</v>
      </c>
      <c r="V32" s="26">
        <v>412456727</v>
      </c>
      <c r="W32" s="26">
        <v>51351000</v>
      </c>
      <c r="X32" s="26">
        <v>361105727</v>
      </c>
      <c r="Y32" s="106">
        <v>703.21</v>
      </c>
      <c r="Z32" s="28">
        <v>51351000</v>
      </c>
    </row>
    <row r="33" spans="1:26" ht="13.5">
      <c r="A33" s="225" t="s">
        <v>167</v>
      </c>
      <c r="B33" s="158"/>
      <c r="C33" s="121"/>
      <c r="D33" s="25">
        <v>10000000</v>
      </c>
      <c r="E33" s="26"/>
      <c r="F33" s="26">
        <v>28700857</v>
      </c>
      <c r="G33" s="26">
        <v>26561480</v>
      </c>
      <c r="H33" s="26">
        <v>22838984</v>
      </c>
      <c r="I33" s="26">
        <v>78101321</v>
      </c>
      <c r="J33" s="26">
        <v>21756457</v>
      </c>
      <c r="K33" s="26"/>
      <c r="L33" s="26"/>
      <c r="M33" s="26">
        <v>21756457</v>
      </c>
      <c r="N33" s="26"/>
      <c r="O33" s="26"/>
      <c r="P33" s="26"/>
      <c r="Q33" s="26"/>
      <c r="R33" s="26"/>
      <c r="S33" s="26"/>
      <c r="T33" s="26"/>
      <c r="U33" s="26"/>
      <c r="V33" s="26">
        <v>99857778</v>
      </c>
      <c r="W33" s="26"/>
      <c r="X33" s="26">
        <v>99857778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59907495</v>
      </c>
      <c r="D34" s="38">
        <f t="shared" si="3"/>
        <v>80000000</v>
      </c>
      <c r="E34" s="39">
        <f t="shared" si="3"/>
        <v>51351000</v>
      </c>
      <c r="F34" s="39">
        <f t="shared" si="3"/>
        <v>67964968</v>
      </c>
      <c r="G34" s="39">
        <f t="shared" si="3"/>
        <v>63495042</v>
      </c>
      <c r="H34" s="39">
        <f t="shared" si="3"/>
        <v>55979478</v>
      </c>
      <c r="I34" s="39">
        <f t="shared" si="3"/>
        <v>187439488</v>
      </c>
      <c r="J34" s="39">
        <f t="shared" si="3"/>
        <v>54851160</v>
      </c>
      <c r="K34" s="39">
        <f t="shared" si="3"/>
        <v>31377241</v>
      </c>
      <c r="L34" s="39">
        <f t="shared" si="3"/>
        <v>30831304</v>
      </c>
      <c r="M34" s="39">
        <f t="shared" si="3"/>
        <v>117059705</v>
      </c>
      <c r="N34" s="39">
        <f t="shared" si="3"/>
        <v>34110313</v>
      </c>
      <c r="O34" s="39">
        <f t="shared" si="3"/>
        <v>34385069</v>
      </c>
      <c r="P34" s="39">
        <f t="shared" si="3"/>
        <v>30960253</v>
      </c>
      <c r="Q34" s="39">
        <f t="shared" si="3"/>
        <v>99455635</v>
      </c>
      <c r="R34" s="39">
        <f t="shared" si="3"/>
        <v>32618070</v>
      </c>
      <c r="S34" s="39">
        <f t="shared" si="3"/>
        <v>33483520</v>
      </c>
      <c r="T34" s="39">
        <f t="shared" si="3"/>
        <v>42258087</v>
      </c>
      <c r="U34" s="39">
        <f t="shared" si="3"/>
        <v>108359677</v>
      </c>
      <c r="V34" s="39">
        <f t="shared" si="3"/>
        <v>512314505</v>
      </c>
      <c r="W34" s="39">
        <f t="shared" si="3"/>
        <v>51351000</v>
      </c>
      <c r="X34" s="39">
        <f t="shared" si="3"/>
        <v>460963505</v>
      </c>
      <c r="Y34" s="140">
        <f>+IF(W34&lt;&gt;0,+(X34/W34)*100,0)</f>
        <v>897.6719148604701</v>
      </c>
      <c r="Z34" s="40">
        <f>SUM(Z29:Z33)</f>
        <v>51351000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25685457</v>
      </c>
      <c r="D37" s="25"/>
      <c r="E37" s="26">
        <v>35000000</v>
      </c>
      <c r="F37" s="26">
        <v>25516376</v>
      </c>
      <c r="G37" s="26">
        <v>25763806</v>
      </c>
      <c r="H37" s="26">
        <v>25763806</v>
      </c>
      <c r="I37" s="26">
        <v>77043988</v>
      </c>
      <c r="J37" s="26">
        <v>25763806</v>
      </c>
      <c r="K37" s="26">
        <v>25763806</v>
      </c>
      <c r="L37" s="26">
        <v>25763806</v>
      </c>
      <c r="M37" s="26">
        <v>77291418</v>
      </c>
      <c r="N37" s="26">
        <v>25763806</v>
      </c>
      <c r="O37" s="26">
        <v>25763806</v>
      </c>
      <c r="P37" s="26">
        <v>25763806</v>
      </c>
      <c r="Q37" s="26">
        <v>77291418</v>
      </c>
      <c r="R37" s="26">
        <v>25763806</v>
      </c>
      <c r="S37" s="26">
        <v>25763806</v>
      </c>
      <c r="T37" s="26">
        <v>25763806</v>
      </c>
      <c r="U37" s="26">
        <v>77291418</v>
      </c>
      <c r="V37" s="26">
        <v>308918242</v>
      </c>
      <c r="W37" s="26">
        <v>35000000</v>
      </c>
      <c r="X37" s="26">
        <v>273918242</v>
      </c>
      <c r="Y37" s="106">
        <v>782.62</v>
      </c>
      <c r="Z37" s="28">
        <v>35000000</v>
      </c>
    </row>
    <row r="38" spans="1:26" ht="13.5">
      <c r="A38" s="225" t="s">
        <v>167</v>
      </c>
      <c r="B38" s="158"/>
      <c r="C38" s="121">
        <v>113836</v>
      </c>
      <c r="D38" s="25">
        <v>25363000</v>
      </c>
      <c r="E38" s="26">
        <v>100000</v>
      </c>
      <c r="F38" s="26">
        <v>100750</v>
      </c>
      <c r="G38" s="26">
        <v>113836</v>
      </c>
      <c r="H38" s="26">
        <v>113836</v>
      </c>
      <c r="I38" s="26">
        <v>328422</v>
      </c>
      <c r="J38" s="26">
        <v>113836</v>
      </c>
      <c r="K38" s="26">
        <v>113836</v>
      </c>
      <c r="L38" s="26">
        <v>113836</v>
      </c>
      <c r="M38" s="26">
        <v>341508</v>
      </c>
      <c r="N38" s="26">
        <v>113835</v>
      </c>
      <c r="O38" s="26">
        <v>113835</v>
      </c>
      <c r="P38" s="26">
        <v>113835</v>
      </c>
      <c r="Q38" s="26">
        <v>341505</v>
      </c>
      <c r="R38" s="26">
        <v>113835</v>
      </c>
      <c r="S38" s="26">
        <v>113835</v>
      </c>
      <c r="T38" s="26">
        <v>113835</v>
      </c>
      <c r="U38" s="26">
        <v>341505</v>
      </c>
      <c r="V38" s="26">
        <v>1352940</v>
      </c>
      <c r="W38" s="26">
        <v>100000</v>
      </c>
      <c r="X38" s="26">
        <v>1252940</v>
      </c>
      <c r="Y38" s="106">
        <v>1252.94</v>
      </c>
      <c r="Z38" s="28">
        <v>100000</v>
      </c>
    </row>
    <row r="39" spans="1:26" ht="13.5">
      <c r="A39" s="226" t="s">
        <v>58</v>
      </c>
      <c r="B39" s="229"/>
      <c r="C39" s="138">
        <f aca="true" t="shared" si="4" ref="C39:X39">SUM(C37:C38)</f>
        <v>25799293</v>
      </c>
      <c r="D39" s="42">
        <f t="shared" si="4"/>
        <v>25363000</v>
      </c>
      <c r="E39" s="43">
        <f t="shared" si="4"/>
        <v>35100000</v>
      </c>
      <c r="F39" s="43">
        <f t="shared" si="4"/>
        <v>25617126</v>
      </c>
      <c r="G39" s="43">
        <f t="shared" si="4"/>
        <v>25877642</v>
      </c>
      <c r="H39" s="43">
        <f t="shared" si="4"/>
        <v>25877642</v>
      </c>
      <c r="I39" s="43">
        <f t="shared" si="4"/>
        <v>77372410</v>
      </c>
      <c r="J39" s="43">
        <f t="shared" si="4"/>
        <v>25877642</v>
      </c>
      <c r="K39" s="43">
        <f t="shared" si="4"/>
        <v>25877642</v>
      </c>
      <c r="L39" s="43">
        <f t="shared" si="4"/>
        <v>25877642</v>
      </c>
      <c r="M39" s="43">
        <f t="shared" si="4"/>
        <v>77632926</v>
      </c>
      <c r="N39" s="43">
        <f t="shared" si="4"/>
        <v>25877641</v>
      </c>
      <c r="O39" s="43">
        <f t="shared" si="4"/>
        <v>25877641</v>
      </c>
      <c r="P39" s="43">
        <f t="shared" si="4"/>
        <v>25877641</v>
      </c>
      <c r="Q39" s="43">
        <f t="shared" si="4"/>
        <v>77632923</v>
      </c>
      <c r="R39" s="43">
        <f t="shared" si="4"/>
        <v>25877641</v>
      </c>
      <c r="S39" s="43">
        <f t="shared" si="4"/>
        <v>25877641</v>
      </c>
      <c r="T39" s="43">
        <f t="shared" si="4"/>
        <v>25877641</v>
      </c>
      <c r="U39" s="43">
        <f t="shared" si="4"/>
        <v>77632923</v>
      </c>
      <c r="V39" s="43">
        <f t="shared" si="4"/>
        <v>310271182</v>
      </c>
      <c r="W39" s="43">
        <f t="shared" si="4"/>
        <v>35100000</v>
      </c>
      <c r="X39" s="43">
        <f t="shared" si="4"/>
        <v>275171182</v>
      </c>
      <c r="Y39" s="188">
        <f>+IF(W39&lt;&gt;0,+(X39/W39)*100,0)</f>
        <v>783.9634814814815</v>
      </c>
      <c r="Z39" s="45">
        <f>SUM(Z37:Z38)</f>
        <v>35100000</v>
      </c>
    </row>
    <row r="40" spans="1:26" ht="13.5">
      <c r="A40" s="226" t="s">
        <v>169</v>
      </c>
      <c r="B40" s="227"/>
      <c r="C40" s="138">
        <f aca="true" t="shared" si="5" ref="C40:X40">+C34+C39</f>
        <v>85706788</v>
      </c>
      <c r="D40" s="38">
        <f t="shared" si="5"/>
        <v>105363000</v>
      </c>
      <c r="E40" s="39">
        <f t="shared" si="5"/>
        <v>86451000</v>
      </c>
      <c r="F40" s="39">
        <f t="shared" si="5"/>
        <v>93582094</v>
      </c>
      <c r="G40" s="39">
        <f t="shared" si="5"/>
        <v>89372684</v>
      </c>
      <c r="H40" s="39">
        <f t="shared" si="5"/>
        <v>81857120</v>
      </c>
      <c r="I40" s="39">
        <f t="shared" si="5"/>
        <v>264811898</v>
      </c>
      <c r="J40" s="39">
        <f t="shared" si="5"/>
        <v>80728802</v>
      </c>
      <c r="K40" s="39">
        <f t="shared" si="5"/>
        <v>57254883</v>
      </c>
      <c r="L40" s="39">
        <f t="shared" si="5"/>
        <v>56708946</v>
      </c>
      <c r="M40" s="39">
        <f t="shared" si="5"/>
        <v>194692631</v>
      </c>
      <c r="N40" s="39">
        <f t="shared" si="5"/>
        <v>59987954</v>
      </c>
      <c r="O40" s="39">
        <f t="shared" si="5"/>
        <v>60262710</v>
      </c>
      <c r="P40" s="39">
        <f t="shared" si="5"/>
        <v>56837894</v>
      </c>
      <c r="Q40" s="39">
        <f t="shared" si="5"/>
        <v>177088558</v>
      </c>
      <c r="R40" s="39">
        <f t="shared" si="5"/>
        <v>58495711</v>
      </c>
      <c r="S40" s="39">
        <f t="shared" si="5"/>
        <v>59361161</v>
      </c>
      <c r="T40" s="39">
        <f t="shared" si="5"/>
        <v>68135728</v>
      </c>
      <c r="U40" s="39">
        <f t="shared" si="5"/>
        <v>185992600</v>
      </c>
      <c r="V40" s="39">
        <f t="shared" si="5"/>
        <v>822585687</v>
      </c>
      <c r="W40" s="39">
        <f t="shared" si="5"/>
        <v>86451000</v>
      </c>
      <c r="X40" s="39">
        <f t="shared" si="5"/>
        <v>736134687</v>
      </c>
      <c r="Y40" s="140">
        <f>+IF(W40&lt;&gt;0,+(X40/W40)*100,0)</f>
        <v>851.5051150362634</v>
      </c>
      <c r="Z40" s="40">
        <f>+Z34+Z39</f>
        <v>86451000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259058057</v>
      </c>
      <c r="D42" s="234">
        <f t="shared" si="6"/>
        <v>245806000</v>
      </c>
      <c r="E42" s="235">
        <f t="shared" si="6"/>
        <v>272805000</v>
      </c>
      <c r="F42" s="235">
        <f t="shared" si="6"/>
        <v>331037785</v>
      </c>
      <c r="G42" s="235">
        <f t="shared" si="6"/>
        <v>319281990</v>
      </c>
      <c r="H42" s="235">
        <f t="shared" si="6"/>
        <v>308722909</v>
      </c>
      <c r="I42" s="235">
        <f t="shared" si="6"/>
        <v>959042684</v>
      </c>
      <c r="J42" s="235">
        <f t="shared" si="6"/>
        <v>296710318</v>
      </c>
      <c r="K42" s="235">
        <f t="shared" si="6"/>
        <v>343307230</v>
      </c>
      <c r="L42" s="235">
        <f t="shared" si="6"/>
        <v>393289963</v>
      </c>
      <c r="M42" s="235">
        <f t="shared" si="6"/>
        <v>1033307511</v>
      </c>
      <c r="N42" s="235">
        <f t="shared" si="6"/>
        <v>379715229</v>
      </c>
      <c r="O42" s="235">
        <f t="shared" si="6"/>
        <v>363741929</v>
      </c>
      <c r="P42" s="235">
        <f t="shared" si="6"/>
        <v>410236133</v>
      </c>
      <c r="Q42" s="235">
        <f t="shared" si="6"/>
        <v>1153693291</v>
      </c>
      <c r="R42" s="235">
        <f t="shared" si="6"/>
        <v>395201768</v>
      </c>
      <c r="S42" s="235">
        <f t="shared" si="6"/>
        <v>366752085</v>
      </c>
      <c r="T42" s="235">
        <f t="shared" si="6"/>
        <v>337483154</v>
      </c>
      <c r="U42" s="235">
        <f t="shared" si="6"/>
        <v>1099437007</v>
      </c>
      <c r="V42" s="235">
        <f t="shared" si="6"/>
        <v>4245480493</v>
      </c>
      <c r="W42" s="235">
        <f t="shared" si="6"/>
        <v>272805000</v>
      </c>
      <c r="X42" s="235">
        <f t="shared" si="6"/>
        <v>3972675493</v>
      </c>
      <c r="Y42" s="236">
        <f>+IF(W42&lt;&gt;0,+(X42/W42)*100,0)</f>
        <v>1456.2326544601456</v>
      </c>
      <c r="Z42" s="237">
        <f>+Z25-Z40</f>
        <v>272805000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259058057</v>
      </c>
      <c r="D45" s="25">
        <v>245806000</v>
      </c>
      <c r="E45" s="26">
        <v>272805000</v>
      </c>
      <c r="F45" s="26">
        <v>331037785</v>
      </c>
      <c r="G45" s="26">
        <v>319281990</v>
      </c>
      <c r="H45" s="26">
        <v>308722909</v>
      </c>
      <c r="I45" s="26">
        <v>959042684</v>
      </c>
      <c r="J45" s="26">
        <v>296710318</v>
      </c>
      <c r="K45" s="26">
        <v>343307230</v>
      </c>
      <c r="L45" s="26">
        <v>393289963</v>
      </c>
      <c r="M45" s="26">
        <v>1033307511</v>
      </c>
      <c r="N45" s="26">
        <v>379715229</v>
      </c>
      <c r="O45" s="26">
        <v>363741929</v>
      </c>
      <c r="P45" s="26">
        <v>410236133</v>
      </c>
      <c r="Q45" s="26">
        <v>1153693291</v>
      </c>
      <c r="R45" s="26">
        <v>395201768</v>
      </c>
      <c r="S45" s="26">
        <v>366752085</v>
      </c>
      <c r="T45" s="26">
        <v>337483154</v>
      </c>
      <c r="U45" s="26">
        <v>1099437007</v>
      </c>
      <c r="V45" s="26">
        <v>4245480493</v>
      </c>
      <c r="W45" s="26">
        <v>272805000</v>
      </c>
      <c r="X45" s="26">
        <v>3972675493</v>
      </c>
      <c r="Y45" s="105">
        <v>1456.23</v>
      </c>
      <c r="Z45" s="28">
        <v>272805000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259058057</v>
      </c>
      <c r="D48" s="240">
        <f t="shared" si="7"/>
        <v>245806000</v>
      </c>
      <c r="E48" s="195">
        <f t="shared" si="7"/>
        <v>272805000</v>
      </c>
      <c r="F48" s="195">
        <f t="shared" si="7"/>
        <v>331037785</v>
      </c>
      <c r="G48" s="195">
        <f t="shared" si="7"/>
        <v>319281990</v>
      </c>
      <c r="H48" s="195">
        <f t="shared" si="7"/>
        <v>308722909</v>
      </c>
      <c r="I48" s="195">
        <f t="shared" si="7"/>
        <v>959042684</v>
      </c>
      <c r="J48" s="195">
        <f t="shared" si="7"/>
        <v>296710318</v>
      </c>
      <c r="K48" s="195">
        <f t="shared" si="7"/>
        <v>343307230</v>
      </c>
      <c r="L48" s="195">
        <f t="shared" si="7"/>
        <v>393289963</v>
      </c>
      <c r="M48" s="195">
        <f t="shared" si="7"/>
        <v>1033307511</v>
      </c>
      <c r="N48" s="195">
        <f t="shared" si="7"/>
        <v>379715229</v>
      </c>
      <c r="O48" s="195">
        <f t="shared" si="7"/>
        <v>363741929</v>
      </c>
      <c r="P48" s="195">
        <f t="shared" si="7"/>
        <v>410236133</v>
      </c>
      <c r="Q48" s="195">
        <f t="shared" si="7"/>
        <v>1153693291</v>
      </c>
      <c r="R48" s="195">
        <f t="shared" si="7"/>
        <v>395201768</v>
      </c>
      <c r="S48" s="195">
        <f t="shared" si="7"/>
        <v>366752085</v>
      </c>
      <c r="T48" s="195">
        <f t="shared" si="7"/>
        <v>337483154</v>
      </c>
      <c r="U48" s="195">
        <f t="shared" si="7"/>
        <v>1099437007</v>
      </c>
      <c r="V48" s="195">
        <f t="shared" si="7"/>
        <v>4245480493</v>
      </c>
      <c r="W48" s="195">
        <f t="shared" si="7"/>
        <v>272805000</v>
      </c>
      <c r="X48" s="195">
        <f t="shared" si="7"/>
        <v>3972675493</v>
      </c>
      <c r="Y48" s="241">
        <f>+IF(W48&lt;&gt;0,+(X48/W48)*100,0)</f>
        <v>1456.2326544601456</v>
      </c>
      <c r="Z48" s="208">
        <f>SUM(Z45:Z47)</f>
        <v>272805000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7207218</v>
      </c>
      <c r="D6" s="25">
        <v>843629</v>
      </c>
      <c r="E6" s="26">
        <v>843629</v>
      </c>
      <c r="F6" s="26">
        <v>152981</v>
      </c>
      <c r="G6" s="26">
        <v>-31023</v>
      </c>
      <c r="H6" s="26">
        <v>62913</v>
      </c>
      <c r="I6" s="26">
        <v>184871</v>
      </c>
      <c r="J6" s="26">
        <v>216744</v>
      </c>
      <c r="K6" s="26">
        <v>35588451</v>
      </c>
      <c r="L6" s="26">
        <v>140399</v>
      </c>
      <c r="M6" s="26">
        <v>35945594</v>
      </c>
      <c r="N6" s="26">
        <v>241485</v>
      </c>
      <c r="O6" s="26">
        <v>22196</v>
      </c>
      <c r="P6" s="26">
        <v>54831</v>
      </c>
      <c r="Q6" s="26">
        <v>318512</v>
      </c>
      <c r="R6" s="26">
        <v>294113</v>
      </c>
      <c r="S6" s="26">
        <v>26813</v>
      </c>
      <c r="T6" s="26">
        <v>1696928</v>
      </c>
      <c r="U6" s="26">
        <v>2017854</v>
      </c>
      <c r="V6" s="26">
        <v>38466831</v>
      </c>
      <c r="W6" s="26">
        <v>843629</v>
      </c>
      <c r="X6" s="26">
        <v>37623202</v>
      </c>
      <c r="Y6" s="106">
        <v>4459.69</v>
      </c>
      <c r="Z6" s="28">
        <v>843629</v>
      </c>
    </row>
    <row r="7" spans="1:26" ht="13.5">
      <c r="A7" s="225" t="s">
        <v>180</v>
      </c>
      <c r="B7" s="158" t="s">
        <v>71</v>
      </c>
      <c r="C7" s="121">
        <v>251759413</v>
      </c>
      <c r="D7" s="25">
        <v>244147955</v>
      </c>
      <c r="E7" s="26">
        <v>244147955</v>
      </c>
      <c r="F7" s="26">
        <v>100228314</v>
      </c>
      <c r="G7" s="26">
        <v>1000000</v>
      </c>
      <c r="H7" s="26"/>
      <c r="I7" s="26">
        <v>101228314</v>
      </c>
      <c r="J7" s="26"/>
      <c r="K7" s="26">
        <v>21000</v>
      </c>
      <c r="L7" s="26">
        <v>79383000</v>
      </c>
      <c r="M7" s="26">
        <v>79404000</v>
      </c>
      <c r="N7" s="26"/>
      <c r="O7" s="26"/>
      <c r="P7" s="26">
        <v>61037000</v>
      </c>
      <c r="Q7" s="26">
        <v>61037000</v>
      </c>
      <c r="R7" s="26"/>
      <c r="S7" s="26"/>
      <c r="T7" s="26">
        <v>180000</v>
      </c>
      <c r="U7" s="26">
        <v>180000</v>
      </c>
      <c r="V7" s="26">
        <v>241849314</v>
      </c>
      <c r="W7" s="26">
        <v>244147955</v>
      </c>
      <c r="X7" s="26">
        <v>-2298641</v>
      </c>
      <c r="Y7" s="106">
        <v>-0.94</v>
      </c>
      <c r="Z7" s="28">
        <v>244147955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10226587</v>
      </c>
      <c r="D9" s="25">
        <v>6718351</v>
      </c>
      <c r="E9" s="26">
        <v>6718351</v>
      </c>
      <c r="F9" s="26">
        <v>94148</v>
      </c>
      <c r="G9" s="26">
        <v>259636</v>
      </c>
      <c r="H9" s="26">
        <v>333817</v>
      </c>
      <c r="I9" s="26">
        <v>687601</v>
      </c>
      <c r="J9" s="26">
        <v>1031331</v>
      </c>
      <c r="K9" s="26">
        <v>29982</v>
      </c>
      <c r="L9" s="26">
        <v>121396</v>
      </c>
      <c r="M9" s="26">
        <v>1182709</v>
      </c>
      <c r="N9" s="26">
        <v>101023</v>
      </c>
      <c r="O9" s="26">
        <v>665946</v>
      </c>
      <c r="P9" s="26">
        <v>109548</v>
      </c>
      <c r="Q9" s="26">
        <v>876517</v>
      </c>
      <c r="R9" s="26">
        <v>127078</v>
      </c>
      <c r="S9" s="26">
        <v>225820</v>
      </c>
      <c r="T9" s="26">
        <v>185282</v>
      </c>
      <c r="U9" s="26">
        <v>538180</v>
      </c>
      <c r="V9" s="26">
        <v>3285007</v>
      </c>
      <c r="W9" s="26">
        <v>6718351</v>
      </c>
      <c r="X9" s="26">
        <v>-3433344</v>
      </c>
      <c r="Y9" s="106">
        <v>-51.1</v>
      </c>
      <c r="Z9" s="28">
        <v>6718351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-78492057</v>
      </c>
      <c r="D12" s="25">
        <v>-97895256</v>
      </c>
      <c r="E12" s="26">
        <v>-97895256</v>
      </c>
      <c r="F12" s="26">
        <v>-4388587</v>
      </c>
      <c r="G12" s="26">
        <v>-19834636</v>
      </c>
      <c r="H12" s="26">
        <v>-21047596</v>
      </c>
      <c r="I12" s="26">
        <v>-45270819</v>
      </c>
      <c r="J12" s="26">
        <v>-11731284</v>
      </c>
      <c r="K12" s="26">
        <v>-8231183</v>
      </c>
      <c r="L12" s="26">
        <v>-10623192</v>
      </c>
      <c r="M12" s="26">
        <v>-30585659</v>
      </c>
      <c r="N12" s="26">
        <v>-8682535</v>
      </c>
      <c r="O12" s="26">
        <v>-7249936</v>
      </c>
      <c r="P12" s="26">
        <v>-11827085</v>
      </c>
      <c r="Q12" s="26">
        <v>-27759556</v>
      </c>
      <c r="R12" s="26">
        <v>-680334</v>
      </c>
      <c r="S12" s="26">
        <v>-10242221</v>
      </c>
      <c r="T12" s="26">
        <v>8364453</v>
      </c>
      <c r="U12" s="26">
        <v>-2558102</v>
      </c>
      <c r="V12" s="26">
        <v>-106174136</v>
      </c>
      <c r="W12" s="26">
        <v>-97895256</v>
      </c>
      <c r="X12" s="26">
        <v>-8278880</v>
      </c>
      <c r="Y12" s="106">
        <v>8.46</v>
      </c>
      <c r="Z12" s="28">
        <v>-97895256</v>
      </c>
    </row>
    <row r="13" spans="1:26" ht="13.5">
      <c r="A13" s="225" t="s">
        <v>39</v>
      </c>
      <c r="B13" s="158"/>
      <c r="C13" s="121">
        <v>-4547750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25" t="s">
        <v>41</v>
      </c>
      <c r="B14" s="158" t="s">
        <v>71</v>
      </c>
      <c r="C14" s="121">
        <v>-192365698</v>
      </c>
      <c r="D14" s="25">
        <v>-134351100</v>
      </c>
      <c r="E14" s="26">
        <v>-134351100</v>
      </c>
      <c r="F14" s="26">
        <v>-12239332</v>
      </c>
      <c r="G14" s="26">
        <v>-7808546</v>
      </c>
      <c r="H14" s="26">
        <v>-4816521</v>
      </c>
      <c r="I14" s="26">
        <v>-24864399</v>
      </c>
      <c r="J14" s="26">
        <v>-6168454</v>
      </c>
      <c r="K14" s="26">
        <v>-5911908</v>
      </c>
      <c r="L14" s="26">
        <v>-24248166</v>
      </c>
      <c r="M14" s="26">
        <v>-36328528</v>
      </c>
      <c r="N14" s="26">
        <v>-7990776</v>
      </c>
      <c r="O14" s="26">
        <v>-9566550</v>
      </c>
      <c r="P14" s="26">
        <v>-8233092</v>
      </c>
      <c r="Q14" s="26">
        <v>-25790418</v>
      </c>
      <c r="R14" s="26">
        <v>-8916568</v>
      </c>
      <c r="S14" s="26">
        <v>-19242374</v>
      </c>
      <c r="T14" s="26">
        <v>-28938035</v>
      </c>
      <c r="U14" s="26">
        <v>-57096977</v>
      </c>
      <c r="V14" s="26">
        <v>-144080322</v>
      </c>
      <c r="W14" s="26">
        <v>-134351100</v>
      </c>
      <c r="X14" s="26">
        <v>-9729222</v>
      </c>
      <c r="Y14" s="106">
        <v>7.24</v>
      </c>
      <c r="Z14" s="28">
        <v>-134351100</v>
      </c>
    </row>
    <row r="15" spans="1:26" ht="13.5">
      <c r="A15" s="226" t="s">
        <v>186</v>
      </c>
      <c r="B15" s="227"/>
      <c r="C15" s="138">
        <f aca="true" t="shared" si="0" ref="C15:X15">SUM(C6:C14)</f>
        <v>-6212287</v>
      </c>
      <c r="D15" s="38">
        <f t="shared" si="0"/>
        <v>19463579</v>
      </c>
      <c r="E15" s="39">
        <f t="shared" si="0"/>
        <v>19463579</v>
      </c>
      <c r="F15" s="39">
        <f t="shared" si="0"/>
        <v>83847524</v>
      </c>
      <c r="G15" s="39">
        <f t="shared" si="0"/>
        <v>-26414569</v>
      </c>
      <c r="H15" s="39">
        <f t="shared" si="0"/>
        <v>-25467387</v>
      </c>
      <c r="I15" s="39">
        <f t="shared" si="0"/>
        <v>31965568</v>
      </c>
      <c r="J15" s="39">
        <f t="shared" si="0"/>
        <v>-16651663</v>
      </c>
      <c r="K15" s="39">
        <f t="shared" si="0"/>
        <v>21496342</v>
      </c>
      <c r="L15" s="39">
        <f t="shared" si="0"/>
        <v>44773437</v>
      </c>
      <c r="M15" s="39">
        <f t="shared" si="0"/>
        <v>49618116</v>
      </c>
      <c r="N15" s="39">
        <f t="shared" si="0"/>
        <v>-16330803</v>
      </c>
      <c r="O15" s="39">
        <f t="shared" si="0"/>
        <v>-16128344</v>
      </c>
      <c r="P15" s="39">
        <f t="shared" si="0"/>
        <v>41141202</v>
      </c>
      <c r="Q15" s="39">
        <f t="shared" si="0"/>
        <v>8682055</v>
      </c>
      <c r="R15" s="39">
        <f t="shared" si="0"/>
        <v>-9175711</v>
      </c>
      <c r="S15" s="39">
        <f t="shared" si="0"/>
        <v>-29231962</v>
      </c>
      <c r="T15" s="39">
        <f t="shared" si="0"/>
        <v>-18511372</v>
      </c>
      <c r="U15" s="39">
        <f t="shared" si="0"/>
        <v>-56919045</v>
      </c>
      <c r="V15" s="39">
        <f t="shared" si="0"/>
        <v>33346694</v>
      </c>
      <c r="W15" s="39">
        <f t="shared" si="0"/>
        <v>19463579</v>
      </c>
      <c r="X15" s="39">
        <f t="shared" si="0"/>
        <v>13883115</v>
      </c>
      <c r="Y15" s="140">
        <f>+IF(W15&lt;&gt;0,+(X15/W15)*100,0)</f>
        <v>71.32868523307044</v>
      </c>
      <c r="Z15" s="40">
        <f>SUM(Z6:Z14)</f>
        <v>19463579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>
        <v>189419</v>
      </c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>
        <v>20000000</v>
      </c>
      <c r="I22" s="26">
        <v>20000000</v>
      </c>
      <c r="J22" s="26"/>
      <c r="K22" s="26"/>
      <c r="L22" s="26"/>
      <c r="M22" s="26"/>
      <c r="N22" s="26">
        <v>22500000</v>
      </c>
      <c r="O22" s="26"/>
      <c r="P22" s="26"/>
      <c r="Q22" s="26">
        <v>22500000</v>
      </c>
      <c r="R22" s="26">
        <v>-20000000</v>
      </c>
      <c r="S22" s="26">
        <v>20000000</v>
      </c>
      <c r="T22" s="26"/>
      <c r="U22" s="26"/>
      <c r="V22" s="26">
        <v>42500000</v>
      </c>
      <c r="W22" s="26"/>
      <c r="X22" s="26">
        <v>42500000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-110307190</v>
      </c>
      <c r="D24" s="25">
        <v>-87000000</v>
      </c>
      <c r="E24" s="26">
        <v>-87000000</v>
      </c>
      <c r="F24" s="26">
        <v>-13704682</v>
      </c>
      <c r="G24" s="26">
        <v>-15495528</v>
      </c>
      <c r="H24" s="26">
        <v>-10304558</v>
      </c>
      <c r="I24" s="26">
        <v>-39504768</v>
      </c>
      <c r="J24" s="26">
        <v>-28542687</v>
      </c>
      <c r="K24" s="26">
        <v>-7765686</v>
      </c>
      <c r="L24" s="26">
        <v>-16461687</v>
      </c>
      <c r="M24" s="26">
        <v>-52770060</v>
      </c>
      <c r="N24" s="26">
        <v>-684184</v>
      </c>
      <c r="O24" s="26">
        <v>-11200974</v>
      </c>
      <c r="P24" s="26">
        <v>-5727499</v>
      </c>
      <c r="Q24" s="26">
        <v>-17612657</v>
      </c>
      <c r="R24" s="26">
        <v>-7643020</v>
      </c>
      <c r="S24" s="26">
        <v>-20985</v>
      </c>
      <c r="T24" s="26">
        <v>-184349</v>
      </c>
      <c r="U24" s="26">
        <v>-7848354</v>
      </c>
      <c r="V24" s="26">
        <v>-117735839</v>
      </c>
      <c r="W24" s="26">
        <v>-87000000</v>
      </c>
      <c r="X24" s="26">
        <v>-30735839</v>
      </c>
      <c r="Y24" s="106">
        <v>35.33</v>
      </c>
      <c r="Z24" s="28">
        <v>-87000000</v>
      </c>
    </row>
    <row r="25" spans="1:26" ht="13.5">
      <c r="A25" s="226" t="s">
        <v>193</v>
      </c>
      <c r="B25" s="227"/>
      <c r="C25" s="138">
        <f aca="true" t="shared" si="1" ref="C25:X25">SUM(C19:C24)</f>
        <v>-110117771</v>
      </c>
      <c r="D25" s="38">
        <f t="shared" si="1"/>
        <v>-87000000</v>
      </c>
      <c r="E25" s="39">
        <f t="shared" si="1"/>
        <v>-87000000</v>
      </c>
      <c r="F25" s="39">
        <f t="shared" si="1"/>
        <v>-13704682</v>
      </c>
      <c r="G25" s="39">
        <f t="shared" si="1"/>
        <v>-15495528</v>
      </c>
      <c r="H25" s="39">
        <f t="shared" si="1"/>
        <v>9695442</v>
      </c>
      <c r="I25" s="39">
        <f t="shared" si="1"/>
        <v>-19504768</v>
      </c>
      <c r="J25" s="39">
        <f t="shared" si="1"/>
        <v>-28542687</v>
      </c>
      <c r="K25" s="39">
        <f t="shared" si="1"/>
        <v>-7765686</v>
      </c>
      <c r="L25" s="39">
        <f t="shared" si="1"/>
        <v>-16461687</v>
      </c>
      <c r="M25" s="39">
        <f t="shared" si="1"/>
        <v>-52770060</v>
      </c>
      <c r="N25" s="39">
        <f t="shared" si="1"/>
        <v>21815816</v>
      </c>
      <c r="O25" s="39">
        <f t="shared" si="1"/>
        <v>-11200974</v>
      </c>
      <c r="P25" s="39">
        <f t="shared" si="1"/>
        <v>-5727499</v>
      </c>
      <c r="Q25" s="39">
        <f t="shared" si="1"/>
        <v>4887343</v>
      </c>
      <c r="R25" s="39">
        <f t="shared" si="1"/>
        <v>-27643020</v>
      </c>
      <c r="S25" s="39">
        <f t="shared" si="1"/>
        <v>19979015</v>
      </c>
      <c r="T25" s="39">
        <f t="shared" si="1"/>
        <v>-184349</v>
      </c>
      <c r="U25" s="39">
        <f t="shared" si="1"/>
        <v>-7848354</v>
      </c>
      <c r="V25" s="39">
        <f t="shared" si="1"/>
        <v>-75235839</v>
      </c>
      <c r="W25" s="39">
        <f t="shared" si="1"/>
        <v>-87000000</v>
      </c>
      <c r="X25" s="39">
        <f t="shared" si="1"/>
        <v>11764161</v>
      </c>
      <c r="Y25" s="140">
        <f>+IF(W25&lt;&gt;0,+(X25/W25)*100,0)</f>
        <v>-13.522024137931036</v>
      </c>
      <c r="Z25" s="40">
        <f>SUM(Z19:Z24)</f>
        <v>-87000000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-116330058</v>
      </c>
      <c r="D36" s="65">
        <f t="shared" si="3"/>
        <v>-67536421</v>
      </c>
      <c r="E36" s="66">
        <f t="shared" si="3"/>
        <v>-67536421</v>
      </c>
      <c r="F36" s="66">
        <f t="shared" si="3"/>
        <v>70142842</v>
      </c>
      <c r="G36" s="66">
        <f t="shared" si="3"/>
        <v>-41910097</v>
      </c>
      <c r="H36" s="66">
        <f t="shared" si="3"/>
        <v>-15771945</v>
      </c>
      <c r="I36" s="66">
        <f t="shared" si="3"/>
        <v>12460800</v>
      </c>
      <c r="J36" s="66">
        <f t="shared" si="3"/>
        <v>-45194350</v>
      </c>
      <c r="K36" s="66">
        <f t="shared" si="3"/>
        <v>13730656</v>
      </c>
      <c r="L36" s="66">
        <f t="shared" si="3"/>
        <v>28311750</v>
      </c>
      <c r="M36" s="66">
        <f t="shared" si="3"/>
        <v>-3151944</v>
      </c>
      <c r="N36" s="66">
        <f t="shared" si="3"/>
        <v>5485013</v>
      </c>
      <c r="O36" s="66">
        <f t="shared" si="3"/>
        <v>-27329318</v>
      </c>
      <c r="P36" s="66">
        <f t="shared" si="3"/>
        <v>35413703</v>
      </c>
      <c r="Q36" s="66">
        <f t="shared" si="3"/>
        <v>13569398</v>
      </c>
      <c r="R36" s="66">
        <f t="shared" si="3"/>
        <v>-36818731</v>
      </c>
      <c r="S36" s="66">
        <f t="shared" si="3"/>
        <v>-9252947</v>
      </c>
      <c r="T36" s="66">
        <f t="shared" si="3"/>
        <v>-18695721</v>
      </c>
      <c r="U36" s="66">
        <f t="shared" si="3"/>
        <v>-64767399</v>
      </c>
      <c r="V36" s="66">
        <f t="shared" si="3"/>
        <v>-41889145</v>
      </c>
      <c r="W36" s="66">
        <f t="shared" si="3"/>
        <v>-67536421</v>
      </c>
      <c r="X36" s="66">
        <f t="shared" si="3"/>
        <v>25647276</v>
      </c>
      <c r="Y36" s="103">
        <f>+IF(W36&lt;&gt;0,+(X36/W36)*100,0)</f>
        <v>-37.975474003871184</v>
      </c>
      <c r="Z36" s="68">
        <f>+Z15+Z25+Z34</f>
        <v>-67536421</v>
      </c>
    </row>
    <row r="37" spans="1:26" ht="13.5">
      <c r="A37" s="225" t="s">
        <v>201</v>
      </c>
      <c r="B37" s="158" t="s">
        <v>95</v>
      </c>
      <c r="C37" s="119">
        <v>169495002</v>
      </c>
      <c r="D37" s="65">
        <v>68168000</v>
      </c>
      <c r="E37" s="66">
        <v>68168000</v>
      </c>
      <c r="F37" s="66">
        <v>52938597</v>
      </c>
      <c r="G37" s="66">
        <v>123081439</v>
      </c>
      <c r="H37" s="66">
        <v>81171342</v>
      </c>
      <c r="I37" s="66">
        <v>52938597</v>
      </c>
      <c r="J37" s="66">
        <v>65399397</v>
      </c>
      <c r="K37" s="66">
        <v>20205047</v>
      </c>
      <c r="L37" s="66">
        <v>33935703</v>
      </c>
      <c r="M37" s="66">
        <v>65399397</v>
      </c>
      <c r="N37" s="66">
        <v>62247453</v>
      </c>
      <c r="O37" s="66">
        <v>67732466</v>
      </c>
      <c r="P37" s="66">
        <v>40403148</v>
      </c>
      <c r="Q37" s="66">
        <v>62247453</v>
      </c>
      <c r="R37" s="66">
        <v>75816851</v>
      </c>
      <c r="S37" s="66">
        <v>38998120</v>
      </c>
      <c r="T37" s="66">
        <v>29745173</v>
      </c>
      <c r="U37" s="66">
        <v>75816851</v>
      </c>
      <c r="V37" s="66">
        <v>52938597</v>
      </c>
      <c r="W37" s="66">
        <v>68168000</v>
      </c>
      <c r="X37" s="66">
        <v>-15229403</v>
      </c>
      <c r="Y37" s="103">
        <v>-22.34</v>
      </c>
      <c r="Z37" s="68">
        <v>68168000</v>
      </c>
    </row>
    <row r="38" spans="1:26" ht="13.5">
      <c r="A38" s="243" t="s">
        <v>202</v>
      </c>
      <c r="B38" s="232" t="s">
        <v>95</v>
      </c>
      <c r="C38" s="233">
        <v>53164944</v>
      </c>
      <c r="D38" s="234">
        <v>631579</v>
      </c>
      <c r="E38" s="235">
        <v>631579</v>
      </c>
      <c r="F38" s="235">
        <v>123081439</v>
      </c>
      <c r="G38" s="235">
        <v>81171342</v>
      </c>
      <c r="H38" s="235">
        <v>65399397</v>
      </c>
      <c r="I38" s="235">
        <v>65399397</v>
      </c>
      <c r="J38" s="235">
        <v>20205047</v>
      </c>
      <c r="K38" s="235">
        <v>33935703</v>
      </c>
      <c r="L38" s="235">
        <v>62247453</v>
      </c>
      <c r="M38" s="235">
        <v>62247453</v>
      </c>
      <c r="N38" s="235">
        <v>67732466</v>
      </c>
      <c r="O38" s="235">
        <v>40403148</v>
      </c>
      <c r="P38" s="235">
        <v>75816851</v>
      </c>
      <c r="Q38" s="235">
        <v>75816851</v>
      </c>
      <c r="R38" s="235">
        <v>38998120</v>
      </c>
      <c r="S38" s="235">
        <v>29745173</v>
      </c>
      <c r="T38" s="235">
        <v>11049452</v>
      </c>
      <c r="U38" s="235">
        <v>11049452</v>
      </c>
      <c r="V38" s="235">
        <v>11049452</v>
      </c>
      <c r="W38" s="235">
        <v>631579</v>
      </c>
      <c r="X38" s="235">
        <v>10417873</v>
      </c>
      <c r="Y38" s="236">
        <v>1649.5</v>
      </c>
      <c r="Z38" s="237">
        <v>631579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2011-08-12T11:44:27Z</dcterms:created>
  <dcterms:modified xsi:type="dcterms:W3CDTF">2011-08-12T11:44:27Z</dcterms:modified>
  <cp:category/>
  <cp:version/>
  <cp:contentType/>
  <cp:contentStatus/>
</cp:coreProperties>
</file>