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<sst xmlns="http://schemas.openxmlformats.org/spreadsheetml/2006/main" count="497" uniqueCount="248">
  <si>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 West: Ngaka Modiri Molema(DC38)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</si>
  <si>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</si>
  <si>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</si>
  <si>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</si>
  <si>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</si>
  <si>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</si>
  <si>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</si>
  <si>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</si>
  <si>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</si>
  <si>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</si>
  <si>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</si>
  <si>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</si>
  <si>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</si>
  <si>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</si>
  <si>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</si>
  <si>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</si>
  <si>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</si>
  <si>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</si>
  <si>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</si>
  <si>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</si>
  <si>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</si>
  <si>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</si>
  <si>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</si>
  <si>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</si>
  <si>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</si>
  <si>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</si>
  <si>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</si>
  <si>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</si>
  <si>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</si>
  <si>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</si>
  <si>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</si>
  <si>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</si>
  <si>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</si>
  <si>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</si>
  <si>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</si>
  <si>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</si>
  <si>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</si>
  <si>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</si>
  <si>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</si>
  <si>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</si>
  <si>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</si>
  <si>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</si>
  <si>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</si>
  <si>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</si>
  <si>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</si>
  <si>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</si>
  <si>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</si>
  <si>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</si>
  <si>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</si>
  <si>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</si>
  <si>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</si>
  <si>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</si>
  <si>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</si>
  <si>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</si>
  <si>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</si>
  <si>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</si>
  <si>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</si>
  <si>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</si>
  <si>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</si>
  <si>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</si>
  <si>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</si>
  <si>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</si>
  <si>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</si>
  <si>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</si>
  <si>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</si>
  <si>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</si>
  <si>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</si>
  <si>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</si>
  <si>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</si>
  <si>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</si>
  <si>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</si>
  <si>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</si>
  <si>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</si>
  <si>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</si>
  <si>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</si>
  <si>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</si>
  <si>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</si>
  <si>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</si>
  <si>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</si>
  <si>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</si>
  <si>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</si>
  <si>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</si>
  <si>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</si>
  <si>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</si>
  <si>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</si>
  <si>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</si>
  <si>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</si>
  <si>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</si>
  <si>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</si>
  <si>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</si>
  <si>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</si>
  <si>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</si>
  <si>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</si>
  <si>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</si>
  <si>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</si>
  <si>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</si>
  <si>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</si>
  <si>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</si>
  <si>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</si>
  <si>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</si>
  <si>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</si>
  <si>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</si>
  <si>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</si>
  <si>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</si>
  <si>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</si>
  <si>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</si>
  <si>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</si>
  <si>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</si>
  <si>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</si>
  <si>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</si>
  <si>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</si>
  <si>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</si>
  <si>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</si>
  <si>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</si>
  <si>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</si>
  <si>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</si>
  <si>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</si>
  <si>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</si>
  <si>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</si>
  <si>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</si>
  <si>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</si>
  <si>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</si>
  <si>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</si>
  <si>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</si>
  <si>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</si>
  <si>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</si>
  <si>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</si>
  <si>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</si>
  <si>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</si>
  <si>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</si>
  <si>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</si>
  <si>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</si>
  <si>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Ngaka Modiri Molema(DC38)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</si>
  <si>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</si>
  <si>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</si>
  <si>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</si>
  <si>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</si>
  <si>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</si>
  <si>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</si>
  <si>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</si>
  <si>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</si>
  <si>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</si>
  <si>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Ngaka Modiri Molema(DC38)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</si>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</sst>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14998780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7">
        <v>0</v>
      </c>
      <c r="Y7" s="28">
        <v>0</v>
      </c>
    </row>
    <row r="8" spans="1:25" ht="13.5">
      <c r="A8" s="24" t="s">
        <v>33</v>
      </c>
      <c r="B8" s="2">
        <v>301185296</v>
      </c>
      <c r="C8" s="25">
        <v>317107272</v>
      </c>
      <c r="D8" s="26">
        <v>317107272</v>
      </c>
      <c r="E8" s="26">
        <v>142033204</v>
      </c>
      <c r="F8" s="26">
        <v>750000</v>
      </c>
      <c r="G8" s="26">
        <v>0</v>
      </c>
      <c r="H8" s="26">
        <v>142783204</v>
      </c>
      <c r="I8" s="26">
        <v>0</v>
      </c>
      <c r="J8" s="26">
        <v>0</v>
      </c>
      <c r="K8" s="26">
        <v>105319000</v>
      </c>
      <c r="L8" s="26">
        <v>105319000</v>
      </c>
      <c r="M8" s="26">
        <v>0</v>
      </c>
      <c r="N8" s="26">
        <v>0</v>
      </c>
      <c r="O8" s="26">
        <v>137612523</v>
      </c>
      <c r="P8" s="26">
        <v>137612523</v>
      </c>
      <c r="Q8" s="26">
        <v>0</v>
      </c>
      <c r="R8" s="26">
        <v>0</v>
      </c>
      <c r="S8" s="26">
        <v>0</v>
      </c>
      <c r="T8" s="26">
        <v>0</v>
      </c>
      <c r="U8" s="26">
        <v>385714727</v>
      </c>
      <c r="V8" s="26">
        <v>317107272</v>
      </c>
      <c r="W8" s="26">
        <v>68607455</v>
      </c>
      <c r="X8" s="27">
        <v>21.64</v>
      </c>
      <c r="Y8" s="28">
        <v>317107272</v>
      </c>
    </row>
    <row r="9" spans="1:25" ht="13.5">
      <c r="A9" s="24" t="s">
        <v>34</v>
      </c>
      <c r="B9" s="2">
        <v>9998347</v>
      </c>
      <c r="C9" s="25">
        <v>15789082</v>
      </c>
      <c r="D9" s="26">
        <v>15789082</v>
      </c>
      <c r="E9" s="26">
        <v>5211344</v>
      </c>
      <c r="F9" s="26">
        <v>726303</v>
      </c>
      <c r="G9" s="26">
        <v>536619</v>
      </c>
      <c r="H9" s="26">
        <v>6474266</v>
      </c>
      <c r="I9" s="26">
        <v>44539365</v>
      </c>
      <c r="J9" s="26">
        <v>9942278</v>
      </c>
      <c r="K9" s="26">
        <v>30123315</v>
      </c>
      <c r="L9" s="26">
        <v>84604958</v>
      </c>
      <c r="M9" s="26">
        <v>601142</v>
      </c>
      <c r="N9" s="26">
        <v>534859</v>
      </c>
      <c r="O9" s="26">
        <v>13910696</v>
      </c>
      <c r="P9" s="26">
        <v>15046697</v>
      </c>
      <c r="Q9" s="26">
        <v>778026</v>
      </c>
      <c r="R9" s="26">
        <v>917557</v>
      </c>
      <c r="S9" s="26">
        <v>718380</v>
      </c>
      <c r="T9" s="26">
        <v>2413963</v>
      </c>
      <c r="U9" s="26">
        <v>108539884</v>
      </c>
      <c r="V9" s="26">
        <v>15789082</v>
      </c>
      <c r="W9" s="26">
        <v>92750802</v>
      </c>
      <c r="X9" s="27">
        <v>587.44</v>
      </c>
      <c r="Y9" s="28">
        <v>15789082</v>
      </c>
    </row>
    <row r="10" spans="1:25" ht="25.5">
      <c r="A10" s="29" t="s">
        <v>212</v>
      </c>
      <c r="B10" s="30">
        <f>SUM(B5:B9)</f>
        <v>326182423</v>
      </c>
      <c r="C10" s="31">
        <f aca="true" t="shared" si="0" ref="C10:Y10">SUM(C5:C9)</f>
        <v>332896354</v>
      </c>
      <c r="D10" s="32">
        <f t="shared" si="0"/>
        <v>332896354</v>
      </c>
      <c r="E10" s="32">
        <f t="shared" si="0"/>
        <v>147244548</v>
      </c>
      <c r="F10" s="32">
        <f t="shared" si="0"/>
        <v>1476303</v>
      </c>
      <c r="G10" s="32">
        <f t="shared" si="0"/>
        <v>536619</v>
      </c>
      <c r="H10" s="32">
        <f t="shared" si="0"/>
        <v>149257470</v>
      </c>
      <c r="I10" s="32">
        <f t="shared" si="0"/>
        <v>44539365</v>
      </c>
      <c r="J10" s="32">
        <f t="shared" si="0"/>
        <v>9942278</v>
      </c>
      <c r="K10" s="32">
        <f t="shared" si="0"/>
        <v>135442315</v>
      </c>
      <c r="L10" s="32">
        <f t="shared" si="0"/>
        <v>189923958</v>
      </c>
      <c r="M10" s="32">
        <f t="shared" si="0"/>
        <v>601142</v>
      </c>
      <c r="N10" s="32">
        <f t="shared" si="0"/>
        <v>534859</v>
      </c>
      <c r="O10" s="32">
        <f t="shared" si="0"/>
        <v>151523219</v>
      </c>
      <c r="P10" s="32">
        <f t="shared" si="0"/>
        <v>152659220</v>
      </c>
      <c r="Q10" s="32">
        <f t="shared" si="0"/>
        <v>778026</v>
      </c>
      <c r="R10" s="32">
        <f t="shared" si="0"/>
        <v>917557</v>
      </c>
      <c r="S10" s="32">
        <f t="shared" si="0"/>
        <v>718380</v>
      </c>
      <c r="T10" s="32">
        <f t="shared" si="0"/>
        <v>2413963</v>
      </c>
      <c r="U10" s="32">
        <f t="shared" si="0"/>
        <v>494254611</v>
      </c>
      <c r="V10" s="32">
        <f t="shared" si="0"/>
        <v>332896354</v>
      </c>
      <c r="W10" s="32">
        <f t="shared" si="0"/>
        <v>161358257</v>
      </c>
      <c r="X10" s="33">
        <f>+IF(V10&lt;&gt;0,(W10/V10)*100,0)</f>
        <v>48.47101960149434</v>
      </c>
      <c r="Y10" s="34">
        <f t="shared" si="0"/>
        <v>332896354</v>
      </c>
    </row>
    <row r="11" spans="1:25" ht="13.5">
      <c r="A11" s="24" t="s">
        <v>36</v>
      </c>
      <c r="B11" s="2">
        <v>79605010</v>
      </c>
      <c r="C11" s="25">
        <v>92151967</v>
      </c>
      <c r="D11" s="26">
        <v>92151967</v>
      </c>
      <c r="E11" s="26">
        <v>7228653</v>
      </c>
      <c r="F11" s="26">
        <v>6876797</v>
      </c>
      <c r="G11" s="26">
        <v>6065058</v>
      </c>
      <c r="H11" s="26">
        <v>20170508</v>
      </c>
      <c r="I11" s="26">
        <v>6146308</v>
      </c>
      <c r="J11" s="26">
        <v>10911463</v>
      </c>
      <c r="K11" s="26">
        <v>6867574</v>
      </c>
      <c r="L11" s="26">
        <v>23925345</v>
      </c>
      <c r="M11" s="26">
        <v>35252277</v>
      </c>
      <c r="N11" s="26">
        <v>7035960</v>
      </c>
      <c r="O11" s="26">
        <v>10972079</v>
      </c>
      <c r="P11" s="26">
        <v>53260316</v>
      </c>
      <c r="Q11" s="26">
        <v>6997354</v>
      </c>
      <c r="R11" s="26">
        <v>170700</v>
      </c>
      <c r="S11" s="26">
        <v>13823340</v>
      </c>
      <c r="T11" s="26">
        <v>20991394</v>
      </c>
      <c r="U11" s="26">
        <v>118347563</v>
      </c>
      <c r="V11" s="26">
        <v>92151967</v>
      </c>
      <c r="W11" s="26">
        <v>26195596</v>
      </c>
      <c r="X11" s="27">
        <v>28.43</v>
      </c>
      <c r="Y11" s="28">
        <v>92151967</v>
      </c>
    </row>
    <row r="12" spans="1:25" ht="13.5">
      <c r="A12" s="24" t="s">
        <v>37</v>
      </c>
      <c r="B12" s="2">
        <v>7518291</v>
      </c>
      <c r="C12" s="25">
        <v>14194496</v>
      </c>
      <c r="D12" s="26">
        <v>14194496</v>
      </c>
      <c r="E12" s="26">
        <v>89295</v>
      </c>
      <c r="F12" s="26">
        <v>89997</v>
      </c>
      <c r="G12" s="26">
        <v>90699</v>
      </c>
      <c r="H12" s="26">
        <v>269991</v>
      </c>
      <c r="I12" s="26">
        <v>574510</v>
      </c>
      <c r="J12" s="26">
        <v>573276</v>
      </c>
      <c r="K12" s="26">
        <v>569674</v>
      </c>
      <c r="L12" s="26">
        <v>1717460</v>
      </c>
      <c r="M12" s="26">
        <v>1694281</v>
      </c>
      <c r="N12" s="26">
        <v>880528</v>
      </c>
      <c r="O12" s="26">
        <v>587170</v>
      </c>
      <c r="P12" s="26">
        <v>3161979</v>
      </c>
      <c r="Q12" s="26">
        <v>631602</v>
      </c>
      <c r="R12" s="26">
        <v>429888</v>
      </c>
      <c r="S12" s="26">
        <v>150434</v>
      </c>
      <c r="T12" s="26">
        <v>1211924</v>
      </c>
      <c r="U12" s="26">
        <v>6361354</v>
      </c>
      <c r="V12" s="26">
        <v>14194496</v>
      </c>
      <c r="W12" s="26">
        <v>-7833142</v>
      </c>
      <c r="X12" s="27">
        <v>-55.18</v>
      </c>
      <c r="Y12" s="28">
        <v>14194496</v>
      </c>
    </row>
    <row r="13" spans="1:25" ht="13.5">
      <c r="A13" s="24" t="s">
        <v>213</v>
      </c>
      <c r="B13" s="2">
        <v>4836078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51184177</v>
      </c>
      <c r="C16" s="25">
        <v>66938000</v>
      </c>
      <c r="D16" s="26">
        <v>66938000</v>
      </c>
      <c r="E16" s="26">
        <v>0</v>
      </c>
      <c r="F16" s="26">
        <v>387005</v>
      </c>
      <c r="G16" s="26">
        <v>2338866</v>
      </c>
      <c r="H16" s="26">
        <v>2725871</v>
      </c>
      <c r="I16" s="26">
        <v>2041550</v>
      </c>
      <c r="J16" s="26">
        <v>1079528</v>
      </c>
      <c r="K16" s="26">
        <v>12759336</v>
      </c>
      <c r="L16" s="26">
        <v>15880414</v>
      </c>
      <c r="M16" s="26">
        <v>10973187</v>
      </c>
      <c r="N16" s="26">
        <v>0</v>
      </c>
      <c r="O16" s="26">
        <v>3413720</v>
      </c>
      <c r="P16" s="26">
        <v>14386907</v>
      </c>
      <c r="Q16" s="26">
        <v>1448371</v>
      </c>
      <c r="R16" s="26">
        <v>8091546</v>
      </c>
      <c r="S16" s="26">
        <v>4587623</v>
      </c>
      <c r="T16" s="26">
        <v>14127540</v>
      </c>
      <c r="U16" s="26">
        <v>47120732</v>
      </c>
      <c r="V16" s="26">
        <v>66938000</v>
      </c>
      <c r="W16" s="26">
        <v>-19817268</v>
      </c>
      <c r="X16" s="27">
        <v>-29.61</v>
      </c>
      <c r="Y16" s="28">
        <v>66938000</v>
      </c>
    </row>
    <row r="17" spans="1:25" ht="13.5">
      <c r="A17" s="24" t="s">
        <v>42</v>
      </c>
      <c r="B17" s="2">
        <v>155607073</v>
      </c>
      <c r="C17" s="25">
        <v>159611891</v>
      </c>
      <c r="D17" s="26">
        <v>159611891</v>
      </c>
      <c r="E17" s="26">
        <v>5103810</v>
      </c>
      <c r="F17" s="26">
        <v>5828605</v>
      </c>
      <c r="G17" s="26">
        <v>7038377</v>
      </c>
      <c r="H17" s="26">
        <v>17970792</v>
      </c>
      <c r="I17" s="26">
        <v>8113797</v>
      </c>
      <c r="J17" s="26">
        <v>14862848</v>
      </c>
      <c r="K17" s="26">
        <v>18116949</v>
      </c>
      <c r="L17" s="26">
        <v>41093594</v>
      </c>
      <c r="M17" s="26">
        <v>8987058</v>
      </c>
      <c r="N17" s="26">
        <v>11038309</v>
      </c>
      <c r="O17" s="26">
        <v>13247637</v>
      </c>
      <c r="P17" s="26">
        <v>33273004</v>
      </c>
      <c r="Q17" s="26">
        <v>17190291</v>
      </c>
      <c r="R17" s="26">
        <v>10837776</v>
      </c>
      <c r="S17" s="26">
        <v>22094306</v>
      </c>
      <c r="T17" s="26">
        <v>50122373</v>
      </c>
      <c r="U17" s="26">
        <v>142459763</v>
      </c>
      <c r="V17" s="26">
        <v>159611891</v>
      </c>
      <c r="W17" s="26">
        <v>-17152128</v>
      </c>
      <c r="X17" s="27">
        <v>-10.75</v>
      </c>
      <c r="Y17" s="28">
        <v>159611891</v>
      </c>
    </row>
    <row r="18" spans="1:25" ht="13.5">
      <c r="A18" s="36" t="s">
        <v>43</v>
      </c>
      <c r="B18" s="37">
        <f>SUM(B11:B17)</f>
        <v>298750629</v>
      </c>
      <c r="C18" s="38">
        <f aca="true" t="shared" si="1" ref="C18:Y18">SUM(C11:C17)</f>
        <v>332896354</v>
      </c>
      <c r="D18" s="39">
        <f t="shared" si="1"/>
        <v>332896354</v>
      </c>
      <c r="E18" s="39">
        <f t="shared" si="1"/>
        <v>12421758</v>
      </c>
      <c r="F18" s="39">
        <f t="shared" si="1"/>
        <v>13182404</v>
      </c>
      <c r="G18" s="39">
        <f t="shared" si="1"/>
        <v>15533000</v>
      </c>
      <c r="H18" s="39">
        <f t="shared" si="1"/>
        <v>41137162</v>
      </c>
      <c r="I18" s="39">
        <f t="shared" si="1"/>
        <v>16876165</v>
      </c>
      <c r="J18" s="39">
        <f t="shared" si="1"/>
        <v>27427115</v>
      </c>
      <c r="K18" s="39">
        <f t="shared" si="1"/>
        <v>38313533</v>
      </c>
      <c r="L18" s="39">
        <f t="shared" si="1"/>
        <v>82616813</v>
      </c>
      <c r="M18" s="39">
        <f t="shared" si="1"/>
        <v>56906803</v>
      </c>
      <c r="N18" s="39">
        <f t="shared" si="1"/>
        <v>18954797</v>
      </c>
      <c r="O18" s="39">
        <f t="shared" si="1"/>
        <v>28220606</v>
      </c>
      <c r="P18" s="39">
        <f t="shared" si="1"/>
        <v>104082206</v>
      </c>
      <c r="Q18" s="39">
        <f t="shared" si="1"/>
        <v>26267618</v>
      </c>
      <c r="R18" s="39">
        <f t="shared" si="1"/>
        <v>19529910</v>
      </c>
      <c r="S18" s="39">
        <f t="shared" si="1"/>
        <v>40655703</v>
      </c>
      <c r="T18" s="39">
        <f t="shared" si="1"/>
        <v>86453231</v>
      </c>
      <c r="U18" s="39">
        <f t="shared" si="1"/>
        <v>314289412</v>
      </c>
      <c r="V18" s="39">
        <f t="shared" si="1"/>
        <v>332896354</v>
      </c>
      <c r="W18" s="39">
        <f t="shared" si="1"/>
        <v>-18606942</v>
      </c>
      <c r="X18" s="33">
        <f>+IF(V18&lt;&gt;0,(W18/V18)*100,0)</f>
        <v>-5.589409969927157</v>
      </c>
      <c r="Y18" s="40">
        <f t="shared" si="1"/>
        <v>332896354</v>
      </c>
    </row>
    <row r="19" spans="1:25" ht="13.5">
      <c r="A19" s="36" t="s">
        <v>44</v>
      </c>
      <c r="B19" s="41">
        <f>+B10-B18</f>
        <v>27431794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134822790</v>
      </c>
      <c r="F19" s="43">
        <f t="shared" si="2"/>
        <v>-11706101</v>
      </c>
      <c r="G19" s="43">
        <f t="shared" si="2"/>
        <v>-14996381</v>
      </c>
      <c r="H19" s="43">
        <f t="shared" si="2"/>
        <v>108120308</v>
      </c>
      <c r="I19" s="43">
        <f t="shared" si="2"/>
        <v>27663200</v>
      </c>
      <c r="J19" s="43">
        <f t="shared" si="2"/>
        <v>-17484837</v>
      </c>
      <c r="K19" s="43">
        <f t="shared" si="2"/>
        <v>97128782</v>
      </c>
      <c r="L19" s="43">
        <f t="shared" si="2"/>
        <v>107307145</v>
      </c>
      <c r="M19" s="43">
        <f t="shared" si="2"/>
        <v>-56305661</v>
      </c>
      <c r="N19" s="43">
        <f t="shared" si="2"/>
        <v>-18419938</v>
      </c>
      <c r="O19" s="43">
        <f t="shared" si="2"/>
        <v>123302613</v>
      </c>
      <c r="P19" s="43">
        <f t="shared" si="2"/>
        <v>48577014</v>
      </c>
      <c r="Q19" s="43">
        <f t="shared" si="2"/>
        <v>-25489592</v>
      </c>
      <c r="R19" s="43">
        <f t="shared" si="2"/>
        <v>-18612353</v>
      </c>
      <c r="S19" s="43">
        <f t="shared" si="2"/>
        <v>-39937323</v>
      </c>
      <c r="T19" s="43">
        <f t="shared" si="2"/>
        <v>-84039268</v>
      </c>
      <c r="U19" s="43">
        <f t="shared" si="2"/>
        <v>179965199</v>
      </c>
      <c r="V19" s="43">
        <f>IF(D10=D18,0,V10-V18)</f>
        <v>0</v>
      </c>
      <c r="W19" s="43">
        <f t="shared" si="2"/>
        <v>179965199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27431794</v>
      </c>
      <c r="C22" s="53">
        <f aca="true" t="shared" si="3" ref="C22:Y22">SUM(C19:C21)</f>
        <v>0</v>
      </c>
      <c r="D22" s="54">
        <f t="shared" si="3"/>
        <v>0</v>
      </c>
      <c r="E22" s="54">
        <f t="shared" si="3"/>
        <v>134822790</v>
      </c>
      <c r="F22" s="54">
        <f t="shared" si="3"/>
        <v>-11706101</v>
      </c>
      <c r="G22" s="54">
        <f t="shared" si="3"/>
        <v>-14996381</v>
      </c>
      <c r="H22" s="54">
        <f t="shared" si="3"/>
        <v>108120308</v>
      </c>
      <c r="I22" s="54">
        <f t="shared" si="3"/>
        <v>27663200</v>
      </c>
      <c r="J22" s="54">
        <f t="shared" si="3"/>
        <v>-17484837</v>
      </c>
      <c r="K22" s="54">
        <f t="shared" si="3"/>
        <v>97128782</v>
      </c>
      <c r="L22" s="54">
        <f t="shared" si="3"/>
        <v>107307145</v>
      </c>
      <c r="M22" s="54">
        <f t="shared" si="3"/>
        <v>-56305661</v>
      </c>
      <c r="N22" s="54">
        <f t="shared" si="3"/>
        <v>-18419938</v>
      </c>
      <c r="O22" s="54">
        <f t="shared" si="3"/>
        <v>123302613</v>
      </c>
      <c r="P22" s="54">
        <f t="shared" si="3"/>
        <v>48577014</v>
      </c>
      <c r="Q22" s="54">
        <f t="shared" si="3"/>
        <v>-25489592</v>
      </c>
      <c r="R22" s="54">
        <f t="shared" si="3"/>
        <v>-18612353</v>
      </c>
      <c r="S22" s="54">
        <f t="shared" si="3"/>
        <v>-39937323</v>
      </c>
      <c r="T22" s="54">
        <f t="shared" si="3"/>
        <v>-84039268</v>
      </c>
      <c r="U22" s="54">
        <f t="shared" si="3"/>
        <v>179965199</v>
      </c>
      <c r="V22" s="54">
        <f t="shared" si="3"/>
        <v>0</v>
      </c>
      <c r="W22" s="54">
        <f t="shared" si="3"/>
        <v>179965199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27431794</v>
      </c>
      <c r="C24" s="42">
        <f aca="true" t="shared" si="4" ref="C24:Y24">SUM(C22:C23)</f>
        <v>0</v>
      </c>
      <c r="D24" s="43">
        <f t="shared" si="4"/>
        <v>0</v>
      </c>
      <c r="E24" s="43">
        <f t="shared" si="4"/>
        <v>134822790</v>
      </c>
      <c r="F24" s="43">
        <f t="shared" si="4"/>
        <v>-11706101</v>
      </c>
      <c r="G24" s="43">
        <f t="shared" si="4"/>
        <v>-14996381</v>
      </c>
      <c r="H24" s="43">
        <f t="shared" si="4"/>
        <v>108120308</v>
      </c>
      <c r="I24" s="43">
        <f t="shared" si="4"/>
        <v>27663200</v>
      </c>
      <c r="J24" s="43">
        <f t="shared" si="4"/>
        <v>-17484837</v>
      </c>
      <c r="K24" s="43">
        <f t="shared" si="4"/>
        <v>97128782</v>
      </c>
      <c r="L24" s="43">
        <f t="shared" si="4"/>
        <v>107307145</v>
      </c>
      <c r="M24" s="43">
        <f t="shared" si="4"/>
        <v>-56305661</v>
      </c>
      <c r="N24" s="43">
        <f t="shared" si="4"/>
        <v>-18419938</v>
      </c>
      <c r="O24" s="43">
        <f t="shared" si="4"/>
        <v>123302613</v>
      </c>
      <c r="P24" s="43">
        <f t="shared" si="4"/>
        <v>48577014</v>
      </c>
      <c r="Q24" s="43">
        <f t="shared" si="4"/>
        <v>-25489592</v>
      </c>
      <c r="R24" s="43">
        <f t="shared" si="4"/>
        <v>-18612353</v>
      </c>
      <c r="S24" s="43">
        <f t="shared" si="4"/>
        <v>-39937323</v>
      </c>
      <c r="T24" s="43">
        <f t="shared" si="4"/>
        <v>-84039268</v>
      </c>
      <c r="U24" s="43">
        <f t="shared" si="4"/>
        <v>179965199</v>
      </c>
      <c r="V24" s="43">
        <f t="shared" si="4"/>
        <v>0</v>
      </c>
      <c r="W24" s="43">
        <f t="shared" si="4"/>
        <v>179965199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118055463</v>
      </c>
      <c r="C27" s="65">
        <v>218833850</v>
      </c>
      <c r="D27" s="66">
        <v>218833850</v>
      </c>
      <c r="E27" s="66">
        <v>3275641</v>
      </c>
      <c r="F27" s="66">
        <v>12117126</v>
      </c>
      <c r="G27" s="66">
        <v>9554284</v>
      </c>
      <c r="H27" s="66">
        <v>24947051</v>
      </c>
      <c r="I27" s="66">
        <v>18303279</v>
      </c>
      <c r="J27" s="66">
        <v>32699247</v>
      </c>
      <c r="K27" s="66">
        <v>39073693</v>
      </c>
      <c r="L27" s="66">
        <v>90076219</v>
      </c>
      <c r="M27" s="66">
        <v>1838673</v>
      </c>
      <c r="N27" s="66">
        <v>25122122</v>
      </c>
      <c r="O27" s="66">
        <v>17530806</v>
      </c>
      <c r="P27" s="66">
        <v>44491601</v>
      </c>
      <c r="Q27" s="66">
        <v>11297510</v>
      </c>
      <c r="R27" s="66">
        <v>12218939</v>
      </c>
      <c r="S27" s="66">
        <v>28890869</v>
      </c>
      <c r="T27" s="66">
        <v>52407318</v>
      </c>
      <c r="U27" s="66">
        <v>211922189</v>
      </c>
      <c r="V27" s="66">
        <v>218833850</v>
      </c>
      <c r="W27" s="66">
        <v>-6911661</v>
      </c>
      <c r="X27" s="67">
        <v>-3.16</v>
      </c>
      <c r="Y27" s="68">
        <v>218833850</v>
      </c>
    </row>
    <row r="28" spans="1:25" ht="13.5">
      <c r="A28" s="69" t="s">
        <v>45</v>
      </c>
      <c r="B28" s="2">
        <v>118055463</v>
      </c>
      <c r="C28" s="25">
        <v>173009327</v>
      </c>
      <c r="D28" s="26">
        <v>173009327</v>
      </c>
      <c r="E28" s="26">
        <v>0</v>
      </c>
      <c r="F28" s="26">
        <v>35000000</v>
      </c>
      <c r="G28" s="26">
        <v>0</v>
      </c>
      <c r="H28" s="26">
        <v>35000000</v>
      </c>
      <c r="I28" s="26">
        <v>0</v>
      </c>
      <c r="J28" s="26">
        <v>0</v>
      </c>
      <c r="K28" s="26">
        <v>50000000</v>
      </c>
      <c r="L28" s="26">
        <v>50000000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91000</v>
      </c>
      <c r="T28" s="26">
        <v>91000</v>
      </c>
      <c r="U28" s="26">
        <v>85091000</v>
      </c>
      <c r="V28" s="26">
        <v>173009327</v>
      </c>
      <c r="W28" s="26">
        <v>-87918327</v>
      </c>
      <c r="X28" s="27">
        <v>-50.82</v>
      </c>
      <c r="Y28" s="28">
        <v>173009327</v>
      </c>
    </row>
    <row r="29" spans="1:25" ht="13.5">
      <c r="A29" s="24" t="s">
        <v>217</v>
      </c>
      <c r="B29" s="2">
        <v>0</v>
      </c>
      <c r="C29" s="25">
        <v>52124523</v>
      </c>
      <c r="D29" s="26">
        <v>52124523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52124523</v>
      </c>
      <c r="W29" s="26">
        <v>-52124523</v>
      </c>
      <c r="X29" s="27">
        <v>-100</v>
      </c>
      <c r="Y29" s="28">
        <v>52124523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118055463</v>
      </c>
      <c r="C32" s="65">
        <f aca="true" t="shared" si="5" ref="C32:Y32">SUM(C28:C31)</f>
        <v>225133850</v>
      </c>
      <c r="D32" s="66">
        <f t="shared" si="5"/>
        <v>225133850</v>
      </c>
      <c r="E32" s="66">
        <f t="shared" si="5"/>
        <v>0</v>
      </c>
      <c r="F32" s="66">
        <f t="shared" si="5"/>
        <v>35000000</v>
      </c>
      <c r="G32" s="66">
        <f t="shared" si="5"/>
        <v>0</v>
      </c>
      <c r="H32" s="66">
        <f t="shared" si="5"/>
        <v>35000000</v>
      </c>
      <c r="I32" s="66">
        <f t="shared" si="5"/>
        <v>0</v>
      </c>
      <c r="J32" s="66">
        <f t="shared" si="5"/>
        <v>0</v>
      </c>
      <c r="K32" s="66">
        <f t="shared" si="5"/>
        <v>50000000</v>
      </c>
      <c r="L32" s="66">
        <f t="shared" si="5"/>
        <v>50000000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91000</v>
      </c>
      <c r="T32" s="66">
        <f t="shared" si="5"/>
        <v>91000</v>
      </c>
      <c r="U32" s="66">
        <f t="shared" si="5"/>
        <v>85091000</v>
      </c>
      <c r="V32" s="66">
        <f t="shared" si="5"/>
        <v>225133850</v>
      </c>
      <c r="W32" s="66">
        <f t="shared" si="5"/>
        <v>-140042850</v>
      </c>
      <c r="X32" s="67">
        <f>+IF(V32&lt;&gt;0,(W32/V32)*100,0)</f>
        <v>-62.20426204233615</v>
      </c>
      <c r="Y32" s="68">
        <f t="shared" si="5"/>
        <v>225133850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243619970</v>
      </c>
      <c r="C35" s="25">
        <v>159318116</v>
      </c>
      <c r="D35" s="26">
        <v>159318116</v>
      </c>
      <c r="E35" s="26">
        <v>129324106</v>
      </c>
      <c r="F35" s="26">
        <v>137078765</v>
      </c>
      <c r="G35" s="26">
        <v>131212121</v>
      </c>
      <c r="H35" s="26">
        <v>397614992</v>
      </c>
      <c r="I35" s="26">
        <v>87295833</v>
      </c>
      <c r="J35" s="26">
        <v>54327937</v>
      </c>
      <c r="K35" s="26">
        <v>-7009708</v>
      </c>
      <c r="L35" s="26">
        <v>134614062</v>
      </c>
      <c r="M35" s="26">
        <v>-35095495</v>
      </c>
      <c r="N35" s="26">
        <v>130435126</v>
      </c>
      <c r="O35" s="26">
        <v>28226698</v>
      </c>
      <c r="P35" s="26">
        <v>123566329</v>
      </c>
      <c r="Q35" s="26">
        <v>35465808</v>
      </c>
      <c r="R35" s="26">
        <v>76874996</v>
      </c>
      <c r="S35" s="26">
        <v>0</v>
      </c>
      <c r="T35" s="26">
        <v>112340804</v>
      </c>
      <c r="U35" s="26">
        <v>768136187</v>
      </c>
      <c r="V35" s="26">
        <v>159318116</v>
      </c>
      <c r="W35" s="26">
        <v>608818071</v>
      </c>
      <c r="X35" s="27">
        <v>382.14</v>
      </c>
      <c r="Y35" s="28">
        <v>159318116</v>
      </c>
    </row>
    <row r="36" spans="1:25" ht="13.5">
      <c r="A36" s="24" t="s">
        <v>56</v>
      </c>
      <c r="B36" s="2">
        <v>172603761</v>
      </c>
      <c r="C36" s="25">
        <v>181233949</v>
      </c>
      <c r="D36" s="26">
        <v>181233949</v>
      </c>
      <c r="E36" s="26">
        <v>0</v>
      </c>
      <c r="F36" s="26">
        <v>485185</v>
      </c>
      <c r="G36" s="26">
        <v>-1382026</v>
      </c>
      <c r="H36" s="26">
        <v>-896841</v>
      </c>
      <c r="I36" s="26">
        <v>-10230222</v>
      </c>
      <c r="J36" s="26">
        <v>1849524</v>
      </c>
      <c r="K36" s="26">
        <v>2496083</v>
      </c>
      <c r="L36" s="26">
        <v>-5884615</v>
      </c>
      <c r="M36" s="26">
        <v>13758885</v>
      </c>
      <c r="N36" s="26">
        <v>-16462971</v>
      </c>
      <c r="O36" s="26">
        <v>163093071</v>
      </c>
      <c r="P36" s="26">
        <v>160388985</v>
      </c>
      <c r="Q36" s="26">
        <v>142620576</v>
      </c>
      <c r="R36" s="26">
        <v>88906026</v>
      </c>
      <c r="S36" s="26">
        <v>0</v>
      </c>
      <c r="T36" s="26">
        <v>231526602</v>
      </c>
      <c r="U36" s="26">
        <v>385134131</v>
      </c>
      <c r="V36" s="26">
        <v>181233949</v>
      </c>
      <c r="W36" s="26">
        <v>203900182</v>
      </c>
      <c r="X36" s="27">
        <v>112.51</v>
      </c>
      <c r="Y36" s="28">
        <v>181233949</v>
      </c>
    </row>
    <row r="37" spans="1:25" ht="13.5">
      <c r="A37" s="24" t="s">
        <v>57</v>
      </c>
      <c r="B37" s="2">
        <v>141458465</v>
      </c>
      <c r="C37" s="25">
        <v>38310272</v>
      </c>
      <c r="D37" s="26">
        <v>38310272</v>
      </c>
      <c r="E37" s="26">
        <v>-1715871</v>
      </c>
      <c r="F37" s="26">
        <v>17894219</v>
      </c>
      <c r="G37" s="26">
        <v>12506097</v>
      </c>
      <c r="H37" s="26">
        <v>28684445</v>
      </c>
      <c r="I37" s="26">
        <v>-13218831</v>
      </c>
      <c r="J37" s="26">
        <v>-6868860</v>
      </c>
      <c r="K37" s="26">
        <v>-31291129</v>
      </c>
      <c r="L37" s="26">
        <v>-51378820</v>
      </c>
      <c r="M37" s="26">
        <v>9095979</v>
      </c>
      <c r="N37" s="26">
        <v>128356043</v>
      </c>
      <c r="O37" s="26">
        <v>82625179</v>
      </c>
      <c r="P37" s="26">
        <v>220077201</v>
      </c>
      <c r="Q37" s="26">
        <v>95609298</v>
      </c>
      <c r="R37" s="26">
        <v>107069497</v>
      </c>
      <c r="S37" s="26">
        <v>0</v>
      </c>
      <c r="T37" s="26">
        <v>202678795</v>
      </c>
      <c r="U37" s="26">
        <v>400061621</v>
      </c>
      <c r="V37" s="26">
        <v>38310272</v>
      </c>
      <c r="W37" s="26">
        <v>361751349</v>
      </c>
      <c r="X37" s="27">
        <v>944.27</v>
      </c>
      <c r="Y37" s="28">
        <v>38310272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274765266</v>
      </c>
      <c r="C39" s="25">
        <v>302241793</v>
      </c>
      <c r="D39" s="26">
        <v>302241793</v>
      </c>
      <c r="E39" s="26">
        <v>131039977</v>
      </c>
      <c r="F39" s="26">
        <v>119669731</v>
      </c>
      <c r="G39" s="26">
        <v>117323998</v>
      </c>
      <c r="H39" s="26">
        <v>368033706</v>
      </c>
      <c r="I39" s="26">
        <v>90284442</v>
      </c>
      <c r="J39" s="26">
        <v>63046321</v>
      </c>
      <c r="K39" s="26">
        <v>26777504</v>
      </c>
      <c r="L39" s="26">
        <v>180108267</v>
      </c>
      <c r="M39" s="26">
        <v>-30432589</v>
      </c>
      <c r="N39" s="26">
        <v>-14383888</v>
      </c>
      <c r="O39" s="26">
        <v>108694590</v>
      </c>
      <c r="P39" s="26">
        <v>63878113</v>
      </c>
      <c r="Q39" s="26">
        <v>82477086</v>
      </c>
      <c r="R39" s="26">
        <v>58711525</v>
      </c>
      <c r="S39" s="26">
        <v>0</v>
      </c>
      <c r="T39" s="26">
        <v>141188611</v>
      </c>
      <c r="U39" s="26">
        <v>753208697</v>
      </c>
      <c r="V39" s="26">
        <v>302241793</v>
      </c>
      <c r="W39" s="26">
        <v>450966904</v>
      </c>
      <c r="X39" s="27">
        <v>149.21</v>
      </c>
      <c r="Y39" s="28">
        <v>302241793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256835451</v>
      </c>
      <c r="C42" s="25">
        <v>185981993</v>
      </c>
      <c r="D42" s="26">
        <v>185981993</v>
      </c>
      <c r="E42" s="26">
        <v>134006203</v>
      </c>
      <c r="F42" s="26">
        <v>21393711</v>
      </c>
      <c r="G42" s="26">
        <v>-14791574</v>
      </c>
      <c r="H42" s="26">
        <v>140608340</v>
      </c>
      <c r="I42" s="26">
        <v>25659695</v>
      </c>
      <c r="J42" s="26">
        <v>-18501111</v>
      </c>
      <c r="K42" s="26">
        <v>153132873</v>
      </c>
      <c r="L42" s="26">
        <v>160291457</v>
      </c>
      <c r="M42" s="26">
        <v>-47417531</v>
      </c>
      <c r="N42" s="26">
        <v>-22320950</v>
      </c>
      <c r="O42" s="26">
        <v>124768160</v>
      </c>
      <c r="P42" s="26">
        <v>55029679</v>
      </c>
      <c r="Q42" s="26">
        <v>-27950505</v>
      </c>
      <c r="R42" s="26">
        <v>-14961085</v>
      </c>
      <c r="S42" s="26">
        <v>-39264142</v>
      </c>
      <c r="T42" s="26">
        <v>-82175732</v>
      </c>
      <c r="U42" s="26">
        <v>273753744</v>
      </c>
      <c r="V42" s="26">
        <v>185981993</v>
      </c>
      <c r="W42" s="26">
        <v>87771751</v>
      </c>
      <c r="X42" s="27">
        <v>47.19</v>
      </c>
      <c r="Y42" s="28">
        <v>185981993</v>
      </c>
    </row>
    <row r="43" spans="1:25" ht="13.5">
      <c r="A43" s="24" t="s">
        <v>62</v>
      </c>
      <c r="B43" s="2">
        <v>-77973094</v>
      </c>
      <c r="C43" s="25">
        <v>-185981994</v>
      </c>
      <c r="D43" s="26">
        <v>-185981994</v>
      </c>
      <c r="E43" s="26">
        <v>-3275641</v>
      </c>
      <c r="F43" s="26">
        <v>-12504131</v>
      </c>
      <c r="G43" s="26">
        <v>-11893150</v>
      </c>
      <c r="H43" s="26">
        <v>-27672922</v>
      </c>
      <c r="I43" s="26">
        <v>-20344829</v>
      </c>
      <c r="J43" s="26">
        <v>-33778775</v>
      </c>
      <c r="K43" s="26">
        <v>-51833029</v>
      </c>
      <c r="L43" s="26">
        <v>-105956633</v>
      </c>
      <c r="M43" s="26">
        <v>-12811860</v>
      </c>
      <c r="N43" s="26">
        <v>-25122122</v>
      </c>
      <c r="O43" s="26">
        <v>-20944526</v>
      </c>
      <c r="P43" s="26">
        <v>-58878508</v>
      </c>
      <c r="Q43" s="26">
        <v>-12745881</v>
      </c>
      <c r="R43" s="26">
        <v>-20310485</v>
      </c>
      <c r="S43" s="26">
        <v>-15073999</v>
      </c>
      <c r="T43" s="26">
        <v>-48130365</v>
      </c>
      <c r="U43" s="26">
        <v>-240638428</v>
      </c>
      <c r="V43" s="26">
        <v>-185981994</v>
      </c>
      <c r="W43" s="26">
        <v>-54656434</v>
      </c>
      <c r="X43" s="27">
        <v>29.39</v>
      </c>
      <c r="Y43" s="28">
        <v>-185981994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200163558</v>
      </c>
      <c r="C45" s="65">
        <v>17542145</v>
      </c>
      <c r="D45" s="66">
        <v>17542145</v>
      </c>
      <c r="E45" s="66">
        <v>152031763</v>
      </c>
      <c r="F45" s="66">
        <v>160921343</v>
      </c>
      <c r="G45" s="66">
        <v>134236619</v>
      </c>
      <c r="H45" s="66">
        <v>134236619</v>
      </c>
      <c r="I45" s="66">
        <v>139551485</v>
      </c>
      <c r="J45" s="66">
        <v>87271599</v>
      </c>
      <c r="K45" s="66">
        <v>188571443</v>
      </c>
      <c r="L45" s="66">
        <v>188571443</v>
      </c>
      <c r="M45" s="66">
        <v>128342052</v>
      </c>
      <c r="N45" s="66">
        <v>80898980</v>
      </c>
      <c r="O45" s="66">
        <v>184722614</v>
      </c>
      <c r="P45" s="66">
        <v>184722614</v>
      </c>
      <c r="Q45" s="66">
        <v>144026228</v>
      </c>
      <c r="R45" s="66">
        <v>108754658</v>
      </c>
      <c r="S45" s="66">
        <v>54416517</v>
      </c>
      <c r="T45" s="66">
        <v>54416517</v>
      </c>
      <c r="U45" s="66">
        <v>54416517</v>
      </c>
      <c r="V45" s="66">
        <v>17542145</v>
      </c>
      <c r="W45" s="66">
        <v>36874372</v>
      </c>
      <c r="X45" s="67">
        <v>210.2</v>
      </c>
      <c r="Y45" s="68">
        <v>17542145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3487463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3487463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326182423</v>
      </c>
      <c r="D5" s="120">
        <f t="shared" si="0"/>
        <v>262314248</v>
      </c>
      <c r="E5" s="66">
        <f t="shared" si="0"/>
        <v>262314248</v>
      </c>
      <c r="F5" s="66">
        <f t="shared" si="0"/>
        <v>147244548</v>
      </c>
      <c r="G5" s="66">
        <f t="shared" si="0"/>
        <v>1476303</v>
      </c>
      <c r="H5" s="66">
        <f t="shared" si="0"/>
        <v>536619</v>
      </c>
      <c r="I5" s="66">
        <f t="shared" si="0"/>
        <v>149257470</v>
      </c>
      <c r="J5" s="66">
        <f t="shared" si="0"/>
        <v>44539365</v>
      </c>
      <c r="K5" s="66">
        <f t="shared" si="0"/>
        <v>9942278</v>
      </c>
      <c r="L5" s="66">
        <f t="shared" si="0"/>
        <v>135442315</v>
      </c>
      <c r="M5" s="66">
        <f t="shared" si="0"/>
        <v>189923958</v>
      </c>
      <c r="N5" s="66">
        <f t="shared" si="0"/>
        <v>601142</v>
      </c>
      <c r="O5" s="66">
        <f t="shared" si="0"/>
        <v>534859</v>
      </c>
      <c r="P5" s="66">
        <f t="shared" si="0"/>
        <v>151523219</v>
      </c>
      <c r="Q5" s="66">
        <f t="shared" si="0"/>
        <v>152659220</v>
      </c>
      <c r="R5" s="66">
        <f t="shared" si="0"/>
        <v>778026</v>
      </c>
      <c r="S5" s="66">
        <f t="shared" si="0"/>
        <v>917557</v>
      </c>
      <c r="T5" s="66">
        <f t="shared" si="0"/>
        <v>718380</v>
      </c>
      <c r="U5" s="66">
        <f t="shared" si="0"/>
        <v>2413963</v>
      </c>
      <c r="V5" s="66">
        <f t="shared" si="0"/>
        <v>494254611</v>
      </c>
      <c r="W5" s="66">
        <f t="shared" si="0"/>
        <v>262314248</v>
      </c>
      <c r="X5" s="66">
        <f t="shared" si="0"/>
        <v>231940363</v>
      </c>
      <c r="Y5" s="103">
        <f>+IF(W5&lt;&gt;0,+(X5/W5)*100,0)</f>
        <v>88.4208024415052</v>
      </c>
      <c r="Z5" s="119">
        <f>SUM(Z6:Z8)</f>
        <v>262314248</v>
      </c>
    </row>
    <row r="6" spans="1:26" ht="13.5">
      <c r="A6" s="104" t="s">
        <v>74</v>
      </c>
      <c r="B6" s="102"/>
      <c r="C6" s="121"/>
      <c r="D6" s="122">
        <v>29089413</v>
      </c>
      <c r="E6" s="26">
        <v>29089413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29089413</v>
      </c>
      <c r="X6" s="26">
        <v>-29089413</v>
      </c>
      <c r="Y6" s="106">
        <v>-100</v>
      </c>
      <c r="Z6" s="121">
        <v>29089413</v>
      </c>
    </row>
    <row r="7" spans="1:26" ht="13.5">
      <c r="A7" s="104" t="s">
        <v>75</v>
      </c>
      <c r="B7" s="102"/>
      <c r="C7" s="123">
        <v>326182423</v>
      </c>
      <c r="D7" s="124">
        <v>20714350</v>
      </c>
      <c r="E7" s="125">
        <v>20714350</v>
      </c>
      <c r="F7" s="125">
        <v>147244548</v>
      </c>
      <c r="G7" s="125">
        <v>1476303</v>
      </c>
      <c r="H7" s="125">
        <v>536619</v>
      </c>
      <c r="I7" s="125">
        <v>149257470</v>
      </c>
      <c r="J7" s="125">
        <v>44539365</v>
      </c>
      <c r="K7" s="125">
        <v>9942278</v>
      </c>
      <c r="L7" s="125">
        <v>135442315</v>
      </c>
      <c r="M7" s="125">
        <v>189923958</v>
      </c>
      <c r="N7" s="125">
        <v>601142</v>
      </c>
      <c r="O7" s="125">
        <v>534859</v>
      </c>
      <c r="P7" s="125">
        <v>151523219</v>
      </c>
      <c r="Q7" s="125">
        <v>152659220</v>
      </c>
      <c r="R7" s="125">
        <v>778026</v>
      </c>
      <c r="S7" s="125">
        <v>917557</v>
      </c>
      <c r="T7" s="125">
        <v>718380</v>
      </c>
      <c r="U7" s="125">
        <v>2413963</v>
      </c>
      <c r="V7" s="125">
        <v>494254611</v>
      </c>
      <c r="W7" s="125">
        <v>20714350</v>
      </c>
      <c r="X7" s="125">
        <v>473540261</v>
      </c>
      <c r="Y7" s="107">
        <v>2286.05</v>
      </c>
      <c r="Z7" s="123">
        <v>20714350</v>
      </c>
    </row>
    <row r="8" spans="1:26" ht="13.5">
      <c r="A8" s="104" t="s">
        <v>76</v>
      </c>
      <c r="B8" s="102"/>
      <c r="C8" s="121"/>
      <c r="D8" s="122">
        <v>212510485</v>
      </c>
      <c r="E8" s="26">
        <v>212510485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212510485</v>
      </c>
      <c r="X8" s="26">
        <v>-212510485</v>
      </c>
      <c r="Y8" s="106">
        <v>-100</v>
      </c>
      <c r="Z8" s="121">
        <v>212510485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53555001</v>
      </c>
      <c r="E9" s="66">
        <f t="shared" si="1"/>
        <v>53555001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53555001</v>
      </c>
      <c r="X9" s="66">
        <f t="shared" si="1"/>
        <v>-53555001</v>
      </c>
      <c r="Y9" s="103">
        <f>+IF(W9&lt;&gt;0,+(X9/W9)*100,0)</f>
        <v>-100</v>
      </c>
      <c r="Z9" s="119">
        <f>SUM(Z10:Z14)</f>
        <v>53555001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>
        <v>53555001</v>
      </c>
      <c r="E12" s="26">
        <v>53555001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53555001</v>
      </c>
      <c r="X12" s="26">
        <v>-53555001</v>
      </c>
      <c r="Y12" s="106">
        <v>-100</v>
      </c>
      <c r="Z12" s="121">
        <v>53555001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17027105</v>
      </c>
      <c r="E15" s="66">
        <f t="shared" si="2"/>
        <v>17027105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17027105</v>
      </c>
      <c r="X15" s="66">
        <f t="shared" si="2"/>
        <v>-17027105</v>
      </c>
      <c r="Y15" s="103">
        <f>+IF(W15&lt;&gt;0,+(X15/W15)*100,0)</f>
        <v>-100</v>
      </c>
      <c r="Z15" s="119">
        <f>SUM(Z16:Z18)</f>
        <v>17027105</v>
      </c>
    </row>
    <row r="16" spans="1:26" ht="13.5">
      <c r="A16" s="104" t="s">
        <v>84</v>
      </c>
      <c r="B16" s="102"/>
      <c r="C16" s="121"/>
      <c r="D16" s="122">
        <v>17027105</v>
      </c>
      <c r="E16" s="26">
        <v>17027105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17027105</v>
      </c>
      <c r="X16" s="26">
        <v>-17027105</v>
      </c>
      <c r="Y16" s="106">
        <v>-100</v>
      </c>
      <c r="Z16" s="121">
        <v>17027105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326182423</v>
      </c>
      <c r="D25" s="139">
        <f t="shared" si="4"/>
        <v>332896354</v>
      </c>
      <c r="E25" s="39">
        <f t="shared" si="4"/>
        <v>332896354</v>
      </c>
      <c r="F25" s="39">
        <f t="shared" si="4"/>
        <v>147244548</v>
      </c>
      <c r="G25" s="39">
        <f t="shared" si="4"/>
        <v>1476303</v>
      </c>
      <c r="H25" s="39">
        <f t="shared" si="4"/>
        <v>536619</v>
      </c>
      <c r="I25" s="39">
        <f t="shared" si="4"/>
        <v>149257470</v>
      </c>
      <c r="J25" s="39">
        <f t="shared" si="4"/>
        <v>44539365</v>
      </c>
      <c r="K25" s="39">
        <f t="shared" si="4"/>
        <v>9942278</v>
      </c>
      <c r="L25" s="39">
        <f t="shared" si="4"/>
        <v>135442315</v>
      </c>
      <c r="M25" s="39">
        <f t="shared" si="4"/>
        <v>189923958</v>
      </c>
      <c r="N25" s="39">
        <f t="shared" si="4"/>
        <v>601142</v>
      </c>
      <c r="O25" s="39">
        <f t="shared" si="4"/>
        <v>534859</v>
      </c>
      <c r="P25" s="39">
        <f t="shared" si="4"/>
        <v>151523219</v>
      </c>
      <c r="Q25" s="39">
        <f t="shared" si="4"/>
        <v>152659220</v>
      </c>
      <c r="R25" s="39">
        <f t="shared" si="4"/>
        <v>778026</v>
      </c>
      <c r="S25" s="39">
        <f t="shared" si="4"/>
        <v>917557</v>
      </c>
      <c r="T25" s="39">
        <f t="shared" si="4"/>
        <v>718380</v>
      </c>
      <c r="U25" s="39">
        <f t="shared" si="4"/>
        <v>2413963</v>
      </c>
      <c r="V25" s="39">
        <f t="shared" si="4"/>
        <v>494254611</v>
      </c>
      <c r="W25" s="39">
        <f t="shared" si="4"/>
        <v>332896354</v>
      </c>
      <c r="X25" s="39">
        <f t="shared" si="4"/>
        <v>161358257</v>
      </c>
      <c r="Y25" s="140">
        <f>+IF(W25&lt;&gt;0,+(X25/W25)*100,0)</f>
        <v>48.47101960149434</v>
      </c>
      <c r="Z25" s="138">
        <f>+Z5+Z9+Z15+Z19+Z24</f>
        <v>332896354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298750629</v>
      </c>
      <c r="D28" s="120">
        <f t="shared" si="5"/>
        <v>262314248</v>
      </c>
      <c r="E28" s="66">
        <f t="shared" si="5"/>
        <v>262314248</v>
      </c>
      <c r="F28" s="66">
        <f t="shared" si="5"/>
        <v>9021557</v>
      </c>
      <c r="G28" s="66">
        <f t="shared" si="5"/>
        <v>9879430</v>
      </c>
      <c r="H28" s="66">
        <f t="shared" si="5"/>
        <v>11691799</v>
      </c>
      <c r="I28" s="66">
        <f t="shared" si="5"/>
        <v>30592786</v>
      </c>
      <c r="J28" s="66">
        <f t="shared" si="5"/>
        <v>13647712</v>
      </c>
      <c r="K28" s="66">
        <f t="shared" si="5"/>
        <v>22249458</v>
      </c>
      <c r="L28" s="66">
        <f t="shared" si="5"/>
        <v>32238001</v>
      </c>
      <c r="M28" s="66">
        <f t="shared" si="5"/>
        <v>68135171</v>
      </c>
      <c r="N28" s="66">
        <f t="shared" si="5"/>
        <v>37387851</v>
      </c>
      <c r="O28" s="66">
        <f t="shared" si="5"/>
        <v>15079548</v>
      </c>
      <c r="P28" s="66">
        <f t="shared" si="5"/>
        <v>24360840</v>
      </c>
      <c r="Q28" s="66">
        <f t="shared" si="5"/>
        <v>76828239</v>
      </c>
      <c r="R28" s="66">
        <f t="shared" si="5"/>
        <v>21338220</v>
      </c>
      <c r="S28" s="66">
        <f t="shared" si="5"/>
        <v>17896385</v>
      </c>
      <c r="T28" s="66">
        <f t="shared" si="5"/>
        <v>32118460</v>
      </c>
      <c r="U28" s="66">
        <f t="shared" si="5"/>
        <v>71353065</v>
      </c>
      <c r="V28" s="66">
        <f t="shared" si="5"/>
        <v>246909261</v>
      </c>
      <c r="W28" s="66">
        <f t="shared" si="5"/>
        <v>262314248</v>
      </c>
      <c r="X28" s="66">
        <f t="shared" si="5"/>
        <v>-15404987</v>
      </c>
      <c r="Y28" s="103">
        <f>+IF(W28&lt;&gt;0,+(X28/W28)*100,0)</f>
        <v>-5.872722171004604</v>
      </c>
      <c r="Z28" s="119">
        <f>SUM(Z29:Z31)</f>
        <v>262314248</v>
      </c>
    </row>
    <row r="29" spans="1:26" ht="13.5">
      <c r="A29" s="104" t="s">
        <v>74</v>
      </c>
      <c r="B29" s="102"/>
      <c r="C29" s="121"/>
      <c r="D29" s="122">
        <v>29089413</v>
      </c>
      <c r="E29" s="26">
        <v>29089413</v>
      </c>
      <c r="F29" s="26">
        <v>1375799</v>
      </c>
      <c r="G29" s="26">
        <v>883391</v>
      </c>
      <c r="H29" s="26">
        <v>691922</v>
      </c>
      <c r="I29" s="26">
        <v>2951112</v>
      </c>
      <c r="J29" s="26">
        <v>1282548</v>
      </c>
      <c r="K29" s="26">
        <v>2900447</v>
      </c>
      <c r="L29" s="26">
        <v>1904701</v>
      </c>
      <c r="M29" s="26">
        <v>6087696</v>
      </c>
      <c r="N29" s="26">
        <v>4214164</v>
      </c>
      <c r="O29" s="26">
        <v>2344679</v>
      </c>
      <c r="P29" s="26">
        <v>2217054</v>
      </c>
      <c r="Q29" s="26">
        <v>8775897</v>
      </c>
      <c r="R29" s="26">
        <v>11870867</v>
      </c>
      <c r="S29" s="26">
        <v>3715055</v>
      </c>
      <c r="T29" s="26">
        <v>12920928</v>
      </c>
      <c r="U29" s="26">
        <v>28506850</v>
      </c>
      <c r="V29" s="26">
        <v>46321555</v>
      </c>
      <c r="W29" s="26">
        <v>29089413</v>
      </c>
      <c r="X29" s="26">
        <v>17232142</v>
      </c>
      <c r="Y29" s="106">
        <v>59.24</v>
      </c>
      <c r="Z29" s="121">
        <v>29089413</v>
      </c>
    </row>
    <row r="30" spans="1:26" ht="13.5">
      <c r="A30" s="104" t="s">
        <v>75</v>
      </c>
      <c r="B30" s="102"/>
      <c r="C30" s="123">
        <v>298750629</v>
      </c>
      <c r="D30" s="124">
        <v>20714350</v>
      </c>
      <c r="E30" s="125">
        <v>20714350</v>
      </c>
      <c r="F30" s="125">
        <v>618016</v>
      </c>
      <c r="G30" s="125">
        <v>1799582</v>
      </c>
      <c r="H30" s="125">
        <v>1488080</v>
      </c>
      <c r="I30" s="125">
        <v>3905678</v>
      </c>
      <c r="J30" s="125">
        <v>1261819</v>
      </c>
      <c r="K30" s="125">
        <v>1528040</v>
      </c>
      <c r="L30" s="125">
        <v>2043143</v>
      </c>
      <c r="M30" s="125">
        <v>4833002</v>
      </c>
      <c r="N30" s="125">
        <v>3487159</v>
      </c>
      <c r="O30" s="125">
        <v>1501045</v>
      </c>
      <c r="P30" s="125">
        <v>5620942</v>
      </c>
      <c r="Q30" s="125">
        <v>10609146</v>
      </c>
      <c r="R30" s="125">
        <v>1097195</v>
      </c>
      <c r="S30" s="125">
        <v>684718</v>
      </c>
      <c r="T30" s="125">
        <v>1578120</v>
      </c>
      <c r="U30" s="125">
        <v>3360033</v>
      </c>
      <c r="V30" s="125">
        <v>22707859</v>
      </c>
      <c r="W30" s="125">
        <v>20714350</v>
      </c>
      <c r="X30" s="125">
        <v>1993509</v>
      </c>
      <c r="Y30" s="107">
        <v>9.62</v>
      </c>
      <c r="Z30" s="123">
        <v>20714350</v>
      </c>
    </row>
    <row r="31" spans="1:26" ht="13.5">
      <c r="A31" s="104" t="s">
        <v>76</v>
      </c>
      <c r="B31" s="102"/>
      <c r="C31" s="121"/>
      <c r="D31" s="122">
        <v>212510485</v>
      </c>
      <c r="E31" s="26">
        <v>212510485</v>
      </c>
      <c r="F31" s="26">
        <v>7027742</v>
      </c>
      <c r="G31" s="26">
        <v>7196457</v>
      </c>
      <c r="H31" s="26">
        <v>9511797</v>
      </c>
      <c r="I31" s="26">
        <v>23735996</v>
      </c>
      <c r="J31" s="26">
        <v>11103345</v>
      </c>
      <c r="K31" s="26">
        <v>17820971</v>
      </c>
      <c r="L31" s="26">
        <v>28290157</v>
      </c>
      <c r="M31" s="26">
        <v>57214473</v>
      </c>
      <c r="N31" s="26">
        <v>29686528</v>
      </c>
      <c r="O31" s="26">
        <v>11233824</v>
      </c>
      <c r="P31" s="26">
        <v>16522844</v>
      </c>
      <c r="Q31" s="26">
        <v>57443196</v>
      </c>
      <c r="R31" s="26">
        <v>8370158</v>
      </c>
      <c r="S31" s="26">
        <v>13496612</v>
      </c>
      <c r="T31" s="26">
        <v>17619412</v>
      </c>
      <c r="U31" s="26">
        <v>39486182</v>
      </c>
      <c r="V31" s="26">
        <v>177879847</v>
      </c>
      <c r="W31" s="26">
        <v>212510485</v>
      </c>
      <c r="X31" s="26">
        <v>-34630638</v>
      </c>
      <c r="Y31" s="106">
        <v>-16.3</v>
      </c>
      <c r="Z31" s="121">
        <v>212510485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53555001</v>
      </c>
      <c r="E32" s="66">
        <f t="shared" si="6"/>
        <v>53555001</v>
      </c>
      <c r="F32" s="66">
        <f t="shared" si="6"/>
        <v>2854638</v>
      </c>
      <c r="G32" s="66">
        <f t="shared" si="6"/>
        <v>2836160</v>
      </c>
      <c r="H32" s="66">
        <f t="shared" si="6"/>
        <v>3418438</v>
      </c>
      <c r="I32" s="66">
        <f t="shared" si="6"/>
        <v>9109236</v>
      </c>
      <c r="J32" s="66">
        <f t="shared" si="6"/>
        <v>2766728</v>
      </c>
      <c r="K32" s="66">
        <f t="shared" si="6"/>
        <v>4369676</v>
      </c>
      <c r="L32" s="66">
        <f t="shared" si="6"/>
        <v>5172169</v>
      </c>
      <c r="M32" s="66">
        <f t="shared" si="6"/>
        <v>12308573</v>
      </c>
      <c r="N32" s="66">
        <f t="shared" si="6"/>
        <v>16564663</v>
      </c>
      <c r="O32" s="66">
        <f t="shared" si="6"/>
        <v>3233137</v>
      </c>
      <c r="P32" s="66">
        <f t="shared" si="6"/>
        <v>2948370</v>
      </c>
      <c r="Q32" s="66">
        <f t="shared" si="6"/>
        <v>22746170</v>
      </c>
      <c r="R32" s="66">
        <f t="shared" si="6"/>
        <v>4422774</v>
      </c>
      <c r="S32" s="66">
        <f t="shared" si="6"/>
        <v>1609725</v>
      </c>
      <c r="T32" s="66">
        <f t="shared" si="6"/>
        <v>7300005</v>
      </c>
      <c r="U32" s="66">
        <f t="shared" si="6"/>
        <v>13332504</v>
      </c>
      <c r="V32" s="66">
        <f t="shared" si="6"/>
        <v>57496483</v>
      </c>
      <c r="W32" s="66">
        <f t="shared" si="6"/>
        <v>53555001</v>
      </c>
      <c r="X32" s="66">
        <f t="shared" si="6"/>
        <v>3941482</v>
      </c>
      <c r="Y32" s="103">
        <f>+IF(W32&lt;&gt;0,+(X32/W32)*100,0)</f>
        <v>7.359689900855384</v>
      </c>
      <c r="Z32" s="119">
        <f>SUM(Z33:Z37)</f>
        <v>53555001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>
        <v>53555001</v>
      </c>
      <c r="E35" s="26">
        <v>53555001</v>
      </c>
      <c r="F35" s="26">
        <v>2854638</v>
      </c>
      <c r="G35" s="26">
        <v>2836160</v>
      </c>
      <c r="H35" s="26">
        <v>3418438</v>
      </c>
      <c r="I35" s="26">
        <v>9109236</v>
      </c>
      <c r="J35" s="26">
        <v>2766728</v>
      </c>
      <c r="K35" s="26">
        <v>4369676</v>
      </c>
      <c r="L35" s="26">
        <v>5172169</v>
      </c>
      <c r="M35" s="26">
        <v>12308573</v>
      </c>
      <c r="N35" s="26">
        <v>16564663</v>
      </c>
      <c r="O35" s="26">
        <v>3233137</v>
      </c>
      <c r="P35" s="26">
        <v>2948370</v>
      </c>
      <c r="Q35" s="26">
        <v>22746170</v>
      </c>
      <c r="R35" s="26">
        <v>4422774</v>
      </c>
      <c r="S35" s="26">
        <v>1609725</v>
      </c>
      <c r="T35" s="26">
        <v>7300005</v>
      </c>
      <c r="U35" s="26">
        <v>13332504</v>
      </c>
      <c r="V35" s="26">
        <v>57496483</v>
      </c>
      <c r="W35" s="26">
        <v>53555001</v>
      </c>
      <c r="X35" s="26">
        <v>3941482</v>
      </c>
      <c r="Y35" s="106">
        <v>7.36</v>
      </c>
      <c r="Z35" s="121">
        <v>53555001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17027105</v>
      </c>
      <c r="E38" s="66">
        <f t="shared" si="7"/>
        <v>17027105</v>
      </c>
      <c r="F38" s="66">
        <f t="shared" si="7"/>
        <v>545563</v>
      </c>
      <c r="G38" s="66">
        <f t="shared" si="7"/>
        <v>466814</v>
      </c>
      <c r="H38" s="66">
        <f t="shared" si="7"/>
        <v>422763</v>
      </c>
      <c r="I38" s="66">
        <f t="shared" si="7"/>
        <v>1435140</v>
      </c>
      <c r="J38" s="66">
        <f t="shared" si="7"/>
        <v>461725</v>
      </c>
      <c r="K38" s="66">
        <f t="shared" si="7"/>
        <v>807981</v>
      </c>
      <c r="L38" s="66">
        <f t="shared" si="7"/>
        <v>903363</v>
      </c>
      <c r="M38" s="66">
        <f t="shared" si="7"/>
        <v>2173069</v>
      </c>
      <c r="N38" s="66">
        <f t="shared" si="7"/>
        <v>2954289</v>
      </c>
      <c r="O38" s="66">
        <f t="shared" si="7"/>
        <v>642112</v>
      </c>
      <c r="P38" s="66">
        <f t="shared" si="7"/>
        <v>911396</v>
      </c>
      <c r="Q38" s="66">
        <f t="shared" si="7"/>
        <v>4507797</v>
      </c>
      <c r="R38" s="66">
        <f t="shared" si="7"/>
        <v>506624</v>
      </c>
      <c r="S38" s="66">
        <f t="shared" si="7"/>
        <v>23800</v>
      </c>
      <c r="T38" s="66">
        <f t="shared" si="7"/>
        <v>1237238</v>
      </c>
      <c r="U38" s="66">
        <f t="shared" si="7"/>
        <v>1767662</v>
      </c>
      <c r="V38" s="66">
        <f t="shared" si="7"/>
        <v>9883668</v>
      </c>
      <c r="W38" s="66">
        <f t="shared" si="7"/>
        <v>17027105</v>
      </c>
      <c r="X38" s="66">
        <f t="shared" si="7"/>
        <v>-7143437</v>
      </c>
      <c r="Y38" s="103">
        <f>+IF(W38&lt;&gt;0,+(X38/W38)*100,0)</f>
        <v>-41.95332676928932</v>
      </c>
      <c r="Z38" s="119">
        <f>SUM(Z39:Z41)</f>
        <v>17027105</v>
      </c>
    </row>
    <row r="39" spans="1:26" ht="13.5">
      <c r="A39" s="104" t="s">
        <v>84</v>
      </c>
      <c r="B39" s="102"/>
      <c r="C39" s="121"/>
      <c r="D39" s="122">
        <v>17027105</v>
      </c>
      <c r="E39" s="26">
        <v>17027105</v>
      </c>
      <c r="F39" s="26">
        <v>545563</v>
      </c>
      <c r="G39" s="26">
        <v>466814</v>
      </c>
      <c r="H39" s="26">
        <v>422763</v>
      </c>
      <c r="I39" s="26">
        <v>1435140</v>
      </c>
      <c r="J39" s="26">
        <v>461725</v>
      </c>
      <c r="K39" s="26">
        <v>807981</v>
      </c>
      <c r="L39" s="26">
        <v>903363</v>
      </c>
      <c r="M39" s="26">
        <v>2173069</v>
      </c>
      <c r="N39" s="26">
        <v>2954289</v>
      </c>
      <c r="O39" s="26">
        <v>642112</v>
      </c>
      <c r="P39" s="26">
        <v>911396</v>
      </c>
      <c r="Q39" s="26">
        <v>4507797</v>
      </c>
      <c r="R39" s="26">
        <v>506624</v>
      </c>
      <c r="S39" s="26">
        <v>23800</v>
      </c>
      <c r="T39" s="26">
        <v>1237238</v>
      </c>
      <c r="U39" s="26">
        <v>1767662</v>
      </c>
      <c r="V39" s="26">
        <v>9883668</v>
      </c>
      <c r="W39" s="26">
        <v>17027105</v>
      </c>
      <c r="X39" s="26">
        <v>-7143437</v>
      </c>
      <c r="Y39" s="106">
        <v>-41.95</v>
      </c>
      <c r="Z39" s="121">
        <v>17027105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298750629</v>
      </c>
      <c r="D48" s="139">
        <f t="shared" si="9"/>
        <v>332896354</v>
      </c>
      <c r="E48" s="39">
        <f t="shared" si="9"/>
        <v>332896354</v>
      </c>
      <c r="F48" s="39">
        <f t="shared" si="9"/>
        <v>12421758</v>
      </c>
      <c r="G48" s="39">
        <f t="shared" si="9"/>
        <v>13182404</v>
      </c>
      <c r="H48" s="39">
        <f t="shared" si="9"/>
        <v>15533000</v>
      </c>
      <c r="I48" s="39">
        <f t="shared" si="9"/>
        <v>41137162</v>
      </c>
      <c r="J48" s="39">
        <f t="shared" si="9"/>
        <v>16876165</v>
      </c>
      <c r="K48" s="39">
        <f t="shared" si="9"/>
        <v>27427115</v>
      </c>
      <c r="L48" s="39">
        <f t="shared" si="9"/>
        <v>38313533</v>
      </c>
      <c r="M48" s="39">
        <f t="shared" si="9"/>
        <v>82616813</v>
      </c>
      <c r="N48" s="39">
        <f t="shared" si="9"/>
        <v>56906803</v>
      </c>
      <c r="O48" s="39">
        <f t="shared" si="9"/>
        <v>18954797</v>
      </c>
      <c r="P48" s="39">
        <f t="shared" si="9"/>
        <v>28220606</v>
      </c>
      <c r="Q48" s="39">
        <f t="shared" si="9"/>
        <v>104082206</v>
      </c>
      <c r="R48" s="39">
        <f t="shared" si="9"/>
        <v>26267618</v>
      </c>
      <c r="S48" s="39">
        <f t="shared" si="9"/>
        <v>19529910</v>
      </c>
      <c r="T48" s="39">
        <f t="shared" si="9"/>
        <v>40655703</v>
      </c>
      <c r="U48" s="39">
        <f t="shared" si="9"/>
        <v>86453231</v>
      </c>
      <c r="V48" s="39">
        <f t="shared" si="9"/>
        <v>314289412</v>
      </c>
      <c r="W48" s="39">
        <f t="shared" si="9"/>
        <v>332896354</v>
      </c>
      <c r="X48" s="39">
        <f t="shared" si="9"/>
        <v>-18606942</v>
      </c>
      <c r="Y48" s="140">
        <f>+IF(W48&lt;&gt;0,+(X48/W48)*100,0)</f>
        <v>-5.589409969927157</v>
      </c>
      <c r="Z48" s="138">
        <f>+Z28+Z32+Z38+Z42+Z47</f>
        <v>332896354</v>
      </c>
    </row>
    <row r="49" spans="1:26" ht="13.5">
      <c r="A49" s="114" t="s">
        <v>48</v>
      </c>
      <c r="B49" s="115"/>
      <c r="C49" s="141">
        <f aca="true" t="shared" si="10" ref="C49:X49">+C25-C48</f>
        <v>27431794</v>
      </c>
      <c r="D49" s="142">
        <f t="shared" si="10"/>
        <v>0</v>
      </c>
      <c r="E49" s="143">
        <f t="shared" si="10"/>
        <v>0</v>
      </c>
      <c r="F49" s="143">
        <f t="shared" si="10"/>
        <v>134822790</v>
      </c>
      <c r="G49" s="143">
        <f t="shared" si="10"/>
        <v>-11706101</v>
      </c>
      <c r="H49" s="143">
        <f t="shared" si="10"/>
        <v>-14996381</v>
      </c>
      <c r="I49" s="143">
        <f t="shared" si="10"/>
        <v>108120308</v>
      </c>
      <c r="J49" s="143">
        <f t="shared" si="10"/>
        <v>27663200</v>
      </c>
      <c r="K49" s="143">
        <f t="shared" si="10"/>
        <v>-17484837</v>
      </c>
      <c r="L49" s="143">
        <f t="shared" si="10"/>
        <v>97128782</v>
      </c>
      <c r="M49" s="143">
        <f t="shared" si="10"/>
        <v>107307145</v>
      </c>
      <c r="N49" s="143">
        <f t="shared" si="10"/>
        <v>-56305661</v>
      </c>
      <c r="O49" s="143">
        <f t="shared" si="10"/>
        <v>-18419938</v>
      </c>
      <c r="P49" s="143">
        <f t="shared" si="10"/>
        <v>123302613</v>
      </c>
      <c r="Q49" s="143">
        <f t="shared" si="10"/>
        <v>48577014</v>
      </c>
      <c r="R49" s="143">
        <f t="shared" si="10"/>
        <v>-25489592</v>
      </c>
      <c r="S49" s="143">
        <f t="shared" si="10"/>
        <v>-18612353</v>
      </c>
      <c r="T49" s="143">
        <f t="shared" si="10"/>
        <v>-39937323</v>
      </c>
      <c r="U49" s="143">
        <f t="shared" si="10"/>
        <v>-84039268</v>
      </c>
      <c r="V49" s="143">
        <f t="shared" si="10"/>
        <v>179965199</v>
      </c>
      <c r="W49" s="143">
        <f>IF(E25=E48,0,W25-W48)</f>
        <v>0</v>
      </c>
      <c r="X49" s="143">
        <f t="shared" si="10"/>
        <v>179965199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15561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14998780</v>
      </c>
      <c r="D13" s="122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301185296</v>
      </c>
      <c r="D19" s="122">
        <v>317107272</v>
      </c>
      <c r="E19" s="26">
        <v>317107272</v>
      </c>
      <c r="F19" s="26">
        <v>142033204</v>
      </c>
      <c r="G19" s="26">
        <v>750000</v>
      </c>
      <c r="H19" s="26">
        <v>0</v>
      </c>
      <c r="I19" s="26">
        <v>142783204</v>
      </c>
      <c r="J19" s="26">
        <v>0</v>
      </c>
      <c r="K19" s="26">
        <v>0</v>
      </c>
      <c r="L19" s="26">
        <v>105319000</v>
      </c>
      <c r="M19" s="26">
        <v>105319000</v>
      </c>
      <c r="N19" s="26">
        <v>0</v>
      </c>
      <c r="O19" s="26">
        <v>0</v>
      </c>
      <c r="P19" s="26">
        <v>137612523</v>
      </c>
      <c r="Q19" s="26">
        <v>137612523</v>
      </c>
      <c r="R19" s="26">
        <v>0</v>
      </c>
      <c r="S19" s="26">
        <v>0</v>
      </c>
      <c r="T19" s="26">
        <v>0</v>
      </c>
      <c r="U19" s="26">
        <v>0</v>
      </c>
      <c r="V19" s="26">
        <v>385714727</v>
      </c>
      <c r="W19" s="26">
        <v>317107272</v>
      </c>
      <c r="X19" s="26">
        <v>68607455</v>
      </c>
      <c r="Y19" s="106">
        <v>21.64</v>
      </c>
      <c r="Z19" s="121">
        <v>317107272</v>
      </c>
    </row>
    <row r="20" spans="1:26" ht="13.5">
      <c r="A20" s="157" t="s">
        <v>34</v>
      </c>
      <c r="B20" s="161" t="s">
        <v>95</v>
      </c>
      <c r="C20" s="121">
        <v>9982786</v>
      </c>
      <c r="D20" s="122">
        <v>15789082</v>
      </c>
      <c r="E20" s="20">
        <v>15789082</v>
      </c>
      <c r="F20" s="20">
        <v>5211344</v>
      </c>
      <c r="G20" s="20">
        <v>726303</v>
      </c>
      <c r="H20" s="20">
        <v>536619</v>
      </c>
      <c r="I20" s="20">
        <v>6474266</v>
      </c>
      <c r="J20" s="20">
        <v>44539365</v>
      </c>
      <c r="K20" s="20">
        <v>9942278</v>
      </c>
      <c r="L20" s="20">
        <v>30123315</v>
      </c>
      <c r="M20" s="20">
        <v>84604958</v>
      </c>
      <c r="N20" s="20">
        <v>601142</v>
      </c>
      <c r="O20" s="20">
        <v>534859</v>
      </c>
      <c r="P20" s="20">
        <v>13910696</v>
      </c>
      <c r="Q20" s="20">
        <v>15046697</v>
      </c>
      <c r="R20" s="20">
        <v>778026</v>
      </c>
      <c r="S20" s="20">
        <v>917557</v>
      </c>
      <c r="T20" s="20">
        <v>718380</v>
      </c>
      <c r="U20" s="20">
        <v>2413963</v>
      </c>
      <c r="V20" s="20">
        <v>108539884</v>
      </c>
      <c r="W20" s="20">
        <v>15789082</v>
      </c>
      <c r="X20" s="20">
        <v>92750802</v>
      </c>
      <c r="Y20" s="160">
        <v>587.44</v>
      </c>
      <c r="Z20" s="96">
        <v>15789082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326182423</v>
      </c>
      <c r="D22" s="165">
        <f t="shared" si="0"/>
        <v>332896354</v>
      </c>
      <c r="E22" s="166">
        <f t="shared" si="0"/>
        <v>332896354</v>
      </c>
      <c r="F22" s="166">
        <f t="shared" si="0"/>
        <v>147244548</v>
      </c>
      <c r="G22" s="166">
        <f t="shared" si="0"/>
        <v>1476303</v>
      </c>
      <c r="H22" s="166">
        <f t="shared" si="0"/>
        <v>536619</v>
      </c>
      <c r="I22" s="166">
        <f t="shared" si="0"/>
        <v>149257470</v>
      </c>
      <c r="J22" s="166">
        <f t="shared" si="0"/>
        <v>44539365</v>
      </c>
      <c r="K22" s="166">
        <f t="shared" si="0"/>
        <v>9942278</v>
      </c>
      <c r="L22" s="166">
        <f t="shared" si="0"/>
        <v>135442315</v>
      </c>
      <c r="M22" s="166">
        <f t="shared" si="0"/>
        <v>189923958</v>
      </c>
      <c r="N22" s="166">
        <f t="shared" si="0"/>
        <v>601142</v>
      </c>
      <c r="O22" s="166">
        <f t="shared" si="0"/>
        <v>534859</v>
      </c>
      <c r="P22" s="166">
        <f t="shared" si="0"/>
        <v>151523219</v>
      </c>
      <c r="Q22" s="166">
        <f t="shared" si="0"/>
        <v>152659220</v>
      </c>
      <c r="R22" s="166">
        <f t="shared" si="0"/>
        <v>778026</v>
      </c>
      <c r="S22" s="166">
        <f t="shared" si="0"/>
        <v>917557</v>
      </c>
      <c r="T22" s="166">
        <f t="shared" si="0"/>
        <v>718380</v>
      </c>
      <c r="U22" s="166">
        <f t="shared" si="0"/>
        <v>2413963</v>
      </c>
      <c r="V22" s="166">
        <f t="shared" si="0"/>
        <v>494254611</v>
      </c>
      <c r="W22" s="166">
        <f t="shared" si="0"/>
        <v>332896354</v>
      </c>
      <c r="X22" s="166">
        <f t="shared" si="0"/>
        <v>161358257</v>
      </c>
      <c r="Y22" s="167">
        <f>+IF(W22&lt;&gt;0,+(X22/W22)*100,0)</f>
        <v>48.47101960149434</v>
      </c>
      <c r="Z22" s="164">
        <f>SUM(Z5:Z21)</f>
        <v>332896354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79605010</v>
      </c>
      <c r="D25" s="122">
        <v>92151967</v>
      </c>
      <c r="E25" s="26">
        <v>92151967</v>
      </c>
      <c r="F25" s="26">
        <v>7228653</v>
      </c>
      <c r="G25" s="26">
        <v>6876797</v>
      </c>
      <c r="H25" s="26">
        <v>6065058</v>
      </c>
      <c r="I25" s="26">
        <v>20170508</v>
      </c>
      <c r="J25" s="26">
        <v>6146308</v>
      </c>
      <c r="K25" s="26">
        <v>10911463</v>
      </c>
      <c r="L25" s="26">
        <v>6867574</v>
      </c>
      <c r="M25" s="26">
        <v>23925345</v>
      </c>
      <c r="N25" s="26">
        <v>35252277</v>
      </c>
      <c r="O25" s="26">
        <v>7035960</v>
      </c>
      <c r="P25" s="26">
        <v>10972079</v>
      </c>
      <c r="Q25" s="26">
        <v>53260316</v>
      </c>
      <c r="R25" s="26">
        <v>6997354</v>
      </c>
      <c r="S25" s="26">
        <v>170700</v>
      </c>
      <c r="T25" s="26">
        <v>13823340</v>
      </c>
      <c r="U25" s="26">
        <v>20991394</v>
      </c>
      <c r="V25" s="26">
        <v>118347563</v>
      </c>
      <c r="W25" s="26">
        <v>92151967</v>
      </c>
      <c r="X25" s="26">
        <v>26195596</v>
      </c>
      <c r="Y25" s="106">
        <v>28.43</v>
      </c>
      <c r="Z25" s="121">
        <v>92151967</v>
      </c>
    </row>
    <row r="26" spans="1:26" ht="13.5">
      <c r="A26" s="159" t="s">
        <v>37</v>
      </c>
      <c r="B26" s="158"/>
      <c r="C26" s="121">
        <v>7518291</v>
      </c>
      <c r="D26" s="122">
        <v>14194496</v>
      </c>
      <c r="E26" s="26">
        <v>14194496</v>
      </c>
      <c r="F26" s="26">
        <v>89295</v>
      </c>
      <c r="G26" s="26">
        <v>89997</v>
      </c>
      <c r="H26" s="26">
        <v>90699</v>
      </c>
      <c r="I26" s="26">
        <v>269991</v>
      </c>
      <c r="J26" s="26">
        <v>574510</v>
      </c>
      <c r="K26" s="26">
        <v>573276</v>
      </c>
      <c r="L26" s="26">
        <v>569674</v>
      </c>
      <c r="M26" s="26">
        <v>1717460</v>
      </c>
      <c r="N26" s="26">
        <v>1694281</v>
      </c>
      <c r="O26" s="26">
        <v>880528</v>
      </c>
      <c r="P26" s="26">
        <v>587170</v>
      </c>
      <c r="Q26" s="26">
        <v>3161979</v>
      </c>
      <c r="R26" s="26">
        <v>631602</v>
      </c>
      <c r="S26" s="26">
        <v>429888</v>
      </c>
      <c r="T26" s="26">
        <v>150434</v>
      </c>
      <c r="U26" s="26">
        <v>1211924</v>
      </c>
      <c r="V26" s="26">
        <v>6361354</v>
      </c>
      <c r="W26" s="26">
        <v>14194496</v>
      </c>
      <c r="X26" s="26">
        <v>-7833142</v>
      </c>
      <c r="Y26" s="106">
        <v>-55.18</v>
      </c>
      <c r="Z26" s="121">
        <v>14194496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4836078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15665131</v>
      </c>
      <c r="D32" s="122">
        <v>16100000</v>
      </c>
      <c r="E32" s="26">
        <v>16100000</v>
      </c>
      <c r="F32" s="26">
        <v>812081</v>
      </c>
      <c r="G32" s="26">
        <v>770939</v>
      </c>
      <c r="H32" s="26">
        <v>2258519</v>
      </c>
      <c r="I32" s="26">
        <v>3841539</v>
      </c>
      <c r="J32" s="26">
        <v>373012</v>
      </c>
      <c r="K32" s="26">
        <v>2769565</v>
      </c>
      <c r="L32" s="26">
        <v>3069603</v>
      </c>
      <c r="M32" s="26">
        <v>6212180</v>
      </c>
      <c r="N32" s="26">
        <v>252632</v>
      </c>
      <c r="O32" s="26">
        <v>552357</v>
      </c>
      <c r="P32" s="26">
        <v>2710085</v>
      </c>
      <c r="Q32" s="26">
        <v>3515074</v>
      </c>
      <c r="R32" s="26">
        <v>0</v>
      </c>
      <c r="S32" s="26">
        <v>1295681</v>
      </c>
      <c r="T32" s="26">
        <v>6083194</v>
      </c>
      <c r="U32" s="26">
        <v>7378875</v>
      </c>
      <c r="V32" s="26">
        <v>20947668</v>
      </c>
      <c r="W32" s="26">
        <v>16100000</v>
      </c>
      <c r="X32" s="26">
        <v>4847668</v>
      </c>
      <c r="Y32" s="106">
        <v>30.11</v>
      </c>
      <c r="Z32" s="121">
        <v>16100000</v>
      </c>
    </row>
    <row r="33" spans="1:26" ht="13.5">
      <c r="A33" s="159" t="s">
        <v>41</v>
      </c>
      <c r="B33" s="158"/>
      <c r="C33" s="121">
        <v>51184177</v>
      </c>
      <c r="D33" s="122">
        <v>66938000</v>
      </c>
      <c r="E33" s="26">
        <v>66938000</v>
      </c>
      <c r="F33" s="26">
        <v>0</v>
      </c>
      <c r="G33" s="26">
        <v>387005</v>
      </c>
      <c r="H33" s="26">
        <v>2338866</v>
      </c>
      <c r="I33" s="26">
        <v>2725871</v>
      </c>
      <c r="J33" s="26">
        <v>2041550</v>
      </c>
      <c r="K33" s="26">
        <v>1079528</v>
      </c>
      <c r="L33" s="26">
        <v>12759336</v>
      </c>
      <c r="M33" s="26">
        <v>15880414</v>
      </c>
      <c r="N33" s="26">
        <v>10973187</v>
      </c>
      <c r="O33" s="26">
        <v>0</v>
      </c>
      <c r="P33" s="26">
        <v>3413720</v>
      </c>
      <c r="Q33" s="26">
        <v>14386907</v>
      </c>
      <c r="R33" s="26">
        <v>1448371</v>
      </c>
      <c r="S33" s="26">
        <v>8091546</v>
      </c>
      <c r="T33" s="26">
        <v>4587623</v>
      </c>
      <c r="U33" s="26">
        <v>14127540</v>
      </c>
      <c r="V33" s="26">
        <v>47120732</v>
      </c>
      <c r="W33" s="26">
        <v>66938000</v>
      </c>
      <c r="X33" s="26">
        <v>-19817268</v>
      </c>
      <c r="Y33" s="106">
        <v>-29.61</v>
      </c>
      <c r="Z33" s="121">
        <v>66938000</v>
      </c>
    </row>
    <row r="34" spans="1:26" ht="13.5">
      <c r="A34" s="159" t="s">
        <v>42</v>
      </c>
      <c r="B34" s="158" t="s">
        <v>122</v>
      </c>
      <c r="C34" s="121">
        <v>139941942</v>
      </c>
      <c r="D34" s="122">
        <v>143511891</v>
      </c>
      <c r="E34" s="26">
        <v>143511891</v>
      </c>
      <c r="F34" s="26">
        <v>4291729</v>
      </c>
      <c r="G34" s="26">
        <v>5057666</v>
      </c>
      <c r="H34" s="26">
        <v>4779858</v>
      </c>
      <c r="I34" s="26">
        <v>14129253</v>
      </c>
      <c r="J34" s="26">
        <v>7740785</v>
      </c>
      <c r="K34" s="26">
        <v>12093283</v>
      </c>
      <c r="L34" s="26">
        <v>15047346</v>
      </c>
      <c r="M34" s="26">
        <v>34881414</v>
      </c>
      <c r="N34" s="26">
        <v>8734426</v>
      </c>
      <c r="O34" s="26">
        <v>10485952</v>
      </c>
      <c r="P34" s="26">
        <v>10537552</v>
      </c>
      <c r="Q34" s="26">
        <v>29757930</v>
      </c>
      <c r="R34" s="26">
        <v>17190291</v>
      </c>
      <c r="S34" s="26">
        <v>9542095</v>
      </c>
      <c r="T34" s="26">
        <v>16011112</v>
      </c>
      <c r="U34" s="26">
        <v>42743498</v>
      </c>
      <c r="V34" s="26">
        <v>121512095</v>
      </c>
      <c r="W34" s="26">
        <v>143511891</v>
      </c>
      <c r="X34" s="26">
        <v>-21999796</v>
      </c>
      <c r="Y34" s="106">
        <v>-15.33</v>
      </c>
      <c r="Z34" s="121">
        <v>143511891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298750629</v>
      </c>
      <c r="D36" s="165">
        <f t="shared" si="1"/>
        <v>332896354</v>
      </c>
      <c r="E36" s="166">
        <f t="shared" si="1"/>
        <v>332896354</v>
      </c>
      <c r="F36" s="166">
        <f t="shared" si="1"/>
        <v>12421758</v>
      </c>
      <c r="G36" s="166">
        <f t="shared" si="1"/>
        <v>13182404</v>
      </c>
      <c r="H36" s="166">
        <f t="shared" si="1"/>
        <v>15533000</v>
      </c>
      <c r="I36" s="166">
        <f t="shared" si="1"/>
        <v>41137162</v>
      </c>
      <c r="J36" s="166">
        <f t="shared" si="1"/>
        <v>16876165</v>
      </c>
      <c r="K36" s="166">
        <f t="shared" si="1"/>
        <v>27427115</v>
      </c>
      <c r="L36" s="166">
        <f t="shared" si="1"/>
        <v>38313533</v>
      </c>
      <c r="M36" s="166">
        <f t="shared" si="1"/>
        <v>82616813</v>
      </c>
      <c r="N36" s="166">
        <f t="shared" si="1"/>
        <v>56906803</v>
      </c>
      <c r="O36" s="166">
        <f t="shared" si="1"/>
        <v>18954797</v>
      </c>
      <c r="P36" s="166">
        <f t="shared" si="1"/>
        <v>28220606</v>
      </c>
      <c r="Q36" s="166">
        <f t="shared" si="1"/>
        <v>104082206</v>
      </c>
      <c r="R36" s="166">
        <f t="shared" si="1"/>
        <v>26267618</v>
      </c>
      <c r="S36" s="166">
        <f t="shared" si="1"/>
        <v>19529910</v>
      </c>
      <c r="T36" s="166">
        <f t="shared" si="1"/>
        <v>40655703</v>
      </c>
      <c r="U36" s="166">
        <f t="shared" si="1"/>
        <v>86453231</v>
      </c>
      <c r="V36" s="166">
        <f t="shared" si="1"/>
        <v>314289412</v>
      </c>
      <c r="W36" s="166">
        <f t="shared" si="1"/>
        <v>332896354</v>
      </c>
      <c r="X36" s="166">
        <f t="shared" si="1"/>
        <v>-18606942</v>
      </c>
      <c r="Y36" s="167">
        <f>+IF(W36&lt;&gt;0,+(X36/W36)*100,0)</f>
        <v>-5.589409969927157</v>
      </c>
      <c r="Z36" s="164">
        <f>SUM(Z25:Z35)</f>
        <v>332896354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27431794</v>
      </c>
      <c r="D38" s="176">
        <f t="shared" si="2"/>
        <v>0</v>
      </c>
      <c r="E38" s="72">
        <f t="shared" si="2"/>
        <v>0</v>
      </c>
      <c r="F38" s="72">
        <f t="shared" si="2"/>
        <v>134822790</v>
      </c>
      <c r="G38" s="72">
        <f t="shared" si="2"/>
        <v>-11706101</v>
      </c>
      <c r="H38" s="72">
        <f t="shared" si="2"/>
        <v>-14996381</v>
      </c>
      <c r="I38" s="72">
        <f t="shared" si="2"/>
        <v>108120308</v>
      </c>
      <c r="J38" s="72">
        <f t="shared" si="2"/>
        <v>27663200</v>
      </c>
      <c r="K38" s="72">
        <f t="shared" si="2"/>
        <v>-17484837</v>
      </c>
      <c r="L38" s="72">
        <f t="shared" si="2"/>
        <v>97128782</v>
      </c>
      <c r="M38" s="72">
        <f t="shared" si="2"/>
        <v>107307145</v>
      </c>
      <c r="N38" s="72">
        <f t="shared" si="2"/>
        <v>-56305661</v>
      </c>
      <c r="O38" s="72">
        <f t="shared" si="2"/>
        <v>-18419938</v>
      </c>
      <c r="P38" s="72">
        <f t="shared" si="2"/>
        <v>123302613</v>
      </c>
      <c r="Q38" s="72">
        <f t="shared" si="2"/>
        <v>48577014</v>
      </c>
      <c r="R38" s="72">
        <f t="shared" si="2"/>
        <v>-25489592</v>
      </c>
      <c r="S38" s="72">
        <f t="shared" si="2"/>
        <v>-18612353</v>
      </c>
      <c r="T38" s="72">
        <f t="shared" si="2"/>
        <v>-39937323</v>
      </c>
      <c r="U38" s="72">
        <f t="shared" si="2"/>
        <v>-84039268</v>
      </c>
      <c r="V38" s="72">
        <f t="shared" si="2"/>
        <v>179965199</v>
      </c>
      <c r="W38" s="72">
        <f>IF(E22=E36,0,W22-W36)</f>
        <v>0</v>
      </c>
      <c r="X38" s="72">
        <f t="shared" si="2"/>
        <v>179965199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27431794</v>
      </c>
      <c r="D42" s="183">
        <f t="shared" si="3"/>
        <v>0</v>
      </c>
      <c r="E42" s="54">
        <f t="shared" si="3"/>
        <v>0</v>
      </c>
      <c r="F42" s="54">
        <f t="shared" si="3"/>
        <v>134822790</v>
      </c>
      <c r="G42" s="54">
        <f t="shared" si="3"/>
        <v>-11706101</v>
      </c>
      <c r="H42" s="54">
        <f t="shared" si="3"/>
        <v>-14996381</v>
      </c>
      <c r="I42" s="54">
        <f t="shared" si="3"/>
        <v>108120308</v>
      </c>
      <c r="J42" s="54">
        <f t="shared" si="3"/>
        <v>27663200</v>
      </c>
      <c r="K42" s="54">
        <f t="shared" si="3"/>
        <v>-17484837</v>
      </c>
      <c r="L42" s="54">
        <f t="shared" si="3"/>
        <v>97128782</v>
      </c>
      <c r="M42" s="54">
        <f t="shared" si="3"/>
        <v>107307145</v>
      </c>
      <c r="N42" s="54">
        <f t="shared" si="3"/>
        <v>-56305661</v>
      </c>
      <c r="O42" s="54">
        <f t="shared" si="3"/>
        <v>-18419938</v>
      </c>
      <c r="P42" s="54">
        <f t="shared" si="3"/>
        <v>123302613</v>
      </c>
      <c r="Q42" s="54">
        <f t="shared" si="3"/>
        <v>48577014</v>
      </c>
      <c r="R42" s="54">
        <f t="shared" si="3"/>
        <v>-25489592</v>
      </c>
      <c r="S42" s="54">
        <f t="shared" si="3"/>
        <v>-18612353</v>
      </c>
      <c r="T42" s="54">
        <f t="shared" si="3"/>
        <v>-39937323</v>
      </c>
      <c r="U42" s="54">
        <f t="shared" si="3"/>
        <v>-84039268</v>
      </c>
      <c r="V42" s="54">
        <f t="shared" si="3"/>
        <v>179965199</v>
      </c>
      <c r="W42" s="54">
        <f t="shared" si="3"/>
        <v>0</v>
      </c>
      <c r="X42" s="54">
        <f t="shared" si="3"/>
        <v>179965199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27431794</v>
      </c>
      <c r="D44" s="187">
        <f t="shared" si="4"/>
        <v>0</v>
      </c>
      <c r="E44" s="43">
        <f t="shared" si="4"/>
        <v>0</v>
      </c>
      <c r="F44" s="43">
        <f t="shared" si="4"/>
        <v>134822790</v>
      </c>
      <c r="G44" s="43">
        <f t="shared" si="4"/>
        <v>-11706101</v>
      </c>
      <c r="H44" s="43">
        <f t="shared" si="4"/>
        <v>-14996381</v>
      </c>
      <c r="I44" s="43">
        <f t="shared" si="4"/>
        <v>108120308</v>
      </c>
      <c r="J44" s="43">
        <f t="shared" si="4"/>
        <v>27663200</v>
      </c>
      <c r="K44" s="43">
        <f t="shared" si="4"/>
        <v>-17484837</v>
      </c>
      <c r="L44" s="43">
        <f t="shared" si="4"/>
        <v>97128782</v>
      </c>
      <c r="M44" s="43">
        <f t="shared" si="4"/>
        <v>107307145</v>
      </c>
      <c r="N44" s="43">
        <f t="shared" si="4"/>
        <v>-56305661</v>
      </c>
      <c r="O44" s="43">
        <f t="shared" si="4"/>
        <v>-18419938</v>
      </c>
      <c r="P44" s="43">
        <f t="shared" si="4"/>
        <v>123302613</v>
      </c>
      <c r="Q44" s="43">
        <f t="shared" si="4"/>
        <v>48577014</v>
      </c>
      <c r="R44" s="43">
        <f t="shared" si="4"/>
        <v>-25489592</v>
      </c>
      <c r="S44" s="43">
        <f t="shared" si="4"/>
        <v>-18612353</v>
      </c>
      <c r="T44" s="43">
        <f t="shared" si="4"/>
        <v>-39937323</v>
      </c>
      <c r="U44" s="43">
        <f t="shared" si="4"/>
        <v>-84039268</v>
      </c>
      <c r="V44" s="43">
        <f t="shared" si="4"/>
        <v>179965199</v>
      </c>
      <c r="W44" s="43">
        <f t="shared" si="4"/>
        <v>0</v>
      </c>
      <c r="X44" s="43">
        <f t="shared" si="4"/>
        <v>179965199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27431794</v>
      </c>
      <c r="D46" s="183">
        <f t="shared" si="5"/>
        <v>0</v>
      </c>
      <c r="E46" s="54">
        <f t="shared" si="5"/>
        <v>0</v>
      </c>
      <c r="F46" s="54">
        <f t="shared" si="5"/>
        <v>134822790</v>
      </c>
      <c r="G46" s="54">
        <f t="shared" si="5"/>
        <v>-11706101</v>
      </c>
      <c r="H46" s="54">
        <f t="shared" si="5"/>
        <v>-14996381</v>
      </c>
      <c r="I46" s="54">
        <f t="shared" si="5"/>
        <v>108120308</v>
      </c>
      <c r="J46" s="54">
        <f t="shared" si="5"/>
        <v>27663200</v>
      </c>
      <c r="K46" s="54">
        <f t="shared" si="5"/>
        <v>-17484837</v>
      </c>
      <c r="L46" s="54">
        <f t="shared" si="5"/>
        <v>97128782</v>
      </c>
      <c r="M46" s="54">
        <f t="shared" si="5"/>
        <v>107307145</v>
      </c>
      <c r="N46" s="54">
        <f t="shared" si="5"/>
        <v>-56305661</v>
      </c>
      <c r="O46" s="54">
        <f t="shared" si="5"/>
        <v>-18419938</v>
      </c>
      <c r="P46" s="54">
        <f t="shared" si="5"/>
        <v>123302613</v>
      </c>
      <c r="Q46" s="54">
        <f t="shared" si="5"/>
        <v>48577014</v>
      </c>
      <c r="R46" s="54">
        <f t="shared" si="5"/>
        <v>-25489592</v>
      </c>
      <c r="S46" s="54">
        <f t="shared" si="5"/>
        <v>-18612353</v>
      </c>
      <c r="T46" s="54">
        <f t="shared" si="5"/>
        <v>-39937323</v>
      </c>
      <c r="U46" s="54">
        <f t="shared" si="5"/>
        <v>-84039268</v>
      </c>
      <c r="V46" s="54">
        <f t="shared" si="5"/>
        <v>179965199</v>
      </c>
      <c r="W46" s="54">
        <f t="shared" si="5"/>
        <v>0</v>
      </c>
      <c r="X46" s="54">
        <f t="shared" si="5"/>
        <v>179965199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27431794</v>
      </c>
      <c r="D48" s="194">
        <f t="shared" si="6"/>
        <v>0</v>
      </c>
      <c r="E48" s="195">
        <f t="shared" si="6"/>
        <v>0</v>
      </c>
      <c r="F48" s="195">
        <f t="shared" si="6"/>
        <v>134822790</v>
      </c>
      <c r="G48" s="196">
        <f t="shared" si="6"/>
        <v>-11706101</v>
      </c>
      <c r="H48" s="196">
        <f t="shared" si="6"/>
        <v>-14996381</v>
      </c>
      <c r="I48" s="196">
        <f t="shared" si="6"/>
        <v>108120308</v>
      </c>
      <c r="J48" s="196">
        <f t="shared" si="6"/>
        <v>27663200</v>
      </c>
      <c r="K48" s="196">
        <f t="shared" si="6"/>
        <v>-17484837</v>
      </c>
      <c r="L48" s="195">
        <f t="shared" si="6"/>
        <v>97128782</v>
      </c>
      <c r="M48" s="195">
        <f t="shared" si="6"/>
        <v>107307145</v>
      </c>
      <c r="N48" s="196">
        <f t="shared" si="6"/>
        <v>-56305661</v>
      </c>
      <c r="O48" s="196">
        <f t="shared" si="6"/>
        <v>-18419938</v>
      </c>
      <c r="P48" s="196">
        <f t="shared" si="6"/>
        <v>123302613</v>
      </c>
      <c r="Q48" s="196">
        <f t="shared" si="6"/>
        <v>48577014</v>
      </c>
      <c r="R48" s="196">
        <f t="shared" si="6"/>
        <v>-25489592</v>
      </c>
      <c r="S48" s="195">
        <f t="shared" si="6"/>
        <v>-18612353</v>
      </c>
      <c r="T48" s="195">
        <f t="shared" si="6"/>
        <v>-39937323</v>
      </c>
      <c r="U48" s="196">
        <f t="shared" si="6"/>
        <v>-84039268</v>
      </c>
      <c r="V48" s="196">
        <f t="shared" si="6"/>
        <v>179965199</v>
      </c>
      <c r="W48" s="196">
        <f t="shared" si="6"/>
        <v>0</v>
      </c>
      <c r="X48" s="196">
        <f t="shared" si="6"/>
        <v>179965199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118055463</v>
      </c>
      <c r="D5" s="120">
        <f t="shared" si="0"/>
        <v>218833850</v>
      </c>
      <c r="E5" s="66">
        <f t="shared" si="0"/>
        <v>218833850</v>
      </c>
      <c r="F5" s="66">
        <f t="shared" si="0"/>
        <v>3275641</v>
      </c>
      <c r="G5" s="66">
        <f t="shared" si="0"/>
        <v>12117126</v>
      </c>
      <c r="H5" s="66">
        <f t="shared" si="0"/>
        <v>9554284</v>
      </c>
      <c r="I5" s="66">
        <f t="shared" si="0"/>
        <v>24947051</v>
      </c>
      <c r="J5" s="66">
        <f t="shared" si="0"/>
        <v>18303279</v>
      </c>
      <c r="K5" s="66">
        <f t="shared" si="0"/>
        <v>32699247</v>
      </c>
      <c r="L5" s="66">
        <f t="shared" si="0"/>
        <v>39073693</v>
      </c>
      <c r="M5" s="66">
        <f t="shared" si="0"/>
        <v>90076219</v>
      </c>
      <c r="N5" s="66">
        <f t="shared" si="0"/>
        <v>1838673</v>
      </c>
      <c r="O5" s="66">
        <f t="shared" si="0"/>
        <v>25122122</v>
      </c>
      <c r="P5" s="66">
        <f t="shared" si="0"/>
        <v>17530806</v>
      </c>
      <c r="Q5" s="66">
        <f t="shared" si="0"/>
        <v>44491601</v>
      </c>
      <c r="R5" s="66">
        <f t="shared" si="0"/>
        <v>11297510</v>
      </c>
      <c r="S5" s="66">
        <f t="shared" si="0"/>
        <v>12218939</v>
      </c>
      <c r="T5" s="66">
        <f t="shared" si="0"/>
        <v>28890869</v>
      </c>
      <c r="U5" s="66">
        <f t="shared" si="0"/>
        <v>52407318</v>
      </c>
      <c r="V5" s="66">
        <f t="shared" si="0"/>
        <v>211922189</v>
      </c>
      <c r="W5" s="66">
        <f t="shared" si="0"/>
        <v>218833850</v>
      </c>
      <c r="X5" s="66">
        <f t="shared" si="0"/>
        <v>-6911661</v>
      </c>
      <c r="Y5" s="103">
        <f>+IF(W5&lt;&gt;0,+(X5/W5)*100,0)</f>
        <v>-3.1584057950815194</v>
      </c>
      <c r="Z5" s="119">
        <f>SUM(Z6:Z8)</f>
        <v>218833850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>
        <v>46002</v>
      </c>
      <c r="Q7" s="125">
        <v>46002</v>
      </c>
      <c r="R7" s="125"/>
      <c r="S7" s="125"/>
      <c r="T7" s="125">
        <v>83204</v>
      </c>
      <c r="U7" s="125">
        <v>83204</v>
      </c>
      <c r="V7" s="125">
        <v>129206</v>
      </c>
      <c r="W7" s="125"/>
      <c r="X7" s="125">
        <v>129206</v>
      </c>
      <c r="Y7" s="107"/>
      <c r="Z7" s="200"/>
    </row>
    <row r="8" spans="1:26" ht="13.5">
      <c r="A8" s="104" t="s">
        <v>76</v>
      </c>
      <c r="B8" s="102"/>
      <c r="C8" s="121">
        <v>118055463</v>
      </c>
      <c r="D8" s="122">
        <v>218833850</v>
      </c>
      <c r="E8" s="26">
        <v>218833850</v>
      </c>
      <c r="F8" s="26">
        <v>3275641</v>
      </c>
      <c r="G8" s="26">
        <v>12117126</v>
      </c>
      <c r="H8" s="26">
        <v>9554284</v>
      </c>
      <c r="I8" s="26">
        <v>24947051</v>
      </c>
      <c r="J8" s="26">
        <v>18303279</v>
      </c>
      <c r="K8" s="26">
        <v>32699247</v>
      </c>
      <c r="L8" s="26">
        <v>39073693</v>
      </c>
      <c r="M8" s="26">
        <v>90076219</v>
      </c>
      <c r="N8" s="26">
        <v>1838673</v>
      </c>
      <c r="O8" s="26">
        <v>25122122</v>
      </c>
      <c r="P8" s="26">
        <v>17484804</v>
      </c>
      <c r="Q8" s="26">
        <v>44445599</v>
      </c>
      <c r="R8" s="26">
        <v>11297510</v>
      </c>
      <c r="S8" s="26">
        <v>12218939</v>
      </c>
      <c r="T8" s="26">
        <v>28807665</v>
      </c>
      <c r="U8" s="26">
        <v>52324114</v>
      </c>
      <c r="V8" s="26">
        <v>211792983</v>
      </c>
      <c r="W8" s="26">
        <v>218833850</v>
      </c>
      <c r="X8" s="26">
        <v>-7040867</v>
      </c>
      <c r="Y8" s="106">
        <v>-3.22</v>
      </c>
      <c r="Z8" s="28">
        <v>218833850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118055463</v>
      </c>
      <c r="D25" s="206">
        <f t="shared" si="4"/>
        <v>218833850</v>
      </c>
      <c r="E25" s="195">
        <f t="shared" si="4"/>
        <v>218833850</v>
      </c>
      <c r="F25" s="195">
        <f t="shared" si="4"/>
        <v>3275641</v>
      </c>
      <c r="G25" s="195">
        <f t="shared" si="4"/>
        <v>12117126</v>
      </c>
      <c r="H25" s="195">
        <f t="shared" si="4"/>
        <v>9554284</v>
      </c>
      <c r="I25" s="195">
        <f t="shared" si="4"/>
        <v>24947051</v>
      </c>
      <c r="J25" s="195">
        <f t="shared" si="4"/>
        <v>18303279</v>
      </c>
      <c r="K25" s="195">
        <f t="shared" si="4"/>
        <v>32699247</v>
      </c>
      <c r="L25" s="195">
        <f t="shared" si="4"/>
        <v>39073693</v>
      </c>
      <c r="M25" s="195">
        <f t="shared" si="4"/>
        <v>90076219</v>
      </c>
      <c r="N25" s="195">
        <f t="shared" si="4"/>
        <v>1838673</v>
      </c>
      <c r="O25" s="195">
        <f t="shared" si="4"/>
        <v>25122122</v>
      </c>
      <c r="P25" s="195">
        <f t="shared" si="4"/>
        <v>17530806</v>
      </c>
      <c r="Q25" s="195">
        <f t="shared" si="4"/>
        <v>44491601</v>
      </c>
      <c r="R25" s="195">
        <f t="shared" si="4"/>
        <v>11297510</v>
      </c>
      <c r="S25" s="195">
        <f t="shared" si="4"/>
        <v>12218939</v>
      </c>
      <c r="T25" s="195">
        <f t="shared" si="4"/>
        <v>28890869</v>
      </c>
      <c r="U25" s="195">
        <f t="shared" si="4"/>
        <v>52407318</v>
      </c>
      <c r="V25" s="195">
        <f t="shared" si="4"/>
        <v>211922189</v>
      </c>
      <c r="W25" s="195">
        <f t="shared" si="4"/>
        <v>218833850</v>
      </c>
      <c r="X25" s="195">
        <f t="shared" si="4"/>
        <v>-6911661</v>
      </c>
      <c r="Y25" s="207">
        <f>+IF(W25&lt;&gt;0,+(X25/W25)*100,0)</f>
        <v>-3.1584057950815194</v>
      </c>
      <c r="Z25" s="208">
        <f>+Z5+Z9+Z15+Z19+Z24</f>
        <v>218833850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118055463</v>
      </c>
      <c r="D28" s="122">
        <v>173009327</v>
      </c>
      <c r="E28" s="26">
        <v>173009327</v>
      </c>
      <c r="F28" s="26"/>
      <c r="G28" s="26">
        <v>35000000</v>
      </c>
      <c r="H28" s="26"/>
      <c r="I28" s="26">
        <v>35000000</v>
      </c>
      <c r="J28" s="26"/>
      <c r="K28" s="26"/>
      <c r="L28" s="26">
        <v>50000000</v>
      </c>
      <c r="M28" s="26">
        <v>50000000</v>
      </c>
      <c r="N28" s="26"/>
      <c r="O28" s="26"/>
      <c r="P28" s="26"/>
      <c r="Q28" s="26"/>
      <c r="R28" s="26"/>
      <c r="S28" s="26"/>
      <c r="T28" s="26">
        <v>91000</v>
      </c>
      <c r="U28" s="26">
        <v>91000</v>
      </c>
      <c r="V28" s="26">
        <v>85091000</v>
      </c>
      <c r="W28" s="26">
        <v>173009327</v>
      </c>
      <c r="X28" s="26">
        <v>-87918327</v>
      </c>
      <c r="Y28" s="106">
        <v>-50.82</v>
      </c>
      <c r="Z28" s="121">
        <v>173009327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118055463</v>
      </c>
      <c r="D32" s="187">
        <f t="shared" si="5"/>
        <v>173009327</v>
      </c>
      <c r="E32" s="43">
        <f t="shared" si="5"/>
        <v>173009327</v>
      </c>
      <c r="F32" s="43">
        <f t="shared" si="5"/>
        <v>0</v>
      </c>
      <c r="G32" s="43">
        <f t="shared" si="5"/>
        <v>35000000</v>
      </c>
      <c r="H32" s="43">
        <f t="shared" si="5"/>
        <v>0</v>
      </c>
      <c r="I32" s="43">
        <f t="shared" si="5"/>
        <v>35000000</v>
      </c>
      <c r="J32" s="43">
        <f t="shared" si="5"/>
        <v>0</v>
      </c>
      <c r="K32" s="43">
        <f t="shared" si="5"/>
        <v>0</v>
      </c>
      <c r="L32" s="43">
        <f t="shared" si="5"/>
        <v>50000000</v>
      </c>
      <c r="M32" s="43">
        <f t="shared" si="5"/>
        <v>50000000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91000</v>
      </c>
      <c r="U32" s="43">
        <f t="shared" si="5"/>
        <v>91000</v>
      </c>
      <c r="V32" s="43">
        <f t="shared" si="5"/>
        <v>85091000</v>
      </c>
      <c r="W32" s="43">
        <f t="shared" si="5"/>
        <v>173009327</v>
      </c>
      <c r="X32" s="43">
        <f t="shared" si="5"/>
        <v>-87918327</v>
      </c>
      <c r="Y32" s="188">
        <f>+IF(W32&lt;&gt;0,+(X32/W32)*100,0)</f>
        <v>-50.81710247910507</v>
      </c>
      <c r="Z32" s="45">
        <f>SUM(Z28:Z31)</f>
        <v>173009327</v>
      </c>
    </row>
    <row r="33" spans="1:26" ht="13.5">
      <c r="A33" s="213" t="s">
        <v>50</v>
      </c>
      <c r="B33" s="102" t="s">
        <v>140</v>
      </c>
      <c r="C33" s="121"/>
      <c r="D33" s="122">
        <v>52124523</v>
      </c>
      <c r="E33" s="26">
        <v>52124523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52124523</v>
      </c>
      <c r="X33" s="26">
        <v>-52124523</v>
      </c>
      <c r="Y33" s="106">
        <v>-100</v>
      </c>
      <c r="Z33" s="28">
        <v>52124523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118055463</v>
      </c>
      <c r="D36" s="194">
        <f t="shared" si="6"/>
        <v>225133850</v>
      </c>
      <c r="E36" s="196">
        <f t="shared" si="6"/>
        <v>225133850</v>
      </c>
      <c r="F36" s="196">
        <f t="shared" si="6"/>
        <v>0</v>
      </c>
      <c r="G36" s="196">
        <f t="shared" si="6"/>
        <v>35000000</v>
      </c>
      <c r="H36" s="196">
        <f t="shared" si="6"/>
        <v>0</v>
      </c>
      <c r="I36" s="196">
        <f t="shared" si="6"/>
        <v>35000000</v>
      </c>
      <c r="J36" s="196">
        <f t="shared" si="6"/>
        <v>0</v>
      </c>
      <c r="K36" s="196">
        <f t="shared" si="6"/>
        <v>0</v>
      </c>
      <c r="L36" s="196">
        <f t="shared" si="6"/>
        <v>50000000</v>
      </c>
      <c r="M36" s="196">
        <f t="shared" si="6"/>
        <v>50000000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0</v>
      </c>
      <c r="S36" s="196">
        <f t="shared" si="6"/>
        <v>0</v>
      </c>
      <c r="T36" s="196">
        <f t="shared" si="6"/>
        <v>91000</v>
      </c>
      <c r="U36" s="196">
        <f t="shared" si="6"/>
        <v>91000</v>
      </c>
      <c r="V36" s="196">
        <f t="shared" si="6"/>
        <v>85091000</v>
      </c>
      <c r="W36" s="196">
        <f t="shared" si="6"/>
        <v>225133850</v>
      </c>
      <c r="X36" s="196">
        <f t="shared" si="6"/>
        <v>-140042850</v>
      </c>
      <c r="Y36" s="197">
        <f>+IF(W36&lt;&gt;0,+(X36/W36)*100,0)</f>
        <v>-62.20426204233615</v>
      </c>
      <c r="Z36" s="215">
        <f>SUM(Z32:Z35)</f>
        <v>225133850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17542146</v>
      </c>
      <c r="D6" s="25">
        <v>18419253</v>
      </c>
      <c r="E6" s="26">
        <v>18419253</v>
      </c>
      <c r="F6" s="26">
        <v>129324106</v>
      </c>
      <c r="G6" s="26">
        <v>137078765</v>
      </c>
      <c r="H6" s="26">
        <v>117840206</v>
      </c>
      <c r="I6" s="26">
        <v>384243077</v>
      </c>
      <c r="J6" s="26">
        <v>76039915</v>
      </c>
      <c r="K6" s="26">
        <v>52475859</v>
      </c>
      <c r="L6" s="26">
        <v>-8861786</v>
      </c>
      <c r="M6" s="26">
        <v>119653988</v>
      </c>
      <c r="N6" s="26">
        <v>-36947573</v>
      </c>
      <c r="O6" s="26">
        <v>73323537</v>
      </c>
      <c r="P6" s="26">
        <v>15544208</v>
      </c>
      <c r="Q6" s="26">
        <v>51920172</v>
      </c>
      <c r="R6" s="26">
        <v>27183854</v>
      </c>
      <c r="S6" s="26">
        <v>74111086</v>
      </c>
      <c r="T6" s="26"/>
      <c r="U6" s="26">
        <v>101294940</v>
      </c>
      <c r="V6" s="26">
        <v>657112177</v>
      </c>
      <c r="W6" s="26">
        <v>18419253</v>
      </c>
      <c r="X6" s="26">
        <v>638692924</v>
      </c>
      <c r="Y6" s="106">
        <v>3467.53</v>
      </c>
      <c r="Z6" s="28">
        <v>18419253</v>
      </c>
    </row>
    <row r="7" spans="1:26" ht="13.5">
      <c r="A7" s="225" t="s">
        <v>146</v>
      </c>
      <c r="B7" s="158" t="s">
        <v>71</v>
      </c>
      <c r="C7" s="121">
        <v>162915536</v>
      </c>
      <c r="D7" s="25">
        <v>97749322</v>
      </c>
      <c r="E7" s="26">
        <v>97749322</v>
      </c>
      <c r="F7" s="26"/>
      <c r="G7" s="26"/>
      <c r="H7" s="26">
        <v>11237855</v>
      </c>
      <c r="I7" s="26">
        <v>11237855</v>
      </c>
      <c r="J7" s="26">
        <v>11237855</v>
      </c>
      <c r="K7" s="26"/>
      <c r="L7" s="26"/>
      <c r="M7" s="26">
        <v>11237855</v>
      </c>
      <c r="N7" s="26"/>
      <c r="O7" s="26"/>
      <c r="P7" s="26"/>
      <c r="Q7" s="26"/>
      <c r="R7" s="26"/>
      <c r="S7" s="26"/>
      <c r="T7" s="26"/>
      <c r="U7" s="26"/>
      <c r="V7" s="26">
        <v>22475710</v>
      </c>
      <c r="W7" s="26">
        <v>97749322</v>
      </c>
      <c r="X7" s="26">
        <v>-75273612</v>
      </c>
      <c r="Y7" s="106">
        <v>-77.01</v>
      </c>
      <c r="Z7" s="28">
        <v>97749322</v>
      </c>
    </row>
    <row r="8" spans="1:26" ht="13.5">
      <c r="A8" s="225" t="s">
        <v>147</v>
      </c>
      <c r="B8" s="158" t="s">
        <v>71</v>
      </c>
      <c r="C8" s="121">
        <v>43739553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14769282</v>
      </c>
      <c r="D9" s="25">
        <v>38030743</v>
      </c>
      <c r="E9" s="26">
        <v>38030743</v>
      </c>
      <c r="F9" s="26"/>
      <c r="G9" s="26"/>
      <c r="H9" s="26">
        <v>2134060</v>
      </c>
      <c r="I9" s="26">
        <v>2134060</v>
      </c>
      <c r="J9" s="26">
        <v>18063</v>
      </c>
      <c r="K9" s="26">
        <v>1852078</v>
      </c>
      <c r="L9" s="26">
        <v>1852078</v>
      </c>
      <c r="M9" s="26">
        <v>3722219</v>
      </c>
      <c r="N9" s="26">
        <v>1852078</v>
      </c>
      <c r="O9" s="26">
        <v>57111589</v>
      </c>
      <c r="P9" s="26">
        <v>12682490</v>
      </c>
      <c r="Q9" s="26">
        <v>71646157</v>
      </c>
      <c r="R9" s="26">
        <v>8281954</v>
      </c>
      <c r="S9" s="26">
        <v>2763910</v>
      </c>
      <c r="T9" s="26"/>
      <c r="U9" s="26">
        <v>11045864</v>
      </c>
      <c r="V9" s="26">
        <v>88548300</v>
      </c>
      <c r="W9" s="26">
        <v>38030743</v>
      </c>
      <c r="X9" s="26">
        <v>50517557</v>
      </c>
      <c r="Y9" s="106">
        <v>132.83</v>
      </c>
      <c r="Z9" s="28">
        <v>38030743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4653453</v>
      </c>
      <c r="D11" s="25">
        <v>5118798</v>
      </c>
      <c r="E11" s="26">
        <v>5118798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5118798</v>
      </c>
      <c r="X11" s="26">
        <v>-5118798</v>
      </c>
      <c r="Y11" s="106">
        <v>-100</v>
      </c>
      <c r="Z11" s="28">
        <v>5118798</v>
      </c>
    </row>
    <row r="12" spans="1:26" ht="13.5">
      <c r="A12" s="226" t="s">
        <v>55</v>
      </c>
      <c r="B12" s="227"/>
      <c r="C12" s="138">
        <f aca="true" t="shared" si="0" ref="C12:X12">SUM(C6:C11)</f>
        <v>243619970</v>
      </c>
      <c r="D12" s="38">
        <f t="shared" si="0"/>
        <v>159318116</v>
      </c>
      <c r="E12" s="39">
        <f t="shared" si="0"/>
        <v>159318116</v>
      </c>
      <c r="F12" s="39">
        <f t="shared" si="0"/>
        <v>129324106</v>
      </c>
      <c r="G12" s="39">
        <f t="shared" si="0"/>
        <v>137078765</v>
      </c>
      <c r="H12" s="39">
        <f t="shared" si="0"/>
        <v>131212121</v>
      </c>
      <c r="I12" s="39">
        <f t="shared" si="0"/>
        <v>397614992</v>
      </c>
      <c r="J12" s="39">
        <f t="shared" si="0"/>
        <v>87295833</v>
      </c>
      <c r="K12" s="39">
        <f t="shared" si="0"/>
        <v>54327937</v>
      </c>
      <c r="L12" s="39">
        <f t="shared" si="0"/>
        <v>-7009708</v>
      </c>
      <c r="M12" s="39">
        <f t="shared" si="0"/>
        <v>134614062</v>
      </c>
      <c r="N12" s="39">
        <f t="shared" si="0"/>
        <v>-35095495</v>
      </c>
      <c r="O12" s="39">
        <f t="shared" si="0"/>
        <v>130435126</v>
      </c>
      <c r="P12" s="39">
        <f t="shared" si="0"/>
        <v>28226698</v>
      </c>
      <c r="Q12" s="39">
        <f t="shared" si="0"/>
        <v>123566329</v>
      </c>
      <c r="R12" s="39">
        <f t="shared" si="0"/>
        <v>35465808</v>
      </c>
      <c r="S12" s="39">
        <f t="shared" si="0"/>
        <v>76874996</v>
      </c>
      <c r="T12" s="39">
        <f t="shared" si="0"/>
        <v>0</v>
      </c>
      <c r="U12" s="39">
        <f t="shared" si="0"/>
        <v>112340804</v>
      </c>
      <c r="V12" s="39">
        <f t="shared" si="0"/>
        <v>768136187</v>
      </c>
      <c r="W12" s="39">
        <f t="shared" si="0"/>
        <v>159318116</v>
      </c>
      <c r="X12" s="39">
        <f t="shared" si="0"/>
        <v>608818071</v>
      </c>
      <c r="Y12" s="140">
        <f>+IF(W12&lt;&gt;0,+(X12/W12)*100,0)</f>
        <v>382.13988859873285</v>
      </c>
      <c r="Z12" s="40">
        <f>SUM(Z6:Z11)</f>
        <v>159318116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172603761</v>
      </c>
      <c r="D19" s="25">
        <v>181233949</v>
      </c>
      <c r="E19" s="26">
        <v>181233949</v>
      </c>
      <c r="F19" s="26"/>
      <c r="G19" s="26">
        <v>485185</v>
      </c>
      <c r="H19" s="26">
        <v>-1382026</v>
      </c>
      <c r="I19" s="26">
        <v>-896841</v>
      </c>
      <c r="J19" s="26">
        <v>-10230222</v>
      </c>
      <c r="K19" s="26">
        <v>1849524</v>
      </c>
      <c r="L19" s="26">
        <v>2496083</v>
      </c>
      <c r="M19" s="26">
        <v>-5884615</v>
      </c>
      <c r="N19" s="26">
        <v>13758885</v>
      </c>
      <c r="O19" s="26">
        <v>-16462971</v>
      </c>
      <c r="P19" s="26">
        <v>163093071</v>
      </c>
      <c r="Q19" s="26">
        <v>160388985</v>
      </c>
      <c r="R19" s="26">
        <v>142620576</v>
      </c>
      <c r="S19" s="26">
        <v>88906026</v>
      </c>
      <c r="T19" s="26"/>
      <c r="U19" s="26">
        <v>231526602</v>
      </c>
      <c r="V19" s="26">
        <v>385134131</v>
      </c>
      <c r="W19" s="26">
        <v>181233949</v>
      </c>
      <c r="X19" s="26">
        <v>203900182</v>
      </c>
      <c r="Y19" s="106">
        <v>112.51</v>
      </c>
      <c r="Z19" s="28">
        <v>181233949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172603761</v>
      </c>
      <c r="D24" s="42">
        <f t="shared" si="1"/>
        <v>181233949</v>
      </c>
      <c r="E24" s="43">
        <f t="shared" si="1"/>
        <v>181233949</v>
      </c>
      <c r="F24" s="43">
        <f t="shared" si="1"/>
        <v>0</v>
      </c>
      <c r="G24" s="43">
        <f t="shared" si="1"/>
        <v>485185</v>
      </c>
      <c r="H24" s="43">
        <f t="shared" si="1"/>
        <v>-1382026</v>
      </c>
      <c r="I24" s="43">
        <f t="shared" si="1"/>
        <v>-896841</v>
      </c>
      <c r="J24" s="43">
        <f t="shared" si="1"/>
        <v>-10230222</v>
      </c>
      <c r="K24" s="43">
        <f t="shared" si="1"/>
        <v>1849524</v>
      </c>
      <c r="L24" s="43">
        <f t="shared" si="1"/>
        <v>2496083</v>
      </c>
      <c r="M24" s="43">
        <f t="shared" si="1"/>
        <v>-5884615</v>
      </c>
      <c r="N24" s="43">
        <f t="shared" si="1"/>
        <v>13758885</v>
      </c>
      <c r="O24" s="43">
        <f t="shared" si="1"/>
        <v>-16462971</v>
      </c>
      <c r="P24" s="43">
        <f t="shared" si="1"/>
        <v>163093071</v>
      </c>
      <c r="Q24" s="43">
        <f t="shared" si="1"/>
        <v>160388985</v>
      </c>
      <c r="R24" s="43">
        <f t="shared" si="1"/>
        <v>142620576</v>
      </c>
      <c r="S24" s="43">
        <f t="shared" si="1"/>
        <v>88906026</v>
      </c>
      <c r="T24" s="43">
        <f t="shared" si="1"/>
        <v>0</v>
      </c>
      <c r="U24" s="43">
        <f t="shared" si="1"/>
        <v>231526602</v>
      </c>
      <c r="V24" s="43">
        <f t="shared" si="1"/>
        <v>385134131</v>
      </c>
      <c r="W24" s="43">
        <f t="shared" si="1"/>
        <v>181233949</v>
      </c>
      <c r="X24" s="43">
        <f t="shared" si="1"/>
        <v>203900182</v>
      </c>
      <c r="Y24" s="188">
        <f>+IF(W24&lt;&gt;0,+(X24/W24)*100,0)</f>
        <v>112.50661541342896</v>
      </c>
      <c r="Z24" s="45">
        <f>SUM(Z15:Z23)</f>
        <v>181233949</v>
      </c>
    </row>
    <row r="25" spans="1:26" ht="13.5">
      <c r="A25" s="226" t="s">
        <v>161</v>
      </c>
      <c r="B25" s="227"/>
      <c r="C25" s="138">
        <f aca="true" t="shared" si="2" ref="C25:X25">+C12+C24</f>
        <v>416223731</v>
      </c>
      <c r="D25" s="38">
        <f t="shared" si="2"/>
        <v>340552065</v>
      </c>
      <c r="E25" s="39">
        <f t="shared" si="2"/>
        <v>340552065</v>
      </c>
      <c r="F25" s="39">
        <f t="shared" si="2"/>
        <v>129324106</v>
      </c>
      <c r="G25" s="39">
        <f t="shared" si="2"/>
        <v>137563950</v>
      </c>
      <c r="H25" s="39">
        <f t="shared" si="2"/>
        <v>129830095</v>
      </c>
      <c r="I25" s="39">
        <f t="shared" si="2"/>
        <v>396718151</v>
      </c>
      <c r="J25" s="39">
        <f t="shared" si="2"/>
        <v>77065611</v>
      </c>
      <c r="K25" s="39">
        <f t="shared" si="2"/>
        <v>56177461</v>
      </c>
      <c r="L25" s="39">
        <f t="shared" si="2"/>
        <v>-4513625</v>
      </c>
      <c r="M25" s="39">
        <f t="shared" si="2"/>
        <v>128729447</v>
      </c>
      <c r="N25" s="39">
        <f t="shared" si="2"/>
        <v>-21336610</v>
      </c>
      <c r="O25" s="39">
        <f t="shared" si="2"/>
        <v>113972155</v>
      </c>
      <c r="P25" s="39">
        <f t="shared" si="2"/>
        <v>191319769</v>
      </c>
      <c r="Q25" s="39">
        <f t="shared" si="2"/>
        <v>283955314</v>
      </c>
      <c r="R25" s="39">
        <f t="shared" si="2"/>
        <v>178086384</v>
      </c>
      <c r="S25" s="39">
        <f t="shared" si="2"/>
        <v>165781022</v>
      </c>
      <c r="T25" s="39">
        <f t="shared" si="2"/>
        <v>0</v>
      </c>
      <c r="U25" s="39">
        <f t="shared" si="2"/>
        <v>343867406</v>
      </c>
      <c r="V25" s="39">
        <f t="shared" si="2"/>
        <v>1153270318</v>
      </c>
      <c r="W25" s="39">
        <f t="shared" si="2"/>
        <v>340552065</v>
      </c>
      <c r="X25" s="39">
        <f t="shared" si="2"/>
        <v>812718253</v>
      </c>
      <c r="Y25" s="140">
        <f>+IF(W25&lt;&gt;0,+(X25/W25)*100,0)</f>
        <v>238.64728378610772</v>
      </c>
      <c r="Z25" s="40">
        <f>+Z12+Z24</f>
        <v>340552065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137264296</v>
      </c>
      <c r="D32" s="25">
        <v>33696686</v>
      </c>
      <c r="E32" s="26">
        <v>33696686</v>
      </c>
      <c r="F32" s="26">
        <v>-1715871</v>
      </c>
      <c r="G32" s="26">
        <v>17894219</v>
      </c>
      <c r="H32" s="26">
        <v>12506097</v>
      </c>
      <c r="I32" s="26">
        <v>28684445</v>
      </c>
      <c r="J32" s="26">
        <v>-13218831</v>
      </c>
      <c r="K32" s="26">
        <v>-6868860</v>
      </c>
      <c r="L32" s="26">
        <v>-31291129</v>
      </c>
      <c r="M32" s="26">
        <v>-51378820</v>
      </c>
      <c r="N32" s="26">
        <v>9095979</v>
      </c>
      <c r="O32" s="26">
        <v>128356043</v>
      </c>
      <c r="P32" s="26">
        <v>82625179</v>
      </c>
      <c r="Q32" s="26">
        <v>220077201</v>
      </c>
      <c r="R32" s="26">
        <v>95609298</v>
      </c>
      <c r="S32" s="26">
        <v>107069497</v>
      </c>
      <c r="T32" s="26"/>
      <c r="U32" s="26">
        <v>202678795</v>
      </c>
      <c r="V32" s="26">
        <v>400061621</v>
      </c>
      <c r="W32" s="26">
        <v>33696686</v>
      </c>
      <c r="X32" s="26">
        <v>366364935</v>
      </c>
      <c r="Y32" s="106">
        <v>1087.24</v>
      </c>
      <c r="Z32" s="28">
        <v>33696686</v>
      </c>
    </row>
    <row r="33" spans="1:26" ht="13.5">
      <c r="A33" s="225" t="s">
        <v>167</v>
      </c>
      <c r="B33" s="158"/>
      <c r="C33" s="121">
        <v>4194169</v>
      </c>
      <c r="D33" s="25">
        <v>4613586</v>
      </c>
      <c r="E33" s="26">
        <v>4613586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4613586</v>
      </c>
      <c r="X33" s="26">
        <v>-4613586</v>
      </c>
      <c r="Y33" s="106">
        <v>-100</v>
      </c>
      <c r="Z33" s="28">
        <v>4613586</v>
      </c>
    </row>
    <row r="34" spans="1:26" ht="13.5">
      <c r="A34" s="226" t="s">
        <v>57</v>
      </c>
      <c r="B34" s="227"/>
      <c r="C34" s="138">
        <f aca="true" t="shared" si="3" ref="C34:X34">SUM(C29:C33)</f>
        <v>141458465</v>
      </c>
      <c r="D34" s="38">
        <f t="shared" si="3"/>
        <v>38310272</v>
      </c>
      <c r="E34" s="39">
        <f t="shared" si="3"/>
        <v>38310272</v>
      </c>
      <c r="F34" s="39">
        <f t="shared" si="3"/>
        <v>-1715871</v>
      </c>
      <c r="G34" s="39">
        <f t="shared" si="3"/>
        <v>17894219</v>
      </c>
      <c r="H34" s="39">
        <f t="shared" si="3"/>
        <v>12506097</v>
      </c>
      <c r="I34" s="39">
        <f t="shared" si="3"/>
        <v>28684445</v>
      </c>
      <c r="J34" s="39">
        <f t="shared" si="3"/>
        <v>-13218831</v>
      </c>
      <c r="K34" s="39">
        <f t="shared" si="3"/>
        <v>-6868860</v>
      </c>
      <c r="L34" s="39">
        <f t="shared" si="3"/>
        <v>-31291129</v>
      </c>
      <c r="M34" s="39">
        <f t="shared" si="3"/>
        <v>-51378820</v>
      </c>
      <c r="N34" s="39">
        <f t="shared" si="3"/>
        <v>9095979</v>
      </c>
      <c r="O34" s="39">
        <f t="shared" si="3"/>
        <v>128356043</v>
      </c>
      <c r="P34" s="39">
        <f t="shared" si="3"/>
        <v>82625179</v>
      </c>
      <c r="Q34" s="39">
        <f t="shared" si="3"/>
        <v>220077201</v>
      </c>
      <c r="R34" s="39">
        <f t="shared" si="3"/>
        <v>95609298</v>
      </c>
      <c r="S34" s="39">
        <f t="shared" si="3"/>
        <v>107069497</v>
      </c>
      <c r="T34" s="39">
        <f t="shared" si="3"/>
        <v>0</v>
      </c>
      <c r="U34" s="39">
        <f t="shared" si="3"/>
        <v>202678795</v>
      </c>
      <c r="V34" s="39">
        <f t="shared" si="3"/>
        <v>400061621</v>
      </c>
      <c r="W34" s="39">
        <f t="shared" si="3"/>
        <v>38310272</v>
      </c>
      <c r="X34" s="39">
        <f t="shared" si="3"/>
        <v>361751349</v>
      </c>
      <c r="Y34" s="140">
        <f>+IF(W34&lt;&gt;0,+(X34/W34)*100,0)</f>
        <v>944.2672424774223</v>
      </c>
      <c r="Z34" s="40">
        <f>SUM(Z29:Z33)</f>
        <v>38310272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141458465</v>
      </c>
      <c r="D40" s="38">
        <f t="shared" si="5"/>
        <v>38310272</v>
      </c>
      <c r="E40" s="39">
        <f t="shared" si="5"/>
        <v>38310272</v>
      </c>
      <c r="F40" s="39">
        <f t="shared" si="5"/>
        <v>-1715871</v>
      </c>
      <c r="G40" s="39">
        <f t="shared" si="5"/>
        <v>17894219</v>
      </c>
      <c r="H40" s="39">
        <f t="shared" si="5"/>
        <v>12506097</v>
      </c>
      <c r="I40" s="39">
        <f t="shared" si="5"/>
        <v>28684445</v>
      </c>
      <c r="J40" s="39">
        <f t="shared" si="5"/>
        <v>-13218831</v>
      </c>
      <c r="K40" s="39">
        <f t="shared" si="5"/>
        <v>-6868860</v>
      </c>
      <c r="L40" s="39">
        <f t="shared" si="5"/>
        <v>-31291129</v>
      </c>
      <c r="M40" s="39">
        <f t="shared" si="5"/>
        <v>-51378820</v>
      </c>
      <c r="N40" s="39">
        <f t="shared" si="5"/>
        <v>9095979</v>
      </c>
      <c r="O40" s="39">
        <f t="shared" si="5"/>
        <v>128356043</v>
      </c>
      <c r="P40" s="39">
        <f t="shared" si="5"/>
        <v>82625179</v>
      </c>
      <c r="Q40" s="39">
        <f t="shared" si="5"/>
        <v>220077201</v>
      </c>
      <c r="R40" s="39">
        <f t="shared" si="5"/>
        <v>95609298</v>
      </c>
      <c r="S40" s="39">
        <f t="shared" si="5"/>
        <v>107069497</v>
      </c>
      <c r="T40" s="39">
        <f t="shared" si="5"/>
        <v>0</v>
      </c>
      <c r="U40" s="39">
        <f t="shared" si="5"/>
        <v>202678795</v>
      </c>
      <c r="V40" s="39">
        <f t="shared" si="5"/>
        <v>400061621</v>
      </c>
      <c r="W40" s="39">
        <f t="shared" si="5"/>
        <v>38310272</v>
      </c>
      <c r="X40" s="39">
        <f t="shared" si="5"/>
        <v>361751349</v>
      </c>
      <c r="Y40" s="140">
        <f>+IF(W40&lt;&gt;0,+(X40/W40)*100,0)</f>
        <v>944.2672424774223</v>
      </c>
      <c r="Z40" s="40">
        <f>+Z34+Z39</f>
        <v>38310272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274765266</v>
      </c>
      <c r="D42" s="234">
        <f t="shared" si="6"/>
        <v>302241793</v>
      </c>
      <c r="E42" s="235">
        <f t="shared" si="6"/>
        <v>302241793</v>
      </c>
      <c r="F42" s="235">
        <f t="shared" si="6"/>
        <v>131039977</v>
      </c>
      <c r="G42" s="235">
        <f t="shared" si="6"/>
        <v>119669731</v>
      </c>
      <c r="H42" s="235">
        <f t="shared" si="6"/>
        <v>117323998</v>
      </c>
      <c r="I42" s="235">
        <f t="shared" si="6"/>
        <v>368033706</v>
      </c>
      <c r="J42" s="235">
        <f t="shared" si="6"/>
        <v>90284442</v>
      </c>
      <c r="K42" s="235">
        <f t="shared" si="6"/>
        <v>63046321</v>
      </c>
      <c r="L42" s="235">
        <f t="shared" si="6"/>
        <v>26777504</v>
      </c>
      <c r="M42" s="235">
        <f t="shared" si="6"/>
        <v>180108267</v>
      </c>
      <c r="N42" s="235">
        <f t="shared" si="6"/>
        <v>-30432589</v>
      </c>
      <c r="O42" s="235">
        <f t="shared" si="6"/>
        <v>-14383888</v>
      </c>
      <c r="P42" s="235">
        <f t="shared" si="6"/>
        <v>108694590</v>
      </c>
      <c r="Q42" s="235">
        <f t="shared" si="6"/>
        <v>63878113</v>
      </c>
      <c r="R42" s="235">
        <f t="shared" si="6"/>
        <v>82477086</v>
      </c>
      <c r="S42" s="235">
        <f t="shared" si="6"/>
        <v>58711525</v>
      </c>
      <c r="T42" s="235">
        <f t="shared" si="6"/>
        <v>0</v>
      </c>
      <c r="U42" s="235">
        <f t="shared" si="6"/>
        <v>141188611</v>
      </c>
      <c r="V42" s="235">
        <f t="shared" si="6"/>
        <v>753208697</v>
      </c>
      <c r="W42" s="235">
        <f t="shared" si="6"/>
        <v>302241793</v>
      </c>
      <c r="X42" s="235">
        <f t="shared" si="6"/>
        <v>450966904</v>
      </c>
      <c r="Y42" s="236">
        <f>+IF(W42&lt;&gt;0,+(X42/W42)*100,0)</f>
        <v>149.20732818707174</v>
      </c>
      <c r="Z42" s="237">
        <f>+Z25-Z40</f>
        <v>302241793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274765266</v>
      </c>
      <c r="D45" s="25">
        <v>302241793</v>
      </c>
      <c r="E45" s="26">
        <v>302241793</v>
      </c>
      <c r="F45" s="26">
        <v>131039977</v>
      </c>
      <c r="G45" s="26">
        <v>119669731</v>
      </c>
      <c r="H45" s="26">
        <v>116551470</v>
      </c>
      <c r="I45" s="26">
        <v>367261178</v>
      </c>
      <c r="J45" s="26">
        <v>89511914</v>
      </c>
      <c r="K45" s="26">
        <v>62273793</v>
      </c>
      <c r="L45" s="26">
        <v>26777504</v>
      </c>
      <c r="M45" s="26">
        <v>178563211</v>
      </c>
      <c r="N45" s="26">
        <v>-30432589</v>
      </c>
      <c r="O45" s="26">
        <v>-14383888</v>
      </c>
      <c r="P45" s="26">
        <v>108694590</v>
      </c>
      <c r="Q45" s="26">
        <v>63878113</v>
      </c>
      <c r="R45" s="26">
        <v>82477086</v>
      </c>
      <c r="S45" s="26">
        <v>58711525</v>
      </c>
      <c r="T45" s="26"/>
      <c r="U45" s="26">
        <v>141188611</v>
      </c>
      <c r="V45" s="26">
        <v>750891113</v>
      </c>
      <c r="W45" s="26">
        <v>302241793</v>
      </c>
      <c r="X45" s="26">
        <v>448649320</v>
      </c>
      <c r="Y45" s="105">
        <v>148.44</v>
      </c>
      <c r="Z45" s="28">
        <v>302241793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>
        <v>772528</v>
      </c>
      <c r="I46" s="26">
        <v>772528</v>
      </c>
      <c r="J46" s="26">
        <v>772528</v>
      </c>
      <c r="K46" s="26">
        <v>772528</v>
      </c>
      <c r="L46" s="26"/>
      <c r="M46" s="26">
        <v>1545056</v>
      </c>
      <c r="N46" s="26"/>
      <c r="O46" s="26"/>
      <c r="P46" s="26"/>
      <c r="Q46" s="26"/>
      <c r="R46" s="26"/>
      <c r="S46" s="26"/>
      <c r="T46" s="26"/>
      <c r="U46" s="26"/>
      <c r="V46" s="26">
        <v>2317584</v>
      </c>
      <c r="W46" s="26"/>
      <c r="X46" s="26">
        <v>2317584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274765266</v>
      </c>
      <c r="D48" s="240">
        <f t="shared" si="7"/>
        <v>302241793</v>
      </c>
      <c r="E48" s="195">
        <f t="shared" si="7"/>
        <v>302241793</v>
      </c>
      <c r="F48" s="195">
        <f t="shared" si="7"/>
        <v>131039977</v>
      </c>
      <c r="G48" s="195">
        <f t="shared" si="7"/>
        <v>119669731</v>
      </c>
      <c r="H48" s="195">
        <f t="shared" si="7"/>
        <v>117323998</v>
      </c>
      <c r="I48" s="195">
        <f t="shared" si="7"/>
        <v>368033706</v>
      </c>
      <c r="J48" s="195">
        <f t="shared" si="7"/>
        <v>90284442</v>
      </c>
      <c r="K48" s="195">
        <f t="shared" si="7"/>
        <v>63046321</v>
      </c>
      <c r="L48" s="195">
        <f t="shared" si="7"/>
        <v>26777504</v>
      </c>
      <c r="M48" s="195">
        <f t="shared" si="7"/>
        <v>180108267</v>
      </c>
      <c r="N48" s="195">
        <f t="shared" si="7"/>
        <v>-30432589</v>
      </c>
      <c r="O48" s="195">
        <f t="shared" si="7"/>
        <v>-14383888</v>
      </c>
      <c r="P48" s="195">
        <f t="shared" si="7"/>
        <v>108694590</v>
      </c>
      <c r="Q48" s="195">
        <f t="shared" si="7"/>
        <v>63878113</v>
      </c>
      <c r="R48" s="195">
        <f t="shared" si="7"/>
        <v>82477086</v>
      </c>
      <c r="S48" s="195">
        <f t="shared" si="7"/>
        <v>58711525</v>
      </c>
      <c r="T48" s="195">
        <f t="shared" si="7"/>
        <v>0</v>
      </c>
      <c r="U48" s="195">
        <f t="shared" si="7"/>
        <v>141188611</v>
      </c>
      <c r="V48" s="195">
        <f t="shared" si="7"/>
        <v>753208697</v>
      </c>
      <c r="W48" s="195">
        <f t="shared" si="7"/>
        <v>302241793</v>
      </c>
      <c r="X48" s="195">
        <f t="shared" si="7"/>
        <v>450966904</v>
      </c>
      <c r="Y48" s="241">
        <f>+IF(W48&lt;&gt;0,+(X48/W48)*100,0)</f>
        <v>149.20732818707174</v>
      </c>
      <c r="Z48" s="208">
        <f>SUM(Z45:Z47)</f>
        <v>302241793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18290116</v>
      </c>
      <c r="D6" s="25">
        <v>175382355</v>
      </c>
      <c r="E6" s="26">
        <v>175382355</v>
      </c>
      <c r="F6" s="26">
        <v>5232965</v>
      </c>
      <c r="G6" s="26">
        <v>767482</v>
      </c>
      <c r="H6" s="26">
        <v>577209</v>
      </c>
      <c r="I6" s="26">
        <v>6577656</v>
      </c>
      <c r="J6" s="26">
        <v>18622036</v>
      </c>
      <c r="K6" s="26">
        <v>9969171</v>
      </c>
      <c r="L6" s="26">
        <v>30137858</v>
      </c>
      <c r="M6" s="26">
        <v>58729065</v>
      </c>
      <c r="N6" s="26">
        <v>601142</v>
      </c>
      <c r="O6" s="26">
        <v>534859</v>
      </c>
      <c r="P6" s="26">
        <v>14064088</v>
      </c>
      <c r="Q6" s="26">
        <v>15200089</v>
      </c>
      <c r="R6" s="26">
        <v>785042</v>
      </c>
      <c r="S6" s="26">
        <v>994835</v>
      </c>
      <c r="T6" s="26">
        <v>781334</v>
      </c>
      <c r="U6" s="26">
        <v>2561211</v>
      </c>
      <c r="V6" s="26">
        <v>83068021</v>
      </c>
      <c r="W6" s="26">
        <v>175382355</v>
      </c>
      <c r="X6" s="26">
        <v>-92314334</v>
      </c>
      <c r="Y6" s="106">
        <v>-52.64</v>
      </c>
      <c r="Z6" s="28">
        <v>175382355</v>
      </c>
    </row>
    <row r="7" spans="1:26" ht="13.5">
      <c r="A7" s="225" t="s">
        <v>180</v>
      </c>
      <c r="B7" s="158" t="s">
        <v>71</v>
      </c>
      <c r="C7" s="121">
        <v>420048266</v>
      </c>
      <c r="D7" s="25">
        <v>343495998</v>
      </c>
      <c r="E7" s="26">
        <v>343495998</v>
      </c>
      <c r="F7" s="26">
        <v>142033204</v>
      </c>
      <c r="G7" s="26">
        <v>35750000</v>
      </c>
      <c r="H7" s="26"/>
      <c r="I7" s="26">
        <v>177783204</v>
      </c>
      <c r="J7" s="26">
        <v>25970000</v>
      </c>
      <c r="K7" s="26"/>
      <c r="L7" s="26">
        <v>155319000</v>
      </c>
      <c r="M7" s="26">
        <v>181289000</v>
      </c>
      <c r="N7" s="26"/>
      <c r="O7" s="26"/>
      <c r="P7" s="26">
        <v>137612523</v>
      </c>
      <c r="Q7" s="26">
        <v>137612523</v>
      </c>
      <c r="R7" s="26"/>
      <c r="S7" s="26"/>
      <c r="T7" s="26">
        <v>91000</v>
      </c>
      <c r="U7" s="26">
        <v>91000</v>
      </c>
      <c r="V7" s="26">
        <v>496775727</v>
      </c>
      <c r="W7" s="26">
        <v>343495998</v>
      </c>
      <c r="X7" s="26">
        <v>153279729</v>
      </c>
      <c r="Y7" s="106">
        <v>44.62</v>
      </c>
      <c r="Z7" s="28">
        <v>343495998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-148014412</v>
      </c>
      <c r="D12" s="25">
        <v>-332896360</v>
      </c>
      <c r="E12" s="26">
        <v>-332896360</v>
      </c>
      <c r="F12" s="26">
        <v>-9933936</v>
      </c>
      <c r="G12" s="26">
        <v>-10001342</v>
      </c>
      <c r="H12" s="26">
        <v>-9425278</v>
      </c>
      <c r="I12" s="26">
        <v>-29360556</v>
      </c>
      <c r="J12" s="26">
        <v>-12339012</v>
      </c>
      <c r="K12" s="26">
        <v>-18967604</v>
      </c>
      <c r="L12" s="26">
        <v>-15657952</v>
      </c>
      <c r="M12" s="26">
        <v>-46964568</v>
      </c>
      <c r="N12" s="26">
        <v>-37237998</v>
      </c>
      <c r="O12" s="26">
        <v>-15457030</v>
      </c>
      <c r="P12" s="26">
        <v>-19310486</v>
      </c>
      <c r="Q12" s="26">
        <v>-72005514</v>
      </c>
      <c r="R12" s="26">
        <v>-21580973</v>
      </c>
      <c r="S12" s="26">
        <v>-9934854</v>
      </c>
      <c r="T12" s="26">
        <v>-25953763</v>
      </c>
      <c r="U12" s="26">
        <v>-57469590</v>
      </c>
      <c r="V12" s="26">
        <v>-205800228</v>
      </c>
      <c r="W12" s="26">
        <v>-332896360</v>
      </c>
      <c r="X12" s="26">
        <v>127096132</v>
      </c>
      <c r="Y12" s="106">
        <v>-38.18</v>
      </c>
      <c r="Z12" s="28">
        <v>-332896360</v>
      </c>
    </row>
    <row r="13" spans="1:26" ht="13.5">
      <c r="A13" s="225" t="s">
        <v>39</v>
      </c>
      <c r="B13" s="158"/>
      <c r="C13" s="121">
        <v>-33488519</v>
      </c>
      <c r="D13" s="25"/>
      <c r="E13" s="26"/>
      <c r="F13" s="26">
        <v>-1218792</v>
      </c>
      <c r="G13" s="26">
        <v>-1501191</v>
      </c>
      <c r="H13" s="26">
        <v>-2478780</v>
      </c>
      <c r="I13" s="26">
        <v>-5198763</v>
      </c>
      <c r="J13" s="26">
        <v>-1182157</v>
      </c>
      <c r="K13" s="26">
        <v>-6043801</v>
      </c>
      <c r="L13" s="26">
        <v>-8565326</v>
      </c>
      <c r="M13" s="26">
        <v>-15791284</v>
      </c>
      <c r="N13" s="26">
        <v>-1946699</v>
      </c>
      <c r="O13" s="26">
        <v>-2142819</v>
      </c>
      <c r="P13" s="26">
        <v>-4159440</v>
      </c>
      <c r="Q13" s="26">
        <v>-8248958</v>
      </c>
      <c r="R13" s="26">
        <v>-1904667</v>
      </c>
      <c r="S13" s="26">
        <v>-1631598</v>
      </c>
      <c r="T13" s="26">
        <v>-7524394</v>
      </c>
      <c r="U13" s="26">
        <v>-11060659</v>
      </c>
      <c r="V13" s="26">
        <v>-40299664</v>
      </c>
      <c r="W13" s="26"/>
      <c r="X13" s="26">
        <v>-40299664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>
        <v>-2107238</v>
      </c>
      <c r="G14" s="26">
        <v>-3621238</v>
      </c>
      <c r="H14" s="26">
        <v>-3464725</v>
      </c>
      <c r="I14" s="26">
        <v>-9193201</v>
      </c>
      <c r="J14" s="26">
        <v>-5411172</v>
      </c>
      <c r="K14" s="26">
        <v>-3458877</v>
      </c>
      <c r="L14" s="26">
        <v>-8100707</v>
      </c>
      <c r="M14" s="26">
        <v>-16970756</v>
      </c>
      <c r="N14" s="26">
        <v>-8833976</v>
      </c>
      <c r="O14" s="26">
        <v>-5255960</v>
      </c>
      <c r="P14" s="26">
        <v>-3438525</v>
      </c>
      <c r="Q14" s="26">
        <v>-17528461</v>
      </c>
      <c r="R14" s="26">
        <v>-5249907</v>
      </c>
      <c r="S14" s="26">
        <v>-4389468</v>
      </c>
      <c r="T14" s="26">
        <v>-6658319</v>
      </c>
      <c r="U14" s="26">
        <v>-16297694</v>
      </c>
      <c r="V14" s="26">
        <v>-59990112</v>
      </c>
      <c r="W14" s="26"/>
      <c r="X14" s="26">
        <v>-59990112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256835451</v>
      </c>
      <c r="D15" s="38">
        <f t="shared" si="0"/>
        <v>185981993</v>
      </c>
      <c r="E15" s="39">
        <f t="shared" si="0"/>
        <v>185981993</v>
      </c>
      <c r="F15" s="39">
        <f t="shared" si="0"/>
        <v>134006203</v>
      </c>
      <c r="G15" s="39">
        <f t="shared" si="0"/>
        <v>21393711</v>
      </c>
      <c r="H15" s="39">
        <f t="shared" si="0"/>
        <v>-14791574</v>
      </c>
      <c r="I15" s="39">
        <f t="shared" si="0"/>
        <v>140608340</v>
      </c>
      <c r="J15" s="39">
        <f t="shared" si="0"/>
        <v>25659695</v>
      </c>
      <c r="K15" s="39">
        <f t="shared" si="0"/>
        <v>-18501111</v>
      </c>
      <c r="L15" s="39">
        <f t="shared" si="0"/>
        <v>153132873</v>
      </c>
      <c r="M15" s="39">
        <f t="shared" si="0"/>
        <v>160291457</v>
      </c>
      <c r="N15" s="39">
        <f t="shared" si="0"/>
        <v>-47417531</v>
      </c>
      <c r="O15" s="39">
        <f t="shared" si="0"/>
        <v>-22320950</v>
      </c>
      <c r="P15" s="39">
        <f t="shared" si="0"/>
        <v>124768160</v>
      </c>
      <c r="Q15" s="39">
        <f t="shared" si="0"/>
        <v>55029679</v>
      </c>
      <c r="R15" s="39">
        <f t="shared" si="0"/>
        <v>-27950505</v>
      </c>
      <c r="S15" s="39">
        <f t="shared" si="0"/>
        <v>-14961085</v>
      </c>
      <c r="T15" s="39">
        <f t="shared" si="0"/>
        <v>-39264142</v>
      </c>
      <c r="U15" s="39">
        <f t="shared" si="0"/>
        <v>-82175732</v>
      </c>
      <c r="V15" s="39">
        <f t="shared" si="0"/>
        <v>273753744</v>
      </c>
      <c r="W15" s="39">
        <f t="shared" si="0"/>
        <v>185981993</v>
      </c>
      <c r="X15" s="39">
        <f t="shared" si="0"/>
        <v>87771751</v>
      </c>
      <c r="Y15" s="140">
        <f>+IF(W15&lt;&gt;0,+(X15/W15)*100,0)</f>
        <v>47.193682347516294</v>
      </c>
      <c r="Z15" s="40">
        <f>SUM(Z6:Z14)</f>
        <v>185981993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32851852</v>
      </c>
      <c r="E22" s="26">
        <v>32851852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32851852</v>
      </c>
      <c r="X22" s="26">
        <v>-32851852</v>
      </c>
      <c r="Y22" s="106">
        <v>-100</v>
      </c>
      <c r="Z22" s="28">
        <v>32851852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-77973094</v>
      </c>
      <c r="D24" s="25">
        <v>-218833846</v>
      </c>
      <c r="E24" s="26">
        <v>-218833846</v>
      </c>
      <c r="F24" s="26">
        <v>-3275641</v>
      </c>
      <c r="G24" s="26">
        <v>-12504131</v>
      </c>
      <c r="H24" s="26">
        <v>-11893150</v>
      </c>
      <c r="I24" s="26">
        <v>-27672922</v>
      </c>
      <c r="J24" s="26">
        <v>-20344829</v>
      </c>
      <c r="K24" s="26">
        <v>-33778775</v>
      </c>
      <c r="L24" s="26">
        <v>-51833029</v>
      </c>
      <c r="M24" s="26">
        <v>-105956633</v>
      </c>
      <c r="N24" s="26">
        <v>-12811860</v>
      </c>
      <c r="O24" s="26">
        <v>-25122122</v>
      </c>
      <c r="P24" s="26">
        <v>-20944526</v>
      </c>
      <c r="Q24" s="26">
        <v>-58878508</v>
      </c>
      <c r="R24" s="26">
        <v>-12745881</v>
      </c>
      <c r="S24" s="26">
        <v>-20310485</v>
      </c>
      <c r="T24" s="26">
        <v>-15073999</v>
      </c>
      <c r="U24" s="26">
        <v>-48130365</v>
      </c>
      <c r="V24" s="26">
        <v>-240638428</v>
      </c>
      <c r="W24" s="26">
        <v>-218833846</v>
      </c>
      <c r="X24" s="26">
        <v>-21804582</v>
      </c>
      <c r="Y24" s="106">
        <v>9.96</v>
      </c>
      <c r="Z24" s="28">
        <v>-218833846</v>
      </c>
    </row>
    <row r="25" spans="1:26" ht="13.5">
      <c r="A25" s="226" t="s">
        <v>193</v>
      </c>
      <c r="B25" s="227"/>
      <c r="C25" s="138">
        <f aca="true" t="shared" si="1" ref="C25:X25">SUM(C19:C24)</f>
        <v>-77973094</v>
      </c>
      <c r="D25" s="38">
        <f t="shared" si="1"/>
        <v>-185981994</v>
      </c>
      <c r="E25" s="39">
        <f t="shared" si="1"/>
        <v>-185981994</v>
      </c>
      <c r="F25" s="39">
        <f t="shared" si="1"/>
        <v>-3275641</v>
      </c>
      <c r="G25" s="39">
        <f t="shared" si="1"/>
        <v>-12504131</v>
      </c>
      <c r="H25" s="39">
        <f t="shared" si="1"/>
        <v>-11893150</v>
      </c>
      <c r="I25" s="39">
        <f t="shared" si="1"/>
        <v>-27672922</v>
      </c>
      <c r="J25" s="39">
        <f t="shared" si="1"/>
        <v>-20344829</v>
      </c>
      <c r="K25" s="39">
        <f t="shared" si="1"/>
        <v>-33778775</v>
      </c>
      <c r="L25" s="39">
        <f t="shared" si="1"/>
        <v>-51833029</v>
      </c>
      <c r="M25" s="39">
        <f t="shared" si="1"/>
        <v>-105956633</v>
      </c>
      <c r="N25" s="39">
        <f t="shared" si="1"/>
        <v>-12811860</v>
      </c>
      <c r="O25" s="39">
        <f t="shared" si="1"/>
        <v>-25122122</v>
      </c>
      <c r="P25" s="39">
        <f t="shared" si="1"/>
        <v>-20944526</v>
      </c>
      <c r="Q25" s="39">
        <f t="shared" si="1"/>
        <v>-58878508</v>
      </c>
      <c r="R25" s="39">
        <f t="shared" si="1"/>
        <v>-12745881</v>
      </c>
      <c r="S25" s="39">
        <f t="shared" si="1"/>
        <v>-20310485</v>
      </c>
      <c r="T25" s="39">
        <f t="shared" si="1"/>
        <v>-15073999</v>
      </c>
      <c r="U25" s="39">
        <f t="shared" si="1"/>
        <v>-48130365</v>
      </c>
      <c r="V25" s="39">
        <f t="shared" si="1"/>
        <v>-240638428</v>
      </c>
      <c r="W25" s="39">
        <f t="shared" si="1"/>
        <v>-185981994</v>
      </c>
      <c r="X25" s="39">
        <f t="shared" si="1"/>
        <v>-54656434</v>
      </c>
      <c r="Y25" s="140">
        <f>+IF(W25&lt;&gt;0,+(X25/W25)*100,0)</f>
        <v>29.388024520266192</v>
      </c>
      <c r="Z25" s="40">
        <f>SUM(Z19:Z24)</f>
        <v>-185981994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178862357</v>
      </c>
      <c r="D36" s="65">
        <f t="shared" si="3"/>
        <v>-1</v>
      </c>
      <c r="E36" s="66">
        <f t="shared" si="3"/>
        <v>-1</v>
      </c>
      <c r="F36" s="66">
        <f t="shared" si="3"/>
        <v>130730562</v>
      </c>
      <c r="G36" s="66">
        <f t="shared" si="3"/>
        <v>8889580</v>
      </c>
      <c r="H36" s="66">
        <f t="shared" si="3"/>
        <v>-26684724</v>
      </c>
      <c r="I36" s="66">
        <f t="shared" si="3"/>
        <v>112935418</v>
      </c>
      <c r="J36" s="66">
        <f t="shared" si="3"/>
        <v>5314866</v>
      </c>
      <c r="K36" s="66">
        <f t="shared" si="3"/>
        <v>-52279886</v>
      </c>
      <c r="L36" s="66">
        <f t="shared" si="3"/>
        <v>101299844</v>
      </c>
      <c r="M36" s="66">
        <f t="shared" si="3"/>
        <v>54334824</v>
      </c>
      <c r="N36" s="66">
        <f t="shared" si="3"/>
        <v>-60229391</v>
      </c>
      <c r="O36" s="66">
        <f t="shared" si="3"/>
        <v>-47443072</v>
      </c>
      <c r="P36" s="66">
        <f t="shared" si="3"/>
        <v>103823634</v>
      </c>
      <c r="Q36" s="66">
        <f t="shared" si="3"/>
        <v>-3848829</v>
      </c>
      <c r="R36" s="66">
        <f t="shared" si="3"/>
        <v>-40696386</v>
      </c>
      <c r="S36" s="66">
        <f t="shared" si="3"/>
        <v>-35271570</v>
      </c>
      <c r="T36" s="66">
        <f t="shared" si="3"/>
        <v>-54338141</v>
      </c>
      <c r="U36" s="66">
        <f t="shared" si="3"/>
        <v>-130306097</v>
      </c>
      <c r="V36" s="66">
        <f t="shared" si="3"/>
        <v>33115316</v>
      </c>
      <c r="W36" s="66">
        <f t="shared" si="3"/>
        <v>-1</v>
      </c>
      <c r="X36" s="66">
        <f t="shared" si="3"/>
        <v>33115317</v>
      </c>
      <c r="Y36" s="103">
        <f>+IF(W36&lt;&gt;0,+(X36/W36)*100,0)</f>
        <v>-3311531700</v>
      </c>
      <c r="Z36" s="68">
        <f>+Z15+Z25+Z34</f>
        <v>-1</v>
      </c>
    </row>
    <row r="37" spans="1:26" ht="13.5">
      <c r="A37" s="225" t="s">
        <v>201</v>
      </c>
      <c r="B37" s="158" t="s">
        <v>95</v>
      </c>
      <c r="C37" s="119">
        <v>21301201</v>
      </c>
      <c r="D37" s="65">
        <v>17542146</v>
      </c>
      <c r="E37" s="66">
        <v>17542146</v>
      </c>
      <c r="F37" s="66">
        <v>21301201</v>
      </c>
      <c r="G37" s="66">
        <v>152031763</v>
      </c>
      <c r="H37" s="66">
        <v>160921343</v>
      </c>
      <c r="I37" s="66">
        <v>21301201</v>
      </c>
      <c r="J37" s="66">
        <v>134236619</v>
      </c>
      <c r="K37" s="66">
        <v>139551485</v>
      </c>
      <c r="L37" s="66">
        <v>87271599</v>
      </c>
      <c r="M37" s="66">
        <v>134236619</v>
      </c>
      <c r="N37" s="66">
        <v>188571443</v>
      </c>
      <c r="O37" s="66">
        <v>128342052</v>
      </c>
      <c r="P37" s="66">
        <v>80898980</v>
      </c>
      <c r="Q37" s="66">
        <v>188571443</v>
      </c>
      <c r="R37" s="66">
        <v>184722614</v>
      </c>
      <c r="S37" s="66">
        <v>144026228</v>
      </c>
      <c r="T37" s="66">
        <v>108754658</v>
      </c>
      <c r="U37" s="66">
        <v>184722614</v>
      </c>
      <c r="V37" s="66">
        <v>21301201</v>
      </c>
      <c r="W37" s="66">
        <v>17542146</v>
      </c>
      <c r="X37" s="66">
        <v>3759055</v>
      </c>
      <c r="Y37" s="103">
        <v>21.43</v>
      </c>
      <c r="Z37" s="68">
        <v>17542146</v>
      </c>
    </row>
    <row r="38" spans="1:26" ht="13.5">
      <c r="A38" s="243" t="s">
        <v>202</v>
      </c>
      <c r="B38" s="232" t="s">
        <v>95</v>
      </c>
      <c r="C38" s="233">
        <v>200163558</v>
      </c>
      <c r="D38" s="234">
        <v>17542145</v>
      </c>
      <c r="E38" s="235">
        <v>17542145</v>
      </c>
      <c r="F38" s="235">
        <v>152031763</v>
      </c>
      <c r="G38" s="235">
        <v>160921343</v>
      </c>
      <c r="H38" s="235">
        <v>134236619</v>
      </c>
      <c r="I38" s="235">
        <v>134236619</v>
      </c>
      <c r="J38" s="235">
        <v>139551485</v>
      </c>
      <c r="K38" s="235">
        <v>87271599</v>
      </c>
      <c r="L38" s="235">
        <v>188571443</v>
      </c>
      <c r="M38" s="235">
        <v>188571443</v>
      </c>
      <c r="N38" s="235">
        <v>128342052</v>
      </c>
      <c r="O38" s="235">
        <v>80898980</v>
      </c>
      <c r="P38" s="235">
        <v>184722614</v>
      </c>
      <c r="Q38" s="235">
        <v>184722614</v>
      </c>
      <c r="R38" s="235">
        <v>144026228</v>
      </c>
      <c r="S38" s="235">
        <v>108754658</v>
      </c>
      <c r="T38" s="235">
        <v>54416517</v>
      </c>
      <c r="U38" s="235">
        <v>54416517</v>
      </c>
      <c r="V38" s="235">
        <v>54416517</v>
      </c>
      <c r="W38" s="235">
        <v>17542145</v>
      </c>
      <c r="X38" s="235">
        <v>36874372</v>
      </c>
      <c r="Y38" s="236">
        <v>210.2</v>
      </c>
      <c r="Z38" s="237">
        <v>17542145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2011-08-12T15:07:19Z</dcterms:created>
  <dcterms:modified xsi:type="dcterms:W3CDTF">2011-08-12T15:07:19Z</dcterms:modified>
  <cp:category/>
  <cp:version/>
  <cp:contentType/>
  <cp:contentStatus/>
</cp:coreProperties>
</file>