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<sst xmlns="http://schemas.openxmlformats.org/spreadsheetml/2006/main" count="497" uniqueCount="248">
  <si>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Gauteng: Sedibeng(DC42)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</si>
  <si>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</si>
  <si>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</si>
  <si>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</si>
  <si>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</si>
  <si>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</si>
  <si>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</si>
  <si>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</si>
  <si>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</si>
  <si>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</si>
  <si>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</si>
  <si>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</si>
  <si>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</si>
  <si>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</si>
  <si>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</si>
  <si>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</si>
  <si>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</si>
  <si>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</si>
  <si>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</si>
  <si>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</si>
  <si>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</si>
  <si>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</si>
  <si>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</si>
  <si>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</si>
  <si>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</si>
  <si>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</si>
  <si>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</si>
  <si>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</si>
  <si>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</si>
  <si>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</si>
  <si>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</si>
  <si>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</si>
  <si>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</si>
  <si>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</si>
  <si>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</si>
  <si>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</si>
  <si>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</si>
  <si>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</si>
  <si>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</si>
  <si>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</si>
  <si>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</si>
  <si>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</si>
  <si>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</si>
  <si>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</si>
  <si>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</si>
  <si>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</si>
  <si>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</si>
  <si>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</si>
  <si>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</si>
  <si>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</si>
  <si>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</si>
  <si>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</si>
  <si>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</si>
  <si>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</si>
  <si>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</si>
  <si>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</si>
  <si>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</si>
  <si>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</si>
  <si>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</si>
  <si>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</si>
  <si>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</si>
  <si>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</si>
  <si>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</si>
  <si>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</si>
  <si>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</si>
  <si>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</si>
  <si>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</si>
  <si>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</si>
  <si>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</si>
  <si>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Sedibeng(DC42)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</si>
  <si>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</si>
  <si>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</si>
  <si>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</si>
  <si>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</si>
  <si>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</si>
  <si>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</si>
  <si>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</si>
  <si>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</si>
  <si>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</si>
  <si>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</si>
  <si>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</si>
  <si>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</si>
  <si>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</si>
  <si>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</si>
  <si>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</si>
  <si>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</si>
  <si>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</si>
  <si>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</si>
  <si>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</si>
  <si>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</si>
  <si>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</si>
  <si>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</si>
  <si>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</si>
  <si>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</si>
  <si>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</si>
  <si>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</si>
  <si>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</si>
  <si>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</si>
  <si>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</si>
  <si>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Sedibeng(DC42)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</si>
  <si>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</si>
  <si>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</si>
  <si>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</si>
  <si>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</si>
  <si>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</si>
  <si>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</si>
  <si>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</si>
  <si>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</si>
  <si>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</si>
  <si>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</si>
  <si>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</si>
  <si>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</si>
  <si>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</si>
  <si>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</si>
  <si>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</si>
  <si>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</si>
  <si>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</si>
  <si>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</si>
  <si>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</si>
  <si>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</si>
  <si>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</si>
  <si>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</si>
  <si>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</si>
  <si>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</si>
  <si>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</si>
  <si>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</si>
  <si>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</si>
  <si>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</si>
  <si>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</si>
  <si>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</si>
  <si>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</si>
  <si>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</si>
  <si>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Sedibeng(DC42)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</si>
  <si>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</si>
  <si>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</si>
  <si>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</si>
  <si>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</si>
  <si>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</si>
  <si>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</si>
  <si>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</si>
  <si>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</si>
  <si>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</si>
  <si>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Sedibeng(DC42)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</si>
  <si>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</si>
  <si>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</si>
  <si>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</si>
  <si>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</si>
  <si>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</si>
  <si>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</si>
  <si>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</si>
  <si>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</si>
  <si>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</si>
  <si>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</si>
  <si>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</si>
  <si>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</si>
  <si>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</si>
  <si>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</si>
  <si>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</si>
  <si>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</si>
  <si>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</si>
  <si>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</si>
  <si>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</si>
  <si>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</si>
  <si>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</si>
  <si>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</si>
  <si>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</si>
  <si>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</si>
  <si>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</si>
  <si>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</si>
  <si>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</si>
  <si>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</si>
  <si>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</si>
  <si>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</si>
  <si>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</si>
  <si>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</si>
  <si>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</si>
  <si>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Sedibeng(DC42)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</si>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</sst>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8">
        <v>0</v>
      </c>
    </row>
    <row r="7" spans="1:25" ht="13.5">
      <c r="A7" s="24" t="s">
        <v>32</v>
      </c>
      <c r="B7" s="2">
        <v>13813333</v>
      </c>
      <c r="C7" s="25">
        <v>13020000</v>
      </c>
      <c r="D7" s="26">
        <v>13020000</v>
      </c>
      <c r="E7" s="26">
        <v>164578</v>
      </c>
      <c r="F7" s="26">
        <v>1504256</v>
      </c>
      <c r="G7" s="26">
        <v>131485</v>
      </c>
      <c r="H7" s="26">
        <v>1800319</v>
      </c>
      <c r="I7" s="26">
        <v>629742</v>
      </c>
      <c r="J7" s="26">
        <v>463982</v>
      </c>
      <c r="K7" s="26">
        <v>144511</v>
      </c>
      <c r="L7" s="26">
        <v>1238235</v>
      </c>
      <c r="M7" s="26">
        <v>1076027</v>
      </c>
      <c r="N7" s="26">
        <v>311468</v>
      </c>
      <c r="O7" s="26">
        <v>673815</v>
      </c>
      <c r="P7" s="26">
        <v>2061310</v>
      </c>
      <c r="Q7" s="26">
        <v>173679</v>
      </c>
      <c r="R7" s="26">
        <v>106958</v>
      </c>
      <c r="S7" s="26">
        <v>0</v>
      </c>
      <c r="T7" s="26">
        <v>280637</v>
      </c>
      <c r="U7" s="26">
        <v>5380501</v>
      </c>
      <c r="V7" s="26">
        <v>13020000</v>
      </c>
      <c r="W7" s="26">
        <v>-7639499</v>
      </c>
      <c r="X7" s="27">
        <v>-58.68</v>
      </c>
      <c r="Y7" s="28">
        <v>13020000</v>
      </c>
    </row>
    <row r="8" spans="1:25" ht="13.5">
      <c r="A8" s="24" t="s">
        <v>33</v>
      </c>
      <c r="B8" s="2">
        <v>232702745</v>
      </c>
      <c r="C8" s="25">
        <v>247191000</v>
      </c>
      <c r="D8" s="26">
        <v>247191000</v>
      </c>
      <c r="E8" s="26">
        <v>81734500</v>
      </c>
      <c r="F8" s="26">
        <v>0</v>
      </c>
      <c r="G8" s="26">
        <v>0</v>
      </c>
      <c r="H8" s="26">
        <v>81734500</v>
      </c>
      <c r="I8" s="26">
        <v>0</v>
      </c>
      <c r="J8" s="26">
        <v>71073000</v>
      </c>
      <c r="K8" s="26">
        <v>0</v>
      </c>
      <c r="L8" s="26">
        <v>71073000</v>
      </c>
      <c r="M8" s="26">
        <v>0</v>
      </c>
      <c r="N8" s="26">
        <v>0</v>
      </c>
      <c r="O8" s="26">
        <v>68906000</v>
      </c>
      <c r="P8" s="26">
        <v>68906000</v>
      </c>
      <c r="Q8" s="26">
        <v>0</v>
      </c>
      <c r="R8" s="26">
        <v>0</v>
      </c>
      <c r="S8" s="26">
        <v>0</v>
      </c>
      <c r="T8" s="26">
        <v>0</v>
      </c>
      <c r="U8" s="26">
        <v>221713500</v>
      </c>
      <c r="V8" s="26">
        <v>247191000</v>
      </c>
      <c r="W8" s="26">
        <v>-25477500</v>
      </c>
      <c r="X8" s="27">
        <v>-10.31</v>
      </c>
      <c r="Y8" s="28">
        <v>247191000</v>
      </c>
    </row>
    <row r="9" spans="1:25" ht="13.5">
      <c r="A9" s="24" t="s">
        <v>34</v>
      </c>
      <c r="B9" s="2">
        <v>72420214</v>
      </c>
      <c r="C9" s="25">
        <v>61255858</v>
      </c>
      <c r="D9" s="26">
        <v>61255858</v>
      </c>
      <c r="E9" s="26">
        <v>777392</v>
      </c>
      <c r="F9" s="26">
        <v>1369433</v>
      </c>
      <c r="G9" s="26">
        <v>9529515</v>
      </c>
      <c r="H9" s="26">
        <v>11676340</v>
      </c>
      <c r="I9" s="26">
        <v>4913523</v>
      </c>
      <c r="J9" s="26">
        <v>1297048</v>
      </c>
      <c r="K9" s="26">
        <v>1301003</v>
      </c>
      <c r="L9" s="26">
        <v>7511574</v>
      </c>
      <c r="M9" s="26">
        <v>1493789</v>
      </c>
      <c r="N9" s="26">
        <v>8478379</v>
      </c>
      <c r="O9" s="26">
        <v>22486596</v>
      </c>
      <c r="P9" s="26">
        <v>32458764</v>
      </c>
      <c r="Q9" s="26">
        <v>14095336</v>
      </c>
      <c r="R9" s="26">
        <v>8865182</v>
      </c>
      <c r="S9" s="26">
        <v>0</v>
      </c>
      <c r="T9" s="26">
        <v>22960518</v>
      </c>
      <c r="U9" s="26">
        <v>74607196</v>
      </c>
      <c r="V9" s="26">
        <v>61255858</v>
      </c>
      <c r="W9" s="26">
        <v>13351338</v>
      </c>
      <c r="X9" s="27">
        <v>21.8</v>
      </c>
      <c r="Y9" s="28">
        <v>61255858</v>
      </c>
    </row>
    <row r="10" spans="1:25" ht="25.5">
      <c r="A10" s="29" t="s">
        <v>212</v>
      </c>
      <c r="B10" s="30">
        <f>SUM(B5:B9)</f>
        <v>318936292</v>
      </c>
      <c r="C10" s="31">
        <f aca="true" t="shared" si="0" ref="C10:Y10">SUM(C5:C9)</f>
        <v>321466858</v>
      </c>
      <c r="D10" s="32">
        <f t="shared" si="0"/>
        <v>321466858</v>
      </c>
      <c r="E10" s="32">
        <f t="shared" si="0"/>
        <v>82676470</v>
      </c>
      <c r="F10" s="32">
        <f t="shared" si="0"/>
        <v>2873689</v>
      </c>
      <c r="G10" s="32">
        <f t="shared" si="0"/>
        <v>9661000</v>
      </c>
      <c r="H10" s="32">
        <f t="shared" si="0"/>
        <v>95211159</v>
      </c>
      <c r="I10" s="32">
        <f t="shared" si="0"/>
        <v>5543265</v>
      </c>
      <c r="J10" s="32">
        <f t="shared" si="0"/>
        <v>72834030</v>
      </c>
      <c r="K10" s="32">
        <f t="shared" si="0"/>
        <v>1445514</v>
      </c>
      <c r="L10" s="32">
        <f t="shared" si="0"/>
        <v>79822809</v>
      </c>
      <c r="M10" s="32">
        <f t="shared" si="0"/>
        <v>2569816</v>
      </c>
      <c r="N10" s="32">
        <f t="shared" si="0"/>
        <v>8789847</v>
      </c>
      <c r="O10" s="32">
        <f t="shared" si="0"/>
        <v>92066411</v>
      </c>
      <c r="P10" s="32">
        <f t="shared" si="0"/>
        <v>103426074</v>
      </c>
      <c r="Q10" s="32">
        <f t="shared" si="0"/>
        <v>14269015</v>
      </c>
      <c r="R10" s="32">
        <f t="shared" si="0"/>
        <v>8972140</v>
      </c>
      <c r="S10" s="32">
        <f t="shared" si="0"/>
        <v>0</v>
      </c>
      <c r="T10" s="32">
        <f t="shared" si="0"/>
        <v>23241155</v>
      </c>
      <c r="U10" s="32">
        <f t="shared" si="0"/>
        <v>301701197</v>
      </c>
      <c r="V10" s="32">
        <f t="shared" si="0"/>
        <v>321466858</v>
      </c>
      <c r="W10" s="32">
        <f t="shared" si="0"/>
        <v>-19765661</v>
      </c>
      <c r="X10" s="33">
        <f>+IF(V10&lt;&gt;0,(W10/V10)*100,0)</f>
        <v>-6.148584374442731</v>
      </c>
      <c r="Y10" s="34">
        <f t="shared" si="0"/>
        <v>321466858</v>
      </c>
    </row>
    <row r="11" spans="1:25" ht="13.5">
      <c r="A11" s="24" t="s">
        <v>36</v>
      </c>
      <c r="B11" s="2">
        <v>190151583</v>
      </c>
      <c r="C11" s="25">
        <v>202412546</v>
      </c>
      <c r="D11" s="26">
        <v>202412546</v>
      </c>
      <c r="E11" s="26">
        <v>17710908</v>
      </c>
      <c r="F11" s="26">
        <v>18167544</v>
      </c>
      <c r="G11" s="26">
        <v>19100233</v>
      </c>
      <c r="H11" s="26">
        <v>54978685</v>
      </c>
      <c r="I11" s="26">
        <v>18348758</v>
      </c>
      <c r="J11" s="26">
        <v>18311000</v>
      </c>
      <c r="K11" s="26">
        <v>20582686</v>
      </c>
      <c r="L11" s="26">
        <v>57242444</v>
      </c>
      <c r="M11" s="26">
        <v>17854964</v>
      </c>
      <c r="N11" s="26">
        <v>18986868</v>
      </c>
      <c r="O11" s="26">
        <v>18000535</v>
      </c>
      <c r="P11" s="26">
        <v>54842367</v>
      </c>
      <c r="Q11" s="26">
        <v>22115601</v>
      </c>
      <c r="R11" s="26">
        <v>17520691</v>
      </c>
      <c r="S11" s="26">
        <v>0</v>
      </c>
      <c r="T11" s="26">
        <v>39636292</v>
      </c>
      <c r="U11" s="26">
        <v>206699788</v>
      </c>
      <c r="V11" s="26">
        <v>202412546</v>
      </c>
      <c r="W11" s="26">
        <v>4287242</v>
      </c>
      <c r="X11" s="27">
        <v>2.12</v>
      </c>
      <c r="Y11" s="28">
        <v>202412546</v>
      </c>
    </row>
    <row r="12" spans="1:25" ht="13.5">
      <c r="A12" s="24" t="s">
        <v>37</v>
      </c>
      <c r="B12" s="2">
        <v>7397646</v>
      </c>
      <c r="C12" s="25">
        <v>8738906</v>
      </c>
      <c r="D12" s="26">
        <v>8738906</v>
      </c>
      <c r="E12" s="26">
        <v>624086</v>
      </c>
      <c r="F12" s="26">
        <v>632612</v>
      </c>
      <c r="G12" s="26">
        <v>638326</v>
      </c>
      <c r="H12" s="26">
        <v>1895024</v>
      </c>
      <c r="I12" s="26">
        <v>623486</v>
      </c>
      <c r="J12" s="26">
        <v>605587</v>
      </c>
      <c r="K12" s="26">
        <v>910601</v>
      </c>
      <c r="L12" s="26">
        <v>2139674</v>
      </c>
      <c r="M12" s="26">
        <v>684415</v>
      </c>
      <c r="N12" s="26">
        <v>672310</v>
      </c>
      <c r="O12" s="26">
        <v>667303</v>
      </c>
      <c r="P12" s="26">
        <v>2024028</v>
      </c>
      <c r="Q12" s="26">
        <v>668762</v>
      </c>
      <c r="R12" s="26">
        <v>473267</v>
      </c>
      <c r="S12" s="26">
        <v>0</v>
      </c>
      <c r="T12" s="26">
        <v>1142029</v>
      </c>
      <c r="U12" s="26">
        <v>7200755</v>
      </c>
      <c r="V12" s="26">
        <v>8738906</v>
      </c>
      <c r="W12" s="26">
        <v>-1538151</v>
      </c>
      <c r="X12" s="27">
        <v>-17.6</v>
      </c>
      <c r="Y12" s="28">
        <v>8738906</v>
      </c>
    </row>
    <row r="13" spans="1:25" ht="13.5">
      <c r="A13" s="24" t="s">
        <v>213</v>
      </c>
      <c r="B13" s="2">
        <v>8962556</v>
      </c>
      <c r="C13" s="25">
        <v>7069032</v>
      </c>
      <c r="D13" s="26">
        <v>7069032</v>
      </c>
      <c r="E13" s="26">
        <v>0</v>
      </c>
      <c r="F13" s="26">
        <v>0</v>
      </c>
      <c r="G13" s="26">
        <v>0</v>
      </c>
      <c r="H13" s="26">
        <v>0</v>
      </c>
      <c r="I13" s="26">
        <v>2998305</v>
      </c>
      <c r="J13" s="26">
        <v>1966245</v>
      </c>
      <c r="K13" s="26">
        <v>0</v>
      </c>
      <c r="L13" s="26">
        <v>4964550</v>
      </c>
      <c r="M13" s="26">
        <v>2563052</v>
      </c>
      <c r="N13" s="26">
        <v>0</v>
      </c>
      <c r="O13" s="26">
        <v>1310926</v>
      </c>
      <c r="P13" s="26">
        <v>3873978</v>
      </c>
      <c r="Q13" s="26">
        <v>2407634</v>
      </c>
      <c r="R13" s="26">
        <v>1342472</v>
      </c>
      <c r="S13" s="26">
        <v>0</v>
      </c>
      <c r="T13" s="26">
        <v>3750106</v>
      </c>
      <c r="U13" s="26">
        <v>12588634</v>
      </c>
      <c r="V13" s="26">
        <v>7069032</v>
      </c>
      <c r="W13" s="26">
        <v>5519602</v>
      </c>
      <c r="X13" s="27">
        <v>78.08</v>
      </c>
      <c r="Y13" s="28">
        <v>7069032</v>
      </c>
    </row>
    <row r="14" spans="1:25" ht="13.5">
      <c r="A14" s="24" t="s">
        <v>39</v>
      </c>
      <c r="B14" s="2">
        <v>317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176877</v>
      </c>
      <c r="G15" s="26">
        <v>0</v>
      </c>
      <c r="H15" s="26">
        <v>176877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176877</v>
      </c>
      <c r="V15" s="26">
        <v>0</v>
      </c>
      <c r="W15" s="26">
        <v>176877</v>
      </c>
      <c r="X15" s="27">
        <v>0</v>
      </c>
      <c r="Y15" s="28">
        <v>0</v>
      </c>
    </row>
    <row r="16" spans="1:25" ht="13.5">
      <c r="A16" s="35" t="s">
        <v>41</v>
      </c>
      <c r="B16" s="2">
        <v>20151737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133907271</v>
      </c>
      <c r="C17" s="25">
        <v>107042754</v>
      </c>
      <c r="D17" s="26">
        <v>107042754</v>
      </c>
      <c r="E17" s="26">
        <v>9799088</v>
      </c>
      <c r="F17" s="26">
        <v>6361555</v>
      </c>
      <c r="G17" s="26">
        <v>8328546</v>
      </c>
      <c r="H17" s="26">
        <v>24489189</v>
      </c>
      <c r="I17" s="26">
        <v>8534087</v>
      </c>
      <c r="J17" s="26">
        <v>10003524</v>
      </c>
      <c r="K17" s="26">
        <v>5784419</v>
      </c>
      <c r="L17" s="26">
        <v>24322030</v>
      </c>
      <c r="M17" s="26">
        <v>7896046</v>
      </c>
      <c r="N17" s="26">
        <v>11517272</v>
      </c>
      <c r="O17" s="26">
        <v>9293792</v>
      </c>
      <c r="P17" s="26">
        <v>28707110</v>
      </c>
      <c r="Q17" s="26">
        <v>6382658</v>
      </c>
      <c r="R17" s="26">
        <v>11820396</v>
      </c>
      <c r="S17" s="26">
        <v>0</v>
      </c>
      <c r="T17" s="26">
        <v>18203054</v>
      </c>
      <c r="U17" s="26">
        <v>95721383</v>
      </c>
      <c r="V17" s="26">
        <v>107042754</v>
      </c>
      <c r="W17" s="26">
        <v>-11321371</v>
      </c>
      <c r="X17" s="27">
        <v>-10.58</v>
      </c>
      <c r="Y17" s="28">
        <v>107042754</v>
      </c>
    </row>
    <row r="18" spans="1:25" ht="13.5">
      <c r="A18" s="36" t="s">
        <v>43</v>
      </c>
      <c r="B18" s="37">
        <f>SUM(B11:B17)</f>
        <v>360571110</v>
      </c>
      <c r="C18" s="38">
        <f aca="true" t="shared" si="1" ref="C18:Y18">SUM(C11:C17)</f>
        <v>325263238</v>
      </c>
      <c r="D18" s="39">
        <f t="shared" si="1"/>
        <v>325263238</v>
      </c>
      <c r="E18" s="39">
        <f t="shared" si="1"/>
        <v>28134082</v>
      </c>
      <c r="F18" s="39">
        <f t="shared" si="1"/>
        <v>25338588</v>
      </c>
      <c r="G18" s="39">
        <f t="shared" si="1"/>
        <v>28067105</v>
      </c>
      <c r="H18" s="39">
        <f t="shared" si="1"/>
        <v>81539775</v>
      </c>
      <c r="I18" s="39">
        <f t="shared" si="1"/>
        <v>30504636</v>
      </c>
      <c r="J18" s="39">
        <f t="shared" si="1"/>
        <v>30886356</v>
      </c>
      <c r="K18" s="39">
        <f t="shared" si="1"/>
        <v>27277706</v>
      </c>
      <c r="L18" s="39">
        <f t="shared" si="1"/>
        <v>88668698</v>
      </c>
      <c r="M18" s="39">
        <f t="shared" si="1"/>
        <v>28998477</v>
      </c>
      <c r="N18" s="39">
        <f t="shared" si="1"/>
        <v>31176450</v>
      </c>
      <c r="O18" s="39">
        <f t="shared" si="1"/>
        <v>29272556</v>
      </c>
      <c r="P18" s="39">
        <f t="shared" si="1"/>
        <v>89447483</v>
      </c>
      <c r="Q18" s="39">
        <f t="shared" si="1"/>
        <v>31574655</v>
      </c>
      <c r="R18" s="39">
        <f t="shared" si="1"/>
        <v>31156826</v>
      </c>
      <c r="S18" s="39">
        <f t="shared" si="1"/>
        <v>0</v>
      </c>
      <c r="T18" s="39">
        <f t="shared" si="1"/>
        <v>62731481</v>
      </c>
      <c r="U18" s="39">
        <f t="shared" si="1"/>
        <v>322387437</v>
      </c>
      <c r="V18" s="39">
        <f t="shared" si="1"/>
        <v>325263238</v>
      </c>
      <c r="W18" s="39">
        <f t="shared" si="1"/>
        <v>-2875801</v>
      </c>
      <c r="X18" s="33">
        <f>+IF(V18&lt;&gt;0,(W18/V18)*100,0)</f>
        <v>-0.8841457207654067</v>
      </c>
      <c r="Y18" s="40">
        <f t="shared" si="1"/>
        <v>325263238</v>
      </c>
    </row>
    <row r="19" spans="1:25" ht="13.5">
      <c r="A19" s="36" t="s">
        <v>44</v>
      </c>
      <c r="B19" s="41">
        <f>+B10-B18</f>
        <v>-41634818</v>
      </c>
      <c r="C19" s="42">
        <f aca="true" t="shared" si="2" ref="C19:Y19">+C10-C18</f>
        <v>-3796380</v>
      </c>
      <c r="D19" s="43">
        <f t="shared" si="2"/>
        <v>-3796380</v>
      </c>
      <c r="E19" s="43">
        <f t="shared" si="2"/>
        <v>54542388</v>
      </c>
      <c r="F19" s="43">
        <f t="shared" si="2"/>
        <v>-22464899</v>
      </c>
      <c r="G19" s="43">
        <f t="shared" si="2"/>
        <v>-18406105</v>
      </c>
      <c r="H19" s="43">
        <f t="shared" si="2"/>
        <v>13671384</v>
      </c>
      <c r="I19" s="43">
        <f t="shared" si="2"/>
        <v>-24961371</v>
      </c>
      <c r="J19" s="43">
        <f t="shared" si="2"/>
        <v>41947674</v>
      </c>
      <c r="K19" s="43">
        <f t="shared" si="2"/>
        <v>-25832192</v>
      </c>
      <c r="L19" s="43">
        <f t="shared" si="2"/>
        <v>-8845889</v>
      </c>
      <c r="M19" s="43">
        <f t="shared" si="2"/>
        <v>-26428661</v>
      </c>
      <c r="N19" s="43">
        <f t="shared" si="2"/>
        <v>-22386603</v>
      </c>
      <c r="O19" s="43">
        <f t="shared" si="2"/>
        <v>62793855</v>
      </c>
      <c r="P19" s="43">
        <f t="shared" si="2"/>
        <v>13978591</v>
      </c>
      <c r="Q19" s="43">
        <f t="shared" si="2"/>
        <v>-17305640</v>
      </c>
      <c r="R19" s="43">
        <f t="shared" si="2"/>
        <v>-22184686</v>
      </c>
      <c r="S19" s="43">
        <f t="shared" si="2"/>
        <v>0</v>
      </c>
      <c r="T19" s="43">
        <f t="shared" si="2"/>
        <v>-39490326</v>
      </c>
      <c r="U19" s="43">
        <f t="shared" si="2"/>
        <v>-20686240</v>
      </c>
      <c r="V19" s="43">
        <f>IF(D10=D18,0,V10-V18)</f>
        <v>-3796380</v>
      </c>
      <c r="W19" s="43">
        <f t="shared" si="2"/>
        <v>-16889860</v>
      </c>
      <c r="X19" s="44">
        <f>+IF(V19&lt;&gt;0,(W19/V19)*100,0)</f>
        <v>444.8938199021173</v>
      </c>
      <c r="Y19" s="45">
        <f t="shared" si="2"/>
        <v>-3796380</v>
      </c>
    </row>
    <row r="20" spans="1:25" ht="13.5">
      <c r="A20" s="24" t="s">
        <v>45</v>
      </c>
      <c r="B20" s="2">
        <v>19751132</v>
      </c>
      <c r="C20" s="25">
        <v>51750000</v>
      </c>
      <c r="D20" s="26">
        <v>51750000</v>
      </c>
      <c r="E20" s="26">
        <v>49995</v>
      </c>
      <c r="F20" s="26">
        <v>48935</v>
      </c>
      <c r="G20" s="26">
        <v>107819</v>
      </c>
      <c r="H20" s="26">
        <v>206749</v>
      </c>
      <c r="I20" s="26">
        <v>50516</v>
      </c>
      <c r="J20" s="26">
        <v>48245</v>
      </c>
      <c r="K20" s="26">
        <v>85217</v>
      </c>
      <c r="L20" s="26">
        <v>183978</v>
      </c>
      <c r="M20" s="26">
        <v>54524</v>
      </c>
      <c r="N20" s="26">
        <v>54524</v>
      </c>
      <c r="O20" s="26">
        <v>65827</v>
      </c>
      <c r="P20" s="26">
        <v>174875</v>
      </c>
      <c r="Q20" s="26">
        <v>55123</v>
      </c>
      <c r="R20" s="26">
        <v>51908</v>
      </c>
      <c r="S20" s="26">
        <v>0</v>
      </c>
      <c r="T20" s="26">
        <v>107031</v>
      </c>
      <c r="U20" s="26">
        <v>672633</v>
      </c>
      <c r="V20" s="26">
        <v>51750000</v>
      </c>
      <c r="W20" s="26">
        <v>-51077367</v>
      </c>
      <c r="X20" s="27">
        <v>-98.7</v>
      </c>
      <c r="Y20" s="28">
        <v>51750000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-21883686</v>
      </c>
      <c r="C22" s="53">
        <f aca="true" t="shared" si="3" ref="C22:Y22">SUM(C19:C21)</f>
        <v>47953620</v>
      </c>
      <c r="D22" s="54">
        <f t="shared" si="3"/>
        <v>47953620</v>
      </c>
      <c r="E22" s="54">
        <f t="shared" si="3"/>
        <v>54592383</v>
      </c>
      <c r="F22" s="54">
        <f t="shared" si="3"/>
        <v>-22415964</v>
      </c>
      <c r="G22" s="54">
        <f t="shared" si="3"/>
        <v>-18298286</v>
      </c>
      <c r="H22" s="54">
        <f t="shared" si="3"/>
        <v>13878133</v>
      </c>
      <c r="I22" s="54">
        <f t="shared" si="3"/>
        <v>-24910855</v>
      </c>
      <c r="J22" s="54">
        <f t="shared" si="3"/>
        <v>41995919</v>
      </c>
      <c r="K22" s="54">
        <f t="shared" si="3"/>
        <v>-25746975</v>
      </c>
      <c r="L22" s="54">
        <f t="shared" si="3"/>
        <v>-8661911</v>
      </c>
      <c r="M22" s="54">
        <f t="shared" si="3"/>
        <v>-26374137</v>
      </c>
      <c r="N22" s="54">
        <f t="shared" si="3"/>
        <v>-22332079</v>
      </c>
      <c r="O22" s="54">
        <f t="shared" si="3"/>
        <v>62859682</v>
      </c>
      <c r="P22" s="54">
        <f t="shared" si="3"/>
        <v>14153466</v>
      </c>
      <c r="Q22" s="54">
        <f t="shared" si="3"/>
        <v>-17250517</v>
      </c>
      <c r="R22" s="54">
        <f t="shared" si="3"/>
        <v>-22132778</v>
      </c>
      <c r="S22" s="54">
        <f t="shared" si="3"/>
        <v>0</v>
      </c>
      <c r="T22" s="54">
        <f t="shared" si="3"/>
        <v>-39383295</v>
      </c>
      <c r="U22" s="54">
        <f t="shared" si="3"/>
        <v>-20013607</v>
      </c>
      <c r="V22" s="54">
        <f t="shared" si="3"/>
        <v>47953620</v>
      </c>
      <c r="W22" s="54">
        <f t="shared" si="3"/>
        <v>-67967227</v>
      </c>
      <c r="X22" s="55">
        <f>+IF(V22&lt;&gt;0,(W22/V22)*100,0)</f>
        <v>-141.73534135691946</v>
      </c>
      <c r="Y22" s="56">
        <f t="shared" si="3"/>
        <v>47953620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-21883686</v>
      </c>
      <c r="C24" s="42">
        <f aca="true" t="shared" si="4" ref="C24:Y24">SUM(C22:C23)</f>
        <v>47953620</v>
      </c>
      <c r="D24" s="43">
        <f t="shared" si="4"/>
        <v>47953620</v>
      </c>
      <c r="E24" s="43">
        <f t="shared" si="4"/>
        <v>54592383</v>
      </c>
      <c r="F24" s="43">
        <f t="shared" si="4"/>
        <v>-22415964</v>
      </c>
      <c r="G24" s="43">
        <f t="shared" si="4"/>
        <v>-18298286</v>
      </c>
      <c r="H24" s="43">
        <f t="shared" si="4"/>
        <v>13878133</v>
      </c>
      <c r="I24" s="43">
        <f t="shared" si="4"/>
        <v>-24910855</v>
      </c>
      <c r="J24" s="43">
        <f t="shared" si="4"/>
        <v>41995919</v>
      </c>
      <c r="K24" s="43">
        <f t="shared" si="4"/>
        <v>-25746975</v>
      </c>
      <c r="L24" s="43">
        <f t="shared" si="4"/>
        <v>-8661911</v>
      </c>
      <c r="M24" s="43">
        <f t="shared" si="4"/>
        <v>-26374137</v>
      </c>
      <c r="N24" s="43">
        <f t="shared" si="4"/>
        <v>-22332079</v>
      </c>
      <c r="O24" s="43">
        <f t="shared" si="4"/>
        <v>62859682</v>
      </c>
      <c r="P24" s="43">
        <f t="shared" si="4"/>
        <v>14153466</v>
      </c>
      <c r="Q24" s="43">
        <f t="shared" si="4"/>
        <v>-17250517</v>
      </c>
      <c r="R24" s="43">
        <f t="shared" si="4"/>
        <v>-22132778</v>
      </c>
      <c r="S24" s="43">
        <f t="shared" si="4"/>
        <v>0</v>
      </c>
      <c r="T24" s="43">
        <f t="shared" si="4"/>
        <v>-39383295</v>
      </c>
      <c r="U24" s="43">
        <f t="shared" si="4"/>
        <v>-20013607</v>
      </c>
      <c r="V24" s="43">
        <f t="shared" si="4"/>
        <v>47953620</v>
      </c>
      <c r="W24" s="43">
        <f t="shared" si="4"/>
        <v>-67967227</v>
      </c>
      <c r="X24" s="44">
        <f>+IF(V24&lt;&gt;0,(W24/V24)*100,0)</f>
        <v>-141.73534135691946</v>
      </c>
      <c r="Y24" s="45">
        <f t="shared" si="4"/>
        <v>47953620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65681287</v>
      </c>
      <c r="C27" s="65">
        <v>0</v>
      </c>
      <c r="D27" s="66">
        <v>0</v>
      </c>
      <c r="E27" s="66">
        <v>0</v>
      </c>
      <c r="F27" s="66">
        <v>425216</v>
      </c>
      <c r="G27" s="66">
        <v>1642178</v>
      </c>
      <c r="H27" s="66">
        <v>2067394</v>
      </c>
      <c r="I27" s="66">
        <v>2284038</v>
      </c>
      <c r="J27" s="66">
        <v>2032185</v>
      </c>
      <c r="K27" s="66">
        <v>4574685</v>
      </c>
      <c r="L27" s="66">
        <v>8890908</v>
      </c>
      <c r="M27" s="66">
        <v>2980523</v>
      </c>
      <c r="N27" s="66">
        <v>508575</v>
      </c>
      <c r="O27" s="66">
        <v>1368889</v>
      </c>
      <c r="P27" s="66">
        <v>4857987</v>
      </c>
      <c r="Q27" s="66">
        <v>2843894</v>
      </c>
      <c r="R27" s="66">
        <v>5231057</v>
      </c>
      <c r="S27" s="66">
        <v>0</v>
      </c>
      <c r="T27" s="66">
        <v>8074951</v>
      </c>
      <c r="U27" s="66">
        <v>23891240</v>
      </c>
      <c r="V27" s="66">
        <v>0</v>
      </c>
      <c r="W27" s="66">
        <v>23891240</v>
      </c>
      <c r="X27" s="67">
        <v>0</v>
      </c>
      <c r="Y27" s="68">
        <v>0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8">
        <v>0</v>
      </c>
    </row>
    <row r="29" spans="1:25" ht="13.5">
      <c r="A29" s="24" t="s">
        <v>217</v>
      </c>
      <c r="B29" s="2">
        <v>65681287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520337</v>
      </c>
      <c r="G31" s="26">
        <v>1642178</v>
      </c>
      <c r="H31" s="26">
        <v>2162515</v>
      </c>
      <c r="I31" s="26">
        <v>2284039</v>
      </c>
      <c r="J31" s="26">
        <v>2032185</v>
      </c>
      <c r="K31" s="26">
        <v>4574685</v>
      </c>
      <c r="L31" s="26">
        <v>8890909</v>
      </c>
      <c r="M31" s="26">
        <v>2980523</v>
      </c>
      <c r="N31" s="26">
        <v>508575</v>
      </c>
      <c r="O31" s="26">
        <v>1368889</v>
      </c>
      <c r="P31" s="26">
        <v>4857987</v>
      </c>
      <c r="Q31" s="26">
        <v>2843894</v>
      </c>
      <c r="R31" s="26">
        <v>5231057</v>
      </c>
      <c r="S31" s="26">
        <v>0</v>
      </c>
      <c r="T31" s="26">
        <v>8074951</v>
      </c>
      <c r="U31" s="26">
        <v>23986362</v>
      </c>
      <c r="V31" s="26">
        <v>0</v>
      </c>
      <c r="W31" s="26">
        <v>23986362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65681287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0</v>
      </c>
      <c r="F32" s="66">
        <f t="shared" si="5"/>
        <v>520337</v>
      </c>
      <c r="G32" s="66">
        <f t="shared" si="5"/>
        <v>1642178</v>
      </c>
      <c r="H32" s="66">
        <f t="shared" si="5"/>
        <v>2162515</v>
      </c>
      <c r="I32" s="66">
        <f t="shared" si="5"/>
        <v>2284039</v>
      </c>
      <c r="J32" s="66">
        <f t="shared" si="5"/>
        <v>2032185</v>
      </c>
      <c r="K32" s="66">
        <f t="shared" si="5"/>
        <v>4574685</v>
      </c>
      <c r="L32" s="66">
        <f t="shared" si="5"/>
        <v>8890909</v>
      </c>
      <c r="M32" s="66">
        <f t="shared" si="5"/>
        <v>2980523</v>
      </c>
      <c r="N32" s="66">
        <f t="shared" si="5"/>
        <v>508575</v>
      </c>
      <c r="O32" s="66">
        <f t="shared" si="5"/>
        <v>1368889</v>
      </c>
      <c r="P32" s="66">
        <f t="shared" si="5"/>
        <v>4857987</v>
      </c>
      <c r="Q32" s="66">
        <f t="shared" si="5"/>
        <v>2843894</v>
      </c>
      <c r="R32" s="66">
        <f t="shared" si="5"/>
        <v>5231057</v>
      </c>
      <c r="S32" s="66">
        <f t="shared" si="5"/>
        <v>0</v>
      </c>
      <c r="T32" s="66">
        <f t="shared" si="5"/>
        <v>8074951</v>
      </c>
      <c r="U32" s="66">
        <f t="shared" si="5"/>
        <v>23986362</v>
      </c>
      <c r="V32" s="66">
        <f t="shared" si="5"/>
        <v>0</v>
      </c>
      <c r="W32" s="66">
        <f t="shared" si="5"/>
        <v>23986362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137336279</v>
      </c>
      <c r="C35" s="25">
        <v>99492594</v>
      </c>
      <c r="D35" s="26">
        <v>99492594</v>
      </c>
      <c r="E35" s="26">
        <v>206639067</v>
      </c>
      <c r="F35" s="26">
        <v>186152884</v>
      </c>
      <c r="G35" s="26">
        <v>154789561</v>
      </c>
      <c r="H35" s="26">
        <v>547581512</v>
      </c>
      <c r="I35" s="26">
        <v>125265747</v>
      </c>
      <c r="J35" s="26">
        <v>175014003</v>
      </c>
      <c r="K35" s="26">
        <v>153795967</v>
      </c>
      <c r="L35" s="26">
        <v>454075717</v>
      </c>
      <c r="M35" s="26">
        <v>136764334</v>
      </c>
      <c r="N35" s="26">
        <v>132748008</v>
      </c>
      <c r="O35" s="26">
        <v>167326100</v>
      </c>
      <c r="P35" s="26">
        <v>436838442</v>
      </c>
      <c r="Q35" s="26">
        <v>146121449</v>
      </c>
      <c r="R35" s="26">
        <v>0</v>
      </c>
      <c r="S35" s="26">
        <v>0</v>
      </c>
      <c r="T35" s="26">
        <v>146121449</v>
      </c>
      <c r="U35" s="26">
        <v>1584617120</v>
      </c>
      <c r="V35" s="26">
        <v>99492594</v>
      </c>
      <c r="W35" s="26">
        <v>1485124526</v>
      </c>
      <c r="X35" s="27">
        <v>1492.7</v>
      </c>
      <c r="Y35" s="28">
        <v>99492594</v>
      </c>
    </row>
    <row r="36" spans="1:25" ht="13.5">
      <c r="A36" s="24" t="s">
        <v>56</v>
      </c>
      <c r="B36" s="2">
        <v>168783723</v>
      </c>
      <c r="C36" s="25">
        <v>294763633</v>
      </c>
      <c r="D36" s="26">
        <v>294763633</v>
      </c>
      <c r="E36" s="26">
        <v>171845487</v>
      </c>
      <c r="F36" s="26">
        <v>172270703</v>
      </c>
      <c r="G36" s="26">
        <v>173940463</v>
      </c>
      <c r="H36" s="26">
        <v>518056653</v>
      </c>
      <c r="I36" s="26">
        <v>172411544</v>
      </c>
      <c r="J36" s="26">
        <v>173106907</v>
      </c>
      <c r="K36" s="26">
        <v>177780981</v>
      </c>
      <c r="L36" s="26">
        <v>523299432</v>
      </c>
      <c r="M36" s="26">
        <v>178000870</v>
      </c>
      <c r="N36" s="26">
        <v>178509445</v>
      </c>
      <c r="O36" s="26">
        <v>178527478</v>
      </c>
      <c r="P36" s="26">
        <v>535037793</v>
      </c>
      <c r="Q36" s="26">
        <v>178897525</v>
      </c>
      <c r="R36" s="26">
        <v>0</v>
      </c>
      <c r="S36" s="26">
        <v>0</v>
      </c>
      <c r="T36" s="26">
        <v>178897525</v>
      </c>
      <c r="U36" s="26">
        <v>1755291403</v>
      </c>
      <c r="V36" s="26">
        <v>294763633</v>
      </c>
      <c r="W36" s="26">
        <v>1460527770</v>
      </c>
      <c r="X36" s="27">
        <v>495.49</v>
      </c>
      <c r="Y36" s="28">
        <v>294763633</v>
      </c>
    </row>
    <row r="37" spans="1:25" ht="13.5">
      <c r="A37" s="24" t="s">
        <v>57</v>
      </c>
      <c r="B37" s="2">
        <v>76401755</v>
      </c>
      <c r="C37" s="25">
        <v>59588800</v>
      </c>
      <c r="D37" s="26">
        <v>59588800</v>
      </c>
      <c r="E37" s="26">
        <v>62346240</v>
      </c>
      <c r="F37" s="26">
        <v>65046235</v>
      </c>
      <c r="G37" s="26">
        <v>53682257</v>
      </c>
      <c r="H37" s="26">
        <v>181074732</v>
      </c>
      <c r="I37" s="26">
        <v>48331631</v>
      </c>
      <c r="J37" s="26">
        <v>56149905</v>
      </c>
      <c r="K37" s="26">
        <v>65352916</v>
      </c>
      <c r="L37" s="26">
        <v>169834452</v>
      </c>
      <c r="M37" s="26">
        <v>74984735</v>
      </c>
      <c r="N37" s="26">
        <v>93809065</v>
      </c>
      <c r="O37" s="26">
        <v>65522007</v>
      </c>
      <c r="P37" s="26">
        <v>234315807</v>
      </c>
      <c r="Q37" s="26">
        <v>62004301</v>
      </c>
      <c r="R37" s="26">
        <v>0</v>
      </c>
      <c r="S37" s="26">
        <v>0</v>
      </c>
      <c r="T37" s="26">
        <v>62004301</v>
      </c>
      <c r="U37" s="26">
        <v>647229292</v>
      </c>
      <c r="V37" s="26">
        <v>59588800</v>
      </c>
      <c r="W37" s="26">
        <v>587640492</v>
      </c>
      <c r="X37" s="27">
        <v>986.16</v>
      </c>
      <c r="Y37" s="28">
        <v>59588800</v>
      </c>
    </row>
    <row r="38" spans="1:25" ht="13.5">
      <c r="A38" s="24" t="s">
        <v>58</v>
      </c>
      <c r="B38" s="2">
        <v>0</v>
      </c>
      <c r="C38" s="25">
        <v>1708160</v>
      </c>
      <c r="D38" s="26">
        <v>1708160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1708160</v>
      </c>
      <c r="W38" s="26">
        <v>-1708160</v>
      </c>
      <c r="X38" s="27">
        <v>-100</v>
      </c>
      <c r="Y38" s="28">
        <v>1708160</v>
      </c>
    </row>
    <row r="39" spans="1:25" ht="13.5">
      <c r="A39" s="24" t="s">
        <v>59</v>
      </c>
      <c r="B39" s="2">
        <v>229718247</v>
      </c>
      <c r="C39" s="25">
        <v>332959267</v>
      </c>
      <c r="D39" s="26">
        <v>332959267</v>
      </c>
      <c r="E39" s="26">
        <v>316138314</v>
      </c>
      <c r="F39" s="26">
        <v>293377352</v>
      </c>
      <c r="G39" s="26">
        <v>275047767</v>
      </c>
      <c r="H39" s="26">
        <v>884563433</v>
      </c>
      <c r="I39" s="26">
        <v>249345660</v>
      </c>
      <c r="J39" s="26">
        <v>291971005</v>
      </c>
      <c r="K39" s="26">
        <v>266224032</v>
      </c>
      <c r="L39" s="26">
        <v>807540697</v>
      </c>
      <c r="M39" s="26">
        <v>239780469</v>
      </c>
      <c r="N39" s="26">
        <v>217448388</v>
      </c>
      <c r="O39" s="26">
        <v>280331571</v>
      </c>
      <c r="P39" s="26">
        <v>737560428</v>
      </c>
      <c r="Q39" s="26">
        <v>263014673</v>
      </c>
      <c r="R39" s="26">
        <v>0</v>
      </c>
      <c r="S39" s="26">
        <v>0</v>
      </c>
      <c r="T39" s="26">
        <v>263014673</v>
      </c>
      <c r="U39" s="26">
        <v>2692679231</v>
      </c>
      <c r="V39" s="26">
        <v>332959267</v>
      </c>
      <c r="W39" s="26">
        <v>2359719964</v>
      </c>
      <c r="X39" s="27">
        <v>708.71</v>
      </c>
      <c r="Y39" s="28">
        <v>332959267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-4291461</v>
      </c>
      <c r="C42" s="25">
        <v>-48794935</v>
      </c>
      <c r="D42" s="26">
        <v>-48794935</v>
      </c>
      <c r="E42" s="26">
        <v>48216856</v>
      </c>
      <c r="F42" s="26">
        <v>0</v>
      </c>
      <c r="G42" s="26">
        <v>0</v>
      </c>
      <c r="H42" s="26">
        <v>48216856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49950537</v>
      </c>
      <c r="S42" s="26">
        <v>42458820</v>
      </c>
      <c r="T42" s="26">
        <v>92409357</v>
      </c>
      <c r="U42" s="26">
        <v>140626213</v>
      </c>
      <c r="V42" s="26">
        <v>-48794935</v>
      </c>
      <c r="W42" s="26">
        <v>189421148</v>
      </c>
      <c r="X42" s="27">
        <v>-388.2</v>
      </c>
      <c r="Y42" s="28">
        <v>-48794935</v>
      </c>
    </row>
    <row r="43" spans="1:25" ht="13.5">
      <c r="A43" s="24" t="s">
        <v>62</v>
      </c>
      <c r="B43" s="2">
        <v>20650208</v>
      </c>
      <c r="C43" s="25">
        <v>64410127</v>
      </c>
      <c r="D43" s="26">
        <v>64410127</v>
      </c>
      <c r="E43" s="26">
        <v>-50000000</v>
      </c>
      <c r="F43" s="26">
        <v>0</v>
      </c>
      <c r="G43" s="26">
        <v>0</v>
      </c>
      <c r="H43" s="26">
        <v>-50000000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-5231057</v>
      </c>
      <c r="S43" s="26">
        <v>-7741871</v>
      </c>
      <c r="T43" s="26">
        <v>-12972928</v>
      </c>
      <c r="U43" s="26">
        <v>-62972928</v>
      </c>
      <c r="V43" s="26">
        <v>64410127</v>
      </c>
      <c r="W43" s="26">
        <v>-127383055</v>
      </c>
      <c r="X43" s="27">
        <v>-197.77</v>
      </c>
      <c r="Y43" s="28">
        <v>64410127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17747048</v>
      </c>
      <c r="C45" s="65">
        <v>26218703</v>
      </c>
      <c r="D45" s="66">
        <v>26218703</v>
      </c>
      <c r="E45" s="66">
        <v>8820367</v>
      </c>
      <c r="F45" s="66">
        <v>8820367</v>
      </c>
      <c r="G45" s="66">
        <v>8820367</v>
      </c>
      <c r="H45" s="66">
        <v>8820367</v>
      </c>
      <c r="I45" s="66">
        <v>8820367</v>
      </c>
      <c r="J45" s="66">
        <v>8820367</v>
      </c>
      <c r="K45" s="66">
        <v>8820367</v>
      </c>
      <c r="L45" s="66">
        <v>8820367</v>
      </c>
      <c r="M45" s="66">
        <v>8820367</v>
      </c>
      <c r="N45" s="66">
        <v>8820367</v>
      </c>
      <c r="O45" s="66">
        <v>8820367</v>
      </c>
      <c r="P45" s="66">
        <v>8820367</v>
      </c>
      <c r="Q45" s="66">
        <v>8820367</v>
      </c>
      <c r="R45" s="66">
        <v>163224475</v>
      </c>
      <c r="S45" s="66">
        <v>197941423</v>
      </c>
      <c r="T45" s="66">
        <v>197941423</v>
      </c>
      <c r="U45" s="66">
        <v>197941423</v>
      </c>
      <c r="V45" s="66">
        <v>26218703</v>
      </c>
      <c r="W45" s="66">
        <v>171722720</v>
      </c>
      <c r="X45" s="67">
        <v>654.96</v>
      </c>
      <c r="Y45" s="68">
        <v>26218703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654340</v>
      </c>
      <c r="C49" s="95">
        <v>576211</v>
      </c>
      <c r="D49" s="20">
        <v>516176</v>
      </c>
      <c r="E49" s="20">
        <v>0</v>
      </c>
      <c r="F49" s="20">
        <v>0</v>
      </c>
      <c r="G49" s="20">
        <v>0</v>
      </c>
      <c r="H49" s="20">
        <v>2706339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4453066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254863934</v>
      </c>
      <c r="D5" s="120">
        <f t="shared" si="0"/>
        <v>236764982</v>
      </c>
      <c r="E5" s="66">
        <f t="shared" si="0"/>
        <v>236764982</v>
      </c>
      <c r="F5" s="66">
        <f t="shared" si="0"/>
        <v>74126083</v>
      </c>
      <c r="G5" s="66">
        <f t="shared" si="0"/>
        <v>2094310</v>
      </c>
      <c r="H5" s="66">
        <f t="shared" si="0"/>
        <v>913292</v>
      </c>
      <c r="I5" s="66">
        <f t="shared" si="0"/>
        <v>77133685</v>
      </c>
      <c r="J5" s="66">
        <f t="shared" si="0"/>
        <v>1228410</v>
      </c>
      <c r="K5" s="66">
        <f t="shared" si="0"/>
        <v>72152374</v>
      </c>
      <c r="L5" s="66">
        <f t="shared" si="0"/>
        <v>794856</v>
      </c>
      <c r="M5" s="66">
        <f t="shared" si="0"/>
        <v>74175640</v>
      </c>
      <c r="N5" s="66">
        <f t="shared" si="0"/>
        <v>1781280</v>
      </c>
      <c r="O5" s="66">
        <f t="shared" si="0"/>
        <v>934602</v>
      </c>
      <c r="P5" s="66">
        <f t="shared" si="0"/>
        <v>91596110</v>
      </c>
      <c r="Q5" s="66">
        <f t="shared" si="0"/>
        <v>94311992</v>
      </c>
      <c r="R5" s="66">
        <f t="shared" si="0"/>
        <v>905409</v>
      </c>
      <c r="S5" s="66">
        <f t="shared" si="0"/>
        <v>753403</v>
      </c>
      <c r="T5" s="66">
        <f t="shared" si="0"/>
        <v>0</v>
      </c>
      <c r="U5" s="66">
        <f t="shared" si="0"/>
        <v>1658812</v>
      </c>
      <c r="V5" s="66">
        <f t="shared" si="0"/>
        <v>247280129</v>
      </c>
      <c r="W5" s="66">
        <f t="shared" si="0"/>
        <v>236764982</v>
      </c>
      <c r="X5" s="66">
        <f t="shared" si="0"/>
        <v>10515147</v>
      </c>
      <c r="Y5" s="103">
        <f>+IF(W5&lt;&gt;0,+(X5/W5)*100,0)</f>
        <v>4.441174920031037</v>
      </c>
      <c r="Z5" s="119">
        <f>SUM(Z6:Z8)</f>
        <v>236764982</v>
      </c>
    </row>
    <row r="6" spans="1:26" ht="13.5">
      <c r="A6" s="104" t="s">
        <v>74</v>
      </c>
      <c r="B6" s="102"/>
      <c r="C6" s="121"/>
      <c r="D6" s="122"/>
      <c r="E6" s="26"/>
      <c r="F6" s="26"/>
      <c r="G6" s="26">
        <v>1591440</v>
      </c>
      <c r="H6" s="26">
        <v>621</v>
      </c>
      <c r="I6" s="26">
        <v>1592061</v>
      </c>
      <c r="J6" s="26">
        <v>184</v>
      </c>
      <c r="K6" s="26"/>
      <c r="L6" s="26"/>
      <c r="M6" s="26">
        <v>184</v>
      </c>
      <c r="N6" s="26"/>
      <c r="O6" s="26">
        <v>1450</v>
      </c>
      <c r="P6" s="26">
        <v>2938</v>
      </c>
      <c r="Q6" s="26">
        <v>4388</v>
      </c>
      <c r="R6" s="26">
        <v>2628</v>
      </c>
      <c r="S6" s="26"/>
      <c r="T6" s="26"/>
      <c r="U6" s="26">
        <v>2628</v>
      </c>
      <c r="V6" s="26">
        <v>1599261</v>
      </c>
      <c r="W6" s="26"/>
      <c r="X6" s="26">
        <v>1599261</v>
      </c>
      <c r="Y6" s="106">
        <v>0</v>
      </c>
      <c r="Z6" s="121"/>
    </row>
    <row r="7" spans="1:26" ht="13.5">
      <c r="A7" s="104" t="s">
        <v>75</v>
      </c>
      <c r="B7" s="102"/>
      <c r="C7" s="123">
        <v>248490998</v>
      </c>
      <c r="D7" s="124">
        <v>228436600</v>
      </c>
      <c r="E7" s="125">
        <v>228436600</v>
      </c>
      <c r="F7" s="125">
        <v>73476001</v>
      </c>
      <c r="G7" s="125"/>
      <c r="H7" s="125">
        <v>388082</v>
      </c>
      <c r="I7" s="125">
        <v>73864083</v>
      </c>
      <c r="J7" s="125">
        <v>702050</v>
      </c>
      <c r="K7" s="125">
        <v>71644635</v>
      </c>
      <c r="L7" s="125">
        <v>245637</v>
      </c>
      <c r="M7" s="125">
        <v>72592322</v>
      </c>
      <c r="N7" s="125">
        <v>1276253</v>
      </c>
      <c r="O7" s="125">
        <v>378262</v>
      </c>
      <c r="P7" s="125">
        <v>91058856</v>
      </c>
      <c r="Q7" s="125">
        <v>92713371</v>
      </c>
      <c r="R7" s="125">
        <v>249144</v>
      </c>
      <c r="S7" s="125">
        <v>205441</v>
      </c>
      <c r="T7" s="125"/>
      <c r="U7" s="125">
        <v>454585</v>
      </c>
      <c r="V7" s="125">
        <v>239624361</v>
      </c>
      <c r="W7" s="125">
        <v>228436600</v>
      </c>
      <c r="X7" s="125">
        <v>11187761</v>
      </c>
      <c r="Y7" s="107">
        <v>4.9</v>
      </c>
      <c r="Z7" s="123">
        <v>228436600</v>
      </c>
    </row>
    <row r="8" spans="1:26" ht="13.5">
      <c r="A8" s="104" t="s">
        <v>76</v>
      </c>
      <c r="B8" s="102"/>
      <c r="C8" s="121">
        <v>6372936</v>
      </c>
      <c r="D8" s="122">
        <v>8328382</v>
      </c>
      <c r="E8" s="26">
        <v>8328382</v>
      </c>
      <c r="F8" s="26">
        <v>650082</v>
      </c>
      <c r="G8" s="26">
        <v>502870</v>
      </c>
      <c r="H8" s="26">
        <v>524589</v>
      </c>
      <c r="I8" s="26">
        <v>1677541</v>
      </c>
      <c r="J8" s="26">
        <v>526176</v>
      </c>
      <c r="K8" s="26">
        <v>507739</v>
      </c>
      <c r="L8" s="26">
        <v>549219</v>
      </c>
      <c r="M8" s="26">
        <v>1583134</v>
      </c>
      <c r="N8" s="26">
        <v>505027</v>
      </c>
      <c r="O8" s="26">
        <v>554890</v>
      </c>
      <c r="P8" s="26">
        <v>534316</v>
      </c>
      <c r="Q8" s="26">
        <v>1594233</v>
      </c>
      <c r="R8" s="26">
        <v>653637</v>
      </c>
      <c r="S8" s="26">
        <v>547962</v>
      </c>
      <c r="T8" s="26"/>
      <c r="U8" s="26">
        <v>1201599</v>
      </c>
      <c r="V8" s="26">
        <v>6056507</v>
      </c>
      <c r="W8" s="26">
        <v>8328382</v>
      </c>
      <c r="X8" s="26">
        <v>-2271875</v>
      </c>
      <c r="Y8" s="106">
        <v>-27.28</v>
      </c>
      <c r="Z8" s="121">
        <v>8328382</v>
      </c>
    </row>
    <row r="9" spans="1:26" ht="13.5">
      <c r="A9" s="101" t="s">
        <v>77</v>
      </c>
      <c r="B9" s="102"/>
      <c r="C9" s="119">
        <f aca="true" t="shared" si="1" ref="C9:X9">SUM(C10:C14)</f>
        <v>33453591</v>
      </c>
      <c r="D9" s="120">
        <f t="shared" si="1"/>
        <v>34791880</v>
      </c>
      <c r="E9" s="66">
        <f t="shared" si="1"/>
        <v>34791880</v>
      </c>
      <c r="F9" s="66">
        <f t="shared" si="1"/>
        <v>8568653</v>
      </c>
      <c r="G9" s="66">
        <f t="shared" si="1"/>
        <v>92239</v>
      </c>
      <c r="H9" s="66">
        <f t="shared" si="1"/>
        <v>92625</v>
      </c>
      <c r="I9" s="66">
        <f t="shared" si="1"/>
        <v>8753517</v>
      </c>
      <c r="J9" s="66">
        <f t="shared" si="1"/>
        <v>93964</v>
      </c>
      <c r="K9" s="66">
        <f t="shared" si="1"/>
        <v>82106</v>
      </c>
      <c r="L9" s="66">
        <f t="shared" si="1"/>
        <v>27039</v>
      </c>
      <c r="M9" s="66">
        <f t="shared" si="1"/>
        <v>203109</v>
      </c>
      <c r="N9" s="66">
        <f t="shared" si="1"/>
        <v>162790</v>
      </c>
      <c r="O9" s="66">
        <f t="shared" si="1"/>
        <v>75771</v>
      </c>
      <c r="P9" s="66">
        <f t="shared" si="1"/>
        <v>95270</v>
      </c>
      <c r="Q9" s="66">
        <f t="shared" si="1"/>
        <v>333831</v>
      </c>
      <c r="R9" s="66">
        <f t="shared" si="1"/>
        <v>69412</v>
      </c>
      <c r="S9" s="66">
        <f t="shared" si="1"/>
        <v>71943</v>
      </c>
      <c r="T9" s="66">
        <f t="shared" si="1"/>
        <v>0</v>
      </c>
      <c r="U9" s="66">
        <f t="shared" si="1"/>
        <v>141355</v>
      </c>
      <c r="V9" s="66">
        <f t="shared" si="1"/>
        <v>9431812</v>
      </c>
      <c r="W9" s="66">
        <f t="shared" si="1"/>
        <v>34791880</v>
      </c>
      <c r="X9" s="66">
        <f t="shared" si="1"/>
        <v>-25360068</v>
      </c>
      <c r="Y9" s="103">
        <f>+IF(W9&lt;&gt;0,+(X9/W9)*100,0)</f>
        <v>-72.89076646619843</v>
      </c>
      <c r="Z9" s="119">
        <f>SUM(Z10:Z14)</f>
        <v>34791880</v>
      </c>
    </row>
    <row r="10" spans="1:26" ht="13.5">
      <c r="A10" s="104" t="s">
        <v>78</v>
      </c>
      <c r="B10" s="102"/>
      <c r="C10" s="121">
        <v>1671711</v>
      </c>
      <c r="D10" s="122">
        <v>221880</v>
      </c>
      <c r="E10" s="26">
        <v>221880</v>
      </c>
      <c r="F10" s="26">
        <v>44953</v>
      </c>
      <c r="G10" s="26">
        <v>91580</v>
      </c>
      <c r="H10" s="26">
        <v>45074</v>
      </c>
      <c r="I10" s="26">
        <v>181607</v>
      </c>
      <c r="J10" s="26">
        <v>57183</v>
      </c>
      <c r="K10" s="26">
        <v>45892</v>
      </c>
      <c r="L10" s="26">
        <v>27039</v>
      </c>
      <c r="M10" s="26">
        <v>130114</v>
      </c>
      <c r="N10" s="26">
        <v>80723</v>
      </c>
      <c r="O10" s="26">
        <v>30084</v>
      </c>
      <c r="P10" s="26">
        <v>59030</v>
      </c>
      <c r="Q10" s="26">
        <v>169837</v>
      </c>
      <c r="R10" s="26">
        <v>27570</v>
      </c>
      <c r="S10" s="26">
        <v>35946</v>
      </c>
      <c r="T10" s="26"/>
      <c r="U10" s="26">
        <v>63516</v>
      </c>
      <c r="V10" s="26">
        <v>545074</v>
      </c>
      <c r="W10" s="26">
        <v>221880</v>
      </c>
      <c r="X10" s="26">
        <v>323194</v>
      </c>
      <c r="Y10" s="106">
        <v>145.66</v>
      </c>
      <c r="Z10" s="121">
        <v>221880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>
        <v>534</v>
      </c>
      <c r="I11" s="26">
        <v>534</v>
      </c>
      <c r="J11" s="26">
        <v>47</v>
      </c>
      <c r="K11" s="26"/>
      <c r="L11" s="26"/>
      <c r="M11" s="26">
        <v>47</v>
      </c>
      <c r="N11" s="26"/>
      <c r="O11" s="26">
        <v>30</v>
      </c>
      <c r="P11" s="26">
        <v>398</v>
      </c>
      <c r="Q11" s="26">
        <v>428</v>
      </c>
      <c r="R11" s="26">
        <v>69</v>
      </c>
      <c r="S11" s="26"/>
      <c r="T11" s="26"/>
      <c r="U11" s="26">
        <v>69</v>
      </c>
      <c r="V11" s="26">
        <v>1078</v>
      </c>
      <c r="W11" s="26"/>
      <c r="X11" s="26">
        <v>1078</v>
      </c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>
        <v>66</v>
      </c>
      <c r="H12" s="26">
        <v>1272</v>
      </c>
      <c r="I12" s="26">
        <v>1338</v>
      </c>
      <c r="J12" s="26">
        <v>141</v>
      </c>
      <c r="K12" s="26"/>
      <c r="L12" s="26"/>
      <c r="M12" s="26">
        <v>141</v>
      </c>
      <c r="N12" s="26"/>
      <c r="O12" s="26">
        <v>94</v>
      </c>
      <c r="P12" s="26">
        <v>75</v>
      </c>
      <c r="Q12" s="26">
        <v>169</v>
      </c>
      <c r="R12" s="26">
        <v>290</v>
      </c>
      <c r="S12" s="26"/>
      <c r="T12" s="26"/>
      <c r="U12" s="26">
        <v>290</v>
      </c>
      <c r="V12" s="26">
        <v>1938</v>
      </c>
      <c r="W12" s="26"/>
      <c r="X12" s="26">
        <v>1938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>
        <v>461</v>
      </c>
      <c r="H13" s="26">
        <v>4320</v>
      </c>
      <c r="I13" s="26">
        <v>4781</v>
      </c>
      <c r="J13" s="26">
        <v>482</v>
      </c>
      <c r="K13" s="26"/>
      <c r="L13" s="26"/>
      <c r="M13" s="26">
        <v>482</v>
      </c>
      <c r="N13" s="26"/>
      <c r="O13" s="26">
        <v>1133</v>
      </c>
      <c r="P13" s="26">
        <v>2425</v>
      </c>
      <c r="Q13" s="26">
        <v>3558</v>
      </c>
      <c r="R13" s="26">
        <v>1462</v>
      </c>
      <c r="S13" s="26"/>
      <c r="T13" s="26"/>
      <c r="U13" s="26">
        <v>1462</v>
      </c>
      <c r="V13" s="26">
        <v>10283</v>
      </c>
      <c r="W13" s="26"/>
      <c r="X13" s="26">
        <v>10283</v>
      </c>
      <c r="Y13" s="106">
        <v>0</v>
      </c>
      <c r="Z13" s="121"/>
    </row>
    <row r="14" spans="1:26" ht="13.5">
      <c r="A14" s="104" t="s">
        <v>82</v>
      </c>
      <c r="B14" s="102"/>
      <c r="C14" s="123">
        <v>31781880</v>
      </c>
      <c r="D14" s="124">
        <v>34570000</v>
      </c>
      <c r="E14" s="125">
        <v>34570000</v>
      </c>
      <c r="F14" s="125">
        <v>8523700</v>
      </c>
      <c r="G14" s="125">
        <v>132</v>
      </c>
      <c r="H14" s="125">
        <v>41425</v>
      </c>
      <c r="I14" s="125">
        <v>8565257</v>
      </c>
      <c r="J14" s="125">
        <v>36111</v>
      </c>
      <c r="K14" s="125">
        <v>36214</v>
      </c>
      <c r="L14" s="125"/>
      <c r="M14" s="125">
        <v>72325</v>
      </c>
      <c r="N14" s="125">
        <v>82067</v>
      </c>
      <c r="O14" s="125">
        <v>44430</v>
      </c>
      <c r="P14" s="125">
        <v>33342</v>
      </c>
      <c r="Q14" s="125">
        <v>159839</v>
      </c>
      <c r="R14" s="125">
        <v>40021</v>
      </c>
      <c r="S14" s="125">
        <v>35997</v>
      </c>
      <c r="T14" s="125"/>
      <c r="U14" s="125">
        <v>76018</v>
      </c>
      <c r="V14" s="125">
        <v>8873439</v>
      </c>
      <c r="W14" s="125">
        <v>34570000</v>
      </c>
      <c r="X14" s="125">
        <v>-25696561</v>
      </c>
      <c r="Y14" s="107">
        <v>-74.33</v>
      </c>
      <c r="Z14" s="123">
        <v>34570000</v>
      </c>
    </row>
    <row r="15" spans="1:26" ht="13.5">
      <c r="A15" s="101" t="s">
        <v>83</v>
      </c>
      <c r="B15" s="108"/>
      <c r="C15" s="119">
        <f aca="true" t="shared" si="2" ref="C15:X15">SUM(C16:C18)</f>
        <v>42223033</v>
      </c>
      <c r="D15" s="120">
        <f t="shared" si="2"/>
        <v>92005996</v>
      </c>
      <c r="E15" s="66">
        <f t="shared" si="2"/>
        <v>92005996</v>
      </c>
      <c r="F15" s="66">
        <f t="shared" si="2"/>
        <v>0</v>
      </c>
      <c r="G15" s="66">
        <f t="shared" si="2"/>
        <v>33415</v>
      </c>
      <c r="H15" s="66">
        <f t="shared" si="2"/>
        <v>8012143</v>
      </c>
      <c r="I15" s="66">
        <f t="shared" si="2"/>
        <v>8045558</v>
      </c>
      <c r="J15" s="66">
        <f t="shared" si="2"/>
        <v>3618490</v>
      </c>
      <c r="K15" s="66">
        <f t="shared" si="2"/>
        <v>0</v>
      </c>
      <c r="L15" s="66">
        <f t="shared" si="2"/>
        <v>0</v>
      </c>
      <c r="M15" s="66">
        <f t="shared" si="2"/>
        <v>3618490</v>
      </c>
      <c r="N15" s="66">
        <f t="shared" si="2"/>
        <v>0</v>
      </c>
      <c r="O15" s="66">
        <f t="shared" si="2"/>
        <v>7345767</v>
      </c>
      <c r="P15" s="66">
        <f t="shared" si="2"/>
        <v>7291</v>
      </c>
      <c r="Q15" s="66">
        <f t="shared" si="2"/>
        <v>7353058</v>
      </c>
      <c r="R15" s="66">
        <f t="shared" si="2"/>
        <v>12838955</v>
      </c>
      <c r="S15" s="66">
        <f t="shared" si="2"/>
        <v>7640365</v>
      </c>
      <c r="T15" s="66">
        <f t="shared" si="2"/>
        <v>0</v>
      </c>
      <c r="U15" s="66">
        <f t="shared" si="2"/>
        <v>20479320</v>
      </c>
      <c r="V15" s="66">
        <f t="shared" si="2"/>
        <v>39496426</v>
      </c>
      <c r="W15" s="66">
        <f t="shared" si="2"/>
        <v>92005996</v>
      </c>
      <c r="X15" s="66">
        <f t="shared" si="2"/>
        <v>-52509570</v>
      </c>
      <c r="Y15" s="103">
        <f>+IF(W15&lt;&gt;0,+(X15/W15)*100,0)</f>
        <v>-57.07189996617177</v>
      </c>
      <c r="Z15" s="119">
        <f>SUM(Z16:Z18)</f>
        <v>92005996</v>
      </c>
    </row>
    <row r="16" spans="1:26" ht="13.5">
      <c r="A16" s="104" t="s">
        <v>84</v>
      </c>
      <c r="B16" s="102"/>
      <c r="C16" s="121"/>
      <c r="D16" s="122">
        <v>50000000</v>
      </c>
      <c r="E16" s="26">
        <v>50000000</v>
      </c>
      <c r="F16" s="26"/>
      <c r="G16" s="26">
        <v>32176</v>
      </c>
      <c r="H16" s="26">
        <v>7085</v>
      </c>
      <c r="I16" s="26">
        <v>39261</v>
      </c>
      <c r="J16" s="26">
        <v>2431</v>
      </c>
      <c r="K16" s="26"/>
      <c r="L16" s="26"/>
      <c r="M16" s="26">
        <v>2431</v>
      </c>
      <c r="N16" s="26"/>
      <c r="O16" s="26">
        <v>1207</v>
      </c>
      <c r="P16" s="26">
        <v>4593</v>
      </c>
      <c r="Q16" s="26">
        <v>5800</v>
      </c>
      <c r="R16" s="26">
        <v>3237</v>
      </c>
      <c r="S16" s="26"/>
      <c r="T16" s="26"/>
      <c r="U16" s="26">
        <v>3237</v>
      </c>
      <c r="V16" s="26">
        <v>50729</v>
      </c>
      <c r="W16" s="26">
        <v>50000000</v>
      </c>
      <c r="X16" s="26">
        <v>-49949271</v>
      </c>
      <c r="Y16" s="106">
        <v>-99.9</v>
      </c>
      <c r="Z16" s="121">
        <v>50000000</v>
      </c>
    </row>
    <row r="17" spans="1:26" ht="13.5">
      <c r="A17" s="104" t="s">
        <v>85</v>
      </c>
      <c r="B17" s="102"/>
      <c r="C17" s="121">
        <v>42223033</v>
      </c>
      <c r="D17" s="122">
        <v>42005996</v>
      </c>
      <c r="E17" s="26">
        <v>42005996</v>
      </c>
      <c r="F17" s="26"/>
      <c r="G17" s="26">
        <v>1239</v>
      </c>
      <c r="H17" s="26">
        <v>8004331</v>
      </c>
      <c r="I17" s="26">
        <v>8005570</v>
      </c>
      <c r="J17" s="26">
        <v>3616546</v>
      </c>
      <c r="K17" s="26"/>
      <c r="L17" s="26"/>
      <c r="M17" s="26">
        <v>3616546</v>
      </c>
      <c r="N17" s="26"/>
      <c r="O17" s="26">
        <v>7344549</v>
      </c>
      <c r="P17" s="26">
        <v>2179</v>
      </c>
      <c r="Q17" s="26">
        <v>7346728</v>
      </c>
      <c r="R17" s="26">
        <v>12835558</v>
      </c>
      <c r="S17" s="26">
        <v>7640365</v>
      </c>
      <c r="T17" s="26"/>
      <c r="U17" s="26">
        <v>20475923</v>
      </c>
      <c r="V17" s="26">
        <v>39444767</v>
      </c>
      <c r="W17" s="26">
        <v>42005996</v>
      </c>
      <c r="X17" s="26">
        <v>-2561229</v>
      </c>
      <c r="Y17" s="106">
        <v>-6.1</v>
      </c>
      <c r="Z17" s="121">
        <v>42005996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>
        <v>727</v>
      </c>
      <c r="I18" s="26">
        <v>727</v>
      </c>
      <c r="J18" s="26">
        <v>-487</v>
      </c>
      <c r="K18" s="26"/>
      <c r="L18" s="26"/>
      <c r="M18" s="26">
        <v>-487</v>
      </c>
      <c r="N18" s="26"/>
      <c r="O18" s="26">
        <v>11</v>
      </c>
      <c r="P18" s="26">
        <v>519</v>
      </c>
      <c r="Q18" s="26">
        <v>530</v>
      </c>
      <c r="R18" s="26">
        <v>160</v>
      </c>
      <c r="S18" s="26"/>
      <c r="T18" s="26"/>
      <c r="U18" s="26">
        <v>160</v>
      </c>
      <c r="V18" s="26">
        <v>930</v>
      </c>
      <c r="W18" s="26"/>
      <c r="X18" s="26">
        <v>930</v>
      </c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>
        <v>8146866</v>
      </c>
      <c r="D24" s="120">
        <v>9654000</v>
      </c>
      <c r="E24" s="66">
        <v>9654000</v>
      </c>
      <c r="F24" s="66">
        <v>31729</v>
      </c>
      <c r="G24" s="66">
        <v>702660</v>
      </c>
      <c r="H24" s="66">
        <v>750759</v>
      </c>
      <c r="I24" s="66">
        <v>1485148</v>
      </c>
      <c r="J24" s="66">
        <v>652917</v>
      </c>
      <c r="K24" s="66">
        <v>647795</v>
      </c>
      <c r="L24" s="66">
        <v>708836</v>
      </c>
      <c r="M24" s="66">
        <v>2009548</v>
      </c>
      <c r="N24" s="66">
        <v>680270</v>
      </c>
      <c r="O24" s="66">
        <v>488231</v>
      </c>
      <c r="P24" s="66">
        <v>433567</v>
      </c>
      <c r="Q24" s="66">
        <v>1602068</v>
      </c>
      <c r="R24" s="66">
        <v>510362</v>
      </c>
      <c r="S24" s="66">
        <v>558337</v>
      </c>
      <c r="T24" s="66"/>
      <c r="U24" s="66">
        <v>1068699</v>
      </c>
      <c r="V24" s="66">
        <v>6165463</v>
      </c>
      <c r="W24" s="66">
        <v>9654000</v>
      </c>
      <c r="X24" s="66">
        <v>-3488537</v>
      </c>
      <c r="Y24" s="103">
        <v>-36.14</v>
      </c>
      <c r="Z24" s="119">
        <v>9654000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338687424</v>
      </c>
      <c r="D25" s="139">
        <f t="shared" si="4"/>
        <v>373216858</v>
      </c>
      <c r="E25" s="39">
        <f t="shared" si="4"/>
        <v>373216858</v>
      </c>
      <c r="F25" s="39">
        <f t="shared" si="4"/>
        <v>82726465</v>
      </c>
      <c r="G25" s="39">
        <f t="shared" si="4"/>
        <v>2922624</v>
      </c>
      <c r="H25" s="39">
        <f t="shared" si="4"/>
        <v>9768819</v>
      </c>
      <c r="I25" s="39">
        <f t="shared" si="4"/>
        <v>95417908</v>
      </c>
      <c r="J25" s="39">
        <f t="shared" si="4"/>
        <v>5593781</v>
      </c>
      <c r="K25" s="39">
        <f t="shared" si="4"/>
        <v>72882275</v>
      </c>
      <c r="L25" s="39">
        <f t="shared" si="4"/>
        <v>1530731</v>
      </c>
      <c r="M25" s="39">
        <f t="shared" si="4"/>
        <v>80006787</v>
      </c>
      <c r="N25" s="39">
        <f t="shared" si="4"/>
        <v>2624340</v>
      </c>
      <c r="O25" s="39">
        <f t="shared" si="4"/>
        <v>8844371</v>
      </c>
      <c r="P25" s="39">
        <f t="shared" si="4"/>
        <v>92132238</v>
      </c>
      <c r="Q25" s="39">
        <f t="shared" si="4"/>
        <v>103600949</v>
      </c>
      <c r="R25" s="39">
        <f t="shared" si="4"/>
        <v>14324138</v>
      </c>
      <c r="S25" s="39">
        <f t="shared" si="4"/>
        <v>9024048</v>
      </c>
      <c r="T25" s="39">
        <f t="shared" si="4"/>
        <v>0</v>
      </c>
      <c r="U25" s="39">
        <f t="shared" si="4"/>
        <v>23348186</v>
      </c>
      <c r="V25" s="39">
        <f t="shared" si="4"/>
        <v>302373830</v>
      </c>
      <c r="W25" s="39">
        <f t="shared" si="4"/>
        <v>373216858</v>
      </c>
      <c r="X25" s="39">
        <f t="shared" si="4"/>
        <v>-70843028</v>
      </c>
      <c r="Y25" s="140">
        <f>+IF(W25&lt;&gt;0,+(X25/W25)*100,0)</f>
        <v>-18.981733134894995</v>
      </c>
      <c r="Z25" s="138">
        <f>+Z5+Z9+Z15+Z19+Z24</f>
        <v>373216858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187572267</v>
      </c>
      <c r="D28" s="120">
        <f t="shared" si="5"/>
        <v>147543099</v>
      </c>
      <c r="E28" s="66">
        <f t="shared" si="5"/>
        <v>147543099</v>
      </c>
      <c r="F28" s="66">
        <f t="shared" si="5"/>
        <v>12243489</v>
      </c>
      <c r="G28" s="66">
        <f t="shared" si="5"/>
        <v>10792588</v>
      </c>
      <c r="H28" s="66">
        <f t="shared" si="5"/>
        <v>12833136</v>
      </c>
      <c r="I28" s="66">
        <f t="shared" si="5"/>
        <v>35869213</v>
      </c>
      <c r="J28" s="66">
        <f t="shared" si="5"/>
        <v>15904522</v>
      </c>
      <c r="K28" s="66">
        <f t="shared" si="5"/>
        <v>15979833</v>
      </c>
      <c r="L28" s="66">
        <f t="shared" si="5"/>
        <v>12622513</v>
      </c>
      <c r="M28" s="66">
        <f t="shared" si="5"/>
        <v>44506868</v>
      </c>
      <c r="N28" s="66">
        <f t="shared" si="5"/>
        <v>14311865</v>
      </c>
      <c r="O28" s="66">
        <f t="shared" si="5"/>
        <v>15453658</v>
      </c>
      <c r="P28" s="66">
        <f t="shared" si="5"/>
        <v>14342759</v>
      </c>
      <c r="Q28" s="66">
        <f t="shared" si="5"/>
        <v>44108282</v>
      </c>
      <c r="R28" s="66">
        <f t="shared" si="5"/>
        <v>15445324</v>
      </c>
      <c r="S28" s="66">
        <f t="shared" si="5"/>
        <v>15262361</v>
      </c>
      <c r="T28" s="66">
        <f t="shared" si="5"/>
        <v>0</v>
      </c>
      <c r="U28" s="66">
        <f t="shared" si="5"/>
        <v>30707685</v>
      </c>
      <c r="V28" s="66">
        <f t="shared" si="5"/>
        <v>155192048</v>
      </c>
      <c r="W28" s="66">
        <f t="shared" si="5"/>
        <v>147543099</v>
      </c>
      <c r="X28" s="66">
        <f t="shared" si="5"/>
        <v>7648949</v>
      </c>
      <c r="Y28" s="103">
        <f>+IF(W28&lt;&gt;0,+(X28/W28)*100,0)</f>
        <v>5.184213326032959</v>
      </c>
      <c r="Z28" s="119">
        <f>SUM(Z29:Z31)</f>
        <v>147543099</v>
      </c>
    </row>
    <row r="29" spans="1:26" ht="13.5">
      <c r="A29" s="104" t="s">
        <v>74</v>
      </c>
      <c r="B29" s="102"/>
      <c r="C29" s="121">
        <v>24693263</v>
      </c>
      <c r="D29" s="122">
        <v>22165889</v>
      </c>
      <c r="E29" s="26">
        <v>22165889</v>
      </c>
      <c r="F29" s="26">
        <v>1649441</v>
      </c>
      <c r="G29" s="26">
        <v>3281186</v>
      </c>
      <c r="H29" s="26">
        <v>2929265</v>
      </c>
      <c r="I29" s="26">
        <v>7859892</v>
      </c>
      <c r="J29" s="26">
        <v>2331208</v>
      </c>
      <c r="K29" s="26">
        <v>1824444</v>
      </c>
      <c r="L29" s="26">
        <v>2618813</v>
      </c>
      <c r="M29" s="26">
        <v>6774465</v>
      </c>
      <c r="N29" s="26">
        <v>2210540</v>
      </c>
      <c r="O29" s="26">
        <v>2191714</v>
      </c>
      <c r="P29" s="26">
        <v>1800103</v>
      </c>
      <c r="Q29" s="26">
        <v>6202357</v>
      </c>
      <c r="R29" s="26">
        <v>3736060</v>
      </c>
      <c r="S29" s="26">
        <v>2169458</v>
      </c>
      <c r="T29" s="26"/>
      <c r="U29" s="26">
        <v>5905518</v>
      </c>
      <c r="V29" s="26">
        <v>26742232</v>
      </c>
      <c r="W29" s="26">
        <v>22165889</v>
      </c>
      <c r="X29" s="26">
        <v>4576343</v>
      </c>
      <c r="Y29" s="106">
        <v>20.65</v>
      </c>
      <c r="Z29" s="121">
        <v>22165889</v>
      </c>
    </row>
    <row r="30" spans="1:26" ht="13.5">
      <c r="A30" s="104" t="s">
        <v>75</v>
      </c>
      <c r="B30" s="102"/>
      <c r="C30" s="123">
        <v>59521825</v>
      </c>
      <c r="D30" s="124">
        <v>28496226</v>
      </c>
      <c r="E30" s="125">
        <v>28496226</v>
      </c>
      <c r="F30" s="125">
        <v>3344824</v>
      </c>
      <c r="G30" s="125">
        <v>676640</v>
      </c>
      <c r="H30" s="125">
        <v>1145520</v>
      </c>
      <c r="I30" s="125">
        <v>5166984</v>
      </c>
      <c r="J30" s="125">
        <v>4148837</v>
      </c>
      <c r="K30" s="125">
        <v>3721542</v>
      </c>
      <c r="L30" s="125">
        <v>1221438</v>
      </c>
      <c r="M30" s="125">
        <v>9091817</v>
      </c>
      <c r="N30" s="125">
        <v>3822118</v>
      </c>
      <c r="O30" s="125">
        <v>4006990</v>
      </c>
      <c r="P30" s="125">
        <v>2724921</v>
      </c>
      <c r="Q30" s="125">
        <v>10554029</v>
      </c>
      <c r="R30" s="125">
        <v>4107754</v>
      </c>
      <c r="S30" s="125">
        <v>2575335</v>
      </c>
      <c r="T30" s="125"/>
      <c r="U30" s="125">
        <v>6683089</v>
      </c>
      <c r="V30" s="125">
        <v>31495919</v>
      </c>
      <c r="W30" s="125">
        <v>28496226</v>
      </c>
      <c r="X30" s="125">
        <v>2999693</v>
      </c>
      <c r="Y30" s="107">
        <v>10.53</v>
      </c>
      <c r="Z30" s="123">
        <v>28496226</v>
      </c>
    </row>
    <row r="31" spans="1:26" ht="13.5">
      <c r="A31" s="104" t="s">
        <v>76</v>
      </c>
      <c r="B31" s="102"/>
      <c r="C31" s="121">
        <v>103357179</v>
      </c>
      <c r="D31" s="122">
        <v>96880984</v>
      </c>
      <c r="E31" s="26">
        <v>96880984</v>
      </c>
      <c r="F31" s="26">
        <v>7249224</v>
      </c>
      <c r="G31" s="26">
        <v>6834762</v>
      </c>
      <c r="H31" s="26">
        <v>8758351</v>
      </c>
      <c r="I31" s="26">
        <v>22842337</v>
      </c>
      <c r="J31" s="26">
        <v>9424477</v>
      </c>
      <c r="K31" s="26">
        <v>10433847</v>
      </c>
      <c r="L31" s="26">
        <v>8782262</v>
      </c>
      <c r="M31" s="26">
        <v>28640586</v>
      </c>
      <c r="N31" s="26">
        <v>8279207</v>
      </c>
      <c r="O31" s="26">
        <v>9254954</v>
      </c>
      <c r="P31" s="26">
        <v>9817735</v>
      </c>
      <c r="Q31" s="26">
        <v>27351896</v>
      </c>
      <c r="R31" s="26">
        <v>7601510</v>
      </c>
      <c r="S31" s="26">
        <v>10517568</v>
      </c>
      <c r="T31" s="26"/>
      <c r="U31" s="26">
        <v>18119078</v>
      </c>
      <c r="V31" s="26">
        <v>96953897</v>
      </c>
      <c r="W31" s="26">
        <v>96880984</v>
      </c>
      <c r="X31" s="26">
        <v>72913</v>
      </c>
      <c r="Y31" s="106">
        <v>0.08</v>
      </c>
      <c r="Z31" s="121">
        <v>96880984</v>
      </c>
    </row>
    <row r="32" spans="1:26" ht="13.5">
      <c r="A32" s="101" t="s">
        <v>77</v>
      </c>
      <c r="B32" s="102"/>
      <c r="C32" s="119">
        <f aca="true" t="shared" si="6" ref="C32:X32">SUM(C33:C37)</f>
        <v>93286083</v>
      </c>
      <c r="D32" s="120">
        <f t="shared" si="6"/>
        <v>97204226</v>
      </c>
      <c r="E32" s="66">
        <f t="shared" si="6"/>
        <v>97204226</v>
      </c>
      <c r="F32" s="66">
        <f t="shared" si="6"/>
        <v>10754745</v>
      </c>
      <c r="G32" s="66">
        <f t="shared" si="6"/>
        <v>3962344</v>
      </c>
      <c r="H32" s="66">
        <f t="shared" si="6"/>
        <v>7041717</v>
      </c>
      <c r="I32" s="66">
        <f t="shared" si="6"/>
        <v>21758806</v>
      </c>
      <c r="J32" s="66">
        <f t="shared" si="6"/>
        <v>7778580</v>
      </c>
      <c r="K32" s="66">
        <f t="shared" si="6"/>
        <v>8286745</v>
      </c>
      <c r="L32" s="66">
        <f t="shared" si="6"/>
        <v>8630506</v>
      </c>
      <c r="M32" s="66">
        <f t="shared" si="6"/>
        <v>24695831</v>
      </c>
      <c r="N32" s="66">
        <f t="shared" si="6"/>
        <v>8280904</v>
      </c>
      <c r="O32" s="66">
        <f t="shared" si="6"/>
        <v>8107324</v>
      </c>
      <c r="P32" s="66">
        <f t="shared" si="6"/>
        <v>8341464</v>
      </c>
      <c r="Q32" s="66">
        <f t="shared" si="6"/>
        <v>24729692</v>
      </c>
      <c r="R32" s="66">
        <f t="shared" si="6"/>
        <v>9033155</v>
      </c>
      <c r="S32" s="66">
        <f t="shared" si="6"/>
        <v>8054553</v>
      </c>
      <c r="T32" s="66">
        <f t="shared" si="6"/>
        <v>0</v>
      </c>
      <c r="U32" s="66">
        <f t="shared" si="6"/>
        <v>17087708</v>
      </c>
      <c r="V32" s="66">
        <f t="shared" si="6"/>
        <v>88272037</v>
      </c>
      <c r="W32" s="66">
        <f t="shared" si="6"/>
        <v>97204226</v>
      </c>
      <c r="X32" s="66">
        <f t="shared" si="6"/>
        <v>-8932189</v>
      </c>
      <c r="Y32" s="103">
        <f>+IF(W32&lt;&gt;0,+(X32/W32)*100,0)</f>
        <v>-9.189095338303503</v>
      </c>
      <c r="Z32" s="119">
        <f>SUM(Z33:Z37)</f>
        <v>97204226</v>
      </c>
    </row>
    <row r="33" spans="1:26" ht="13.5">
      <c r="A33" s="104" t="s">
        <v>78</v>
      </c>
      <c r="B33" s="102"/>
      <c r="C33" s="121">
        <v>20795001</v>
      </c>
      <c r="D33" s="122">
        <v>20755531</v>
      </c>
      <c r="E33" s="26">
        <v>20755531</v>
      </c>
      <c r="F33" s="26">
        <v>1413204</v>
      </c>
      <c r="G33" s="26">
        <v>1686887</v>
      </c>
      <c r="H33" s="26">
        <v>1788464</v>
      </c>
      <c r="I33" s="26">
        <v>4888555</v>
      </c>
      <c r="J33" s="26">
        <v>1548630</v>
      </c>
      <c r="K33" s="26">
        <v>1873276</v>
      </c>
      <c r="L33" s="26">
        <v>1674471</v>
      </c>
      <c r="M33" s="26">
        <v>5096377</v>
      </c>
      <c r="N33" s="26">
        <v>1589128</v>
      </c>
      <c r="O33" s="26">
        <v>1508038</v>
      </c>
      <c r="P33" s="26">
        <v>1897832</v>
      </c>
      <c r="Q33" s="26">
        <v>4994998</v>
      </c>
      <c r="R33" s="26">
        <v>1892574</v>
      </c>
      <c r="S33" s="26">
        <v>2204824</v>
      </c>
      <c r="T33" s="26"/>
      <c r="U33" s="26">
        <v>4097398</v>
      </c>
      <c r="V33" s="26">
        <v>19077328</v>
      </c>
      <c r="W33" s="26">
        <v>20755531</v>
      </c>
      <c r="X33" s="26">
        <v>-1678203</v>
      </c>
      <c r="Y33" s="106">
        <v>-8.09</v>
      </c>
      <c r="Z33" s="121">
        <v>20755531</v>
      </c>
    </row>
    <row r="34" spans="1:26" ht="13.5">
      <c r="A34" s="104" t="s">
        <v>79</v>
      </c>
      <c r="B34" s="102"/>
      <c r="C34" s="121">
        <v>1407598</v>
      </c>
      <c r="D34" s="122">
        <v>4226215</v>
      </c>
      <c r="E34" s="26">
        <v>4226215</v>
      </c>
      <c r="F34" s="26">
        <v>2829886</v>
      </c>
      <c r="G34" s="26">
        <v>184184</v>
      </c>
      <c r="H34" s="26">
        <v>-564933</v>
      </c>
      <c r="I34" s="26">
        <v>2449137</v>
      </c>
      <c r="J34" s="26">
        <v>138743</v>
      </c>
      <c r="K34" s="26">
        <v>336142</v>
      </c>
      <c r="L34" s="26">
        <v>211494</v>
      </c>
      <c r="M34" s="26">
        <v>686379</v>
      </c>
      <c r="N34" s="26">
        <v>644823</v>
      </c>
      <c r="O34" s="26">
        <v>442090</v>
      </c>
      <c r="P34" s="26">
        <v>145975</v>
      </c>
      <c r="Q34" s="26">
        <v>1232888</v>
      </c>
      <c r="R34" s="26">
        <v>130660</v>
      </c>
      <c r="S34" s="26">
        <v>106848</v>
      </c>
      <c r="T34" s="26"/>
      <c r="U34" s="26">
        <v>237508</v>
      </c>
      <c r="V34" s="26">
        <v>4605912</v>
      </c>
      <c r="W34" s="26">
        <v>4226215</v>
      </c>
      <c r="X34" s="26">
        <v>379697</v>
      </c>
      <c r="Y34" s="106">
        <v>8.98</v>
      </c>
      <c r="Z34" s="121">
        <v>4226215</v>
      </c>
    </row>
    <row r="35" spans="1:26" ht="13.5">
      <c r="A35" s="104" t="s">
        <v>80</v>
      </c>
      <c r="B35" s="102"/>
      <c r="C35" s="121">
        <v>19517716</v>
      </c>
      <c r="D35" s="122">
        <v>17821199</v>
      </c>
      <c r="E35" s="26">
        <v>17821199</v>
      </c>
      <c r="F35" s="26">
        <v>1535336</v>
      </c>
      <c r="G35" s="26">
        <v>1619777</v>
      </c>
      <c r="H35" s="26">
        <v>1482208</v>
      </c>
      <c r="I35" s="26">
        <v>4637321</v>
      </c>
      <c r="J35" s="26">
        <v>1677411</v>
      </c>
      <c r="K35" s="26">
        <v>1456694</v>
      </c>
      <c r="L35" s="26">
        <v>1887298</v>
      </c>
      <c r="M35" s="26">
        <v>5021403</v>
      </c>
      <c r="N35" s="26">
        <v>1398815</v>
      </c>
      <c r="O35" s="26">
        <v>1723049</v>
      </c>
      <c r="P35" s="26">
        <v>1903260</v>
      </c>
      <c r="Q35" s="26">
        <v>5025124</v>
      </c>
      <c r="R35" s="26">
        <v>1729797</v>
      </c>
      <c r="S35" s="26">
        <v>1573538</v>
      </c>
      <c r="T35" s="26"/>
      <c r="U35" s="26">
        <v>3303335</v>
      </c>
      <c r="V35" s="26">
        <v>17987183</v>
      </c>
      <c r="W35" s="26">
        <v>17821199</v>
      </c>
      <c r="X35" s="26">
        <v>165984</v>
      </c>
      <c r="Y35" s="106">
        <v>0.93</v>
      </c>
      <c r="Z35" s="121">
        <v>17821199</v>
      </c>
    </row>
    <row r="36" spans="1:26" ht="13.5">
      <c r="A36" s="104" t="s">
        <v>81</v>
      </c>
      <c r="B36" s="102"/>
      <c r="C36" s="121">
        <v>2321431</v>
      </c>
      <c r="D36" s="122">
        <v>2356787</v>
      </c>
      <c r="E36" s="26">
        <v>2356787</v>
      </c>
      <c r="F36" s="26">
        <v>212995</v>
      </c>
      <c r="G36" s="26">
        <v>191035</v>
      </c>
      <c r="H36" s="26">
        <v>194288</v>
      </c>
      <c r="I36" s="26">
        <v>598318</v>
      </c>
      <c r="J36" s="26">
        <v>190251</v>
      </c>
      <c r="K36" s="26">
        <v>282281</v>
      </c>
      <c r="L36" s="26">
        <v>295460</v>
      </c>
      <c r="M36" s="26">
        <v>767992</v>
      </c>
      <c r="N36" s="26">
        <v>259178</v>
      </c>
      <c r="O36" s="26">
        <v>307198</v>
      </c>
      <c r="P36" s="26">
        <v>287372</v>
      </c>
      <c r="Q36" s="26">
        <v>853748</v>
      </c>
      <c r="R36" s="26">
        <v>338849</v>
      </c>
      <c r="S36" s="26">
        <v>290897</v>
      </c>
      <c r="T36" s="26"/>
      <c r="U36" s="26">
        <v>629746</v>
      </c>
      <c r="V36" s="26">
        <v>2849804</v>
      </c>
      <c r="W36" s="26">
        <v>2356787</v>
      </c>
      <c r="X36" s="26">
        <v>493017</v>
      </c>
      <c r="Y36" s="106">
        <v>20.92</v>
      </c>
      <c r="Z36" s="121">
        <v>2356787</v>
      </c>
    </row>
    <row r="37" spans="1:26" ht="13.5">
      <c r="A37" s="104" t="s">
        <v>82</v>
      </c>
      <c r="B37" s="102"/>
      <c r="C37" s="123">
        <v>49244337</v>
      </c>
      <c r="D37" s="124">
        <v>52044494</v>
      </c>
      <c r="E37" s="125">
        <v>52044494</v>
      </c>
      <c r="F37" s="125">
        <v>4763324</v>
      </c>
      <c r="G37" s="125">
        <v>280461</v>
      </c>
      <c r="H37" s="125">
        <v>4141690</v>
      </c>
      <c r="I37" s="125">
        <v>9185475</v>
      </c>
      <c r="J37" s="125">
        <v>4223545</v>
      </c>
      <c r="K37" s="125">
        <v>4338352</v>
      </c>
      <c r="L37" s="125">
        <v>4561783</v>
      </c>
      <c r="M37" s="125">
        <v>13123680</v>
      </c>
      <c r="N37" s="125">
        <v>4388960</v>
      </c>
      <c r="O37" s="125">
        <v>4126949</v>
      </c>
      <c r="P37" s="125">
        <v>4107025</v>
      </c>
      <c r="Q37" s="125">
        <v>12622934</v>
      </c>
      <c r="R37" s="125">
        <v>4941275</v>
      </c>
      <c r="S37" s="125">
        <v>3878446</v>
      </c>
      <c r="T37" s="125"/>
      <c r="U37" s="125">
        <v>8819721</v>
      </c>
      <c r="V37" s="125">
        <v>43751810</v>
      </c>
      <c r="W37" s="125">
        <v>52044494</v>
      </c>
      <c r="X37" s="125">
        <v>-8292684</v>
      </c>
      <c r="Y37" s="107">
        <v>-15.93</v>
      </c>
      <c r="Z37" s="123">
        <v>52044494</v>
      </c>
    </row>
    <row r="38" spans="1:26" ht="13.5">
      <c r="A38" s="101" t="s">
        <v>83</v>
      </c>
      <c r="B38" s="108"/>
      <c r="C38" s="119">
        <f aca="true" t="shared" si="7" ref="C38:X38">SUM(C39:C41)</f>
        <v>74578412</v>
      </c>
      <c r="D38" s="120">
        <f t="shared" si="7"/>
        <v>75185307</v>
      </c>
      <c r="E38" s="66">
        <f t="shared" si="7"/>
        <v>75185307</v>
      </c>
      <c r="F38" s="66">
        <f t="shared" si="7"/>
        <v>4805516</v>
      </c>
      <c r="G38" s="66">
        <f t="shared" si="7"/>
        <v>10362975</v>
      </c>
      <c r="H38" s="66">
        <f t="shared" si="7"/>
        <v>7490344</v>
      </c>
      <c r="I38" s="66">
        <f t="shared" si="7"/>
        <v>22658835</v>
      </c>
      <c r="J38" s="66">
        <f t="shared" si="7"/>
        <v>6367346</v>
      </c>
      <c r="K38" s="66">
        <f t="shared" si="7"/>
        <v>6263026</v>
      </c>
      <c r="L38" s="66">
        <f t="shared" si="7"/>
        <v>5780419</v>
      </c>
      <c r="M38" s="66">
        <f t="shared" si="7"/>
        <v>18410791</v>
      </c>
      <c r="N38" s="66">
        <f t="shared" si="7"/>
        <v>6177555</v>
      </c>
      <c r="O38" s="66">
        <f t="shared" si="7"/>
        <v>7109149</v>
      </c>
      <c r="P38" s="66">
        <f t="shared" si="7"/>
        <v>6379533</v>
      </c>
      <c r="Q38" s="66">
        <f t="shared" si="7"/>
        <v>19666237</v>
      </c>
      <c r="R38" s="66">
        <f t="shared" si="7"/>
        <v>6750338</v>
      </c>
      <c r="S38" s="66">
        <f t="shared" si="7"/>
        <v>7118758</v>
      </c>
      <c r="T38" s="66">
        <f t="shared" si="7"/>
        <v>0</v>
      </c>
      <c r="U38" s="66">
        <f t="shared" si="7"/>
        <v>13869096</v>
      </c>
      <c r="V38" s="66">
        <f t="shared" si="7"/>
        <v>74604959</v>
      </c>
      <c r="W38" s="66">
        <f t="shared" si="7"/>
        <v>75185307</v>
      </c>
      <c r="X38" s="66">
        <f t="shared" si="7"/>
        <v>-580348</v>
      </c>
      <c r="Y38" s="103">
        <f>+IF(W38&lt;&gt;0,+(X38/W38)*100,0)</f>
        <v>-0.7718901779572437</v>
      </c>
      <c r="Z38" s="119">
        <f>SUM(Z39:Z41)</f>
        <v>75185307</v>
      </c>
    </row>
    <row r="39" spans="1:26" ht="13.5">
      <c r="A39" s="104" t="s">
        <v>84</v>
      </c>
      <c r="B39" s="102"/>
      <c r="C39" s="121">
        <v>23322880</v>
      </c>
      <c r="D39" s="122">
        <v>20372070</v>
      </c>
      <c r="E39" s="26">
        <v>20372070</v>
      </c>
      <c r="F39" s="26">
        <v>1532511</v>
      </c>
      <c r="G39" s="26">
        <v>5959930</v>
      </c>
      <c r="H39" s="26">
        <v>2010844</v>
      </c>
      <c r="I39" s="26">
        <v>9503285</v>
      </c>
      <c r="J39" s="26">
        <v>1753814</v>
      </c>
      <c r="K39" s="26">
        <v>1526885</v>
      </c>
      <c r="L39" s="26">
        <v>1455978</v>
      </c>
      <c r="M39" s="26">
        <v>4736677</v>
      </c>
      <c r="N39" s="26">
        <v>1487590</v>
      </c>
      <c r="O39" s="26">
        <v>1357465</v>
      </c>
      <c r="P39" s="26">
        <v>1666520</v>
      </c>
      <c r="Q39" s="26">
        <v>4511575</v>
      </c>
      <c r="R39" s="26">
        <v>2080877</v>
      </c>
      <c r="S39" s="26">
        <v>1547242</v>
      </c>
      <c r="T39" s="26"/>
      <c r="U39" s="26">
        <v>3628119</v>
      </c>
      <c r="V39" s="26">
        <v>22379656</v>
      </c>
      <c r="W39" s="26">
        <v>20372070</v>
      </c>
      <c r="X39" s="26">
        <v>2007586</v>
      </c>
      <c r="Y39" s="106">
        <v>9.85</v>
      </c>
      <c r="Z39" s="121">
        <v>20372070</v>
      </c>
    </row>
    <row r="40" spans="1:26" ht="13.5">
      <c r="A40" s="104" t="s">
        <v>85</v>
      </c>
      <c r="B40" s="102"/>
      <c r="C40" s="121">
        <v>35628736</v>
      </c>
      <c r="D40" s="122">
        <v>37656244</v>
      </c>
      <c r="E40" s="26">
        <v>37656244</v>
      </c>
      <c r="F40" s="26">
        <v>2879085</v>
      </c>
      <c r="G40" s="26">
        <v>3200529</v>
      </c>
      <c r="H40" s="26">
        <v>4133234</v>
      </c>
      <c r="I40" s="26">
        <v>10212848</v>
      </c>
      <c r="J40" s="26">
        <v>3320630</v>
      </c>
      <c r="K40" s="26">
        <v>3458164</v>
      </c>
      <c r="L40" s="26">
        <v>3958130</v>
      </c>
      <c r="M40" s="26">
        <v>10736924</v>
      </c>
      <c r="N40" s="26">
        <v>3173896</v>
      </c>
      <c r="O40" s="26">
        <v>3408504</v>
      </c>
      <c r="P40" s="26">
        <v>3213828</v>
      </c>
      <c r="Q40" s="26">
        <v>9796228</v>
      </c>
      <c r="R40" s="26">
        <v>4273630</v>
      </c>
      <c r="S40" s="26">
        <v>3173588</v>
      </c>
      <c r="T40" s="26"/>
      <c r="U40" s="26">
        <v>7447218</v>
      </c>
      <c r="V40" s="26">
        <v>38193218</v>
      </c>
      <c r="W40" s="26">
        <v>37656244</v>
      </c>
      <c r="X40" s="26">
        <v>536974</v>
      </c>
      <c r="Y40" s="106">
        <v>1.43</v>
      </c>
      <c r="Z40" s="121">
        <v>37656244</v>
      </c>
    </row>
    <row r="41" spans="1:26" ht="13.5">
      <c r="A41" s="104" t="s">
        <v>86</v>
      </c>
      <c r="B41" s="102"/>
      <c r="C41" s="121">
        <v>15626796</v>
      </c>
      <c r="D41" s="122">
        <v>17156993</v>
      </c>
      <c r="E41" s="26">
        <v>17156993</v>
      </c>
      <c r="F41" s="26">
        <v>393920</v>
      </c>
      <c r="G41" s="26">
        <v>1202516</v>
      </c>
      <c r="H41" s="26">
        <v>1346266</v>
      </c>
      <c r="I41" s="26">
        <v>2942702</v>
      </c>
      <c r="J41" s="26">
        <v>1292902</v>
      </c>
      <c r="K41" s="26">
        <v>1277977</v>
      </c>
      <c r="L41" s="26">
        <v>366311</v>
      </c>
      <c r="M41" s="26">
        <v>2937190</v>
      </c>
      <c r="N41" s="26">
        <v>1516069</v>
      </c>
      <c r="O41" s="26">
        <v>2343180</v>
      </c>
      <c r="P41" s="26">
        <v>1499185</v>
      </c>
      <c r="Q41" s="26">
        <v>5358434</v>
      </c>
      <c r="R41" s="26">
        <v>395831</v>
      </c>
      <c r="S41" s="26">
        <v>2397928</v>
      </c>
      <c r="T41" s="26"/>
      <c r="U41" s="26">
        <v>2793759</v>
      </c>
      <c r="V41" s="26">
        <v>14032085</v>
      </c>
      <c r="W41" s="26">
        <v>17156993</v>
      </c>
      <c r="X41" s="26">
        <v>-3124908</v>
      </c>
      <c r="Y41" s="106">
        <v>-18.21</v>
      </c>
      <c r="Z41" s="121">
        <v>17156993</v>
      </c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>
        <v>5134348</v>
      </c>
      <c r="D47" s="120">
        <v>5330606</v>
      </c>
      <c r="E47" s="66">
        <v>5330606</v>
      </c>
      <c r="F47" s="66">
        <v>330332</v>
      </c>
      <c r="G47" s="66">
        <v>220681</v>
      </c>
      <c r="H47" s="66">
        <v>701908</v>
      </c>
      <c r="I47" s="66">
        <v>1252921</v>
      </c>
      <c r="J47" s="66">
        <v>454188</v>
      </c>
      <c r="K47" s="66">
        <v>356752</v>
      </c>
      <c r="L47" s="66">
        <v>244268</v>
      </c>
      <c r="M47" s="66">
        <v>1055208</v>
      </c>
      <c r="N47" s="66">
        <v>228153</v>
      </c>
      <c r="O47" s="66">
        <v>506319</v>
      </c>
      <c r="P47" s="66">
        <v>208800</v>
      </c>
      <c r="Q47" s="66">
        <v>943272</v>
      </c>
      <c r="R47" s="66">
        <v>345838</v>
      </c>
      <c r="S47" s="66">
        <v>721154</v>
      </c>
      <c r="T47" s="66"/>
      <c r="U47" s="66">
        <v>1066992</v>
      </c>
      <c r="V47" s="66">
        <v>4318393</v>
      </c>
      <c r="W47" s="66">
        <v>5330606</v>
      </c>
      <c r="X47" s="66">
        <v>-1012213</v>
      </c>
      <c r="Y47" s="103">
        <v>-18.99</v>
      </c>
      <c r="Z47" s="119">
        <v>5330606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360571110</v>
      </c>
      <c r="D48" s="139">
        <f t="shared" si="9"/>
        <v>325263238</v>
      </c>
      <c r="E48" s="39">
        <f t="shared" si="9"/>
        <v>325263238</v>
      </c>
      <c r="F48" s="39">
        <f t="shared" si="9"/>
        <v>28134082</v>
      </c>
      <c r="G48" s="39">
        <f t="shared" si="9"/>
        <v>25338588</v>
      </c>
      <c r="H48" s="39">
        <f t="shared" si="9"/>
        <v>28067105</v>
      </c>
      <c r="I48" s="39">
        <f t="shared" si="9"/>
        <v>81539775</v>
      </c>
      <c r="J48" s="39">
        <f t="shared" si="9"/>
        <v>30504636</v>
      </c>
      <c r="K48" s="39">
        <f t="shared" si="9"/>
        <v>30886356</v>
      </c>
      <c r="L48" s="39">
        <f t="shared" si="9"/>
        <v>27277706</v>
      </c>
      <c r="M48" s="39">
        <f t="shared" si="9"/>
        <v>88668698</v>
      </c>
      <c r="N48" s="39">
        <f t="shared" si="9"/>
        <v>28998477</v>
      </c>
      <c r="O48" s="39">
        <f t="shared" si="9"/>
        <v>31176450</v>
      </c>
      <c r="P48" s="39">
        <f t="shared" si="9"/>
        <v>29272556</v>
      </c>
      <c r="Q48" s="39">
        <f t="shared" si="9"/>
        <v>89447483</v>
      </c>
      <c r="R48" s="39">
        <f t="shared" si="9"/>
        <v>31574655</v>
      </c>
      <c r="S48" s="39">
        <f t="shared" si="9"/>
        <v>31156826</v>
      </c>
      <c r="T48" s="39">
        <f t="shared" si="9"/>
        <v>0</v>
      </c>
      <c r="U48" s="39">
        <f t="shared" si="9"/>
        <v>62731481</v>
      </c>
      <c r="V48" s="39">
        <f t="shared" si="9"/>
        <v>322387437</v>
      </c>
      <c r="W48" s="39">
        <f t="shared" si="9"/>
        <v>325263238</v>
      </c>
      <c r="X48" s="39">
        <f t="shared" si="9"/>
        <v>-2875801</v>
      </c>
      <c r="Y48" s="140">
        <f>+IF(W48&lt;&gt;0,+(X48/W48)*100,0)</f>
        <v>-0.8841457207654067</v>
      </c>
      <c r="Z48" s="138">
        <f>+Z28+Z32+Z38+Z42+Z47</f>
        <v>325263238</v>
      </c>
    </row>
    <row r="49" spans="1:26" ht="13.5">
      <c r="A49" s="114" t="s">
        <v>48</v>
      </c>
      <c r="B49" s="115"/>
      <c r="C49" s="141">
        <f aca="true" t="shared" si="10" ref="C49:X49">+C25-C48</f>
        <v>-21883686</v>
      </c>
      <c r="D49" s="142">
        <f t="shared" si="10"/>
        <v>47953620</v>
      </c>
      <c r="E49" s="143">
        <f t="shared" si="10"/>
        <v>47953620</v>
      </c>
      <c r="F49" s="143">
        <f t="shared" si="10"/>
        <v>54592383</v>
      </c>
      <c r="G49" s="143">
        <f t="shared" si="10"/>
        <v>-22415964</v>
      </c>
      <c r="H49" s="143">
        <f t="shared" si="10"/>
        <v>-18298286</v>
      </c>
      <c r="I49" s="143">
        <f t="shared" si="10"/>
        <v>13878133</v>
      </c>
      <c r="J49" s="143">
        <f t="shared" si="10"/>
        <v>-24910855</v>
      </c>
      <c r="K49" s="143">
        <f t="shared" si="10"/>
        <v>41995919</v>
      </c>
      <c r="L49" s="143">
        <f t="shared" si="10"/>
        <v>-25746975</v>
      </c>
      <c r="M49" s="143">
        <f t="shared" si="10"/>
        <v>-8661911</v>
      </c>
      <c r="N49" s="143">
        <f t="shared" si="10"/>
        <v>-26374137</v>
      </c>
      <c r="O49" s="143">
        <f t="shared" si="10"/>
        <v>-22332079</v>
      </c>
      <c r="P49" s="143">
        <f t="shared" si="10"/>
        <v>62859682</v>
      </c>
      <c r="Q49" s="143">
        <f t="shared" si="10"/>
        <v>14153466</v>
      </c>
      <c r="R49" s="143">
        <f t="shared" si="10"/>
        <v>-17250517</v>
      </c>
      <c r="S49" s="143">
        <f t="shared" si="10"/>
        <v>-22132778</v>
      </c>
      <c r="T49" s="143">
        <f t="shared" si="10"/>
        <v>0</v>
      </c>
      <c r="U49" s="143">
        <f t="shared" si="10"/>
        <v>-39383295</v>
      </c>
      <c r="V49" s="143">
        <f t="shared" si="10"/>
        <v>-20013607</v>
      </c>
      <c r="W49" s="143">
        <f>IF(E25=E48,0,W25-W48)</f>
        <v>47953620</v>
      </c>
      <c r="X49" s="143">
        <f t="shared" si="10"/>
        <v>-67967227</v>
      </c>
      <c r="Y49" s="144">
        <f>+IF(W49&lt;&gt;0,+(X49/W49)*100,0)</f>
        <v>-141.73534135691946</v>
      </c>
      <c r="Z49" s="141">
        <f>+Z25-Z48</f>
        <v>47953620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560657</v>
      </c>
      <c r="D12" s="122">
        <v>705576</v>
      </c>
      <c r="E12" s="26">
        <v>705576</v>
      </c>
      <c r="F12" s="26">
        <v>35089</v>
      </c>
      <c r="G12" s="26">
        <v>87412</v>
      </c>
      <c r="H12" s="26">
        <v>38366</v>
      </c>
      <c r="I12" s="26">
        <v>160867</v>
      </c>
      <c r="J12" s="26">
        <v>46715</v>
      </c>
      <c r="K12" s="26">
        <v>43577</v>
      </c>
      <c r="L12" s="26">
        <v>26329</v>
      </c>
      <c r="M12" s="26">
        <v>116621</v>
      </c>
      <c r="N12" s="26">
        <v>77159</v>
      </c>
      <c r="O12" s="26">
        <v>26813</v>
      </c>
      <c r="P12" s="26">
        <v>55163</v>
      </c>
      <c r="Q12" s="26">
        <v>159135</v>
      </c>
      <c r="R12" s="26">
        <v>19563</v>
      </c>
      <c r="S12" s="26">
        <v>36151</v>
      </c>
      <c r="T12" s="26">
        <v>0</v>
      </c>
      <c r="U12" s="26">
        <v>55714</v>
      </c>
      <c r="V12" s="26">
        <v>492337</v>
      </c>
      <c r="W12" s="26">
        <v>705576</v>
      </c>
      <c r="X12" s="26">
        <v>-213239</v>
      </c>
      <c r="Y12" s="106">
        <v>-30.22</v>
      </c>
      <c r="Z12" s="121">
        <v>705576</v>
      </c>
    </row>
    <row r="13" spans="1:26" ht="13.5">
      <c r="A13" s="157" t="s">
        <v>108</v>
      </c>
      <c r="B13" s="161"/>
      <c r="C13" s="121">
        <v>13813333</v>
      </c>
      <c r="D13" s="122">
        <v>13020000</v>
      </c>
      <c r="E13" s="26">
        <v>13020000</v>
      </c>
      <c r="F13" s="26">
        <v>164578</v>
      </c>
      <c r="G13" s="26">
        <v>1504256</v>
      </c>
      <c r="H13" s="26">
        <v>131485</v>
      </c>
      <c r="I13" s="26">
        <v>1800319</v>
      </c>
      <c r="J13" s="26">
        <v>629742</v>
      </c>
      <c r="K13" s="26">
        <v>463982</v>
      </c>
      <c r="L13" s="26">
        <v>144511</v>
      </c>
      <c r="M13" s="26">
        <v>1238235</v>
      </c>
      <c r="N13" s="26">
        <v>1076027</v>
      </c>
      <c r="O13" s="26">
        <v>311468</v>
      </c>
      <c r="P13" s="26">
        <v>673815</v>
      </c>
      <c r="Q13" s="26">
        <v>2061310</v>
      </c>
      <c r="R13" s="26">
        <v>173679</v>
      </c>
      <c r="S13" s="26">
        <v>106958</v>
      </c>
      <c r="T13" s="26">
        <v>0</v>
      </c>
      <c r="U13" s="26">
        <v>280637</v>
      </c>
      <c r="V13" s="26">
        <v>5380501</v>
      </c>
      <c r="W13" s="26">
        <v>13020000</v>
      </c>
      <c r="X13" s="26">
        <v>-7639499</v>
      </c>
      <c r="Y13" s="106">
        <v>-58.68</v>
      </c>
      <c r="Z13" s="121">
        <v>13020000</v>
      </c>
    </row>
    <row r="14" spans="1:26" ht="13.5">
      <c r="A14" s="157" t="s">
        <v>109</v>
      </c>
      <c r="B14" s="161"/>
      <c r="C14" s="121">
        <v>141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42223033</v>
      </c>
      <c r="D17" s="122">
        <v>41999996</v>
      </c>
      <c r="E17" s="26">
        <v>41999996</v>
      </c>
      <c r="F17" s="26">
        <v>0</v>
      </c>
      <c r="G17" s="26">
        <v>0</v>
      </c>
      <c r="H17" s="26">
        <v>8000490</v>
      </c>
      <c r="I17" s="26">
        <v>8000490</v>
      </c>
      <c r="J17" s="26">
        <v>3615069</v>
      </c>
      <c r="K17" s="26">
        <v>0</v>
      </c>
      <c r="L17" s="26">
        <v>0</v>
      </c>
      <c r="M17" s="26">
        <v>3615069</v>
      </c>
      <c r="N17" s="26">
        <v>0</v>
      </c>
      <c r="O17" s="26">
        <v>7342949</v>
      </c>
      <c r="P17" s="26">
        <v>0</v>
      </c>
      <c r="Q17" s="26">
        <v>7342949</v>
      </c>
      <c r="R17" s="26">
        <v>12833158</v>
      </c>
      <c r="S17" s="26">
        <v>7640365</v>
      </c>
      <c r="T17" s="26">
        <v>0</v>
      </c>
      <c r="U17" s="26">
        <v>20473523</v>
      </c>
      <c r="V17" s="26">
        <v>39432031</v>
      </c>
      <c r="W17" s="26">
        <v>41999996</v>
      </c>
      <c r="X17" s="26">
        <v>-2567965</v>
      </c>
      <c r="Y17" s="106">
        <v>-6.11</v>
      </c>
      <c r="Z17" s="121">
        <v>41999996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232702745</v>
      </c>
      <c r="D19" s="122">
        <v>247191000</v>
      </c>
      <c r="E19" s="26">
        <v>247191000</v>
      </c>
      <c r="F19" s="26">
        <v>81734500</v>
      </c>
      <c r="G19" s="26">
        <v>0</v>
      </c>
      <c r="H19" s="26">
        <v>0</v>
      </c>
      <c r="I19" s="26">
        <v>81734500</v>
      </c>
      <c r="J19" s="26">
        <v>0</v>
      </c>
      <c r="K19" s="26">
        <v>71073000</v>
      </c>
      <c r="L19" s="26">
        <v>0</v>
      </c>
      <c r="M19" s="26">
        <v>71073000</v>
      </c>
      <c r="N19" s="26">
        <v>0</v>
      </c>
      <c r="O19" s="26">
        <v>0</v>
      </c>
      <c r="P19" s="26">
        <v>68906000</v>
      </c>
      <c r="Q19" s="26">
        <v>68906000</v>
      </c>
      <c r="R19" s="26">
        <v>0</v>
      </c>
      <c r="S19" s="26">
        <v>0</v>
      </c>
      <c r="T19" s="26">
        <v>0</v>
      </c>
      <c r="U19" s="26">
        <v>0</v>
      </c>
      <c r="V19" s="26">
        <v>221713500</v>
      </c>
      <c r="W19" s="26">
        <v>247191000</v>
      </c>
      <c r="X19" s="26">
        <v>-25477500</v>
      </c>
      <c r="Y19" s="106">
        <v>-10.31</v>
      </c>
      <c r="Z19" s="121">
        <v>247191000</v>
      </c>
    </row>
    <row r="20" spans="1:26" ht="13.5">
      <c r="A20" s="157" t="s">
        <v>34</v>
      </c>
      <c r="B20" s="161" t="s">
        <v>95</v>
      </c>
      <c r="C20" s="121">
        <v>29636383</v>
      </c>
      <c r="D20" s="122">
        <v>18550286</v>
      </c>
      <c r="E20" s="20">
        <v>18550286</v>
      </c>
      <c r="F20" s="20">
        <v>742303</v>
      </c>
      <c r="G20" s="20">
        <v>1282021</v>
      </c>
      <c r="H20" s="20">
        <v>1490659</v>
      </c>
      <c r="I20" s="20">
        <v>3514983</v>
      </c>
      <c r="J20" s="20">
        <v>1251739</v>
      </c>
      <c r="K20" s="20">
        <v>1253471</v>
      </c>
      <c r="L20" s="20">
        <v>1274674</v>
      </c>
      <c r="M20" s="20">
        <v>3779884</v>
      </c>
      <c r="N20" s="20">
        <v>1416630</v>
      </c>
      <c r="O20" s="20">
        <v>1108617</v>
      </c>
      <c r="P20" s="20">
        <v>22431433</v>
      </c>
      <c r="Q20" s="20">
        <v>24956680</v>
      </c>
      <c r="R20" s="20">
        <v>1242615</v>
      </c>
      <c r="S20" s="20">
        <v>1188666</v>
      </c>
      <c r="T20" s="20">
        <v>0</v>
      </c>
      <c r="U20" s="20">
        <v>2431281</v>
      </c>
      <c r="V20" s="20">
        <v>34682828</v>
      </c>
      <c r="W20" s="20">
        <v>18550286</v>
      </c>
      <c r="X20" s="20">
        <v>16132542</v>
      </c>
      <c r="Y20" s="160">
        <v>86.97</v>
      </c>
      <c r="Z20" s="96">
        <v>18550286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318936292</v>
      </c>
      <c r="D22" s="165">
        <f t="shared" si="0"/>
        <v>321466858</v>
      </c>
      <c r="E22" s="166">
        <f t="shared" si="0"/>
        <v>321466858</v>
      </c>
      <c r="F22" s="166">
        <f t="shared" si="0"/>
        <v>82676470</v>
      </c>
      <c r="G22" s="166">
        <f t="shared" si="0"/>
        <v>2873689</v>
      </c>
      <c r="H22" s="166">
        <f t="shared" si="0"/>
        <v>9661000</v>
      </c>
      <c r="I22" s="166">
        <f t="shared" si="0"/>
        <v>95211159</v>
      </c>
      <c r="J22" s="166">
        <f t="shared" si="0"/>
        <v>5543265</v>
      </c>
      <c r="K22" s="166">
        <f t="shared" si="0"/>
        <v>72834030</v>
      </c>
      <c r="L22" s="166">
        <f t="shared" si="0"/>
        <v>1445514</v>
      </c>
      <c r="M22" s="166">
        <f t="shared" si="0"/>
        <v>79822809</v>
      </c>
      <c r="N22" s="166">
        <f t="shared" si="0"/>
        <v>2569816</v>
      </c>
      <c r="O22" s="166">
        <f t="shared" si="0"/>
        <v>8789847</v>
      </c>
      <c r="P22" s="166">
        <f t="shared" si="0"/>
        <v>92066411</v>
      </c>
      <c r="Q22" s="166">
        <f t="shared" si="0"/>
        <v>103426074</v>
      </c>
      <c r="R22" s="166">
        <f t="shared" si="0"/>
        <v>14269015</v>
      </c>
      <c r="S22" s="166">
        <f t="shared" si="0"/>
        <v>8972140</v>
      </c>
      <c r="T22" s="166">
        <f t="shared" si="0"/>
        <v>0</v>
      </c>
      <c r="U22" s="166">
        <f t="shared" si="0"/>
        <v>23241155</v>
      </c>
      <c r="V22" s="166">
        <f t="shared" si="0"/>
        <v>301701197</v>
      </c>
      <c r="W22" s="166">
        <f t="shared" si="0"/>
        <v>321466858</v>
      </c>
      <c r="X22" s="166">
        <f t="shared" si="0"/>
        <v>-19765661</v>
      </c>
      <c r="Y22" s="167">
        <f>+IF(W22&lt;&gt;0,+(X22/W22)*100,0)</f>
        <v>-6.148584374442731</v>
      </c>
      <c r="Z22" s="164">
        <f>SUM(Z5:Z21)</f>
        <v>321466858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190151583</v>
      </c>
      <c r="D25" s="122">
        <v>202412546</v>
      </c>
      <c r="E25" s="26">
        <v>202412546</v>
      </c>
      <c r="F25" s="26">
        <v>17710908</v>
      </c>
      <c r="G25" s="26">
        <v>18167544</v>
      </c>
      <c r="H25" s="26">
        <v>19100233</v>
      </c>
      <c r="I25" s="26">
        <v>54978685</v>
      </c>
      <c r="J25" s="26">
        <v>18348758</v>
      </c>
      <c r="K25" s="26">
        <v>18311000</v>
      </c>
      <c r="L25" s="26">
        <v>20582686</v>
      </c>
      <c r="M25" s="26">
        <v>57242444</v>
      </c>
      <c r="N25" s="26">
        <v>17854964</v>
      </c>
      <c r="O25" s="26">
        <v>18986868</v>
      </c>
      <c r="P25" s="26">
        <v>18000535</v>
      </c>
      <c r="Q25" s="26">
        <v>54842367</v>
      </c>
      <c r="R25" s="26">
        <v>22115601</v>
      </c>
      <c r="S25" s="26">
        <v>17520691</v>
      </c>
      <c r="T25" s="26">
        <v>0</v>
      </c>
      <c r="U25" s="26">
        <v>39636292</v>
      </c>
      <c r="V25" s="26">
        <v>206699788</v>
      </c>
      <c r="W25" s="26">
        <v>202412546</v>
      </c>
      <c r="X25" s="26">
        <v>4287242</v>
      </c>
      <c r="Y25" s="106">
        <v>2.12</v>
      </c>
      <c r="Z25" s="121">
        <v>202412546</v>
      </c>
    </row>
    <row r="26" spans="1:26" ht="13.5">
      <c r="A26" s="159" t="s">
        <v>37</v>
      </c>
      <c r="B26" s="158"/>
      <c r="C26" s="121">
        <v>7397646</v>
      </c>
      <c r="D26" s="122">
        <v>8738906</v>
      </c>
      <c r="E26" s="26">
        <v>8738906</v>
      </c>
      <c r="F26" s="26">
        <v>624086</v>
      </c>
      <c r="G26" s="26">
        <v>632612</v>
      </c>
      <c r="H26" s="26">
        <v>638326</v>
      </c>
      <c r="I26" s="26">
        <v>1895024</v>
      </c>
      <c r="J26" s="26">
        <v>623486</v>
      </c>
      <c r="K26" s="26">
        <v>605587</v>
      </c>
      <c r="L26" s="26">
        <v>910601</v>
      </c>
      <c r="M26" s="26">
        <v>2139674</v>
      </c>
      <c r="N26" s="26">
        <v>684415</v>
      </c>
      <c r="O26" s="26">
        <v>672310</v>
      </c>
      <c r="P26" s="26">
        <v>667303</v>
      </c>
      <c r="Q26" s="26">
        <v>2024028</v>
      </c>
      <c r="R26" s="26">
        <v>668762</v>
      </c>
      <c r="S26" s="26">
        <v>473267</v>
      </c>
      <c r="T26" s="26">
        <v>0</v>
      </c>
      <c r="U26" s="26">
        <v>1142029</v>
      </c>
      <c r="V26" s="26">
        <v>7200755</v>
      </c>
      <c r="W26" s="26">
        <v>8738906</v>
      </c>
      <c r="X26" s="26">
        <v>-1538151</v>
      </c>
      <c r="Y26" s="106">
        <v>-17.6</v>
      </c>
      <c r="Z26" s="121">
        <v>8738906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8962556</v>
      </c>
      <c r="D28" s="122">
        <v>7069032</v>
      </c>
      <c r="E28" s="26">
        <v>7069032</v>
      </c>
      <c r="F28" s="26">
        <v>0</v>
      </c>
      <c r="G28" s="26">
        <v>0</v>
      </c>
      <c r="H28" s="26">
        <v>0</v>
      </c>
      <c r="I28" s="26">
        <v>0</v>
      </c>
      <c r="J28" s="26">
        <v>2998305</v>
      </c>
      <c r="K28" s="26">
        <v>1966245</v>
      </c>
      <c r="L28" s="26">
        <v>0</v>
      </c>
      <c r="M28" s="26">
        <v>4964550</v>
      </c>
      <c r="N28" s="26">
        <v>2563052</v>
      </c>
      <c r="O28" s="26">
        <v>0</v>
      </c>
      <c r="P28" s="26">
        <v>1310926</v>
      </c>
      <c r="Q28" s="26">
        <v>3873978</v>
      </c>
      <c r="R28" s="26">
        <v>2407634</v>
      </c>
      <c r="S28" s="26">
        <v>1342472</v>
      </c>
      <c r="T28" s="26">
        <v>0</v>
      </c>
      <c r="U28" s="26">
        <v>3750106</v>
      </c>
      <c r="V28" s="26">
        <v>12588634</v>
      </c>
      <c r="W28" s="26">
        <v>7069032</v>
      </c>
      <c r="X28" s="26">
        <v>5519602</v>
      </c>
      <c r="Y28" s="106">
        <v>78.08</v>
      </c>
      <c r="Z28" s="121">
        <v>7069032</v>
      </c>
    </row>
    <row r="29" spans="1:26" ht="13.5">
      <c r="A29" s="159" t="s">
        <v>39</v>
      </c>
      <c r="B29" s="158"/>
      <c r="C29" s="121">
        <v>317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176877</v>
      </c>
      <c r="H31" s="26">
        <v>0</v>
      </c>
      <c r="I31" s="26">
        <v>176877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176877</v>
      </c>
      <c r="W31" s="26">
        <v>0</v>
      </c>
      <c r="X31" s="26">
        <v>176877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20151737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133907271</v>
      </c>
      <c r="D34" s="122">
        <v>107042754</v>
      </c>
      <c r="E34" s="26">
        <v>107042754</v>
      </c>
      <c r="F34" s="26">
        <v>9799088</v>
      </c>
      <c r="G34" s="26">
        <v>6361555</v>
      </c>
      <c r="H34" s="26">
        <v>8328546</v>
      </c>
      <c r="I34" s="26">
        <v>24489189</v>
      </c>
      <c r="J34" s="26">
        <v>8534087</v>
      </c>
      <c r="K34" s="26">
        <v>10003524</v>
      </c>
      <c r="L34" s="26">
        <v>5784419</v>
      </c>
      <c r="M34" s="26">
        <v>24322030</v>
      </c>
      <c r="N34" s="26">
        <v>7896046</v>
      </c>
      <c r="O34" s="26">
        <v>11517272</v>
      </c>
      <c r="P34" s="26">
        <v>9293792</v>
      </c>
      <c r="Q34" s="26">
        <v>28707110</v>
      </c>
      <c r="R34" s="26">
        <v>6382658</v>
      </c>
      <c r="S34" s="26">
        <v>11820396</v>
      </c>
      <c r="T34" s="26">
        <v>0</v>
      </c>
      <c r="U34" s="26">
        <v>18203054</v>
      </c>
      <c r="V34" s="26">
        <v>95721383</v>
      </c>
      <c r="W34" s="26">
        <v>107042754</v>
      </c>
      <c r="X34" s="26">
        <v>-11321371</v>
      </c>
      <c r="Y34" s="106">
        <v>-10.58</v>
      </c>
      <c r="Z34" s="121">
        <v>107042754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360571110</v>
      </c>
      <c r="D36" s="165">
        <f t="shared" si="1"/>
        <v>325263238</v>
      </c>
      <c r="E36" s="166">
        <f t="shared" si="1"/>
        <v>325263238</v>
      </c>
      <c r="F36" s="166">
        <f t="shared" si="1"/>
        <v>28134082</v>
      </c>
      <c r="G36" s="166">
        <f t="shared" si="1"/>
        <v>25338588</v>
      </c>
      <c r="H36" s="166">
        <f t="shared" si="1"/>
        <v>28067105</v>
      </c>
      <c r="I36" s="166">
        <f t="shared" si="1"/>
        <v>81539775</v>
      </c>
      <c r="J36" s="166">
        <f t="shared" si="1"/>
        <v>30504636</v>
      </c>
      <c r="K36" s="166">
        <f t="shared" si="1"/>
        <v>30886356</v>
      </c>
      <c r="L36" s="166">
        <f t="shared" si="1"/>
        <v>27277706</v>
      </c>
      <c r="M36" s="166">
        <f t="shared" si="1"/>
        <v>88668698</v>
      </c>
      <c r="N36" s="166">
        <f t="shared" si="1"/>
        <v>28998477</v>
      </c>
      <c r="O36" s="166">
        <f t="shared" si="1"/>
        <v>31176450</v>
      </c>
      <c r="P36" s="166">
        <f t="shared" si="1"/>
        <v>29272556</v>
      </c>
      <c r="Q36" s="166">
        <f t="shared" si="1"/>
        <v>89447483</v>
      </c>
      <c r="R36" s="166">
        <f t="shared" si="1"/>
        <v>31574655</v>
      </c>
      <c r="S36" s="166">
        <f t="shared" si="1"/>
        <v>31156826</v>
      </c>
      <c r="T36" s="166">
        <f t="shared" si="1"/>
        <v>0</v>
      </c>
      <c r="U36" s="166">
        <f t="shared" si="1"/>
        <v>62731481</v>
      </c>
      <c r="V36" s="166">
        <f t="shared" si="1"/>
        <v>322387437</v>
      </c>
      <c r="W36" s="166">
        <f t="shared" si="1"/>
        <v>325263238</v>
      </c>
      <c r="X36" s="166">
        <f t="shared" si="1"/>
        <v>-2875801</v>
      </c>
      <c r="Y36" s="167">
        <f>+IF(W36&lt;&gt;0,+(X36/W36)*100,0)</f>
        <v>-0.8841457207654067</v>
      </c>
      <c r="Z36" s="164">
        <f>SUM(Z25:Z35)</f>
        <v>325263238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-41634818</v>
      </c>
      <c r="D38" s="176">
        <f t="shared" si="2"/>
        <v>-3796380</v>
      </c>
      <c r="E38" s="72">
        <f t="shared" si="2"/>
        <v>-3796380</v>
      </c>
      <c r="F38" s="72">
        <f t="shared" si="2"/>
        <v>54542388</v>
      </c>
      <c r="G38" s="72">
        <f t="shared" si="2"/>
        <v>-22464899</v>
      </c>
      <c r="H38" s="72">
        <f t="shared" si="2"/>
        <v>-18406105</v>
      </c>
      <c r="I38" s="72">
        <f t="shared" si="2"/>
        <v>13671384</v>
      </c>
      <c r="J38" s="72">
        <f t="shared" si="2"/>
        <v>-24961371</v>
      </c>
      <c r="K38" s="72">
        <f t="shared" si="2"/>
        <v>41947674</v>
      </c>
      <c r="L38" s="72">
        <f t="shared" si="2"/>
        <v>-25832192</v>
      </c>
      <c r="M38" s="72">
        <f t="shared" si="2"/>
        <v>-8845889</v>
      </c>
      <c r="N38" s="72">
        <f t="shared" si="2"/>
        <v>-26428661</v>
      </c>
      <c r="O38" s="72">
        <f t="shared" si="2"/>
        <v>-22386603</v>
      </c>
      <c r="P38" s="72">
        <f t="shared" si="2"/>
        <v>62793855</v>
      </c>
      <c r="Q38" s="72">
        <f t="shared" si="2"/>
        <v>13978591</v>
      </c>
      <c r="R38" s="72">
        <f t="shared" si="2"/>
        <v>-17305640</v>
      </c>
      <c r="S38" s="72">
        <f t="shared" si="2"/>
        <v>-22184686</v>
      </c>
      <c r="T38" s="72">
        <f t="shared" si="2"/>
        <v>0</v>
      </c>
      <c r="U38" s="72">
        <f t="shared" si="2"/>
        <v>-39490326</v>
      </c>
      <c r="V38" s="72">
        <f t="shared" si="2"/>
        <v>-20686240</v>
      </c>
      <c r="W38" s="72">
        <f>IF(E22=E36,0,W22-W36)</f>
        <v>-3796380</v>
      </c>
      <c r="X38" s="72">
        <f t="shared" si="2"/>
        <v>-16889860</v>
      </c>
      <c r="Y38" s="177">
        <f>+IF(W38&lt;&gt;0,+(X38/W38)*100,0)</f>
        <v>444.8938199021173</v>
      </c>
      <c r="Z38" s="175">
        <f>+Z22-Z36</f>
        <v>-3796380</v>
      </c>
    </row>
    <row r="39" spans="1:26" ht="13.5">
      <c r="A39" s="157" t="s">
        <v>45</v>
      </c>
      <c r="B39" s="161"/>
      <c r="C39" s="121">
        <v>19751132</v>
      </c>
      <c r="D39" s="122">
        <v>51750000</v>
      </c>
      <c r="E39" s="26">
        <v>51750000</v>
      </c>
      <c r="F39" s="26">
        <v>49995</v>
      </c>
      <c r="G39" s="26">
        <v>48935</v>
      </c>
      <c r="H39" s="26">
        <v>107819</v>
      </c>
      <c r="I39" s="26">
        <v>206749</v>
      </c>
      <c r="J39" s="26">
        <v>50516</v>
      </c>
      <c r="K39" s="26">
        <v>48245</v>
      </c>
      <c r="L39" s="26">
        <v>85217</v>
      </c>
      <c r="M39" s="26">
        <v>183978</v>
      </c>
      <c r="N39" s="26">
        <v>54524</v>
      </c>
      <c r="O39" s="26">
        <v>54524</v>
      </c>
      <c r="P39" s="26">
        <v>65827</v>
      </c>
      <c r="Q39" s="26">
        <v>174875</v>
      </c>
      <c r="R39" s="26">
        <v>55123</v>
      </c>
      <c r="S39" s="26">
        <v>51908</v>
      </c>
      <c r="T39" s="26">
        <v>0</v>
      </c>
      <c r="U39" s="26">
        <v>107031</v>
      </c>
      <c r="V39" s="26">
        <v>672633</v>
      </c>
      <c r="W39" s="26">
        <v>51750000</v>
      </c>
      <c r="X39" s="26">
        <v>-51077367</v>
      </c>
      <c r="Y39" s="106">
        <v>-98.7</v>
      </c>
      <c r="Z39" s="121">
        <v>51750000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-21883686</v>
      </c>
      <c r="D42" s="183">
        <f t="shared" si="3"/>
        <v>47953620</v>
      </c>
      <c r="E42" s="54">
        <f t="shared" si="3"/>
        <v>47953620</v>
      </c>
      <c r="F42" s="54">
        <f t="shared" si="3"/>
        <v>54592383</v>
      </c>
      <c r="G42" s="54">
        <f t="shared" si="3"/>
        <v>-22415964</v>
      </c>
      <c r="H42" s="54">
        <f t="shared" si="3"/>
        <v>-18298286</v>
      </c>
      <c r="I42" s="54">
        <f t="shared" si="3"/>
        <v>13878133</v>
      </c>
      <c r="J42" s="54">
        <f t="shared" si="3"/>
        <v>-24910855</v>
      </c>
      <c r="K42" s="54">
        <f t="shared" si="3"/>
        <v>41995919</v>
      </c>
      <c r="L42" s="54">
        <f t="shared" si="3"/>
        <v>-25746975</v>
      </c>
      <c r="M42" s="54">
        <f t="shared" si="3"/>
        <v>-8661911</v>
      </c>
      <c r="N42" s="54">
        <f t="shared" si="3"/>
        <v>-26374137</v>
      </c>
      <c r="O42" s="54">
        <f t="shared" si="3"/>
        <v>-22332079</v>
      </c>
      <c r="P42" s="54">
        <f t="shared" si="3"/>
        <v>62859682</v>
      </c>
      <c r="Q42" s="54">
        <f t="shared" si="3"/>
        <v>14153466</v>
      </c>
      <c r="R42" s="54">
        <f t="shared" si="3"/>
        <v>-17250517</v>
      </c>
      <c r="S42" s="54">
        <f t="shared" si="3"/>
        <v>-22132778</v>
      </c>
      <c r="T42" s="54">
        <f t="shared" si="3"/>
        <v>0</v>
      </c>
      <c r="U42" s="54">
        <f t="shared" si="3"/>
        <v>-39383295</v>
      </c>
      <c r="V42" s="54">
        <f t="shared" si="3"/>
        <v>-20013607</v>
      </c>
      <c r="W42" s="54">
        <f t="shared" si="3"/>
        <v>47953620</v>
      </c>
      <c r="X42" s="54">
        <f t="shared" si="3"/>
        <v>-67967227</v>
      </c>
      <c r="Y42" s="184">
        <f>+IF(W42&lt;&gt;0,+(X42/W42)*100,0)</f>
        <v>-141.73534135691946</v>
      </c>
      <c r="Z42" s="182">
        <f>SUM(Z38:Z41)</f>
        <v>47953620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-21883686</v>
      </c>
      <c r="D44" s="187">
        <f t="shared" si="4"/>
        <v>47953620</v>
      </c>
      <c r="E44" s="43">
        <f t="shared" si="4"/>
        <v>47953620</v>
      </c>
      <c r="F44" s="43">
        <f t="shared" si="4"/>
        <v>54592383</v>
      </c>
      <c r="G44" s="43">
        <f t="shared" si="4"/>
        <v>-22415964</v>
      </c>
      <c r="H44" s="43">
        <f t="shared" si="4"/>
        <v>-18298286</v>
      </c>
      <c r="I44" s="43">
        <f t="shared" si="4"/>
        <v>13878133</v>
      </c>
      <c r="J44" s="43">
        <f t="shared" si="4"/>
        <v>-24910855</v>
      </c>
      <c r="K44" s="43">
        <f t="shared" si="4"/>
        <v>41995919</v>
      </c>
      <c r="L44" s="43">
        <f t="shared" si="4"/>
        <v>-25746975</v>
      </c>
      <c r="M44" s="43">
        <f t="shared" si="4"/>
        <v>-8661911</v>
      </c>
      <c r="N44" s="43">
        <f t="shared" si="4"/>
        <v>-26374137</v>
      </c>
      <c r="O44" s="43">
        <f t="shared" si="4"/>
        <v>-22332079</v>
      </c>
      <c r="P44" s="43">
        <f t="shared" si="4"/>
        <v>62859682</v>
      </c>
      <c r="Q44" s="43">
        <f t="shared" si="4"/>
        <v>14153466</v>
      </c>
      <c r="R44" s="43">
        <f t="shared" si="4"/>
        <v>-17250517</v>
      </c>
      <c r="S44" s="43">
        <f t="shared" si="4"/>
        <v>-22132778</v>
      </c>
      <c r="T44" s="43">
        <f t="shared" si="4"/>
        <v>0</v>
      </c>
      <c r="U44" s="43">
        <f t="shared" si="4"/>
        <v>-39383295</v>
      </c>
      <c r="V44" s="43">
        <f t="shared" si="4"/>
        <v>-20013607</v>
      </c>
      <c r="W44" s="43">
        <f t="shared" si="4"/>
        <v>47953620</v>
      </c>
      <c r="X44" s="43">
        <f t="shared" si="4"/>
        <v>-67967227</v>
      </c>
      <c r="Y44" s="188">
        <f>+IF(W44&lt;&gt;0,+(X44/W44)*100,0)</f>
        <v>-141.73534135691946</v>
      </c>
      <c r="Z44" s="186">
        <f>+Z42-Z43</f>
        <v>47953620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-21883686</v>
      </c>
      <c r="D46" s="183">
        <f t="shared" si="5"/>
        <v>47953620</v>
      </c>
      <c r="E46" s="54">
        <f t="shared" si="5"/>
        <v>47953620</v>
      </c>
      <c r="F46" s="54">
        <f t="shared" si="5"/>
        <v>54592383</v>
      </c>
      <c r="G46" s="54">
        <f t="shared" si="5"/>
        <v>-22415964</v>
      </c>
      <c r="H46" s="54">
        <f t="shared" si="5"/>
        <v>-18298286</v>
      </c>
      <c r="I46" s="54">
        <f t="shared" si="5"/>
        <v>13878133</v>
      </c>
      <c r="J46" s="54">
        <f t="shared" si="5"/>
        <v>-24910855</v>
      </c>
      <c r="K46" s="54">
        <f t="shared" si="5"/>
        <v>41995919</v>
      </c>
      <c r="L46" s="54">
        <f t="shared" si="5"/>
        <v>-25746975</v>
      </c>
      <c r="M46" s="54">
        <f t="shared" si="5"/>
        <v>-8661911</v>
      </c>
      <c r="N46" s="54">
        <f t="shared" si="5"/>
        <v>-26374137</v>
      </c>
      <c r="O46" s="54">
        <f t="shared" si="5"/>
        <v>-22332079</v>
      </c>
      <c r="P46" s="54">
        <f t="shared" si="5"/>
        <v>62859682</v>
      </c>
      <c r="Q46" s="54">
        <f t="shared" si="5"/>
        <v>14153466</v>
      </c>
      <c r="R46" s="54">
        <f t="shared" si="5"/>
        <v>-17250517</v>
      </c>
      <c r="S46" s="54">
        <f t="shared" si="5"/>
        <v>-22132778</v>
      </c>
      <c r="T46" s="54">
        <f t="shared" si="5"/>
        <v>0</v>
      </c>
      <c r="U46" s="54">
        <f t="shared" si="5"/>
        <v>-39383295</v>
      </c>
      <c r="V46" s="54">
        <f t="shared" si="5"/>
        <v>-20013607</v>
      </c>
      <c r="W46" s="54">
        <f t="shared" si="5"/>
        <v>47953620</v>
      </c>
      <c r="X46" s="54">
        <f t="shared" si="5"/>
        <v>-67967227</v>
      </c>
      <c r="Y46" s="184">
        <f>+IF(W46&lt;&gt;0,+(X46/W46)*100,0)</f>
        <v>-141.73534135691946</v>
      </c>
      <c r="Z46" s="182">
        <f>SUM(Z44:Z45)</f>
        <v>47953620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-21883686</v>
      </c>
      <c r="D48" s="194">
        <f t="shared" si="6"/>
        <v>47953620</v>
      </c>
      <c r="E48" s="195">
        <f t="shared" si="6"/>
        <v>47953620</v>
      </c>
      <c r="F48" s="195">
        <f t="shared" si="6"/>
        <v>54592383</v>
      </c>
      <c r="G48" s="196">
        <f t="shared" si="6"/>
        <v>-22415964</v>
      </c>
      <c r="H48" s="196">
        <f t="shared" si="6"/>
        <v>-18298286</v>
      </c>
      <c r="I48" s="196">
        <f t="shared" si="6"/>
        <v>13878133</v>
      </c>
      <c r="J48" s="196">
        <f t="shared" si="6"/>
        <v>-24910855</v>
      </c>
      <c r="K48" s="196">
        <f t="shared" si="6"/>
        <v>41995919</v>
      </c>
      <c r="L48" s="195">
        <f t="shared" si="6"/>
        <v>-25746975</v>
      </c>
      <c r="M48" s="195">
        <f t="shared" si="6"/>
        <v>-8661911</v>
      </c>
      <c r="N48" s="196">
        <f t="shared" si="6"/>
        <v>-26374137</v>
      </c>
      <c r="O48" s="196">
        <f t="shared" si="6"/>
        <v>-22332079</v>
      </c>
      <c r="P48" s="196">
        <f t="shared" si="6"/>
        <v>62859682</v>
      </c>
      <c r="Q48" s="196">
        <f t="shared" si="6"/>
        <v>14153466</v>
      </c>
      <c r="R48" s="196">
        <f t="shared" si="6"/>
        <v>-17250517</v>
      </c>
      <c r="S48" s="195">
        <f t="shared" si="6"/>
        <v>-22132778</v>
      </c>
      <c r="T48" s="195">
        <f t="shared" si="6"/>
        <v>0</v>
      </c>
      <c r="U48" s="196">
        <f t="shared" si="6"/>
        <v>-39383295</v>
      </c>
      <c r="V48" s="196">
        <f t="shared" si="6"/>
        <v>-20013607</v>
      </c>
      <c r="W48" s="196">
        <f t="shared" si="6"/>
        <v>47953620</v>
      </c>
      <c r="X48" s="196">
        <f t="shared" si="6"/>
        <v>-67967227</v>
      </c>
      <c r="Y48" s="197">
        <f>+IF(W48&lt;&gt;0,+(X48/W48)*100,0)</f>
        <v>-141.73534135691946</v>
      </c>
      <c r="Z48" s="198">
        <f>SUM(Z46:Z47)</f>
        <v>47953620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3522906</v>
      </c>
      <c r="D5" s="120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350621</v>
      </c>
      <c r="H5" s="66">
        <f t="shared" si="0"/>
        <v>270198</v>
      </c>
      <c r="I5" s="66">
        <f t="shared" si="0"/>
        <v>620819</v>
      </c>
      <c r="J5" s="66">
        <f t="shared" si="0"/>
        <v>535055</v>
      </c>
      <c r="K5" s="66">
        <f t="shared" si="0"/>
        <v>443725</v>
      </c>
      <c r="L5" s="66">
        <f t="shared" si="0"/>
        <v>2799505</v>
      </c>
      <c r="M5" s="66">
        <f t="shared" si="0"/>
        <v>3778285</v>
      </c>
      <c r="N5" s="66">
        <f t="shared" si="0"/>
        <v>1313567</v>
      </c>
      <c r="O5" s="66">
        <f t="shared" si="0"/>
        <v>294918</v>
      </c>
      <c r="P5" s="66">
        <f t="shared" si="0"/>
        <v>522006</v>
      </c>
      <c r="Q5" s="66">
        <f t="shared" si="0"/>
        <v>2130491</v>
      </c>
      <c r="R5" s="66">
        <f t="shared" si="0"/>
        <v>487902</v>
      </c>
      <c r="S5" s="66">
        <f t="shared" si="0"/>
        <v>4083392</v>
      </c>
      <c r="T5" s="66">
        <f t="shared" si="0"/>
        <v>0</v>
      </c>
      <c r="U5" s="66">
        <f t="shared" si="0"/>
        <v>4571294</v>
      </c>
      <c r="V5" s="66">
        <f t="shared" si="0"/>
        <v>11100889</v>
      </c>
      <c r="W5" s="66">
        <f t="shared" si="0"/>
        <v>0</v>
      </c>
      <c r="X5" s="66">
        <f t="shared" si="0"/>
        <v>11100889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>
        <v>343687</v>
      </c>
      <c r="D6" s="122"/>
      <c r="E6" s="26"/>
      <c r="F6" s="26"/>
      <c r="G6" s="26">
        <v>66444</v>
      </c>
      <c r="H6" s="26">
        <v>26449</v>
      </c>
      <c r="I6" s="26">
        <v>92893</v>
      </c>
      <c r="J6" s="26">
        <v>29426</v>
      </c>
      <c r="K6" s="26">
        <v>38056</v>
      </c>
      <c r="L6" s="26"/>
      <c r="M6" s="26">
        <v>67482</v>
      </c>
      <c r="N6" s="26"/>
      <c r="O6" s="26">
        <v>67334</v>
      </c>
      <c r="P6" s="26">
        <v>58195</v>
      </c>
      <c r="Q6" s="26">
        <v>125529</v>
      </c>
      <c r="R6" s="26">
        <v>51652</v>
      </c>
      <c r="S6" s="26">
        <v>27237</v>
      </c>
      <c r="T6" s="26"/>
      <c r="U6" s="26">
        <v>78889</v>
      </c>
      <c r="V6" s="26">
        <v>364793</v>
      </c>
      <c r="W6" s="26"/>
      <c r="X6" s="26">
        <v>364793</v>
      </c>
      <c r="Y6" s="106"/>
      <c r="Z6" s="28"/>
    </row>
    <row r="7" spans="1:26" ht="13.5">
      <c r="A7" s="104" t="s">
        <v>75</v>
      </c>
      <c r="B7" s="102"/>
      <c r="C7" s="123">
        <v>76507</v>
      </c>
      <c r="D7" s="124"/>
      <c r="E7" s="125"/>
      <c r="F7" s="125"/>
      <c r="G7" s="125"/>
      <c r="H7" s="125"/>
      <c r="I7" s="125"/>
      <c r="J7" s="125"/>
      <c r="K7" s="125"/>
      <c r="L7" s="125">
        <v>7412</v>
      </c>
      <c r="M7" s="125">
        <v>7412</v>
      </c>
      <c r="N7" s="125"/>
      <c r="O7" s="125"/>
      <c r="P7" s="125"/>
      <c r="Q7" s="125"/>
      <c r="R7" s="125"/>
      <c r="S7" s="125">
        <v>14199</v>
      </c>
      <c r="T7" s="125"/>
      <c r="U7" s="125">
        <v>14199</v>
      </c>
      <c r="V7" s="125">
        <v>21611</v>
      </c>
      <c r="W7" s="125"/>
      <c r="X7" s="125">
        <v>21611</v>
      </c>
      <c r="Y7" s="107"/>
      <c r="Z7" s="200"/>
    </row>
    <row r="8" spans="1:26" ht="13.5">
      <c r="A8" s="104" t="s">
        <v>76</v>
      </c>
      <c r="B8" s="102"/>
      <c r="C8" s="121">
        <v>3102712</v>
      </c>
      <c r="D8" s="122"/>
      <c r="E8" s="26"/>
      <c r="F8" s="26"/>
      <c r="G8" s="26">
        <v>284177</v>
      </c>
      <c r="H8" s="26">
        <v>243749</v>
      </c>
      <c r="I8" s="26">
        <v>527926</v>
      </c>
      <c r="J8" s="26">
        <v>505629</v>
      </c>
      <c r="K8" s="26">
        <v>405669</v>
      </c>
      <c r="L8" s="26">
        <v>2792093</v>
      </c>
      <c r="M8" s="26">
        <v>3703391</v>
      </c>
      <c r="N8" s="26">
        <v>1313567</v>
      </c>
      <c r="O8" s="26">
        <v>227584</v>
      </c>
      <c r="P8" s="26">
        <v>463811</v>
      </c>
      <c r="Q8" s="26">
        <v>2004962</v>
      </c>
      <c r="R8" s="26">
        <v>436250</v>
      </c>
      <c r="S8" s="26">
        <v>4041956</v>
      </c>
      <c r="T8" s="26"/>
      <c r="U8" s="26">
        <v>4478206</v>
      </c>
      <c r="V8" s="26">
        <v>10714485</v>
      </c>
      <c r="W8" s="26"/>
      <c r="X8" s="26">
        <v>10714485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27695245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63630</v>
      </c>
      <c r="H9" s="66">
        <f t="shared" si="1"/>
        <v>1262462</v>
      </c>
      <c r="I9" s="66">
        <f t="shared" si="1"/>
        <v>1326092</v>
      </c>
      <c r="J9" s="66">
        <f t="shared" si="1"/>
        <v>1661550</v>
      </c>
      <c r="K9" s="66">
        <f t="shared" si="1"/>
        <v>1588460</v>
      </c>
      <c r="L9" s="66">
        <f t="shared" si="1"/>
        <v>1610030</v>
      </c>
      <c r="M9" s="66">
        <f t="shared" si="1"/>
        <v>4860040</v>
      </c>
      <c r="N9" s="66">
        <f t="shared" si="1"/>
        <v>1505138</v>
      </c>
      <c r="O9" s="66">
        <f t="shared" si="1"/>
        <v>105500</v>
      </c>
      <c r="P9" s="66">
        <f t="shared" si="1"/>
        <v>846883</v>
      </c>
      <c r="Q9" s="66">
        <f t="shared" si="1"/>
        <v>2457521</v>
      </c>
      <c r="R9" s="66">
        <f t="shared" si="1"/>
        <v>2214664</v>
      </c>
      <c r="S9" s="66">
        <f t="shared" si="1"/>
        <v>20650</v>
      </c>
      <c r="T9" s="66">
        <f t="shared" si="1"/>
        <v>0</v>
      </c>
      <c r="U9" s="66">
        <f t="shared" si="1"/>
        <v>2235314</v>
      </c>
      <c r="V9" s="66">
        <f t="shared" si="1"/>
        <v>10878967</v>
      </c>
      <c r="W9" s="66">
        <f t="shared" si="1"/>
        <v>0</v>
      </c>
      <c r="X9" s="66">
        <f t="shared" si="1"/>
        <v>10878967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>
        <v>27695245</v>
      </c>
      <c r="D10" s="122"/>
      <c r="E10" s="26"/>
      <c r="F10" s="26"/>
      <c r="G10" s="26">
        <v>25500</v>
      </c>
      <c r="H10" s="26">
        <v>18147</v>
      </c>
      <c r="I10" s="26">
        <v>43647</v>
      </c>
      <c r="J10" s="26">
        <v>28596</v>
      </c>
      <c r="K10" s="26">
        <v>19800</v>
      </c>
      <c r="L10" s="26">
        <v>19000</v>
      </c>
      <c r="M10" s="26">
        <v>67396</v>
      </c>
      <c r="N10" s="26">
        <v>39238</v>
      </c>
      <c r="O10" s="26"/>
      <c r="P10" s="26">
        <v>439</v>
      </c>
      <c r="Q10" s="26">
        <v>39677</v>
      </c>
      <c r="R10" s="26">
        <v>-439</v>
      </c>
      <c r="S10" s="26">
        <v>12420</v>
      </c>
      <c r="T10" s="26"/>
      <c r="U10" s="26">
        <v>11981</v>
      </c>
      <c r="V10" s="26">
        <v>162701</v>
      </c>
      <c r="W10" s="26"/>
      <c r="X10" s="26">
        <v>162701</v>
      </c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>
        <v>31113</v>
      </c>
      <c r="H12" s="26">
        <v>1220800</v>
      </c>
      <c r="I12" s="26">
        <v>1251913</v>
      </c>
      <c r="J12" s="26">
        <v>1603480</v>
      </c>
      <c r="K12" s="26">
        <v>1568660</v>
      </c>
      <c r="L12" s="26">
        <v>1587653</v>
      </c>
      <c r="M12" s="26">
        <v>4759793</v>
      </c>
      <c r="N12" s="26">
        <v>1465900</v>
      </c>
      <c r="O12" s="26">
        <v>105500</v>
      </c>
      <c r="P12" s="26">
        <v>842165</v>
      </c>
      <c r="Q12" s="26">
        <v>2413565</v>
      </c>
      <c r="R12" s="26">
        <v>2215103</v>
      </c>
      <c r="S12" s="26">
        <v>8230</v>
      </c>
      <c r="T12" s="26"/>
      <c r="U12" s="26">
        <v>2223333</v>
      </c>
      <c r="V12" s="26">
        <v>10648604</v>
      </c>
      <c r="W12" s="26"/>
      <c r="X12" s="26">
        <v>10648604</v>
      </c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>
        <v>7017</v>
      </c>
      <c r="H14" s="125">
        <v>23515</v>
      </c>
      <c r="I14" s="125">
        <v>30532</v>
      </c>
      <c r="J14" s="125">
        <v>29474</v>
      </c>
      <c r="K14" s="125"/>
      <c r="L14" s="125">
        <v>3377</v>
      </c>
      <c r="M14" s="125">
        <v>32851</v>
      </c>
      <c r="N14" s="125"/>
      <c r="O14" s="125"/>
      <c r="P14" s="125">
        <v>4279</v>
      </c>
      <c r="Q14" s="125">
        <v>4279</v>
      </c>
      <c r="R14" s="125"/>
      <c r="S14" s="125"/>
      <c r="T14" s="125"/>
      <c r="U14" s="125"/>
      <c r="V14" s="125">
        <v>67662</v>
      </c>
      <c r="W14" s="125"/>
      <c r="X14" s="125">
        <v>67662</v>
      </c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34463136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10965</v>
      </c>
      <c r="H15" s="66">
        <f t="shared" si="2"/>
        <v>39518</v>
      </c>
      <c r="I15" s="66">
        <f t="shared" si="2"/>
        <v>50483</v>
      </c>
      <c r="J15" s="66">
        <f t="shared" si="2"/>
        <v>3333</v>
      </c>
      <c r="K15" s="66">
        <f t="shared" si="2"/>
        <v>0</v>
      </c>
      <c r="L15" s="66">
        <f t="shared" si="2"/>
        <v>0</v>
      </c>
      <c r="M15" s="66">
        <f t="shared" si="2"/>
        <v>3333</v>
      </c>
      <c r="N15" s="66">
        <f t="shared" si="2"/>
        <v>18818</v>
      </c>
      <c r="O15" s="66">
        <f t="shared" si="2"/>
        <v>12500</v>
      </c>
      <c r="P15" s="66">
        <f t="shared" si="2"/>
        <v>0</v>
      </c>
      <c r="Q15" s="66">
        <f t="shared" si="2"/>
        <v>31318</v>
      </c>
      <c r="R15" s="66">
        <f t="shared" si="2"/>
        <v>10942</v>
      </c>
      <c r="S15" s="66">
        <f t="shared" si="2"/>
        <v>3320</v>
      </c>
      <c r="T15" s="66">
        <f t="shared" si="2"/>
        <v>0</v>
      </c>
      <c r="U15" s="66">
        <f t="shared" si="2"/>
        <v>14262</v>
      </c>
      <c r="V15" s="66">
        <f t="shared" si="2"/>
        <v>99396</v>
      </c>
      <c r="W15" s="66">
        <f t="shared" si="2"/>
        <v>0</v>
      </c>
      <c r="X15" s="66">
        <f t="shared" si="2"/>
        <v>99396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>
        <v>34463136</v>
      </c>
      <c r="D16" s="122"/>
      <c r="E16" s="26"/>
      <c r="F16" s="26"/>
      <c r="G16" s="26">
        <v>10965</v>
      </c>
      <c r="H16" s="26">
        <v>10965</v>
      </c>
      <c r="I16" s="26">
        <v>21930</v>
      </c>
      <c r="J16" s="26"/>
      <c r="K16" s="26"/>
      <c r="L16" s="26"/>
      <c r="M16" s="26"/>
      <c r="N16" s="26">
        <v>18943</v>
      </c>
      <c r="O16" s="26"/>
      <c r="P16" s="26"/>
      <c r="Q16" s="26">
        <v>18943</v>
      </c>
      <c r="R16" s="26"/>
      <c r="S16" s="26"/>
      <c r="T16" s="26"/>
      <c r="U16" s="26"/>
      <c r="V16" s="26">
        <v>40873</v>
      </c>
      <c r="W16" s="26"/>
      <c r="X16" s="26">
        <v>40873</v>
      </c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>
        <v>25220</v>
      </c>
      <c r="I17" s="26">
        <v>25220</v>
      </c>
      <c r="J17" s="26"/>
      <c r="K17" s="26"/>
      <c r="L17" s="26"/>
      <c r="M17" s="26"/>
      <c r="N17" s="26">
        <v>-125</v>
      </c>
      <c r="O17" s="26">
        <v>12500</v>
      </c>
      <c r="P17" s="26"/>
      <c r="Q17" s="26">
        <v>12375</v>
      </c>
      <c r="R17" s="26"/>
      <c r="S17" s="26">
        <v>3320</v>
      </c>
      <c r="T17" s="26"/>
      <c r="U17" s="26">
        <v>3320</v>
      </c>
      <c r="V17" s="26">
        <v>40915</v>
      </c>
      <c r="W17" s="26"/>
      <c r="X17" s="26">
        <v>40915</v>
      </c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>
        <v>3333</v>
      </c>
      <c r="I18" s="26">
        <v>3333</v>
      </c>
      <c r="J18" s="26">
        <v>3333</v>
      </c>
      <c r="K18" s="26"/>
      <c r="L18" s="26"/>
      <c r="M18" s="26">
        <v>3333</v>
      </c>
      <c r="N18" s="26"/>
      <c r="O18" s="26"/>
      <c r="P18" s="26"/>
      <c r="Q18" s="26"/>
      <c r="R18" s="26">
        <v>10942</v>
      </c>
      <c r="S18" s="26"/>
      <c r="T18" s="26"/>
      <c r="U18" s="26">
        <v>10942</v>
      </c>
      <c r="V18" s="26">
        <v>17608</v>
      </c>
      <c r="W18" s="26"/>
      <c r="X18" s="26">
        <v>17608</v>
      </c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>
        <v>70000</v>
      </c>
      <c r="I24" s="66">
        <v>70000</v>
      </c>
      <c r="J24" s="66">
        <v>84100</v>
      </c>
      <c r="K24" s="66"/>
      <c r="L24" s="66">
        <v>165150</v>
      </c>
      <c r="M24" s="66">
        <v>249250</v>
      </c>
      <c r="N24" s="66">
        <v>143000</v>
      </c>
      <c r="O24" s="66">
        <v>95657</v>
      </c>
      <c r="P24" s="66"/>
      <c r="Q24" s="66">
        <v>238657</v>
      </c>
      <c r="R24" s="66">
        <v>130386</v>
      </c>
      <c r="S24" s="66">
        <v>1123695</v>
      </c>
      <c r="T24" s="66"/>
      <c r="U24" s="66">
        <v>1254081</v>
      </c>
      <c r="V24" s="66">
        <v>1811988</v>
      </c>
      <c r="W24" s="66"/>
      <c r="X24" s="66">
        <v>1811988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65681287</v>
      </c>
      <c r="D25" s="206">
        <f t="shared" si="4"/>
        <v>0</v>
      </c>
      <c r="E25" s="195">
        <f t="shared" si="4"/>
        <v>0</v>
      </c>
      <c r="F25" s="195">
        <f t="shared" si="4"/>
        <v>0</v>
      </c>
      <c r="G25" s="195">
        <f t="shared" si="4"/>
        <v>425216</v>
      </c>
      <c r="H25" s="195">
        <f t="shared" si="4"/>
        <v>1642178</v>
      </c>
      <c r="I25" s="195">
        <f t="shared" si="4"/>
        <v>2067394</v>
      </c>
      <c r="J25" s="195">
        <f t="shared" si="4"/>
        <v>2284038</v>
      </c>
      <c r="K25" s="195">
        <f t="shared" si="4"/>
        <v>2032185</v>
      </c>
      <c r="L25" s="195">
        <f t="shared" si="4"/>
        <v>4574685</v>
      </c>
      <c r="M25" s="195">
        <f t="shared" si="4"/>
        <v>8890908</v>
      </c>
      <c r="N25" s="195">
        <f t="shared" si="4"/>
        <v>2980523</v>
      </c>
      <c r="O25" s="195">
        <f t="shared" si="4"/>
        <v>508575</v>
      </c>
      <c r="P25" s="195">
        <f t="shared" si="4"/>
        <v>1368889</v>
      </c>
      <c r="Q25" s="195">
        <f t="shared" si="4"/>
        <v>4857987</v>
      </c>
      <c r="R25" s="195">
        <f t="shared" si="4"/>
        <v>2843894</v>
      </c>
      <c r="S25" s="195">
        <f t="shared" si="4"/>
        <v>5231057</v>
      </c>
      <c r="T25" s="195">
        <f t="shared" si="4"/>
        <v>0</v>
      </c>
      <c r="U25" s="195">
        <f t="shared" si="4"/>
        <v>8074951</v>
      </c>
      <c r="V25" s="195">
        <f t="shared" si="4"/>
        <v>23891240</v>
      </c>
      <c r="W25" s="195">
        <f t="shared" si="4"/>
        <v>0</v>
      </c>
      <c r="X25" s="195">
        <f t="shared" si="4"/>
        <v>23891240</v>
      </c>
      <c r="Y25" s="207">
        <f>+IF(W25&lt;&gt;0,+(X25/W25)*100,0)</f>
        <v>0</v>
      </c>
      <c r="Z25" s="208">
        <f>+Z5+Z9+Z15+Z19+Z24</f>
        <v>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0</v>
      </c>
      <c r="W32" s="43">
        <f t="shared" si="5"/>
        <v>0</v>
      </c>
      <c r="X32" s="43">
        <f t="shared" si="5"/>
        <v>0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>
        <v>65681287</v>
      </c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>
        <v>520337</v>
      </c>
      <c r="H35" s="26">
        <v>1642178</v>
      </c>
      <c r="I35" s="26">
        <v>2162515</v>
      </c>
      <c r="J35" s="26">
        <v>2284039</v>
      </c>
      <c r="K35" s="26">
        <v>2032185</v>
      </c>
      <c r="L35" s="26">
        <v>4574685</v>
      </c>
      <c r="M35" s="26">
        <v>8890909</v>
      </c>
      <c r="N35" s="26">
        <v>2980523</v>
      </c>
      <c r="O35" s="26">
        <v>508575</v>
      </c>
      <c r="P35" s="26">
        <v>1368889</v>
      </c>
      <c r="Q35" s="26">
        <v>4857987</v>
      </c>
      <c r="R35" s="26">
        <v>2843894</v>
      </c>
      <c r="S35" s="26">
        <v>5231057</v>
      </c>
      <c r="T35" s="26"/>
      <c r="U35" s="26">
        <v>8074951</v>
      </c>
      <c r="V35" s="26">
        <v>23986362</v>
      </c>
      <c r="W35" s="26"/>
      <c r="X35" s="26">
        <v>23986362</v>
      </c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65681287</v>
      </c>
      <c r="D36" s="194">
        <f t="shared" si="6"/>
        <v>0</v>
      </c>
      <c r="E36" s="196">
        <f t="shared" si="6"/>
        <v>0</v>
      </c>
      <c r="F36" s="196">
        <f t="shared" si="6"/>
        <v>0</v>
      </c>
      <c r="G36" s="196">
        <f t="shared" si="6"/>
        <v>520337</v>
      </c>
      <c r="H36" s="196">
        <f t="shared" si="6"/>
        <v>1642178</v>
      </c>
      <c r="I36" s="196">
        <f t="shared" si="6"/>
        <v>2162515</v>
      </c>
      <c r="J36" s="196">
        <f t="shared" si="6"/>
        <v>2284039</v>
      </c>
      <c r="K36" s="196">
        <f t="shared" si="6"/>
        <v>2032185</v>
      </c>
      <c r="L36" s="196">
        <f t="shared" si="6"/>
        <v>4574685</v>
      </c>
      <c r="M36" s="196">
        <f t="shared" si="6"/>
        <v>8890909</v>
      </c>
      <c r="N36" s="196">
        <f t="shared" si="6"/>
        <v>2980523</v>
      </c>
      <c r="O36" s="196">
        <f t="shared" si="6"/>
        <v>508575</v>
      </c>
      <c r="P36" s="196">
        <f t="shared" si="6"/>
        <v>1368889</v>
      </c>
      <c r="Q36" s="196">
        <f t="shared" si="6"/>
        <v>4857987</v>
      </c>
      <c r="R36" s="196">
        <f t="shared" si="6"/>
        <v>2843894</v>
      </c>
      <c r="S36" s="196">
        <f t="shared" si="6"/>
        <v>5231057</v>
      </c>
      <c r="T36" s="196">
        <f t="shared" si="6"/>
        <v>0</v>
      </c>
      <c r="U36" s="196">
        <f t="shared" si="6"/>
        <v>8074951</v>
      </c>
      <c r="V36" s="196">
        <f t="shared" si="6"/>
        <v>23986362</v>
      </c>
      <c r="W36" s="196">
        <f t="shared" si="6"/>
        <v>0</v>
      </c>
      <c r="X36" s="196">
        <f t="shared" si="6"/>
        <v>23986362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>
        <v>17231490</v>
      </c>
      <c r="E6" s="26">
        <v>17231490</v>
      </c>
      <c r="F6" s="26">
        <v>167752589</v>
      </c>
      <c r="G6" s="26">
        <v>147079614</v>
      </c>
      <c r="H6" s="26">
        <v>114152806</v>
      </c>
      <c r="I6" s="26">
        <v>428985009</v>
      </c>
      <c r="J6" s="26">
        <v>89978076</v>
      </c>
      <c r="K6" s="26">
        <v>149045542</v>
      </c>
      <c r="L6" s="26">
        <v>125451022</v>
      </c>
      <c r="M6" s="26">
        <v>364474640</v>
      </c>
      <c r="N6" s="26">
        <v>107912727</v>
      </c>
      <c r="O6" s="26">
        <v>101366028</v>
      </c>
      <c r="P6" s="26">
        <v>132036631</v>
      </c>
      <c r="Q6" s="26">
        <v>341315386</v>
      </c>
      <c r="R6" s="26">
        <v>109684628</v>
      </c>
      <c r="S6" s="26"/>
      <c r="T6" s="26"/>
      <c r="U6" s="26">
        <v>109684628</v>
      </c>
      <c r="V6" s="26">
        <v>1244459663</v>
      </c>
      <c r="W6" s="26">
        <v>17231490</v>
      </c>
      <c r="X6" s="26">
        <v>1227228173</v>
      </c>
      <c r="Y6" s="106">
        <v>7122.01</v>
      </c>
      <c r="Z6" s="28">
        <v>17231490</v>
      </c>
    </row>
    <row r="7" spans="1:26" ht="13.5">
      <c r="A7" s="225" t="s">
        <v>146</v>
      </c>
      <c r="B7" s="158" t="s">
        <v>71</v>
      </c>
      <c r="C7" s="121">
        <v>117972319</v>
      </c>
      <c r="D7" s="25">
        <v>37106201</v>
      </c>
      <c r="E7" s="26">
        <v>37106201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37106201</v>
      </c>
      <c r="X7" s="26">
        <v>-37106201</v>
      </c>
      <c r="Y7" s="106">
        <v>-100</v>
      </c>
      <c r="Z7" s="28">
        <v>37106201</v>
      </c>
    </row>
    <row r="8" spans="1:26" ht="13.5">
      <c r="A8" s="225" t="s">
        <v>147</v>
      </c>
      <c r="B8" s="158" t="s">
        <v>71</v>
      </c>
      <c r="C8" s="121">
        <v>9934977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9318589</v>
      </c>
      <c r="D9" s="25">
        <v>45122644</v>
      </c>
      <c r="E9" s="26">
        <v>45122644</v>
      </c>
      <c r="F9" s="26">
        <v>38776084</v>
      </c>
      <c r="G9" s="26">
        <v>38962876</v>
      </c>
      <c r="H9" s="26">
        <v>40526361</v>
      </c>
      <c r="I9" s="26">
        <v>118265321</v>
      </c>
      <c r="J9" s="26">
        <v>35143838</v>
      </c>
      <c r="K9" s="26">
        <v>25824628</v>
      </c>
      <c r="L9" s="26">
        <v>28201112</v>
      </c>
      <c r="M9" s="26">
        <v>89169578</v>
      </c>
      <c r="N9" s="26">
        <v>28707774</v>
      </c>
      <c r="O9" s="26">
        <v>31238147</v>
      </c>
      <c r="P9" s="26">
        <v>35145636</v>
      </c>
      <c r="Q9" s="26">
        <v>95091557</v>
      </c>
      <c r="R9" s="26">
        <v>36292988</v>
      </c>
      <c r="S9" s="26"/>
      <c r="T9" s="26"/>
      <c r="U9" s="26">
        <v>36292988</v>
      </c>
      <c r="V9" s="26">
        <v>338819444</v>
      </c>
      <c r="W9" s="26">
        <v>45122644</v>
      </c>
      <c r="X9" s="26">
        <v>293696800</v>
      </c>
      <c r="Y9" s="106">
        <v>650.89</v>
      </c>
      <c r="Z9" s="28">
        <v>45122644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110394</v>
      </c>
      <c r="D11" s="25">
        <v>32259</v>
      </c>
      <c r="E11" s="26">
        <v>32259</v>
      </c>
      <c r="F11" s="26">
        <v>110394</v>
      </c>
      <c r="G11" s="26">
        <v>110394</v>
      </c>
      <c r="H11" s="26">
        <v>110394</v>
      </c>
      <c r="I11" s="26">
        <v>331182</v>
      </c>
      <c r="J11" s="26">
        <v>143833</v>
      </c>
      <c r="K11" s="26">
        <v>143833</v>
      </c>
      <c r="L11" s="26">
        <v>143833</v>
      </c>
      <c r="M11" s="26">
        <v>431499</v>
      </c>
      <c r="N11" s="26">
        <v>143833</v>
      </c>
      <c r="O11" s="26">
        <v>143833</v>
      </c>
      <c r="P11" s="26">
        <v>143833</v>
      </c>
      <c r="Q11" s="26">
        <v>431499</v>
      </c>
      <c r="R11" s="26">
        <v>143833</v>
      </c>
      <c r="S11" s="26"/>
      <c r="T11" s="26"/>
      <c r="U11" s="26">
        <v>143833</v>
      </c>
      <c r="V11" s="26">
        <v>1338013</v>
      </c>
      <c r="W11" s="26">
        <v>32259</v>
      </c>
      <c r="X11" s="26">
        <v>1305754</v>
      </c>
      <c r="Y11" s="106">
        <v>4047.72</v>
      </c>
      <c r="Z11" s="28">
        <v>32259</v>
      </c>
    </row>
    <row r="12" spans="1:26" ht="13.5">
      <c r="A12" s="226" t="s">
        <v>55</v>
      </c>
      <c r="B12" s="227"/>
      <c r="C12" s="138">
        <f aca="true" t="shared" si="0" ref="C12:X12">SUM(C6:C11)</f>
        <v>137336279</v>
      </c>
      <c r="D12" s="38">
        <f t="shared" si="0"/>
        <v>99492594</v>
      </c>
      <c r="E12" s="39">
        <f t="shared" si="0"/>
        <v>99492594</v>
      </c>
      <c r="F12" s="39">
        <f t="shared" si="0"/>
        <v>206639067</v>
      </c>
      <c r="G12" s="39">
        <f t="shared" si="0"/>
        <v>186152884</v>
      </c>
      <c r="H12" s="39">
        <f t="shared" si="0"/>
        <v>154789561</v>
      </c>
      <c r="I12" s="39">
        <f t="shared" si="0"/>
        <v>547581512</v>
      </c>
      <c r="J12" s="39">
        <f t="shared" si="0"/>
        <v>125265747</v>
      </c>
      <c r="K12" s="39">
        <f t="shared" si="0"/>
        <v>175014003</v>
      </c>
      <c r="L12" s="39">
        <f t="shared" si="0"/>
        <v>153795967</v>
      </c>
      <c r="M12" s="39">
        <f t="shared" si="0"/>
        <v>454075717</v>
      </c>
      <c r="N12" s="39">
        <f t="shared" si="0"/>
        <v>136764334</v>
      </c>
      <c r="O12" s="39">
        <f t="shared" si="0"/>
        <v>132748008</v>
      </c>
      <c r="P12" s="39">
        <f t="shared" si="0"/>
        <v>167326100</v>
      </c>
      <c r="Q12" s="39">
        <f t="shared" si="0"/>
        <v>436838442</v>
      </c>
      <c r="R12" s="39">
        <f t="shared" si="0"/>
        <v>146121449</v>
      </c>
      <c r="S12" s="39">
        <f t="shared" si="0"/>
        <v>0</v>
      </c>
      <c r="T12" s="39">
        <f t="shared" si="0"/>
        <v>0</v>
      </c>
      <c r="U12" s="39">
        <f t="shared" si="0"/>
        <v>146121449</v>
      </c>
      <c r="V12" s="39">
        <f t="shared" si="0"/>
        <v>1584617120</v>
      </c>
      <c r="W12" s="39">
        <f t="shared" si="0"/>
        <v>99492594</v>
      </c>
      <c r="X12" s="39">
        <f t="shared" si="0"/>
        <v>1485124526</v>
      </c>
      <c r="Y12" s="140">
        <f>+IF(W12&lt;&gt;0,+(X12/W12)*100,0)</f>
        <v>1492.6985680964353</v>
      </c>
      <c r="Z12" s="40">
        <f>SUM(Z6:Z11)</f>
        <v>99492594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>
        <v>99390</v>
      </c>
      <c r="M15" s="26">
        <v>99390</v>
      </c>
      <c r="N15" s="26"/>
      <c r="O15" s="26"/>
      <c r="P15" s="26"/>
      <c r="Q15" s="26"/>
      <c r="R15" s="26"/>
      <c r="S15" s="26"/>
      <c r="T15" s="26"/>
      <c r="U15" s="26"/>
      <c r="V15" s="26">
        <v>99390</v>
      </c>
      <c r="W15" s="26"/>
      <c r="X15" s="26">
        <v>99390</v>
      </c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168382192</v>
      </c>
      <c r="D19" s="25">
        <v>294763633</v>
      </c>
      <c r="E19" s="26">
        <v>294763633</v>
      </c>
      <c r="F19" s="26">
        <v>171845487</v>
      </c>
      <c r="G19" s="26">
        <v>172270703</v>
      </c>
      <c r="H19" s="26">
        <v>173940463</v>
      </c>
      <c r="I19" s="26">
        <v>518056653</v>
      </c>
      <c r="J19" s="26">
        <v>172411544</v>
      </c>
      <c r="K19" s="26">
        <v>173106907</v>
      </c>
      <c r="L19" s="26">
        <v>177681591</v>
      </c>
      <c r="M19" s="26">
        <v>523200042</v>
      </c>
      <c r="N19" s="26">
        <v>178000870</v>
      </c>
      <c r="O19" s="26">
        <v>178509445</v>
      </c>
      <c r="P19" s="26">
        <v>178527478</v>
      </c>
      <c r="Q19" s="26">
        <v>535037793</v>
      </c>
      <c r="R19" s="26">
        <v>178897525</v>
      </c>
      <c r="S19" s="26"/>
      <c r="T19" s="26"/>
      <c r="U19" s="26">
        <v>178897525</v>
      </c>
      <c r="V19" s="26">
        <v>1755192013</v>
      </c>
      <c r="W19" s="26">
        <v>294763633</v>
      </c>
      <c r="X19" s="26">
        <v>1460428380</v>
      </c>
      <c r="Y19" s="106">
        <v>495.46</v>
      </c>
      <c r="Z19" s="28">
        <v>294763633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401531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168783723</v>
      </c>
      <c r="D24" s="42">
        <f t="shared" si="1"/>
        <v>294763633</v>
      </c>
      <c r="E24" s="43">
        <f t="shared" si="1"/>
        <v>294763633</v>
      </c>
      <c r="F24" s="43">
        <f t="shared" si="1"/>
        <v>171845487</v>
      </c>
      <c r="G24" s="43">
        <f t="shared" si="1"/>
        <v>172270703</v>
      </c>
      <c r="H24" s="43">
        <f t="shared" si="1"/>
        <v>173940463</v>
      </c>
      <c r="I24" s="43">
        <f t="shared" si="1"/>
        <v>518056653</v>
      </c>
      <c r="J24" s="43">
        <f t="shared" si="1"/>
        <v>172411544</v>
      </c>
      <c r="K24" s="43">
        <f t="shared" si="1"/>
        <v>173106907</v>
      </c>
      <c r="L24" s="43">
        <f t="shared" si="1"/>
        <v>177780981</v>
      </c>
      <c r="M24" s="43">
        <f t="shared" si="1"/>
        <v>523299432</v>
      </c>
      <c r="N24" s="43">
        <f t="shared" si="1"/>
        <v>178000870</v>
      </c>
      <c r="O24" s="43">
        <f t="shared" si="1"/>
        <v>178509445</v>
      </c>
      <c r="P24" s="43">
        <f t="shared" si="1"/>
        <v>178527478</v>
      </c>
      <c r="Q24" s="43">
        <f t="shared" si="1"/>
        <v>535037793</v>
      </c>
      <c r="R24" s="43">
        <f t="shared" si="1"/>
        <v>178897525</v>
      </c>
      <c r="S24" s="43">
        <f t="shared" si="1"/>
        <v>0</v>
      </c>
      <c r="T24" s="43">
        <f t="shared" si="1"/>
        <v>0</v>
      </c>
      <c r="U24" s="43">
        <f t="shared" si="1"/>
        <v>178897525</v>
      </c>
      <c r="V24" s="43">
        <f t="shared" si="1"/>
        <v>1755291403</v>
      </c>
      <c r="W24" s="43">
        <f t="shared" si="1"/>
        <v>294763633</v>
      </c>
      <c r="X24" s="43">
        <f t="shared" si="1"/>
        <v>1460527770</v>
      </c>
      <c r="Y24" s="188">
        <f>+IF(W24&lt;&gt;0,+(X24/W24)*100,0)</f>
        <v>495.4911686815857</v>
      </c>
      <c r="Z24" s="45">
        <f>SUM(Z15:Z23)</f>
        <v>294763633</v>
      </c>
    </row>
    <row r="25" spans="1:26" ht="13.5">
      <c r="A25" s="226" t="s">
        <v>161</v>
      </c>
      <c r="B25" s="227"/>
      <c r="C25" s="138">
        <f aca="true" t="shared" si="2" ref="C25:X25">+C12+C24</f>
        <v>306120002</v>
      </c>
      <c r="D25" s="38">
        <f t="shared" si="2"/>
        <v>394256227</v>
      </c>
      <c r="E25" s="39">
        <f t="shared" si="2"/>
        <v>394256227</v>
      </c>
      <c r="F25" s="39">
        <f t="shared" si="2"/>
        <v>378484554</v>
      </c>
      <c r="G25" s="39">
        <f t="shared" si="2"/>
        <v>358423587</v>
      </c>
      <c r="H25" s="39">
        <f t="shared" si="2"/>
        <v>328730024</v>
      </c>
      <c r="I25" s="39">
        <f t="shared" si="2"/>
        <v>1065638165</v>
      </c>
      <c r="J25" s="39">
        <f t="shared" si="2"/>
        <v>297677291</v>
      </c>
      <c r="K25" s="39">
        <f t="shared" si="2"/>
        <v>348120910</v>
      </c>
      <c r="L25" s="39">
        <f t="shared" si="2"/>
        <v>331576948</v>
      </c>
      <c r="M25" s="39">
        <f t="shared" si="2"/>
        <v>977375149</v>
      </c>
      <c r="N25" s="39">
        <f t="shared" si="2"/>
        <v>314765204</v>
      </c>
      <c r="O25" s="39">
        <f t="shared" si="2"/>
        <v>311257453</v>
      </c>
      <c r="P25" s="39">
        <f t="shared" si="2"/>
        <v>345853578</v>
      </c>
      <c r="Q25" s="39">
        <f t="shared" si="2"/>
        <v>971876235</v>
      </c>
      <c r="R25" s="39">
        <f t="shared" si="2"/>
        <v>325018974</v>
      </c>
      <c r="S25" s="39">
        <f t="shared" si="2"/>
        <v>0</v>
      </c>
      <c r="T25" s="39">
        <f t="shared" si="2"/>
        <v>0</v>
      </c>
      <c r="U25" s="39">
        <f t="shared" si="2"/>
        <v>325018974</v>
      </c>
      <c r="V25" s="39">
        <f t="shared" si="2"/>
        <v>3339908523</v>
      </c>
      <c r="W25" s="39">
        <f t="shared" si="2"/>
        <v>394256227</v>
      </c>
      <c r="X25" s="39">
        <f t="shared" si="2"/>
        <v>2945652296</v>
      </c>
      <c r="Y25" s="140">
        <f>+IF(W25&lt;&gt;0,+(X25/W25)*100,0)</f>
        <v>747.141603422284</v>
      </c>
      <c r="Z25" s="40">
        <f>+Z12+Z24</f>
        <v>394256227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74574620</v>
      </c>
      <c r="D32" s="25">
        <v>59588800</v>
      </c>
      <c r="E32" s="26">
        <v>59588800</v>
      </c>
      <c r="F32" s="26">
        <v>60519105</v>
      </c>
      <c r="G32" s="26">
        <v>63219100</v>
      </c>
      <c r="H32" s="26">
        <v>51855122</v>
      </c>
      <c r="I32" s="26">
        <v>175593327</v>
      </c>
      <c r="J32" s="26">
        <v>46504496</v>
      </c>
      <c r="K32" s="26">
        <v>54322770</v>
      </c>
      <c r="L32" s="26">
        <v>63525781</v>
      </c>
      <c r="M32" s="26">
        <v>164353047</v>
      </c>
      <c r="N32" s="26">
        <v>73157600</v>
      </c>
      <c r="O32" s="26">
        <v>91981930</v>
      </c>
      <c r="P32" s="26">
        <v>63694872</v>
      </c>
      <c r="Q32" s="26">
        <v>228834402</v>
      </c>
      <c r="R32" s="26">
        <v>60177166</v>
      </c>
      <c r="S32" s="26"/>
      <c r="T32" s="26"/>
      <c r="U32" s="26">
        <v>60177166</v>
      </c>
      <c r="V32" s="26">
        <v>628957942</v>
      </c>
      <c r="W32" s="26">
        <v>59588800</v>
      </c>
      <c r="X32" s="26">
        <v>569369142</v>
      </c>
      <c r="Y32" s="106">
        <v>955.5</v>
      </c>
      <c r="Z32" s="28">
        <v>59588800</v>
      </c>
    </row>
    <row r="33" spans="1:26" ht="13.5">
      <c r="A33" s="225" t="s">
        <v>167</v>
      </c>
      <c r="B33" s="158"/>
      <c r="C33" s="121">
        <v>1827135</v>
      </c>
      <c r="D33" s="25"/>
      <c r="E33" s="26"/>
      <c r="F33" s="26">
        <v>1827135</v>
      </c>
      <c r="G33" s="26">
        <v>1827135</v>
      </c>
      <c r="H33" s="26">
        <v>1827135</v>
      </c>
      <c r="I33" s="26">
        <v>5481405</v>
      </c>
      <c r="J33" s="26">
        <v>1827135</v>
      </c>
      <c r="K33" s="26">
        <v>1827135</v>
      </c>
      <c r="L33" s="26">
        <v>1827135</v>
      </c>
      <c r="M33" s="26">
        <v>5481405</v>
      </c>
      <c r="N33" s="26">
        <v>1827135</v>
      </c>
      <c r="O33" s="26">
        <v>1827135</v>
      </c>
      <c r="P33" s="26">
        <v>1827135</v>
      </c>
      <c r="Q33" s="26">
        <v>5481405</v>
      </c>
      <c r="R33" s="26">
        <v>1827135</v>
      </c>
      <c r="S33" s="26"/>
      <c r="T33" s="26"/>
      <c r="U33" s="26">
        <v>1827135</v>
      </c>
      <c r="V33" s="26">
        <v>18271350</v>
      </c>
      <c r="W33" s="26"/>
      <c r="X33" s="26">
        <v>18271350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76401755</v>
      </c>
      <c r="D34" s="38">
        <f t="shared" si="3"/>
        <v>59588800</v>
      </c>
      <c r="E34" s="39">
        <f t="shared" si="3"/>
        <v>59588800</v>
      </c>
      <c r="F34" s="39">
        <f t="shared" si="3"/>
        <v>62346240</v>
      </c>
      <c r="G34" s="39">
        <f t="shared" si="3"/>
        <v>65046235</v>
      </c>
      <c r="H34" s="39">
        <f t="shared" si="3"/>
        <v>53682257</v>
      </c>
      <c r="I34" s="39">
        <f t="shared" si="3"/>
        <v>181074732</v>
      </c>
      <c r="J34" s="39">
        <f t="shared" si="3"/>
        <v>48331631</v>
      </c>
      <c r="K34" s="39">
        <f t="shared" si="3"/>
        <v>56149905</v>
      </c>
      <c r="L34" s="39">
        <f t="shared" si="3"/>
        <v>65352916</v>
      </c>
      <c r="M34" s="39">
        <f t="shared" si="3"/>
        <v>169834452</v>
      </c>
      <c r="N34" s="39">
        <f t="shared" si="3"/>
        <v>74984735</v>
      </c>
      <c r="O34" s="39">
        <f t="shared" si="3"/>
        <v>93809065</v>
      </c>
      <c r="P34" s="39">
        <f t="shared" si="3"/>
        <v>65522007</v>
      </c>
      <c r="Q34" s="39">
        <f t="shared" si="3"/>
        <v>234315807</v>
      </c>
      <c r="R34" s="39">
        <f t="shared" si="3"/>
        <v>62004301</v>
      </c>
      <c r="S34" s="39">
        <f t="shared" si="3"/>
        <v>0</v>
      </c>
      <c r="T34" s="39">
        <f t="shared" si="3"/>
        <v>0</v>
      </c>
      <c r="U34" s="39">
        <f t="shared" si="3"/>
        <v>62004301</v>
      </c>
      <c r="V34" s="39">
        <f t="shared" si="3"/>
        <v>647229292</v>
      </c>
      <c r="W34" s="39">
        <f t="shared" si="3"/>
        <v>59588800</v>
      </c>
      <c r="X34" s="39">
        <f t="shared" si="3"/>
        <v>587640492</v>
      </c>
      <c r="Y34" s="140">
        <f>+IF(W34&lt;&gt;0,+(X34/W34)*100,0)</f>
        <v>986.159298391644</v>
      </c>
      <c r="Z34" s="40">
        <f>SUM(Z29:Z33)</f>
        <v>59588800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>
        <v>1708160</v>
      </c>
      <c r="E38" s="26">
        <v>1708160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1708160</v>
      </c>
      <c r="X38" s="26">
        <v>-1708160</v>
      </c>
      <c r="Y38" s="106">
        <v>-100</v>
      </c>
      <c r="Z38" s="28">
        <v>1708160</v>
      </c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1708160</v>
      </c>
      <c r="E39" s="43">
        <f t="shared" si="4"/>
        <v>1708160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1708160</v>
      </c>
      <c r="X39" s="43">
        <f t="shared" si="4"/>
        <v>-1708160</v>
      </c>
      <c r="Y39" s="188">
        <f>+IF(W39&lt;&gt;0,+(X39/W39)*100,0)</f>
        <v>-100</v>
      </c>
      <c r="Z39" s="45">
        <f>SUM(Z37:Z38)</f>
        <v>1708160</v>
      </c>
    </row>
    <row r="40" spans="1:26" ht="13.5">
      <c r="A40" s="226" t="s">
        <v>169</v>
      </c>
      <c r="B40" s="227"/>
      <c r="C40" s="138">
        <f aca="true" t="shared" si="5" ref="C40:X40">+C34+C39</f>
        <v>76401755</v>
      </c>
      <c r="D40" s="38">
        <f t="shared" si="5"/>
        <v>61296960</v>
      </c>
      <c r="E40" s="39">
        <f t="shared" si="5"/>
        <v>61296960</v>
      </c>
      <c r="F40" s="39">
        <f t="shared" si="5"/>
        <v>62346240</v>
      </c>
      <c r="G40" s="39">
        <f t="shared" si="5"/>
        <v>65046235</v>
      </c>
      <c r="H40" s="39">
        <f t="shared" si="5"/>
        <v>53682257</v>
      </c>
      <c r="I40" s="39">
        <f t="shared" si="5"/>
        <v>181074732</v>
      </c>
      <c r="J40" s="39">
        <f t="shared" si="5"/>
        <v>48331631</v>
      </c>
      <c r="K40" s="39">
        <f t="shared" si="5"/>
        <v>56149905</v>
      </c>
      <c r="L40" s="39">
        <f t="shared" si="5"/>
        <v>65352916</v>
      </c>
      <c r="M40" s="39">
        <f t="shared" si="5"/>
        <v>169834452</v>
      </c>
      <c r="N40" s="39">
        <f t="shared" si="5"/>
        <v>74984735</v>
      </c>
      <c r="O40" s="39">
        <f t="shared" si="5"/>
        <v>93809065</v>
      </c>
      <c r="P40" s="39">
        <f t="shared" si="5"/>
        <v>65522007</v>
      </c>
      <c r="Q40" s="39">
        <f t="shared" si="5"/>
        <v>234315807</v>
      </c>
      <c r="R40" s="39">
        <f t="shared" si="5"/>
        <v>62004301</v>
      </c>
      <c r="S40" s="39">
        <f t="shared" si="5"/>
        <v>0</v>
      </c>
      <c r="T40" s="39">
        <f t="shared" si="5"/>
        <v>0</v>
      </c>
      <c r="U40" s="39">
        <f t="shared" si="5"/>
        <v>62004301</v>
      </c>
      <c r="V40" s="39">
        <f t="shared" si="5"/>
        <v>647229292</v>
      </c>
      <c r="W40" s="39">
        <f t="shared" si="5"/>
        <v>61296960</v>
      </c>
      <c r="X40" s="39">
        <f t="shared" si="5"/>
        <v>585932332</v>
      </c>
      <c r="Y40" s="140">
        <f>+IF(W40&lt;&gt;0,+(X40/W40)*100,0)</f>
        <v>955.8913394726264</v>
      </c>
      <c r="Z40" s="40">
        <f>+Z34+Z39</f>
        <v>61296960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229718247</v>
      </c>
      <c r="D42" s="234">
        <f t="shared" si="6"/>
        <v>332959267</v>
      </c>
      <c r="E42" s="235">
        <f t="shared" si="6"/>
        <v>332959267</v>
      </c>
      <c r="F42" s="235">
        <f t="shared" si="6"/>
        <v>316138314</v>
      </c>
      <c r="G42" s="235">
        <f t="shared" si="6"/>
        <v>293377352</v>
      </c>
      <c r="H42" s="235">
        <f t="shared" si="6"/>
        <v>275047767</v>
      </c>
      <c r="I42" s="235">
        <f t="shared" si="6"/>
        <v>884563433</v>
      </c>
      <c r="J42" s="235">
        <f t="shared" si="6"/>
        <v>249345660</v>
      </c>
      <c r="K42" s="235">
        <f t="shared" si="6"/>
        <v>291971005</v>
      </c>
      <c r="L42" s="235">
        <f t="shared" si="6"/>
        <v>266224032</v>
      </c>
      <c r="M42" s="235">
        <f t="shared" si="6"/>
        <v>807540697</v>
      </c>
      <c r="N42" s="235">
        <f t="shared" si="6"/>
        <v>239780469</v>
      </c>
      <c r="O42" s="235">
        <f t="shared" si="6"/>
        <v>217448388</v>
      </c>
      <c r="P42" s="235">
        <f t="shared" si="6"/>
        <v>280331571</v>
      </c>
      <c r="Q42" s="235">
        <f t="shared" si="6"/>
        <v>737560428</v>
      </c>
      <c r="R42" s="235">
        <f t="shared" si="6"/>
        <v>263014673</v>
      </c>
      <c r="S42" s="235">
        <f t="shared" si="6"/>
        <v>0</v>
      </c>
      <c r="T42" s="235">
        <f t="shared" si="6"/>
        <v>0</v>
      </c>
      <c r="U42" s="235">
        <f t="shared" si="6"/>
        <v>263014673</v>
      </c>
      <c r="V42" s="235">
        <f t="shared" si="6"/>
        <v>2692679231</v>
      </c>
      <c r="W42" s="235">
        <f t="shared" si="6"/>
        <v>332959267</v>
      </c>
      <c r="X42" s="235">
        <f t="shared" si="6"/>
        <v>2359719964</v>
      </c>
      <c r="Y42" s="236">
        <f>+IF(W42&lt;&gt;0,+(X42/W42)*100,0)</f>
        <v>708.7113043169932</v>
      </c>
      <c r="Z42" s="237">
        <f>+Z25-Z40</f>
        <v>332959267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226794532</v>
      </c>
      <c r="D45" s="25">
        <v>234615037</v>
      </c>
      <c r="E45" s="26">
        <v>234615037</v>
      </c>
      <c r="F45" s="26">
        <v>313214599</v>
      </c>
      <c r="G45" s="26">
        <v>290453637</v>
      </c>
      <c r="H45" s="26">
        <v>272155352</v>
      </c>
      <c r="I45" s="26">
        <v>875823588</v>
      </c>
      <c r="J45" s="26">
        <v>247244493</v>
      </c>
      <c r="K45" s="26">
        <v>289240415</v>
      </c>
      <c r="L45" s="26">
        <v>263493442</v>
      </c>
      <c r="M45" s="26">
        <v>799978350</v>
      </c>
      <c r="N45" s="26">
        <v>237119308</v>
      </c>
      <c r="O45" s="26">
        <v>214787227</v>
      </c>
      <c r="P45" s="26">
        <v>277646104</v>
      </c>
      <c r="Q45" s="26">
        <v>729552639</v>
      </c>
      <c r="R45" s="26">
        <v>260395592</v>
      </c>
      <c r="S45" s="26"/>
      <c r="T45" s="26"/>
      <c r="U45" s="26">
        <v>260395592</v>
      </c>
      <c r="V45" s="26">
        <v>2665750169</v>
      </c>
      <c r="W45" s="26">
        <v>234615037</v>
      </c>
      <c r="X45" s="26">
        <v>2431135132</v>
      </c>
      <c r="Y45" s="105">
        <v>1036.22</v>
      </c>
      <c r="Z45" s="28">
        <v>234615037</v>
      </c>
    </row>
    <row r="46" spans="1:26" ht="13.5">
      <c r="A46" s="225" t="s">
        <v>173</v>
      </c>
      <c r="B46" s="158" t="s">
        <v>93</v>
      </c>
      <c r="C46" s="121">
        <v>2923715</v>
      </c>
      <c r="D46" s="25"/>
      <c r="E46" s="26"/>
      <c r="F46" s="26">
        <v>2923715</v>
      </c>
      <c r="G46" s="26">
        <v>2923715</v>
      </c>
      <c r="H46" s="26">
        <v>2892415</v>
      </c>
      <c r="I46" s="26">
        <v>8739845</v>
      </c>
      <c r="J46" s="26">
        <v>2101167</v>
      </c>
      <c r="K46" s="26">
        <v>2730590</v>
      </c>
      <c r="L46" s="26">
        <v>2730590</v>
      </c>
      <c r="M46" s="26">
        <v>7562347</v>
      </c>
      <c r="N46" s="26">
        <v>2661161</v>
      </c>
      <c r="O46" s="26">
        <v>2661161</v>
      </c>
      <c r="P46" s="26">
        <v>2685467</v>
      </c>
      <c r="Q46" s="26">
        <v>8007789</v>
      </c>
      <c r="R46" s="26">
        <v>2619081</v>
      </c>
      <c r="S46" s="26"/>
      <c r="T46" s="26"/>
      <c r="U46" s="26">
        <v>2619081</v>
      </c>
      <c r="V46" s="26">
        <v>26929062</v>
      </c>
      <c r="W46" s="26"/>
      <c r="X46" s="26">
        <v>26929062</v>
      </c>
      <c r="Y46" s="105"/>
      <c r="Z46" s="28"/>
    </row>
    <row r="47" spans="1:26" ht="13.5">
      <c r="A47" s="225" t="s">
        <v>174</v>
      </c>
      <c r="B47" s="158"/>
      <c r="C47" s="121"/>
      <c r="D47" s="25">
        <v>98344230</v>
      </c>
      <c r="E47" s="26">
        <v>98344230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>
        <v>98344230</v>
      </c>
      <c r="X47" s="26">
        <v>-98344230</v>
      </c>
      <c r="Y47" s="105">
        <v>-100</v>
      </c>
      <c r="Z47" s="28">
        <v>98344230</v>
      </c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229718247</v>
      </c>
      <c r="D48" s="240">
        <f t="shared" si="7"/>
        <v>332959267</v>
      </c>
      <c r="E48" s="195">
        <f t="shared" si="7"/>
        <v>332959267</v>
      </c>
      <c r="F48" s="195">
        <f t="shared" si="7"/>
        <v>316138314</v>
      </c>
      <c r="G48" s="195">
        <f t="shared" si="7"/>
        <v>293377352</v>
      </c>
      <c r="H48" s="195">
        <f t="shared" si="7"/>
        <v>275047767</v>
      </c>
      <c r="I48" s="195">
        <f t="shared" si="7"/>
        <v>884563433</v>
      </c>
      <c r="J48" s="195">
        <f t="shared" si="7"/>
        <v>249345660</v>
      </c>
      <c r="K48" s="195">
        <f t="shared" si="7"/>
        <v>291971005</v>
      </c>
      <c r="L48" s="195">
        <f t="shared" si="7"/>
        <v>266224032</v>
      </c>
      <c r="M48" s="195">
        <f t="shared" si="7"/>
        <v>807540697</v>
      </c>
      <c r="N48" s="195">
        <f t="shared" si="7"/>
        <v>239780469</v>
      </c>
      <c r="O48" s="195">
        <f t="shared" si="7"/>
        <v>217448388</v>
      </c>
      <c r="P48" s="195">
        <f t="shared" si="7"/>
        <v>280331571</v>
      </c>
      <c r="Q48" s="195">
        <f t="shared" si="7"/>
        <v>737560428</v>
      </c>
      <c r="R48" s="195">
        <f t="shared" si="7"/>
        <v>263014673</v>
      </c>
      <c r="S48" s="195">
        <f t="shared" si="7"/>
        <v>0</v>
      </c>
      <c r="T48" s="195">
        <f t="shared" si="7"/>
        <v>0</v>
      </c>
      <c r="U48" s="195">
        <f t="shared" si="7"/>
        <v>263014673</v>
      </c>
      <c r="V48" s="195">
        <f t="shared" si="7"/>
        <v>2692679231</v>
      </c>
      <c r="W48" s="195">
        <f t="shared" si="7"/>
        <v>332959267</v>
      </c>
      <c r="X48" s="195">
        <f t="shared" si="7"/>
        <v>2359719964</v>
      </c>
      <c r="Y48" s="241">
        <f>+IF(W48&lt;&gt;0,+(X48/W48)*100,0)</f>
        <v>708.7113043169932</v>
      </c>
      <c r="Z48" s="208">
        <f>SUM(Z45:Z47)</f>
        <v>332959267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186080634</v>
      </c>
      <c r="D6" s="25">
        <v>187144429</v>
      </c>
      <c r="E6" s="26">
        <v>187144429</v>
      </c>
      <c r="F6" s="26">
        <v>16919753</v>
      </c>
      <c r="G6" s="26"/>
      <c r="H6" s="26"/>
      <c r="I6" s="26">
        <v>16919753</v>
      </c>
      <c r="J6" s="26"/>
      <c r="K6" s="26"/>
      <c r="L6" s="26"/>
      <c r="M6" s="26"/>
      <c r="N6" s="26"/>
      <c r="O6" s="26"/>
      <c r="P6" s="26"/>
      <c r="Q6" s="26"/>
      <c r="R6" s="26"/>
      <c r="S6" s="26">
        <v>8865181</v>
      </c>
      <c r="T6" s="26">
        <v>7507012</v>
      </c>
      <c r="U6" s="26">
        <v>16372193</v>
      </c>
      <c r="V6" s="26">
        <v>33291946</v>
      </c>
      <c r="W6" s="26">
        <v>187144429</v>
      </c>
      <c r="X6" s="26">
        <v>-153852483</v>
      </c>
      <c r="Y6" s="106">
        <v>-82.21</v>
      </c>
      <c r="Z6" s="28">
        <v>187144429</v>
      </c>
    </row>
    <row r="7" spans="1:26" ht="13.5">
      <c r="A7" s="225" t="s">
        <v>180</v>
      </c>
      <c r="B7" s="158" t="s">
        <v>71</v>
      </c>
      <c r="C7" s="121">
        <v>260542851</v>
      </c>
      <c r="D7" s="25">
        <v>259208435</v>
      </c>
      <c r="E7" s="26">
        <v>259208435</v>
      </c>
      <c r="F7" s="26">
        <v>83234500</v>
      </c>
      <c r="G7" s="26"/>
      <c r="H7" s="26"/>
      <c r="I7" s="26">
        <v>83234500</v>
      </c>
      <c r="J7" s="26"/>
      <c r="K7" s="26"/>
      <c r="L7" s="26"/>
      <c r="M7" s="26"/>
      <c r="N7" s="26"/>
      <c r="O7" s="26"/>
      <c r="P7" s="26"/>
      <c r="Q7" s="26"/>
      <c r="R7" s="26"/>
      <c r="S7" s="26">
        <v>51908</v>
      </c>
      <c r="T7" s="26">
        <v>8547024</v>
      </c>
      <c r="U7" s="26">
        <v>8598932</v>
      </c>
      <c r="V7" s="26">
        <v>91833432</v>
      </c>
      <c r="W7" s="26">
        <v>259208435</v>
      </c>
      <c r="X7" s="26">
        <v>-167375003</v>
      </c>
      <c r="Y7" s="106">
        <v>-64.57</v>
      </c>
      <c r="Z7" s="28">
        <v>259208435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>
        <v>106958</v>
      </c>
      <c r="T9" s="26">
        <v>711581</v>
      </c>
      <c r="U9" s="26">
        <v>818539</v>
      </c>
      <c r="V9" s="26">
        <v>818539</v>
      </c>
      <c r="W9" s="26"/>
      <c r="X9" s="26">
        <v>818539</v>
      </c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-197320465</v>
      </c>
      <c r="D12" s="25">
        <v>-214047476</v>
      </c>
      <c r="E12" s="26">
        <v>-214047476</v>
      </c>
      <c r="F12" s="26">
        <v>-18334993</v>
      </c>
      <c r="G12" s="26"/>
      <c r="H12" s="26"/>
      <c r="I12" s="26">
        <v>-18334993</v>
      </c>
      <c r="J12" s="26"/>
      <c r="K12" s="26"/>
      <c r="L12" s="26"/>
      <c r="M12" s="26"/>
      <c r="N12" s="26"/>
      <c r="O12" s="26"/>
      <c r="P12" s="26"/>
      <c r="Q12" s="26"/>
      <c r="R12" s="26"/>
      <c r="S12" s="26">
        <v>40926490</v>
      </c>
      <c r="T12" s="26">
        <v>25693203</v>
      </c>
      <c r="U12" s="26">
        <v>66619693</v>
      </c>
      <c r="V12" s="26">
        <v>48284700</v>
      </c>
      <c r="W12" s="26">
        <v>-214047476</v>
      </c>
      <c r="X12" s="26">
        <v>262332176</v>
      </c>
      <c r="Y12" s="106">
        <v>-122.56</v>
      </c>
      <c r="Z12" s="28">
        <v>-214047476</v>
      </c>
    </row>
    <row r="13" spans="1:26" ht="13.5">
      <c r="A13" s="225" t="s">
        <v>39</v>
      </c>
      <c r="B13" s="158"/>
      <c r="C13" s="121">
        <v>-144828601</v>
      </c>
      <c r="D13" s="25">
        <v>-169765911</v>
      </c>
      <c r="E13" s="26">
        <v>-169765911</v>
      </c>
      <c r="F13" s="26">
        <v>-24257740</v>
      </c>
      <c r="G13" s="26"/>
      <c r="H13" s="26"/>
      <c r="I13" s="26">
        <v>-24257740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-24257740</v>
      </c>
      <c r="W13" s="26">
        <v>-169765911</v>
      </c>
      <c r="X13" s="26">
        <v>145508171</v>
      </c>
      <c r="Y13" s="106">
        <v>-85.71</v>
      </c>
      <c r="Z13" s="28">
        <v>-169765911</v>
      </c>
    </row>
    <row r="14" spans="1:26" ht="13.5">
      <c r="A14" s="225" t="s">
        <v>41</v>
      </c>
      <c r="B14" s="158" t="s">
        <v>71</v>
      </c>
      <c r="C14" s="121">
        <v>-108765880</v>
      </c>
      <c r="D14" s="25">
        <v>-111334412</v>
      </c>
      <c r="E14" s="26">
        <v>-111334412</v>
      </c>
      <c r="F14" s="26">
        <v>-9344664</v>
      </c>
      <c r="G14" s="26"/>
      <c r="H14" s="26"/>
      <c r="I14" s="26">
        <v>-9344664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v>-9344664</v>
      </c>
      <c r="W14" s="26">
        <v>-111334412</v>
      </c>
      <c r="X14" s="26">
        <v>101989748</v>
      </c>
      <c r="Y14" s="106">
        <v>-91.61</v>
      </c>
      <c r="Z14" s="28">
        <v>-111334412</v>
      </c>
    </row>
    <row r="15" spans="1:26" ht="13.5">
      <c r="A15" s="226" t="s">
        <v>186</v>
      </c>
      <c r="B15" s="227"/>
      <c r="C15" s="138">
        <f aca="true" t="shared" si="0" ref="C15:X15">SUM(C6:C14)</f>
        <v>-4291461</v>
      </c>
      <c r="D15" s="38">
        <f t="shared" si="0"/>
        <v>-48794935</v>
      </c>
      <c r="E15" s="39">
        <f t="shared" si="0"/>
        <v>-48794935</v>
      </c>
      <c r="F15" s="39">
        <f t="shared" si="0"/>
        <v>48216856</v>
      </c>
      <c r="G15" s="39">
        <f t="shared" si="0"/>
        <v>0</v>
      </c>
      <c r="H15" s="39">
        <f t="shared" si="0"/>
        <v>0</v>
      </c>
      <c r="I15" s="39">
        <f t="shared" si="0"/>
        <v>48216856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  <c r="Q15" s="39">
        <f t="shared" si="0"/>
        <v>0</v>
      </c>
      <c r="R15" s="39">
        <f t="shared" si="0"/>
        <v>0</v>
      </c>
      <c r="S15" s="39">
        <f t="shared" si="0"/>
        <v>49950537</v>
      </c>
      <c r="T15" s="39">
        <f t="shared" si="0"/>
        <v>42458820</v>
      </c>
      <c r="U15" s="39">
        <f t="shared" si="0"/>
        <v>92409357</v>
      </c>
      <c r="V15" s="39">
        <f t="shared" si="0"/>
        <v>140626213</v>
      </c>
      <c r="W15" s="39">
        <f t="shared" si="0"/>
        <v>-48794935</v>
      </c>
      <c r="X15" s="39">
        <f t="shared" si="0"/>
        <v>189421148</v>
      </c>
      <c r="Y15" s="140">
        <f>+IF(W15&lt;&gt;0,+(X15/W15)*100,0)</f>
        <v>-388.198381655801</v>
      </c>
      <c r="Z15" s="40">
        <f>SUM(Z6:Z14)</f>
        <v>-48794935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70797243</v>
      </c>
      <c r="D22" s="25">
        <v>102740056</v>
      </c>
      <c r="E22" s="26">
        <v>102740056</v>
      </c>
      <c r="F22" s="26">
        <v>-50000000</v>
      </c>
      <c r="G22" s="26"/>
      <c r="H22" s="26"/>
      <c r="I22" s="26">
        <v>-50000000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-50000000</v>
      </c>
      <c r="W22" s="26">
        <v>102740056</v>
      </c>
      <c r="X22" s="26">
        <v>-152740056</v>
      </c>
      <c r="Y22" s="106">
        <v>-148.67</v>
      </c>
      <c r="Z22" s="28">
        <v>102740056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-50147035</v>
      </c>
      <c r="D24" s="25">
        <v>-38329929</v>
      </c>
      <c r="E24" s="26">
        <v>-38329929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>
        <v>-5231057</v>
      </c>
      <c r="T24" s="26">
        <v>-7741871</v>
      </c>
      <c r="U24" s="26">
        <v>-12972928</v>
      </c>
      <c r="V24" s="26">
        <v>-12972928</v>
      </c>
      <c r="W24" s="26">
        <v>-38329929</v>
      </c>
      <c r="X24" s="26">
        <v>25357001</v>
      </c>
      <c r="Y24" s="106">
        <v>-66.15</v>
      </c>
      <c r="Z24" s="28">
        <v>-38329929</v>
      </c>
    </row>
    <row r="25" spans="1:26" ht="13.5">
      <c r="A25" s="226" t="s">
        <v>193</v>
      </c>
      <c r="B25" s="227"/>
      <c r="C25" s="138">
        <f aca="true" t="shared" si="1" ref="C25:X25">SUM(C19:C24)</f>
        <v>20650208</v>
      </c>
      <c r="D25" s="38">
        <f t="shared" si="1"/>
        <v>64410127</v>
      </c>
      <c r="E25" s="39">
        <f t="shared" si="1"/>
        <v>64410127</v>
      </c>
      <c r="F25" s="39">
        <f t="shared" si="1"/>
        <v>-50000000</v>
      </c>
      <c r="G25" s="39">
        <f t="shared" si="1"/>
        <v>0</v>
      </c>
      <c r="H25" s="39">
        <f t="shared" si="1"/>
        <v>0</v>
      </c>
      <c r="I25" s="39">
        <f t="shared" si="1"/>
        <v>-50000000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-5231057</v>
      </c>
      <c r="T25" s="39">
        <f t="shared" si="1"/>
        <v>-7741871</v>
      </c>
      <c r="U25" s="39">
        <f t="shared" si="1"/>
        <v>-12972928</v>
      </c>
      <c r="V25" s="39">
        <f t="shared" si="1"/>
        <v>-62972928</v>
      </c>
      <c r="W25" s="39">
        <f t="shared" si="1"/>
        <v>64410127</v>
      </c>
      <c r="X25" s="39">
        <f t="shared" si="1"/>
        <v>-127383055</v>
      </c>
      <c r="Y25" s="140">
        <f>+IF(W25&lt;&gt;0,+(X25/W25)*100,0)</f>
        <v>-197.76867541341753</v>
      </c>
      <c r="Z25" s="40">
        <f>SUM(Z19:Z24)</f>
        <v>64410127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16358747</v>
      </c>
      <c r="D36" s="65">
        <f t="shared" si="3"/>
        <v>15615192</v>
      </c>
      <c r="E36" s="66">
        <f t="shared" si="3"/>
        <v>15615192</v>
      </c>
      <c r="F36" s="66">
        <f t="shared" si="3"/>
        <v>-1783144</v>
      </c>
      <c r="G36" s="66">
        <f t="shared" si="3"/>
        <v>0</v>
      </c>
      <c r="H36" s="66">
        <f t="shared" si="3"/>
        <v>0</v>
      </c>
      <c r="I36" s="66">
        <f t="shared" si="3"/>
        <v>-1783144</v>
      </c>
      <c r="J36" s="66">
        <f t="shared" si="3"/>
        <v>0</v>
      </c>
      <c r="K36" s="66">
        <f t="shared" si="3"/>
        <v>0</v>
      </c>
      <c r="L36" s="66">
        <f t="shared" si="3"/>
        <v>0</v>
      </c>
      <c r="M36" s="66">
        <f t="shared" si="3"/>
        <v>0</v>
      </c>
      <c r="N36" s="66">
        <f t="shared" si="3"/>
        <v>0</v>
      </c>
      <c r="O36" s="66">
        <f t="shared" si="3"/>
        <v>0</v>
      </c>
      <c r="P36" s="66">
        <f t="shared" si="3"/>
        <v>0</v>
      </c>
      <c r="Q36" s="66">
        <f t="shared" si="3"/>
        <v>0</v>
      </c>
      <c r="R36" s="66">
        <f t="shared" si="3"/>
        <v>0</v>
      </c>
      <c r="S36" s="66">
        <f t="shared" si="3"/>
        <v>44719480</v>
      </c>
      <c r="T36" s="66">
        <f t="shared" si="3"/>
        <v>34716949</v>
      </c>
      <c r="U36" s="66">
        <f t="shared" si="3"/>
        <v>79436429</v>
      </c>
      <c r="V36" s="66">
        <f t="shared" si="3"/>
        <v>77653285</v>
      </c>
      <c r="W36" s="66">
        <f t="shared" si="3"/>
        <v>15615192</v>
      </c>
      <c r="X36" s="66">
        <f t="shared" si="3"/>
        <v>62038093</v>
      </c>
      <c r="Y36" s="103">
        <f>+IF(W36&lt;&gt;0,+(X36/W36)*100,0)</f>
        <v>397.2931808971673</v>
      </c>
      <c r="Z36" s="68">
        <f>+Z15+Z25+Z34</f>
        <v>15615192</v>
      </c>
    </row>
    <row r="37" spans="1:26" ht="13.5">
      <c r="A37" s="225" t="s">
        <v>201</v>
      </c>
      <c r="B37" s="158" t="s">
        <v>95</v>
      </c>
      <c r="C37" s="119">
        <v>1388301</v>
      </c>
      <c r="D37" s="65">
        <v>10603511</v>
      </c>
      <c r="E37" s="66">
        <v>10603511</v>
      </c>
      <c r="F37" s="66">
        <v>10603511</v>
      </c>
      <c r="G37" s="66">
        <v>8820367</v>
      </c>
      <c r="H37" s="66">
        <v>8820367</v>
      </c>
      <c r="I37" s="66">
        <v>10603511</v>
      </c>
      <c r="J37" s="66">
        <v>8820367</v>
      </c>
      <c r="K37" s="66">
        <v>8820367</v>
      </c>
      <c r="L37" s="66">
        <v>8820367</v>
      </c>
      <c r="M37" s="66">
        <v>8820367</v>
      </c>
      <c r="N37" s="66">
        <v>8820367</v>
      </c>
      <c r="O37" s="66">
        <v>8820367</v>
      </c>
      <c r="P37" s="66">
        <v>8820367</v>
      </c>
      <c r="Q37" s="66">
        <v>8820367</v>
      </c>
      <c r="R37" s="66">
        <v>8820367</v>
      </c>
      <c r="S37" s="66">
        <v>118504995</v>
      </c>
      <c r="T37" s="66">
        <v>163224474</v>
      </c>
      <c r="U37" s="66">
        <v>8820367</v>
      </c>
      <c r="V37" s="66">
        <v>10603511</v>
      </c>
      <c r="W37" s="66">
        <v>10603511</v>
      </c>
      <c r="X37" s="66"/>
      <c r="Y37" s="103"/>
      <c r="Z37" s="68">
        <v>10603511</v>
      </c>
    </row>
    <row r="38" spans="1:26" ht="13.5">
      <c r="A38" s="243" t="s">
        <v>202</v>
      </c>
      <c r="B38" s="232" t="s">
        <v>95</v>
      </c>
      <c r="C38" s="233">
        <v>17747048</v>
      </c>
      <c r="D38" s="234">
        <v>26218703</v>
      </c>
      <c r="E38" s="235">
        <v>26218703</v>
      </c>
      <c r="F38" s="235">
        <v>8820367</v>
      </c>
      <c r="G38" s="235">
        <v>8820367</v>
      </c>
      <c r="H38" s="235">
        <v>8820367</v>
      </c>
      <c r="I38" s="235">
        <v>8820367</v>
      </c>
      <c r="J38" s="235">
        <v>8820367</v>
      </c>
      <c r="K38" s="235">
        <v>8820367</v>
      </c>
      <c r="L38" s="235">
        <v>8820367</v>
      </c>
      <c r="M38" s="235">
        <v>8820367</v>
      </c>
      <c r="N38" s="235">
        <v>8820367</v>
      </c>
      <c r="O38" s="235">
        <v>8820367</v>
      </c>
      <c r="P38" s="235">
        <v>8820367</v>
      </c>
      <c r="Q38" s="235">
        <v>8820367</v>
      </c>
      <c r="R38" s="235">
        <v>8820367</v>
      </c>
      <c r="S38" s="235">
        <v>163224475</v>
      </c>
      <c r="T38" s="235">
        <v>197941423</v>
      </c>
      <c r="U38" s="235">
        <v>197941423</v>
      </c>
      <c r="V38" s="235">
        <v>197941423</v>
      </c>
      <c r="W38" s="235">
        <v>26218703</v>
      </c>
      <c r="X38" s="235">
        <v>171722720</v>
      </c>
      <c r="Y38" s="236">
        <v>654.96</v>
      </c>
      <c r="Z38" s="237">
        <v>26218703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2011-08-12T15:28:55Z</dcterms:created>
  <dcterms:modified xsi:type="dcterms:W3CDTF">2011-08-12T15:28:55Z</dcterms:modified>
  <cp:category/>
  <cp:version/>
  <cp:contentType/>
  <cp:contentStatus/>
</cp:coreProperties>
</file>