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<sst xmlns="http://schemas.openxmlformats.org/spreadsheetml/2006/main" count="497" uniqueCount="248">
  <si>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Kwazulu-Natal: Sisonke(DC43)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</si>
  <si>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</si>
  <si>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</si>
  <si>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</si>
  <si>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</si>
  <si>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</si>
  <si>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</si>
  <si>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</si>
  <si>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</si>
  <si>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</si>
  <si>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</si>
  <si>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</si>
  <si>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</si>
  <si>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</si>
  <si>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</si>
  <si>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</si>
  <si>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</si>
  <si>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</si>
  <si>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</si>
  <si>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</si>
  <si>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</si>
  <si>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</si>
  <si>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</si>
  <si>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</si>
  <si>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</si>
  <si>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</si>
  <si>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</si>
  <si>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</si>
  <si>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</si>
  <si>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</si>
  <si>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</si>
  <si>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</si>
  <si>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</si>
  <si>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</si>
  <si>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</si>
  <si>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</si>
  <si>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</si>
  <si>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</si>
  <si>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</si>
  <si>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</si>
  <si>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</si>
  <si>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</si>
  <si>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</si>
  <si>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</si>
  <si>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</si>
  <si>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</si>
  <si>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</si>
  <si>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</si>
  <si>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</si>
  <si>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</si>
  <si>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</si>
  <si>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</si>
  <si>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</si>
  <si>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</si>
  <si>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</si>
  <si>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</si>
  <si>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</si>
  <si>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</si>
  <si>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</si>
  <si>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</si>
  <si>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</si>
  <si>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</si>
  <si>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</si>
  <si>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</si>
  <si>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</si>
  <si>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</si>
  <si>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</si>
  <si>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</si>
  <si>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</si>
  <si>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Sisonke(DC43)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</si>
  <si>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</si>
  <si>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</si>
  <si>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</si>
  <si>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</si>
  <si>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</si>
  <si>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</si>
  <si>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</si>
  <si>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</si>
  <si>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</si>
  <si>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</si>
  <si>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</si>
  <si>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</si>
  <si>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</si>
  <si>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</si>
  <si>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</si>
  <si>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</si>
  <si>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</si>
  <si>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</si>
  <si>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</si>
  <si>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</si>
  <si>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</si>
  <si>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</si>
  <si>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</si>
  <si>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</si>
  <si>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</si>
  <si>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</si>
  <si>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</si>
  <si>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</si>
  <si>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</si>
  <si>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Sisonke(DC43)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</si>
  <si>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</si>
  <si>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</si>
  <si>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</si>
  <si>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</si>
  <si>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</si>
  <si>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</si>
  <si>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</si>
  <si>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</si>
  <si>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</si>
  <si>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</si>
  <si>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</si>
  <si>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</si>
  <si>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</si>
  <si>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</si>
  <si>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</si>
  <si>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</si>
  <si>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</si>
  <si>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</si>
  <si>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</si>
  <si>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</si>
  <si>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</si>
  <si>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</si>
  <si>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</si>
  <si>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</si>
  <si>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</si>
  <si>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</si>
  <si>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</si>
  <si>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</si>
  <si>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</si>
  <si>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</si>
  <si>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</si>
  <si>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</si>
  <si>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Sisonke(DC43)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</si>
  <si>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</si>
  <si>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</si>
  <si>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</si>
  <si>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</si>
  <si>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</si>
  <si>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</si>
  <si>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</si>
  <si>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</si>
  <si>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</si>
  <si>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Sisonke(DC43)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</si>
  <si>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</si>
  <si>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</si>
  <si>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</si>
  <si>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</si>
  <si>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</si>
  <si>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</si>
  <si>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</si>
  <si>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</si>
  <si>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</si>
  <si>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</si>
  <si>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</si>
  <si>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</si>
  <si>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</si>
  <si>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</si>
  <si>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</si>
  <si>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</si>
  <si>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</si>
  <si>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</si>
  <si>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</si>
  <si>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</si>
  <si>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</si>
  <si>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</si>
  <si>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</si>
  <si>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</si>
  <si>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</si>
  <si>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</si>
  <si>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</si>
  <si>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</si>
  <si>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</si>
  <si>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</si>
  <si>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</si>
  <si>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</si>
  <si>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</si>
  <si>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Sisonke(DC43)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</si>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</sst>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78233</v>
      </c>
      <c r="C5" s="25">
        <v>375522</v>
      </c>
      <c r="D5" s="26">
        <v>375522</v>
      </c>
      <c r="E5" s="26">
        <v>31294</v>
      </c>
      <c r="F5" s="26">
        <v>33796</v>
      </c>
      <c r="G5" s="26">
        <v>33796</v>
      </c>
      <c r="H5" s="26">
        <v>98886</v>
      </c>
      <c r="I5" s="26">
        <v>33796</v>
      </c>
      <c r="J5" s="26">
        <v>33796</v>
      </c>
      <c r="K5" s="26">
        <v>33796</v>
      </c>
      <c r="L5" s="26">
        <v>101388</v>
      </c>
      <c r="M5" s="26">
        <v>33796</v>
      </c>
      <c r="N5" s="26">
        <v>33796</v>
      </c>
      <c r="O5" s="26">
        <v>33796</v>
      </c>
      <c r="P5" s="26">
        <v>101388</v>
      </c>
      <c r="Q5" s="26">
        <v>33796</v>
      </c>
      <c r="R5" s="26">
        <v>33796</v>
      </c>
      <c r="S5" s="26">
        <v>2678878</v>
      </c>
      <c r="T5" s="26">
        <v>2746470</v>
      </c>
      <c r="U5" s="26">
        <v>3048132</v>
      </c>
      <c r="V5" s="26">
        <v>375522</v>
      </c>
      <c r="W5" s="26">
        <v>2672610</v>
      </c>
      <c r="X5" s="27">
        <v>711.71</v>
      </c>
      <c r="Y5" s="28">
        <v>375522</v>
      </c>
    </row>
    <row r="6" spans="1:25" ht="13.5">
      <c r="A6" s="24" t="s">
        <v>31</v>
      </c>
      <c r="B6" s="2">
        <v>35843548</v>
      </c>
      <c r="C6" s="25">
        <v>38523175</v>
      </c>
      <c r="D6" s="26">
        <v>35582216</v>
      </c>
      <c r="E6" s="26">
        <v>3137598</v>
      </c>
      <c r="F6" s="26">
        <v>2938060</v>
      </c>
      <c r="G6" s="26">
        <v>2906503</v>
      </c>
      <c r="H6" s="26">
        <v>8982161</v>
      </c>
      <c r="I6" s="26">
        <v>2473940</v>
      </c>
      <c r="J6" s="26">
        <v>2436340</v>
      </c>
      <c r="K6" s="26">
        <v>2604119</v>
      </c>
      <c r="L6" s="26">
        <v>7514399</v>
      </c>
      <c r="M6" s="26">
        <v>2736302</v>
      </c>
      <c r="N6" s="26">
        <v>2841157</v>
      </c>
      <c r="O6" s="26">
        <v>2482249</v>
      </c>
      <c r="P6" s="26">
        <v>8059708</v>
      </c>
      <c r="Q6" s="26">
        <v>2482249</v>
      </c>
      <c r="R6" s="26">
        <v>2022177</v>
      </c>
      <c r="S6" s="26">
        <v>0</v>
      </c>
      <c r="T6" s="26">
        <v>4504426</v>
      </c>
      <c r="U6" s="26">
        <v>29060694</v>
      </c>
      <c r="V6" s="26">
        <v>35582216</v>
      </c>
      <c r="W6" s="26">
        <v>-6521522</v>
      </c>
      <c r="X6" s="27">
        <v>-18.33</v>
      </c>
      <c r="Y6" s="28">
        <v>35582216</v>
      </c>
    </row>
    <row r="7" spans="1:25" ht="13.5">
      <c r="A7" s="24" t="s">
        <v>32</v>
      </c>
      <c r="B7" s="2">
        <v>6638868</v>
      </c>
      <c r="C7" s="25">
        <v>9000000</v>
      </c>
      <c r="D7" s="26">
        <v>9000000</v>
      </c>
      <c r="E7" s="26">
        <v>0</v>
      </c>
      <c r="F7" s="26">
        <v>58685</v>
      </c>
      <c r="G7" s="26">
        <v>1773114</v>
      </c>
      <c r="H7" s="26">
        <v>1831799</v>
      </c>
      <c r="I7" s="26">
        <v>360207</v>
      </c>
      <c r="J7" s="26">
        <v>501759</v>
      </c>
      <c r="K7" s="26">
        <v>553961</v>
      </c>
      <c r="L7" s="26">
        <v>1415927</v>
      </c>
      <c r="M7" s="26">
        <v>617573</v>
      </c>
      <c r="N7" s="26">
        <v>0</v>
      </c>
      <c r="O7" s="26">
        <v>457208</v>
      </c>
      <c r="P7" s="26">
        <v>1074781</v>
      </c>
      <c r="Q7" s="26">
        <v>457208</v>
      </c>
      <c r="R7" s="26">
        <v>252903</v>
      </c>
      <c r="S7" s="26">
        <v>444003</v>
      </c>
      <c r="T7" s="26">
        <v>1154114</v>
      </c>
      <c r="U7" s="26">
        <v>5476621</v>
      </c>
      <c r="V7" s="26">
        <v>9000000</v>
      </c>
      <c r="W7" s="26">
        <v>-3523379</v>
      </c>
      <c r="X7" s="27">
        <v>-39.15</v>
      </c>
      <c r="Y7" s="28">
        <v>9000000</v>
      </c>
    </row>
    <row r="8" spans="1:25" ht="13.5">
      <c r="A8" s="24" t="s">
        <v>33</v>
      </c>
      <c r="B8" s="2">
        <v>202815715</v>
      </c>
      <c r="C8" s="25">
        <v>171059000</v>
      </c>
      <c r="D8" s="26">
        <v>172907774</v>
      </c>
      <c r="E8" s="26">
        <v>66137164</v>
      </c>
      <c r="F8" s="26">
        <v>750000</v>
      </c>
      <c r="G8" s="26">
        <v>0</v>
      </c>
      <c r="H8" s="26">
        <v>66887164</v>
      </c>
      <c r="I8" s="26">
        <v>0</v>
      </c>
      <c r="J8" s="26">
        <v>0</v>
      </c>
      <c r="K8" s="26">
        <v>52206222</v>
      </c>
      <c r="L8" s="26">
        <v>52206222</v>
      </c>
      <c r="M8" s="26">
        <v>0</v>
      </c>
      <c r="N8" s="26">
        <v>0</v>
      </c>
      <c r="O8" s="26">
        <v>42650688</v>
      </c>
      <c r="P8" s="26">
        <v>42650688</v>
      </c>
      <c r="Q8" s="26">
        <v>42650688</v>
      </c>
      <c r="R8" s="26">
        <v>31457</v>
      </c>
      <c r="S8" s="26">
        <v>-43224902</v>
      </c>
      <c r="T8" s="26">
        <v>-542757</v>
      </c>
      <c r="U8" s="26">
        <v>161201317</v>
      </c>
      <c r="V8" s="26">
        <v>172907774</v>
      </c>
      <c r="W8" s="26">
        <v>-11706457</v>
      </c>
      <c r="X8" s="27">
        <v>-6.77</v>
      </c>
      <c r="Y8" s="28">
        <v>172907774</v>
      </c>
    </row>
    <row r="9" spans="1:25" ht="13.5">
      <c r="A9" s="24" t="s">
        <v>34</v>
      </c>
      <c r="B9" s="2">
        <v>797206</v>
      </c>
      <c r="C9" s="25">
        <v>82562858</v>
      </c>
      <c r="D9" s="26">
        <v>66553471</v>
      </c>
      <c r="E9" s="26">
        <v>4940791</v>
      </c>
      <c r="F9" s="26">
        <v>79131</v>
      </c>
      <c r="G9" s="26">
        <v>63833</v>
      </c>
      <c r="H9" s="26">
        <v>5083755</v>
      </c>
      <c r="I9" s="26">
        <v>22889</v>
      </c>
      <c r="J9" s="26">
        <v>80781</v>
      </c>
      <c r="K9" s="26">
        <v>37593</v>
      </c>
      <c r="L9" s="26">
        <v>141263</v>
      </c>
      <c r="M9" s="26">
        <v>-16898</v>
      </c>
      <c r="N9" s="26">
        <v>5149</v>
      </c>
      <c r="O9" s="26">
        <v>-16898</v>
      </c>
      <c r="P9" s="26">
        <v>-28647</v>
      </c>
      <c r="Q9" s="26">
        <v>-16898</v>
      </c>
      <c r="R9" s="26">
        <v>-16898</v>
      </c>
      <c r="S9" s="26">
        <v>-4184882</v>
      </c>
      <c r="T9" s="26">
        <v>-4218678</v>
      </c>
      <c r="U9" s="26">
        <v>977693</v>
      </c>
      <c r="V9" s="26">
        <v>66553471</v>
      </c>
      <c r="W9" s="26">
        <v>-65575778</v>
      </c>
      <c r="X9" s="27">
        <v>-98.53</v>
      </c>
      <c r="Y9" s="28">
        <v>66553471</v>
      </c>
    </row>
    <row r="10" spans="1:25" ht="25.5">
      <c r="A10" s="29" t="s">
        <v>212</v>
      </c>
      <c r="B10" s="30">
        <f>SUM(B5:B9)</f>
        <v>246173570</v>
      </c>
      <c r="C10" s="31">
        <f aca="true" t="shared" si="0" ref="C10:Y10">SUM(C5:C9)</f>
        <v>301520555</v>
      </c>
      <c r="D10" s="32">
        <f t="shared" si="0"/>
        <v>284418983</v>
      </c>
      <c r="E10" s="32">
        <f t="shared" si="0"/>
        <v>74246847</v>
      </c>
      <c r="F10" s="32">
        <f t="shared" si="0"/>
        <v>3859672</v>
      </c>
      <c r="G10" s="32">
        <f t="shared" si="0"/>
        <v>4777246</v>
      </c>
      <c r="H10" s="32">
        <f t="shared" si="0"/>
        <v>82883765</v>
      </c>
      <c r="I10" s="32">
        <f t="shared" si="0"/>
        <v>2890832</v>
      </c>
      <c r="J10" s="32">
        <f t="shared" si="0"/>
        <v>3052676</v>
      </c>
      <c r="K10" s="32">
        <f t="shared" si="0"/>
        <v>55435691</v>
      </c>
      <c r="L10" s="32">
        <f t="shared" si="0"/>
        <v>61379199</v>
      </c>
      <c r="M10" s="32">
        <f t="shared" si="0"/>
        <v>3370773</v>
      </c>
      <c r="N10" s="32">
        <f t="shared" si="0"/>
        <v>2880102</v>
      </c>
      <c r="O10" s="32">
        <f t="shared" si="0"/>
        <v>45607043</v>
      </c>
      <c r="P10" s="32">
        <f t="shared" si="0"/>
        <v>51857918</v>
      </c>
      <c r="Q10" s="32">
        <f t="shared" si="0"/>
        <v>45607043</v>
      </c>
      <c r="R10" s="32">
        <f t="shared" si="0"/>
        <v>2323435</v>
      </c>
      <c r="S10" s="32">
        <f t="shared" si="0"/>
        <v>-44286903</v>
      </c>
      <c r="T10" s="32">
        <f t="shared" si="0"/>
        <v>3643575</v>
      </c>
      <c r="U10" s="32">
        <f t="shared" si="0"/>
        <v>199764457</v>
      </c>
      <c r="V10" s="32">
        <f t="shared" si="0"/>
        <v>284418983</v>
      </c>
      <c r="W10" s="32">
        <f t="shared" si="0"/>
        <v>-84654526</v>
      </c>
      <c r="X10" s="33">
        <f>+IF(V10&lt;&gt;0,(W10/V10)*100,0)</f>
        <v>-29.76402106043674</v>
      </c>
      <c r="Y10" s="34">
        <f t="shared" si="0"/>
        <v>284418983</v>
      </c>
    </row>
    <row r="11" spans="1:25" ht="13.5">
      <c r="A11" s="24" t="s">
        <v>36</v>
      </c>
      <c r="B11" s="2">
        <v>47334705</v>
      </c>
      <c r="C11" s="25">
        <v>73043496</v>
      </c>
      <c r="D11" s="26">
        <v>61441479</v>
      </c>
      <c r="E11" s="26">
        <v>4696325</v>
      </c>
      <c r="F11" s="26">
        <v>4703970</v>
      </c>
      <c r="G11" s="26">
        <v>4679403</v>
      </c>
      <c r="H11" s="26">
        <v>14079698</v>
      </c>
      <c r="I11" s="26">
        <v>4704758</v>
      </c>
      <c r="J11" s="26">
        <v>4748827</v>
      </c>
      <c r="K11" s="26">
        <v>4728578</v>
      </c>
      <c r="L11" s="26">
        <v>14182163</v>
      </c>
      <c r="M11" s="26">
        <v>4773915</v>
      </c>
      <c r="N11" s="26">
        <v>4773915</v>
      </c>
      <c r="O11" s="26">
        <v>4577168</v>
      </c>
      <c r="P11" s="26">
        <v>14124998</v>
      </c>
      <c r="Q11" s="26">
        <v>4577168</v>
      </c>
      <c r="R11" s="26">
        <v>5152625</v>
      </c>
      <c r="S11" s="26">
        <v>2968338</v>
      </c>
      <c r="T11" s="26">
        <v>12698131</v>
      </c>
      <c r="U11" s="26">
        <v>55084990</v>
      </c>
      <c r="V11" s="26">
        <v>61441479</v>
      </c>
      <c r="W11" s="26">
        <v>-6356489</v>
      </c>
      <c r="X11" s="27">
        <v>-10.35</v>
      </c>
      <c r="Y11" s="28">
        <v>61441479</v>
      </c>
    </row>
    <row r="12" spans="1:25" ht="13.5">
      <c r="A12" s="24" t="s">
        <v>37</v>
      </c>
      <c r="B12" s="2">
        <v>4040860</v>
      </c>
      <c r="C12" s="25">
        <v>4579318</v>
      </c>
      <c r="D12" s="26">
        <v>4579318</v>
      </c>
      <c r="E12" s="26">
        <v>338735</v>
      </c>
      <c r="F12" s="26">
        <v>324800</v>
      </c>
      <c r="G12" s="26">
        <v>324210</v>
      </c>
      <c r="H12" s="26">
        <v>987745</v>
      </c>
      <c r="I12" s="26">
        <v>322157</v>
      </c>
      <c r="J12" s="26">
        <v>313702</v>
      </c>
      <c r="K12" s="26">
        <v>311737</v>
      </c>
      <c r="L12" s="26">
        <v>947596</v>
      </c>
      <c r="M12" s="26">
        <v>315583</v>
      </c>
      <c r="N12" s="26">
        <v>315583</v>
      </c>
      <c r="O12" s="26">
        <v>429434</v>
      </c>
      <c r="P12" s="26">
        <v>1060600</v>
      </c>
      <c r="Q12" s="26">
        <v>429434</v>
      </c>
      <c r="R12" s="26">
        <v>217445</v>
      </c>
      <c r="S12" s="26">
        <v>407775</v>
      </c>
      <c r="T12" s="26">
        <v>1054654</v>
      </c>
      <c r="U12" s="26">
        <v>4050595</v>
      </c>
      <c r="V12" s="26">
        <v>4579318</v>
      </c>
      <c r="W12" s="26">
        <v>-528723</v>
      </c>
      <c r="X12" s="27">
        <v>-11.55</v>
      </c>
      <c r="Y12" s="28">
        <v>4579318</v>
      </c>
    </row>
    <row r="13" spans="1:25" ht="13.5">
      <c r="A13" s="24" t="s">
        <v>213</v>
      </c>
      <c r="B13" s="2">
        <v>3532274</v>
      </c>
      <c r="C13" s="25">
        <v>35000000</v>
      </c>
      <c r="D13" s="26">
        <v>35000000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35000000</v>
      </c>
      <c r="W13" s="26">
        <v>-35000000</v>
      </c>
      <c r="X13" s="27">
        <v>-100</v>
      </c>
      <c r="Y13" s="28">
        <v>35000000</v>
      </c>
    </row>
    <row r="14" spans="1:25" ht="13.5">
      <c r="A14" s="24" t="s">
        <v>39</v>
      </c>
      <c r="B14" s="2">
        <v>38287769</v>
      </c>
      <c r="C14" s="25">
        <v>1947000</v>
      </c>
      <c r="D14" s="26">
        <v>1017000</v>
      </c>
      <c r="E14" s="26">
        <v>161610</v>
      </c>
      <c r="F14" s="26">
        <v>265668</v>
      </c>
      <c r="G14" s="26">
        <v>14123</v>
      </c>
      <c r="H14" s="26">
        <v>441401</v>
      </c>
      <c r="I14" s="26">
        <v>6414</v>
      </c>
      <c r="J14" s="26">
        <v>4955</v>
      </c>
      <c r="K14" s="26">
        <v>380446</v>
      </c>
      <c r="L14" s="26">
        <v>391815</v>
      </c>
      <c r="M14" s="26">
        <v>-248682</v>
      </c>
      <c r="N14" s="26">
        <v>6457</v>
      </c>
      <c r="O14" s="26">
        <v>361455</v>
      </c>
      <c r="P14" s="26">
        <v>119230</v>
      </c>
      <c r="Q14" s="26">
        <v>361455</v>
      </c>
      <c r="R14" s="26">
        <v>10134</v>
      </c>
      <c r="S14" s="26">
        <v>-520232</v>
      </c>
      <c r="T14" s="26">
        <v>-148643</v>
      </c>
      <c r="U14" s="26">
        <v>803803</v>
      </c>
      <c r="V14" s="26">
        <v>1017000</v>
      </c>
      <c r="W14" s="26">
        <v>-213197</v>
      </c>
      <c r="X14" s="27">
        <v>-20.96</v>
      </c>
      <c r="Y14" s="28">
        <v>1017000</v>
      </c>
    </row>
    <row r="15" spans="1:25" ht="13.5">
      <c r="A15" s="24" t="s">
        <v>40</v>
      </c>
      <c r="B15" s="2">
        <v>0</v>
      </c>
      <c r="C15" s="25">
        <v>6800000</v>
      </c>
      <c r="D15" s="26">
        <v>6000000</v>
      </c>
      <c r="E15" s="26">
        <v>0</v>
      </c>
      <c r="F15" s="26">
        <v>22815</v>
      </c>
      <c r="G15" s="26">
        <v>0</v>
      </c>
      <c r="H15" s="26">
        <v>22815</v>
      </c>
      <c r="I15" s="26">
        <v>0</v>
      </c>
      <c r="J15" s="26">
        <v>1283544</v>
      </c>
      <c r="K15" s="26">
        <v>1325248</v>
      </c>
      <c r="L15" s="26">
        <v>2608792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3031786</v>
      </c>
      <c r="S15" s="26">
        <v>1121220</v>
      </c>
      <c r="T15" s="26">
        <v>4153006</v>
      </c>
      <c r="U15" s="26">
        <v>6784613</v>
      </c>
      <c r="V15" s="26">
        <v>6000000</v>
      </c>
      <c r="W15" s="26">
        <v>784613</v>
      </c>
      <c r="X15" s="27">
        <v>13.08</v>
      </c>
      <c r="Y15" s="28">
        <v>6000000</v>
      </c>
    </row>
    <row r="16" spans="1:25" ht="13.5">
      <c r="A16" s="35" t="s">
        <v>41</v>
      </c>
      <c r="B16" s="2">
        <v>9057364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117448793</v>
      </c>
      <c r="C17" s="25">
        <v>138502882</v>
      </c>
      <c r="D17" s="26">
        <v>197637965</v>
      </c>
      <c r="E17" s="26">
        <v>6127473</v>
      </c>
      <c r="F17" s="26">
        <v>8011064</v>
      </c>
      <c r="G17" s="26">
        <v>7490858</v>
      </c>
      <c r="H17" s="26">
        <v>21629395</v>
      </c>
      <c r="I17" s="26">
        <v>5803591</v>
      </c>
      <c r="J17" s="26">
        <v>7491863</v>
      </c>
      <c r="K17" s="26">
        <v>33729735</v>
      </c>
      <c r="L17" s="26">
        <v>47025189</v>
      </c>
      <c r="M17" s="26">
        <v>20941260</v>
      </c>
      <c r="N17" s="26">
        <v>3458206</v>
      </c>
      <c r="O17" s="26">
        <v>5218790</v>
      </c>
      <c r="P17" s="26">
        <v>29618256</v>
      </c>
      <c r="Q17" s="26">
        <v>5218790</v>
      </c>
      <c r="R17" s="26">
        <v>23173276</v>
      </c>
      <c r="S17" s="26">
        <v>42472176</v>
      </c>
      <c r="T17" s="26">
        <v>70864242</v>
      </c>
      <c r="U17" s="26">
        <v>169137082</v>
      </c>
      <c r="V17" s="26">
        <v>197637965</v>
      </c>
      <c r="W17" s="26">
        <v>-28500883</v>
      </c>
      <c r="X17" s="27">
        <v>-14.42</v>
      </c>
      <c r="Y17" s="28">
        <v>197637965</v>
      </c>
    </row>
    <row r="18" spans="1:25" ht="13.5">
      <c r="A18" s="36" t="s">
        <v>43</v>
      </c>
      <c r="B18" s="37">
        <f>SUM(B11:B17)</f>
        <v>219701765</v>
      </c>
      <c r="C18" s="38">
        <f aca="true" t="shared" si="1" ref="C18:Y18">SUM(C11:C17)</f>
        <v>259872696</v>
      </c>
      <c r="D18" s="39">
        <f t="shared" si="1"/>
        <v>305675762</v>
      </c>
      <c r="E18" s="39">
        <f t="shared" si="1"/>
        <v>11324143</v>
      </c>
      <c r="F18" s="39">
        <f t="shared" si="1"/>
        <v>13328317</v>
      </c>
      <c r="G18" s="39">
        <f t="shared" si="1"/>
        <v>12508594</v>
      </c>
      <c r="H18" s="39">
        <f t="shared" si="1"/>
        <v>37161054</v>
      </c>
      <c r="I18" s="39">
        <f t="shared" si="1"/>
        <v>10836920</v>
      </c>
      <c r="J18" s="39">
        <f t="shared" si="1"/>
        <v>13842891</v>
      </c>
      <c r="K18" s="39">
        <f t="shared" si="1"/>
        <v>40475744</v>
      </c>
      <c r="L18" s="39">
        <f t="shared" si="1"/>
        <v>65155555</v>
      </c>
      <c r="M18" s="39">
        <f t="shared" si="1"/>
        <v>25782076</v>
      </c>
      <c r="N18" s="39">
        <f t="shared" si="1"/>
        <v>8554161</v>
      </c>
      <c r="O18" s="39">
        <f t="shared" si="1"/>
        <v>10586847</v>
      </c>
      <c r="P18" s="39">
        <f t="shared" si="1"/>
        <v>44923084</v>
      </c>
      <c r="Q18" s="39">
        <f t="shared" si="1"/>
        <v>10586847</v>
      </c>
      <c r="R18" s="39">
        <f t="shared" si="1"/>
        <v>31585266</v>
      </c>
      <c r="S18" s="39">
        <f t="shared" si="1"/>
        <v>46449277</v>
      </c>
      <c r="T18" s="39">
        <f t="shared" si="1"/>
        <v>88621390</v>
      </c>
      <c r="U18" s="39">
        <f t="shared" si="1"/>
        <v>235861083</v>
      </c>
      <c r="V18" s="39">
        <f t="shared" si="1"/>
        <v>305675762</v>
      </c>
      <c r="W18" s="39">
        <f t="shared" si="1"/>
        <v>-69814679</v>
      </c>
      <c r="X18" s="33">
        <f>+IF(V18&lt;&gt;0,(W18/V18)*100,0)</f>
        <v>-22.839455291846136</v>
      </c>
      <c r="Y18" s="40">
        <f t="shared" si="1"/>
        <v>305675762</v>
      </c>
    </row>
    <row r="19" spans="1:25" ht="13.5">
      <c r="A19" s="36" t="s">
        <v>44</v>
      </c>
      <c r="B19" s="41">
        <f>+B10-B18</f>
        <v>26471805</v>
      </c>
      <c r="C19" s="42">
        <f aca="true" t="shared" si="2" ref="C19:Y19">+C10-C18</f>
        <v>41647859</v>
      </c>
      <c r="D19" s="43">
        <f t="shared" si="2"/>
        <v>-21256779</v>
      </c>
      <c r="E19" s="43">
        <f t="shared" si="2"/>
        <v>62922704</v>
      </c>
      <c r="F19" s="43">
        <f t="shared" si="2"/>
        <v>-9468645</v>
      </c>
      <c r="G19" s="43">
        <f t="shared" si="2"/>
        <v>-7731348</v>
      </c>
      <c r="H19" s="43">
        <f t="shared" si="2"/>
        <v>45722711</v>
      </c>
      <c r="I19" s="43">
        <f t="shared" si="2"/>
        <v>-7946088</v>
      </c>
      <c r="J19" s="43">
        <f t="shared" si="2"/>
        <v>-10790215</v>
      </c>
      <c r="K19" s="43">
        <f t="shared" si="2"/>
        <v>14959947</v>
      </c>
      <c r="L19" s="43">
        <f t="shared" si="2"/>
        <v>-3776356</v>
      </c>
      <c r="M19" s="43">
        <f t="shared" si="2"/>
        <v>-22411303</v>
      </c>
      <c r="N19" s="43">
        <f t="shared" si="2"/>
        <v>-5674059</v>
      </c>
      <c r="O19" s="43">
        <f t="shared" si="2"/>
        <v>35020196</v>
      </c>
      <c r="P19" s="43">
        <f t="shared" si="2"/>
        <v>6934834</v>
      </c>
      <c r="Q19" s="43">
        <f t="shared" si="2"/>
        <v>35020196</v>
      </c>
      <c r="R19" s="43">
        <f t="shared" si="2"/>
        <v>-29261831</v>
      </c>
      <c r="S19" s="43">
        <f t="shared" si="2"/>
        <v>-90736180</v>
      </c>
      <c r="T19" s="43">
        <f t="shared" si="2"/>
        <v>-84977815</v>
      </c>
      <c r="U19" s="43">
        <f t="shared" si="2"/>
        <v>-36096626</v>
      </c>
      <c r="V19" s="43">
        <f>IF(D10=D18,0,V10-V18)</f>
        <v>-21256779</v>
      </c>
      <c r="W19" s="43">
        <f t="shared" si="2"/>
        <v>-14839847</v>
      </c>
      <c r="X19" s="44">
        <f>+IF(V19&lt;&gt;0,(W19/V19)*100,0)</f>
        <v>69.8123031716141</v>
      </c>
      <c r="Y19" s="45">
        <f t="shared" si="2"/>
        <v>-21256779</v>
      </c>
    </row>
    <row r="20" spans="1:25" ht="13.5">
      <c r="A20" s="24" t="s">
        <v>45</v>
      </c>
      <c r="B20" s="2">
        <v>85475048</v>
      </c>
      <c r="C20" s="25">
        <v>151668032</v>
      </c>
      <c r="D20" s="26">
        <v>185097729</v>
      </c>
      <c r="E20" s="26">
        <v>1500000</v>
      </c>
      <c r="F20" s="26">
        <v>0</v>
      </c>
      <c r="G20" s="26">
        <v>0</v>
      </c>
      <c r="H20" s="26">
        <v>1500000</v>
      </c>
      <c r="I20" s="26">
        <v>0</v>
      </c>
      <c r="J20" s="26">
        <v>24161000</v>
      </c>
      <c r="K20" s="26">
        <v>0</v>
      </c>
      <c r="L20" s="26">
        <v>24161000</v>
      </c>
      <c r="M20" s="26">
        <v>0</v>
      </c>
      <c r="N20" s="26">
        <v>0</v>
      </c>
      <c r="O20" s="26">
        <v>22770159</v>
      </c>
      <c r="P20" s="26">
        <v>22770159</v>
      </c>
      <c r="Q20" s="26">
        <v>22770159</v>
      </c>
      <c r="R20" s="26">
        <v>0</v>
      </c>
      <c r="S20" s="26">
        <v>48451152</v>
      </c>
      <c r="T20" s="26">
        <v>71221311</v>
      </c>
      <c r="U20" s="26">
        <v>119652470</v>
      </c>
      <c r="V20" s="26">
        <v>185097729</v>
      </c>
      <c r="W20" s="26">
        <v>-65445259</v>
      </c>
      <c r="X20" s="27">
        <v>-35.36</v>
      </c>
      <c r="Y20" s="28">
        <v>185097729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111946853</v>
      </c>
      <c r="C22" s="53">
        <f aca="true" t="shared" si="3" ref="C22:Y22">SUM(C19:C21)</f>
        <v>193315891</v>
      </c>
      <c r="D22" s="54">
        <f t="shared" si="3"/>
        <v>163840950</v>
      </c>
      <c r="E22" s="54">
        <f t="shared" si="3"/>
        <v>64422704</v>
      </c>
      <c r="F22" s="54">
        <f t="shared" si="3"/>
        <v>-9468645</v>
      </c>
      <c r="G22" s="54">
        <f t="shared" si="3"/>
        <v>-7731348</v>
      </c>
      <c r="H22" s="54">
        <f t="shared" si="3"/>
        <v>47222711</v>
      </c>
      <c r="I22" s="54">
        <f t="shared" si="3"/>
        <v>-7946088</v>
      </c>
      <c r="J22" s="54">
        <f t="shared" si="3"/>
        <v>13370785</v>
      </c>
      <c r="K22" s="54">
        <f t="shared" si="3"/>
        <v>14959947</v>
      </c>
      <c r="L22" s="54">
        <f t="shared" si="3"/>
        <v>20384644</v>
      </c>
      <c r="M22" s="54">
        <f t="shared" si="3"/>
        <v>-22411303</v>
      </c>
      <c r="N22" s="54">
        <f t="shared" si="3"/>
        <v>-5674059</v>
      </c>
      <c r="O22" s="54">
        <f t="shared" si="3"/>
        <v>57790355</v>
      </c>
      <c r="P22" s="54">
        <f t="shared" si="3"/>
        <v>29704993</v>
      </c>
      <c r="Q22" s="54">
        <f t="shared" si="3"/>
        <v>57790355</v>
      </c>
      <c r="R22" s="54">
        <f t="shared" si="3"/>
        <v>-29261831</v>
      </c>
      <c r="S22" s="54">
        <f t="shared" si="3"/>
        <v>-42285028</v>
      </c>
      <c r="T22" s="54">
        <f t="shared" si="3"/>
        <v>-13756504</v>
      </c>
      <c r="U22" s="54">
        <f t="shared" si="3"/>
        <v>83555844</v>
      </c>
      <c r="V22" s="54">
        <f t="shared" si="3"/>
        <v>163840950</v>
      </c>
      <c r="W22" s="54">
        <f t="shared" si="3"/>
        <v>-80285106</v>
      </c>
      <c r="X22" s="55">
        <f>+IF(V22&lt;&gt;0,(W22/V22)*100,0)</f>
        <v>-49.00185576316544</v>
      </c>
      <c r="Y22" s="56">
        <f t="shared" si="3"/>
        <v>163840950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111946853</v>
      </c>
      <c r="C24" s="42">
        <f aca="true" t="shared" si="4" ref="C24:Y24">SUM(C22:C23)</f>
        <v>193315891</v>
      </c>
      <c r="D24" s="43">
        <f t="shared" si="4"/>
        <v>163840950</v>
      </c>
      <c r="E24" s="43">
        <f t="shared" si="4"/>
        <v>64422704</v>
      </c>
      <c r="F24" s="43">
        <f t="shared" si="4"/>
        <v>-9468645</v>
      </c>
      <c r="G24" s="43">
        <f t="shared" si="4"/>
        <v>-7731348</v>
      </c>
      <c r="H24" s="43">
        <f t="shared" si="4"/>
        <v>47222711</v>
      </c>
      <c r="I24" s="43">
        <f t="shared" si="4"/>
        <v>-7946088</v>
      </c>
      <c r="J24" s="43">
        <f t="shared" si="4"/>
        <v>13370785</v>
      </c>
      <c r="K24" s="43">
        <f t="shared" si="4"/>
        <v>14959947</v>
      </c>
      <c r="L24" s="43">
        <f t="shared" si="4"/>
        <v>20384644</v>
      </c>
      <c r="M24" s="43">
        <f t="shared" si="4"/>
        <v>-22411303</v>
      </c>
      <c r="N24" s="43">
        <f t="shared" si="4"/>
        <v>-5674059</v>
      </c>
      <c r="O24" s="43">
        <f t="shared" si="4"/>
        <v>57790355</v>
      </c>
      <c r="P24" s="43">
        <f t="shared" si="4"/>
        <v>29704993</v>
      </c>
      <c r="Q24" s="43">
        <f t="shared" si="4"/>
        <v>57790355</v>
      </c>
      <c r="R24" s="43">
        <f t="shared" si="4"/>
        <v>-29261831</v>
      </c>
      <c r="S24" s="43">
        <f t="shared" si="4"/>
        <v>-42285028</v>
      </c>
      <c r="T24" s="43">
        <f t="shared" si="4"/>
        <v>-13756504</v>
      </c>
      <c r="U24" s="43">
        <f t="shared" si="4"/>
        <v>83555844</v>
      </c>
      <c r="V24" s="43">
        <f t="shared" si="4"/>
        <v>163840950</v>
      </c>
      <c r="W24" s="43">
        <f t="shared" si="4"/>
        <v>-80285106</v>
      </c>
      <c r="X24" s="44">
        <f>+IF(V24&lt;&gt;0,(W24/V24)*100,0)</f>
        <v>-49.00185576316544</v>
      </c>
      <c r="Y24" s="45">
        <f t="shared" si="4"/>
        <v>163840950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128689075</v>
      </c>
      <c r="C27" s="65">
        <v>228315890</v>
      </c>
      <c r="D27" s="66">
        <v>228040949</v>
      </c>
      <c r="E27" s="66">
        <v>0</v>
      </c>
      <c r="F27" s="66">
        <v>6721873</v>
      </c>
      <c r="G27" s="66">
        <v>9082929</v>
      </c>
      <c r="H27" s="66">
        <v>15804802</v>
      </c>
      <c r="I27" s="66">
        <v>7905705</v>
      </c>
      <c r="J27" s="66">
        <v>13023236</v>
      </c>
      <c r="K27" s="66">
        <v>27976752</v>
      </c>
      <c r="L27" s="66">
        <v>48905693</v>
      </c>
      <c r="M27" s="66">
        <v>12725655</v>
      </c>
      <c r="N27" s="66">
        <v>7298275</v>
      </c>
      <c r="O27" s="66">
        <v>20816344</v>
      </c>
      <c r="P27" s="66">
        <v>40840274</v>
      </c>
      <c r="Q27" s="66">
        <v>19357094</v>
      </c>
      <c r="R27" s="66">
        <v>11078878</v>
      </c>
      <c r="S27" s="66">
        <v>31891412</v>
      </c>
      <c r="T27" s="66">
        <v>62327384</v>
      </c>
      <c r="U27" s="66">
        <v>167878153</v>
      </c>
      <c r="V27" s="66">
        <v>228040949</v>
      </c>
      <c r="W27" s="66">
        <v>-60162796</v>
      </c>
      <c r="X27" s="67">
        <v>-26.38</v>
      </c>
      <c r="Y27" s="68">
        <v>228040949</v>
      </c>
    </row>
    <row r="28" spans="1:25" ht="13.5">
      <c r="A28" s="69" t="s">
        <v>45</v>
      </c>
      <c r="B28" s="2">
        <v>127635160</v>
      </c>
      <c r="C28" s="25">
        <v>153368032</v>
      </c>
      <c r="D28" s="26">
        <v>184648398</v>
      </c>
      <c r="E28" s="26">
        <v>0</v>
      </c>
      <c r="F28" s="26">
        <v>4987098</v>
      </c>
      <c r="G28" s="26">
        <v>5255182</v>
      </c>
      <c r="H28" s="26">
        <v>10242280</v>
      </c>
      <c r="I28" s="26">
        <v>5666331</v>
      </c>
      <c r="J28" s="26">
        <v>8139922</v>
      </c>
      <c r="K28" s="26">
        <v>20670179</v>
      </c>
      <c r="L28" s="26">
        <v>34476432</v>
      </c>
      <c r="M28" s="26">
        <v>10539238</v>
      </c>
      <c r="N28" s="26">
        <v>6927896</v>
      </c>
      <c r="O28" s="26">
        <v>20816344</v>
      </c>
      <c r="P28" s="26">
        <v>38283478</v>
      </c>
      <c r="Q28" s="26">
        <v>14923871</v>
      </c>
      <c r="R28" s="26">
        <v>7743028</v>
      </c>
      <c r="S28" s="26">
        <v>12520660</v>
      </c>
      <c r="T28" s="26">
        <v>35187559</v>
      </c>
      <c r="U28" s="26">
        <v>118189749</v>
      </c>
      <c r="V28" s="26">
        <v>184648398</v>
      </c>
      <c r="W28" s="26">
        <v>-66458649</v>
      </c>
      <c r="X28" s="27">
        <v>-35.99</v>
      </c>
      <c r="Y28" s="28">
        <v>184648398</v>
      </c>
    </row>
    <row r="29" spans="1:25" ht="13.5">
      <c r="A29" s="24" t="s">
        <v>217</v>
      </c>
      <c r="B29" s="2">
        <v>1053915</v>
      </c>
      <c r="C29" s="25">
        <v>44147858</v>
      </c>
      <c r="D29" s="26">
        <v>14192550</v>
      </c>
      <c r="E29" s="26">
        <v>0</v>
      </c>
      <c r="F29" s="26">
        <v>1459812</v>
      </c>
      <c r="G29" s="26">
        <v>1412377</v>
      </c>
      <c r="H29" s="26">
        <v>2872189</v>
      </c>
      <c r="I29" s="26">
        <v>718933</v>
      </c>
      <c r="J29" s="26">
        <v>2790371</v>
      </c>
      <c r="K29" s="26">
        <v>3452289</v>
      </c>
      <c r="L29" s="26">
        <v>6961593</v>
      </c>
      <c r="M29" s="26">
        <v>0</v>
      </c>
      <c r="N29" s="26">
        <v>370380</v>
      </c>
      <c r="O29" s="26">
        <v>0</v>
      </c>
      <c r="P29" s="26">
        <v>370380</v>
      </c>
      <c r="Q29" s="26">
        <v>2695097</v>
      </c>
      <c r="R29" s="26">
        <v>3086825</v>
      </c>
      <c r="S29" s="26">
        <v>14431614</v>
      </c>
      <c r="T29" s="26">
        <v>20213536</v>
      </c>
      <c r="U29" s="26">
        <v>30417698</v>
      </c>
      <c r="V29" s="26">
        <v>14192550</v>
      </c>
      <c r="W29" s="26">
        <v>16225148</v>
      </c>
      <c r="X29" s="27">
        <v>114.32</v>
      </c>
      <c r="Y29" s="28">
        <v>14192550</v>
      </c>
    </row>
    <row r="30" spans="1:25" ht="13.5">
      <c r="A30" s="24" t="s">
        <v>51</v>
      </c>
      <c r="B30" s="2">
        <v>0</v>
      </c>
      <c r="C30" s="25">
        <v>30800000</v>
      </c>
      <c r="D30" s="26">
        <v>29200000</v>
      </c>
      <c r="E30" s="26">
        <v>0</v>
      </c>
      <c r="F30" s="26">
        <v>274964</v>
      </c>
      <c r="G30" s="26">
        <v>2415371</v>
      </c>
      <c r="H30" s="26">
        <v>2690335</v>
      </c>
      <c r="I30" s="26">
        <v>1520443</v>
      </c>
      <c r="J30" s="26">
        <v>2092942</v>
      </c>
      <c r="K30" s="26">
        <v>3854283</v>
      </c>
      <c r="L30" s="26">
        <v>7467668</v>
      </c>
      <c r="M30" s="26">
        <v>2186417</v>
      </c>
      <c r="N30" s="26">
        <v>0</v>
      </c>
      <c r="O30" s="26">
        <v>0</v>
      </c>
      <c r="P30" s="26">
        <v>2186417</v>
      </c>
      <c r="Q30" s="26">
        <v>1738128</v>
      </c>
      <c r="R30" s="26">
        <v>249025</v>
      </c>
      <c r="S30" s="26">
        <v>4939138</v>
      </c>
      <c r="T30" s="26">
        <v>6926291</v>
      </c>
      <c r="U30" s="26">
        <v>19270711</v>
      </c>
      <c r="V30" s="26">
        <v>29200000</v>
      </c>
      <c r="W30" s="26">
        <v>-9929289</v>
      </c>
      <c r="X30" s="27">
        <v>-34</v>
      </c>
      <c r="Y30" s="28">
        <v>29200000</v>
      </c>
    </row>
    <row r="31" spans="1:25" ht="13.5">
      <c r="A31" s="24" t="s">
        <v>52</v>
      </c>
      <c r="B31" s="2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128689075</v>
      </c>
      <c r="C32" s="65">
        <f aca="true" t="shared" si="5" ref="C32:Y32">SUM(C28:C31)</f>
        <v>228315890</v>
      </c>
      <c r="D32" s="66">
        <f t="shared" si="5"/>
        <v>228040948</v>
      </c>
      <c r="E32" s="66">
        <f t="shared" si="5"/>
        <v>0</v>
      </c>
      <c r="F32" s="66">
        <f t="shared" si="5"/>
        <v>6721874</v>
      </c>
      <c r="G32" s="66">
        <f t="shared" si="5"/>
        <v>9082930</v>
      </c>
      <c r="H32" s="66">
        <f t="shared" si="5"/>
        <v>15804804</v>
      </c>
      <c r="I32" s="66">
        <f t="shared" si="5"/>
        <v>7905707</v>
      </c>
      <c r="J32" s="66">
        <f t="shared" si="5"/>
        <v>13023235</v>
      </c>
      <c r="K32" s="66">
        <f t="shared" si="5"/>
        <v>27976751</v>
      </c>
      <c r="L32" s="66">
        <f t="shared" si="5"/>
        <v>48905693</v>
      </c>
      <c r="M32" s="66">
        <f t="shared" si="5"/>
        <v>12725655</v>
      </c>
      <c r="N32" s="66">
        <f t="shared" si="5"/>
        <v>7298276</v>
      </c>
      <c r="O32" s="66">
        <f t="shared" si="5"/>
        <v>20816344</v>
      </c>
      <c r="P32" s="66">
        <f t="shared" si="5"/>
        <v>40840275</v>
      </c>
      <c r="Q32" s="66">
        <f t="shared" si="5"/>
        <v>19357096</v>
      </c>
      <c r="R32" s="66">
        <f t="shared" si="5"/>
        <v>11078878</v>
      </c>
      <c r="S32" s="66">
        <f t="shared" si="5"/>
        <v>31891412</v>
      </c>
      <c r="T32" s="66">
        <f t="shared" si="5"/>
        <v>62327386</v>
      </c>
      <c r="U32" s="66">
        <f t="shared" si="5"/>
        <v>167878158</v>
      </c>
      <c r="V32" s="66">
        <f t="shared" si="5"/>
        <v>228040948</v>
      </c>
      <c r="W32" s="66">
        <f t="shared" si="5"/>
        <v>-60162790</v>
      </c>
      <c r="X32" s="67">
        <f>+IF(V32&lt;&gt;0,(W32/V32)*100,0)</f>
        <v>-26.382450400969216</v>
      </c>
      <c r="Y32" s="68">
        <f t="shared" si="5"/>
        <v>228040948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124405719</v>
      </c>
      <c r="C35" s="25">
        <v>133048110</v>
      </c>
      <c r="D35" s="26">
        <v>102048110</v>
      </c>
      <c r="E35" s="26">
        <v>157159104</v>
      </c>
      <c r="F35" s="26">
        <v>138198029</v>
      </c>
      <c r="G35" s="26">
        <v>109567254</v>
      </c>
      <c r="H35" s="26">
        <v>404924387</v>
      </c>
      <c r="I35" s="26">
        <v>183283012</v>
      </c>
      <c r="J35" s="26">
        <v>198073389</v>
      </c>
      <c r="K35" s="26">
        <v>155939489</v>
      </c>
      <c r="L35" s="26">
        <v>537295890</v>
      </c>
      <c r="M35" s="26">
        <v>106534734</v>
      </c>
      <c r="N35" s="26">
        <v>95888140</v>
      </c>
      <c r="O35" s="26">
        <v>96359341</v>
      </c>
      <c r="P35" s="26">
        <v>298782215</v>
      </c>
      <c r="Q35" s="26">
        <v>99594449</v>
      </c>
      <c r="R35" s="26">
        <v>60913424</v>
      </c>
      <c r="S35" s="26">
        <v>20932803</v>
      </c>
      <c r="T35" s="26">
        <v>181440676</v>
      </c>
      <c r="U35" s="26">
        <v>1422443168</v>
      </c>
      <c r="V35" s="26">
        <v>102048110</v>
      </c>
      <c r="W35" s="26">
        <v>1320395058</v>
      </c>
      <c r="X35" s="27">
        <v>1293.89</v>
      </c>
      <c r="Y35" s="28">
        <v>102048110</v>
      </c>
    </row>
    <row r="36" spans="1:25" ht="13.5">
      <c r="A36" s="24" t="s">
        <v>56</v>
      </c>
      <c r="B36" s="2">
        <v>761184904</v>
      </c>
      <c r="C36" s="25">
        <v>828517053</v>
      </c>
      <c r="D36" s="26">
        <v>828517053</v>
      </c>
      <c r="E36" s="26">
        <v>765428667</v>
      </c>
      <c r="F36" s="26">
        <v>772150539</v>
      </c>
      <c r="G36" s="26">
        <v>781233469</v>
      </c>
      <c r="H36" s="26">
        <v>2318812675</v>
      </c>
      <c r="I36" s="26">
        <v>789139175</v>
      </c>
      <c r="J36" s="26">
        <v>802162410</v>
      </c>
      <c r="K36" s="26">
        <v>828690156</v>
      </c>
      <c r="L36" s="26">
        <v>2419991741</v>
      </c>
      <c r="M36" s="26">
        <v>837241828</v>
      </c>
      <c r="N36" s="26">
        <v>844540104</v>
      </c>
      <c r="O36" s="26">
        <v>849934716</v>
      </c>
      <c r="P36" s="26">
        <v>2531716648</v>
      </c>
      <c r="Q36" s="26">
        <v>869291811</v>
      </c>
      <c r="R36" s="26">
        <v>876291811</v>
      </c>
      <c r="S36" s="26">
        <v>811844788</v>
      </c>
      <c r="T36" s="26">
        <v>2557428410</v>
      </c>
      <c r="U36" s="26">
        <v>9827949474</v>
      </c>
      <c r="V36" s="26">
        <v>828517053</v>
      </c>
      <c r="W36" s="26">
        <v>8999432421</v>
      </c>
      <c r="X36" s="27">
        <v>1086.21</v>
      </c>
      <c r="Y36" s="28">
        <v>828517053</v>
      </c>
    </row>
    <row r="37" spans="1:25" ht="13.5">
      <c r="A37" s="24" t="s">
        <v>57</v>
      </c>
      <c r="B37" s="2">
        <v>129253592</v>
      </c>
      <c r="C37" s="25">
        <v>17599110</v>
      </c>
      <c r="D37" s="26">
        <v>17599110</v>
      </c>
      <c r="E37" s="26">
        <v>106179660</v>
      </c>
      <c r="F37" s="26">
        <v>110327856</v>
      </c>
      <c r="G37" s="26">
        <v>108636022</v>
      </c>
      <c r="H37" s="26">
        <v>325143538</v>
      </c>
      <c r="I37" s="26">
        <v>135221540</v>
      </c>
      <c r="J37" s="26">
        <v>164305220</v>
      </c>
      <c r="K37" s="26">
        <v>160860671</v>
      </c>
      <c r="L37" s="26">
        <v>460387431</v>
      </c>
      <c r="M37" s="26">
        <v>152669206</v>
      </c>
      <c r="N37" s="26">
        <v>148355791</v>
      </c>
      <c r="O37" s="26">
        <v>137675293</v>
      </c>
      <c r="P37" s="26">
        <v>438700290</v>
      </c>
      <c r="Q37" s="26">
        <v>147280019</v>
      </c>
      <c r="R37" s="26">
        <v>123421721</v>
      </c>
      <c r="S37" s="26">
        <v>82758036</v>
      </c>
      <c r="T37" s="26">
        <v>353459776</v>
      </c>
      <c r="U37" s="26">
        <v>1577691035</v>
      </c>
      <c r="V37" s="26">
        <v>17599110</v>
      </c>
      <c r="W37" s="26">
        <v>1560091925</v>
      </c>
      <c r="X37" s="27">
        <v>8864.61</v>
      </c>
      <c r="Y37" s="28">
        <v>17599110</v>
      </c>
    </row>
    <row r="38" spans="1:25" ht="13.5">
      <c r="A38" s="24" t="s">
        <v>58</v>
      </c>
      <c r="B38" s="2">
        <v>8687603</v>
      </c>
      <c r="C38" s="25">
        <v>48800000</v>
      </c>
      <c r="D38" s="26">
        <v>17800000</v>
      </c>
      <c r="E38" s="26">
        <v>8687603</v>
      </c>
      <c r="F38" s="26">
        <v>8687603</v>
      </c>
      <c r="G38" s="26">
        <v>8353346</v>
      </c>
      <c r="H38" s="26">
        <v>25728552</v>
      </c>
      <c r="I38" s="26">
        <v>8353346</v>
      </c>
      <c r="J38" s="26">
        <v>8353346</v>
      </c>
      <c r="K38" s="26">
        <v>8092544</v>
      </c>
      <c r="L38" s="26">
        <v>24799236</v>
      </c>
      <c r="M38" s="26">
        <v>8092544</v>
      </c>
      <c r="N38" s="26">
        <v>8092544</v>
      </c>
      <c r="O38" s="26">
        <v>8478751</v>
      </c>
      <c r="P38" s="26">
        <v>24663839</v>
      </c>
      <c r="Q38" s="26">
        <v>8478751</v>
      </c>
      <c r="R38" s="26">
        <v>8478751</v>
      </c>
      <c r="S38" s="26">
        <v>6999821</v>
      </c>
      <c r="T38" s="26">
        <v>23957323</v>
      </c>
      <c r="U38" s="26">
        <v>99148950</v>
      </c>
      <c r="V38" s="26">
        <v>17800000</v>
      </c>
      <c r="W38" s="26">
        <v>81348950</v>
      </c>
      <c r="X38" s="27">
        <v>457.02</v>
      </c>
      <c r="Y38" s="28">
        <v>17800000</v>
      </c>
    </row>
    <row r="39" spans="1:25" ht="13.5">
      <c r="A39" s="24" t="s">
        <v>59</v>
      </c>
      <c r="B39" s="2">
        <v>747649428</v>
      </c>
      <c r="C39" s="25">
        <v>895166052</v>
      </c>
      <c r="D39" s="26">
        <v>895166052</v>
      </c>
      <c r="E39" s="26">
        <v>807720507</v>
      </c>
      <c r="F39" s="26">
        <v>791333109</v>
      </c>
      <c r="G39" s="26">
        <v>773811355</v>
      </c>
      <c r="H39" s="26">
        <v>2372864971</v>
      </c>
      <c r="I39" s="26">
        <v>828847300</v>
      </c>
      <c r="J39" s="26">
        <v>827577234</v>
      </c>
      <c r="K39" s="26">
        <v>815676430</v>
      </c>
      <c r="L39" s="26">
        <v>2472100964</v>
      </c>
      <c r="M39" s="26">
        <v>783014812</v>
      </c>
      <c r="N39" s="26">
        <v>783979909</v>
      </c>
      <c r="O39" s="26">
        <v>800140014</v>
      </c>
      <c r="P39" s="26">
        <v>2367134735</v>
      </c>
      <c r="Q39" s="26">
        <v>813127491</v>
      </c>
      <c r="R39" s="26">
        <v>805304763</v>
      </c>
      <c r="S39" s="26">
        <v>743019734</v>
      </c>
      <c r="T39" s="26">
        <v>2361451988</v>
      </c>
      <c r="U39" s="26">
        <v>9573552658</v>
      </c>
      <c r="V39" s="26">
        <v>895166052</v>
      </c>
      <c r="W39" s="26">
        <v>8678386606</v>
      </c>
      <c r="X39" s="27">
        <v>969.47</v>
      </c>
      <c r="Y39" s="28">
        <v>895166052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166136082</v>
      </c>
      <c r="C42" s="25">
        <v>178352449</v>
      </c>
      <c r="D42" s="26">
        <v>178352449</v>
      </c>
      <c r="E42" s="26">
        <v>63999457</v>
      </c>
      <c r="F42" s="26">
        <v>-5299457</v>
      </c>
      <c r="G42" s="26">
        <v>-6179752</v>
      </c>
      <c r="H42" s="26">
        <v>52520248</v>
      </c>
      <c r="I42" s="26">
        <v>63299204</v>
      </c>
      <c r="J42" s="26">
        <v>-2822118</v>
      </c>
      <c r="K42" s="26">
        <v>14267469</v>
      </c>
      <c r="L42" s="26">
        <v>74744555</v>
      </c>
      <c r="M42" s="26">
        <v>-25440215</v>
      </c>
      <c r="N42" s="26">
        <v>-10480815</v>
      </c>
      <c r="O42" s="26">
        <v>49370449</v>
      </c>
      <c r="P42" s="26">
        <v>13449419</v>
      </c>
      <c r="Q42" s="26">
        <v>-23357760</v>
      </c>
      <c r="R42" s="26">
        <v>-26791476</v>
      </c>
      <c r="S42" s="26">
        <v>-24436336</v>
      </c>
      <c r="T42" s="26">
        <v>-74585572</v>
      </c>
      <c r="U42" s="26">
        <v>66128650</v>
      </c>
      <c r="V42" s="26">
        <v>178352449</v>
      </c>
      <c r="W42" s="26">
        <v>-112223799</v>
      </c>
      <c r="X42" s="27">
        <v>-62.92</v>
      </c>
      <c r="Y42" s="28">
        <v>178352449</v>
      </c>
    </row>
    <row r="43" spans="1:25" ht="13.5">
      <c r="A43" s="24" t="s">
        <v>62</v>
      </c>
      <c r="B43" s="2">
        <v>-181549485</v>
      </c>
      <c r="C43" s="25">
        <v>-207115887</v>
      </c>
      <c r="D43" s="26">
        <v>-207115887</v>
      </c>
      <c r="E43" s="26">
        <v>-4243763</v>
      </c>
      <c r="F43" s="26">
        <v>-6721873</v>
      </c>
      <c r="G43" s="26">
        <v>-9082929</v>
      </c>
      <c r="H43" s="26">
        <v>-20048565</v>
      </c>
      <c r="I43" s="26">
        <v>-14158466</v>
      </c>
      <c r="J43" s="26">
        <v>-13023235</v>
      </c>
      <c r="K43" s="26">
        <v>-27976752</v>
      </c>
      <c r="L43" s="26">
        <v>-55158453</v>
      </c>
      <c r="M43" s="26">
        <v>-8551672</v>
      </c>
      <c r="N43" s="26">
        <v>-7298276</v>
      </c>
      <c r="O43" s="26">
        <v>-20816344</v>
      </c>
      <c r="P43" s="26">
        <v>-36666292</v>
      </c>
      <c r="Q43" s="26">
        <v>-19357095</v>
      </c>
      <c r="R43" s="26">
        <v>-11078877</v>
      </c>
      <c r="S43" s="26">
        <v>-25131161</v>
      </c>
      <c r="T43" s="26">
        <v>-55567133</v>
      </c>
      <c r="U43" s="26">
        <v>-167440443</v>
      </c>
      <c r="V43" s="26">
        <v>-207115887</v>
      </c>
      <c r="W43" s="26">
        <v>39675444</v>
      </c>
      <c r="X43" s="27">
        <v>-19.16</v>
      </c>
      <c r="Y43" s="28">
        <v>-207115887</v>
      </c>
    </row>
    <row r="44" spans="1:25" ht="13.5">
      <c r="A44" s="24" t="s">
        <v>63</v>
      </c>
      <c r="B44" s="2">
        <v>-1405590</v>
      </c>
      <c r="C44" s="25">
        <v>28399000</v>
      </c>
      <c r="D44" s="26">
        <v>28399000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-260804</v>
      </c>
      <c r="T44" s="26">
        <v>-260804</v>
      </c>
      <c r="U44" s="26">
        <v>-260804</v>
      </c>
      <c r="V44" s="26">
        <v>28399000</v>
      </c>
      <c r="W44" s="26">
        <v>-28659804</v>
      </c>
      <c r="X44" s="27">
        <v>-100.92</v>
      </c>
      <c r="Y44" s="28">
        <v>28399000</v>
      </c>
    </row>
    <row r="45" spans="1:25" ht="13.5">
      <c r="A45" s="36" t="s">
        <v>64</v>
      </c>
      <c r="B45" s="3">
        <v>4597199</v>
      </c>
      <c r="C45" s="65">
        <v>7738556</v>
      </c>
      <c r="D45" s="66">
        <v>7738556</v>
      </c>
      <c r="E45" s="66">
        <v>165276154</v>
      </c>
      <c r="F45" s="66">
        <v>153254824</v>
      </c>
      <c r="G45" s="66">
        <v>137992143</v>
      </c>
      <c r="H45" s="66">
        <v>137992143</v>
      </c>
      <c r="I45" s="66">
        <v>187132881</v>
      </c>
      <c r="J45" s="66">
        <v>171287528</v>
      </c>
      <c r="K45" s="66">
        <v>157578245</v>
      </c>
      <c r="L45" s="66">
        <v>157578245</v>
      </c>
      <c r="M45" s="66">
        <v>123586358</v>
      </c>
      <c r="N45" s="66">
        <v>105807267</v>
      </c>
      <c r="O45" s="66">
        <v>134361372</v>
      </c>
      <c r="P45" s="66">
        <v>134361372</v>
      </c>
      <c r="Q45" s="66">
        <v>91646517</v>
      </c>
      <c r="R45" s="66">
        <v>53776164</v>
      </c>
      <c r="S45" s="66">
        <v>3947863</v>
      </c>
      <c r="T45" s="66">
        <v>3947863</v>
      </c>
      <c r="U45" s="66">
        <v>3947863</v>
      </c>
      <c r="V45" s="66">
        <v>7738556</v>
      </c>
      <c r="W45" s="66">
        <v>-3790693</v>
      </c>
      <c r="X45" s="67">
        <v>-48.98</v>
      </c>
      <c r="Y45" s="68">
        <v>7738556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2922265</v>
      </c>
      <c r="C49" s="95">
        <v>867389</v>
      </c>
      <c r="D49" s="20">
        <v>2141158</v>
      </c>
      <c r="E49" s="20">
        <v>0</v>
      </c>
      <c r="F49" s="20">
        <v>0</v>
      </c>
      <c r="G49" s="20">
        <v>0</v>
      </c>
      <c r="H49" s="20">
        <v>37097598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43028410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0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130877122</v>
      </c>
      <c r="D5" s="120">
        <f t="shared" si="0"/>
        <v>258791341</v>
      </c>
      <c r="E5" s="66">
        <f t="shared" si="0"/>
        <v>235231767</v>
      </c>
      <c r="F5" s="66">
        <f t="shared" si="0"/>
        <v>71109249</v>
      </c>
      <c r="G5" s="66">
        <f t="shared" si="0"/>
        <v>921612</v>
      </c>
      <c r="H5" s="66">
        <f t="shared" si="0"/>
        <v>1870743</v>
      </c>
      <c r="I5" s="66">
        <f t="shared" si="0"/>
        <v>73901604</v>
      </c>
      <c r="J5" s="66">
        <f t="shared" si="0"/>
        <v>416892</v>
      </c>
      <c r="K5" s="66">
        <f t="shared" si="0"/>
        <v>616336</v>
      </c>
      <c r="L5" s="66">
        <f t="shared" si="0"/>
        <v>52719942</v>
      </c>
      <c r="M5" s="66">
        <f t="shared" si="0"/>
        <v>53753170</v>
      </c>
      <c r="N5" s="66">
        <f t="shared" si="0"/>
        <v>634471</v>
      </c>
      <c r="O5" s="66">
        <f t="shared" si="0"/>
        <v>38945</v>
      </c>
      <c r="P5" s="66">
        <f t="shared" si="0"/>
        <v>43124794</v>
      </c>
      <c r="Q5" s="66">
        <f t="shared" si="0"/>
        <v>43798210</v>
      </c>
      <c r="R5" s="66">
        <f t="shared" si="0"/>
        <v>43124794</v>
      </c>
      <c r="S5" s="66">
        <f t="shared" si="0"/>
        <v>301258</v>
      </c>
      <c r="T5" s="66">
        <f t="shared" si="0"/>
        <v>-50043615</v>
      </c>
      <c r="U5" s="66">
        <f t="shared" si="0"/>
        <v>-6617563</v>
      </c>
      <c r="V5" s="66">
        <f t="shared" si="0"/>
        <v>164835421</v>
      </c>
      <c r="W5" s="66">
        <f t="shared" si="0"/>
        <v>235231767</v>
      </c>
      <c r="X5" s="66">
        <f t="shared" si="0"/>
        <v>-70396346</v>
      </c>
      <c r="Y5" s="103">
        <f>+IF(W5&lt;&gt;0,+(X5/W5)*100,0)</f>
        <v>-29.92637724818859</v>
      </c>
      <c r="Z5" s="119">
        <f>SUM(Z6:Z8)</f>
        <v>235231767</v>
      </c>
    </row>
    <row r="6" spans="1:26" ht="13.5">
      <c r="A6" s="104" t="s">
        <v>74</v>
      </c>
      <c r="B6" s="102"/>
      <c r="C6" s="121">
        <v>1086930</v>
      </c>
      <c r="D6" s="122">
        <v>1538000</v>
      </c>
      <c r="E6" s="26">
        <v>445055</v>
      </c>
      <c r="F6" s="26">
        <v>1000000</v>
      </c>
      <c r="G6" s="26"/>
      <c r="H6" s="26"/>
      <c r="I6" s="26">
        <v>1000000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>
        <v>1000000</v>
      </c>
      <c r="W6" s="26">
        <v>445055</v>
      </c>
      <c r="X6" s="26">
        <v>554945</v>
      </c>
      <c r="Y6" s="106">
        <v>124.69</v>
      </c>
      <c r="Z6" s="121">
        <v>445055</v>
      </c>
    </row>
    <row r="7" spans="1:26" ht="13.5">
      <c r="A7" s="104" t="s">
        <v>75</v>
      </c>
      <c r="B7" s="102"/>
      <c r="C7" s="123">
        <v>129190049</v>
      </c>
      <c r="D7" s="124">
        <v>257208341</v>
      </c>
      <c r="E7" s="125">
        <v>233991712</v>
      </c>
      <c r="F7" s="125">
        <v>70090325</v>
      </c>
      <c r="G7" s="125">
        <v>921612</v>
      </c>
      <c r="H7" s="125">
        <v>1870743</v>
      </c>
      <c r="I7" s="125">
        <v>72882680</v>
      </c>
      <c r="J7" s="125">
        <v>416892</v>
      </c>
      <c r="K7" s="125">
        <v>616336</v>
      </c>
      <c r="L7" s="125">
        <v>52719942</v>
      </c>
      <c r="M7" s="125">
        <v>53753170</v>
      </c>
      <c r="N7" s="125">
        <v>634471</v>
      </c>
      <c r="O7" s="125">
        <v>38945</v>
      </c>
      <c r="P7" s="125">
        <v>43124794</v>
      </c>
      <c r="Q7" s="125">
        <v>43798210</v>
      </c>
      <c r="R7" s="125">
        <v>43124794</v>
      </c>
      <c r="S7" s="125">
        <v>301258</v>
      </c>
      <c r="T7" s="125">
        <v>-50080602</v>
      </c>
      <c r="U7" s="125">
        <v>-6654550</v>
      </c>
      <c r="V7" s="125">
        <v>163779510</v>
      </c>
      <c r="W7" s="125">
        <v>233991712</v>
      </c>
      <c r="X7" s="125">
        <v>-70212202</v>
      </c>
      <c r="Y7" s="107">
        <v>-30.01</v>
      </c>
      <c r="Z7" s="123">
        <v>233991712</v>
      </c>
    </row>
    <row r="8" spans="1:26" ht="13.5">
      <c r="A8" s="104" t="s">
        <v>76</v>
      </c>
      <c r="B8" s="102"/>
      <c r="C8" s="121">
        <v>600143</v>
      </c>
      <c r="D8" s="122">
        <v>45000</v>
      </c>
      <c r="E8" s="26">
        <v>795000</v>
      </c>
      <c r="F8" s="26">
        <v>18924</v>
      </c>
      <c r="G8" s="26"/>
      <c r="H8" s="26"/>
      <c r="I8" s="26">
        <v>18924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>
        <v>36987</v>
      </c>
      <c r="U8" s="26">
        <v>36987</v>
      </c>
      <c r="V8" s="26">
        <v>55911</v>
      </c>
      <c r="W8" s="26">
        <v>795000</v>
      </c>
      <c r="X8" s="26">
        <v>-739089</v>
      </c>
      <c r="Y8" s="106">
        <v>-92.97</v>
      </c>
      <c r="Z8" s="121">
        <v>795000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0</v>
      </c>
      <c r="W9" s="66">
        <f t="shared" si="1"/>
        <v>0</v>
      </c>
      <c r="X9" s="66">
        <f t="shared" si="1"/>
        <v>0</v>
      </c>
      <c r="Y9" s="103">
        <f>+IF(W9&lt;&gt;0,+(X9/W9)*100,0)</f>
        <v>0</v>
      </c>
      <c r="Z9" s="119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>
        <v>0</v>
      </c>
      <c r="Z10" s="121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102632</v>
      </c>
      <c r="D15" s="120">
        <f t="shared" si="2"/>
        <v>7200000</v>
      </c>
      <c r="E15" s="66">
        <f t="shared" si="2"/>
        <v>26119415</v>
      </c>
      <c r="F15" s="66">
        <f t="shared" si="2"/>
        <v>1500000</v>
      </c>
      <c r="G15" s="66">
        <f t="shared" si="2"/>
        <v>0</v>
      </c>
      <c r="H15" s="66">
        <f t="shared" si="2"/>
        <v>0</v>
      </c>
      <c r="I15" s="66">
        <f t="shared" si="2"/>
        <v>1500000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1500000</v>
      </c>
      <c r="U15" s="66">
        <f t="shared" si="2"/>
        <v>1500000</v>
      </c>
      <c r="V15" s="66">
        <f t="shared" si="2"/>
        <v>3000000</v>
      </c>
      <c r="W15" s="66">
        <f t="shared" si="2"/>
        <v>26119415</v>
      </c>
      <c r="X15" s="66">
        <f t="shared" si="2"/>
        <v>-23119415</v>
      </c>
      <c r="Y15" s="103">
        <f>+IF(W15&lt;&gt;0,+(X15/W15)*100,0)</f>
        <v>-88.51429099771185</v>
      </c>
      <c r="Z15" s="119">
        <f>SUM(Z16:Z18)</f>
        <v>26119415</v>
      </c>
    </row>
    <row r="16" spans="1:26" ht="13.5">
      <c r="A16" s="104" t="s">
        <v>84</v>
      </c>
      <c r="B16" s="102"/>
      <c r="C16" s="121">
        <v>102632</v>
      </c>
      <c r="D16" s="122">
        <v>7200000</v>
      </c>
      <c r="E16" s="26">
        <v>26119415</v>
      </c>
      <c r="F16" s="26">
        <v>1500000</v>
      </c>
      <c r="G16" s="26"/>
      <c r="H16" s="26"/>
      <c r="I16" s="26">
        <v>1500000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>
        <v>1500000</v>
      </c>
      <c r="U16" s="26">
        <v>1500000</v>
      </c>
      <c r="V16" s="26">
        <v>3000000</v>
      </c>
      <c r="W16" s="26">
        <v>26119415</v>
      </c>
      <c r="X16" s="26">
        <v>-23119415</v>
      </c>
      <c r="Y16" s="106">
        <v>-88.51</v>
      </c>
      <c r="Z16" s="121">
        <v>26119415</v>
      </c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>
        <v>0</v>
      </c>
      <c r="Z17" s="121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200668864</v>
      </c>
      <c r="D19" s="120">
        <f t="shared" si="3"/>
        <v>187197246</v>
      </c>
      <c r="E19" s="66">
        <f t="shared" si="3"/>
        <v>208165530</v>
      </c>
      <c r="F19" s="66">
        <f t="shared" si="3"/>
        <v>3137598</v>
      </c>
      <c r="G19" s="66">
        <f t="shared" si="3"/>
        <v>2938060</v>
      </c>
      <c r="H19" s="66">
        <f t="shared" si="3"/>
        <v>2906503</v>
      </c>
      <c r="I19" s="66">
        <f t="shared" si="3"/>
        <v>8982161</v>
      </c>
      <c r="J19" s="66">
        <f t="shared" si="3"/>
        <v>2473940</v>
      </c>
      <c r="K19" s="66">
        <f t="shared" si="3"/>
        <v>26597340</v>
      </c>
      <c r="L19" s="66">
        <f t="shared" si="3"/>
        <v>2715749</v>
      </c>
      <c r="M19" s="66">
        <f t="shared" si="3"/>
        <v>31787029</v>
      </c>
      <c r="N19" s="66">
        <f t="shared" si="3"/>
        <v>2736302</v>
      </c>
      <c r="O19" s="66">
        <f t="shared" si="3"/>
        <v>2841157</v>
      </c>
      <c r="P19" s="66">
        <f t="shared" si="3"/>
        <v>25252408</v>
      </c>
      <c r="Q19" s="66">
        <f t="shared" si="3"/>
        <v>30829867</v>
      </c>
      <c r="R19" s="66">
        <f t="shared" si="3"/>
        <v>25252408</v>
      </c>
      <c r="S19" s="66">
        <f t="shared" si="3"/>
        <v>2022177</v>
      </c>
      <c r="T19" s="66">
        <f t="shared" si="3"/>
        <v>52707864</v>
      </c>
      <c r="U19" s="66">
        <f t="shared" si="3"/>
        <v>79982449</v>
      </c>
      <c r="V19" s="66">
        <f t="shared" si="3"/>
        <v>151581506</v>
      </c>
      <c r="W19" s="66">
        <f t="shared" si="3"/>
        <v>208165530</v>
      </c>
      <c r="X19" s="66">
        <f t="shared" si="3"/>
        <v>-56584024</v>
      </c>
      <c r="Y19" s="103">
        <f>+IF(W19&lt;&gt;0,+(X19/W19)*100,0)</f>
        <v>-27.182225606708275</v>
      </c>
      <c r="Z19" s="119">
        <f>SUM(Z20:Z23)</f>
        <v>208165530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>
        <v>0</v>
      </c>
      <c r="Z20" s="121"/>
    </row>
    <row r="21" spans="1:26" ht="13.5">
      <c r="A21" s="104" t="s">
        <v>89</v>
      </c>
      <c r="B21" s="102"/>
      <c r="C21" s="121">
        <v>35843548</v>
      </c>
      <c r="D21" s="122">
        <v>36029214</v>
      </c>
      <c r="E21" s="26">
        <v>38029216</v>
      </c>
      <c r="F21" s="26">
        <v>3137598</v>
      </c>
      <c r="G21" s="26">
        <v>2938060</v>
      </c>
      <c r="H21" s="26">
        <v>2906503</v>
      </c>
      <c r="I21" s="26">
        <v>8982161</v>
      </c>
      <c r="J21" s="26">
        <v>2473940</v>
      </c>
      <c r="K21" s="26">
        <v>2436340</v>
      </c>
      <c r="L21" s="26">
        <v>2715749</v>
      </c>
      <c r="M21" s="26">
        <v>7626029</v>
      </c>
      <c r="N21" s="26">
        <v>2736302</v>
      </c>
      <c r="O21" s="26">
        <v>2841157</v>
      </c>
      <c r="P21" s="26">
        <v>2482249</v>
      </c>
      <c r="Q21" s="26">
        <v>8059708</v>
      </c>
      <c r="R21" s="26">
        <v>2482249</v>
      </c>
      <c r="S21" s="26">
        <v>2022177</v>
      </c>
      <c r="T21" s="26">
        <v>2757232</v>
      </c>
      <c r="U21" s="26">
        <v>7261658</v>
      </c>
      <c r="V21" s="26">
        <v>31929556</v>
      </c>
      <c r="W21" s="26">
        <v>38029216</v>
      </c>
      <c r="X21" s="26">
        <v>-6099660</v>
      </c>
      <c r="Y21" s="106">
        <v>-16.04</v>
      </c>
      <c r="Z21" s="121">
        <v>38029216</v>
      </c>
    </row>
    <row r="22" spans="1:26" ht="13.5">
      <c r="A22" s="104" t="s">
        <v>90</v>
      </c>
      <c r="B22" s="102"/>
      <c r="C22" s="123">
        <v>164825316</v>
      </c>
      <c r="D22" s="124">
        <v>151168032</v>
      </c>
      <c r="E22" s="125">
        <v>170136314</v>
      </c>
      <c r="F22" s="125"/>
      <c r="G22" s="125"/>
      <c r="H22" s="125"/>
      <c r="I22" s="125"/>
      <c r="J22" s="125"/>
      <c r="K22" s="125">
        <v>24161000</v>
      </c>
      <c r="L22" s="125"/>
      <c r="M22" s="125">
        <v>24161000</v>
      </c>
      <c r="N22" s="125"/>
      <c r="O22" s="125"/>
      <c r="P22" s="125">
        <v>22770159</v>
      </c>
      <c r="Q22" s="125">
        <v>22770159</v>
      </c>
      <c r="R22" s="125">
        <v>22770159</v>
      </c>
      <c r="S22" s="125"/>
      <c r="T22" s="125">
        <v>49950632</v>
      </c>
      <c r="U22" s="125">
        <v>72720791</v>
      </c>
      <c r="V22" s="125">
        <v>119651950</v>
      </c>
      <c r="W22" s="125">
        <v>170136314</v>
      </c>
      <c r="X22" s="125">
        <v>-50484364</v>
      </c>
      <c r="Y22" s="107">
        <v>-29.67</v>
      </c>
      <c r="Z22" s="123">
        <v>170136314</v>
      </c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331648618</v>
      </c>
      <c r="D25" s="139">
        <f t="shared" si="4"/>
        <v>453188587</v>
      </c>
      <c r="E25" s="39">
        <f t="shared" si="4"/>
        <v>469516712</v>
      </c>
      <c r="F25" s="39">
        <f t="shared" si="4"/>
        <v>75746847</v>
      </c>
      <c r="G25" s="39">
        <f t="shared" si="4"/>
        <v>3859672</v>
      </c>
      <c r="H25" s="39">
        <f t="shared" si="4"/>
        <v>4777246</v>
      </c>
      <c r="I25" s="39">
        <f t="shared" si="4"/>
        <v>84383765</v>
      </c>
      <c r="J25" s="39">
        <f t="shared" si="4"/>
        <v>2890832</v>
      </c>
      <c r="K25" s="39">
        <f t="shared" si="4"/>
        <v>27213676</v>
      </c>
      <c r="L25" s="39">
        <f t="shared" si="4"/>
        <v>55435691</v>
      </c>
      <c r="M25" s="39">
        <f t="shared" si="4"/>
        <v>85540199</v>
      </c>
      <c r="N25" s="39">
        <f t="shared" si="4"/>
        <v>3370773</v>
      </c>
      <c r="O25" s="39">
        <f t="shared" si="4"/>
        <v>2880102</v>
      </c>
      <c r="P25" s="39">
        <f t="shared" si="4"/>
        <v>68377202</v>
      </c>
      <c r="Q25" s="39">
        <f t="shared" si="4"/>
        <v>74628077</v>
      </c>
      <c r="R25" s="39">
        <f t="shared" si="4"/>
        <v>68377202</v>
      </c>
      <c r="S25" s="39">
        <f t="shared" si="4"/>
        <v>2323435</v>
      </c>
      <c r="T25" s="39">
        <f t="shared" si="4"/>
        <v>4164249</v>
      </c>
      <c r="U25" s="39">
        <f t="shared" si="4"/>
        <v>74864886</v>
      </c>
      <c r="V25" s="39">
        <f t="shared" si="4"/>
        <v>319416927</v>
      </c>
      <c r="W25" s="39">
        <f t="shared" si="4"/>
        <v>469516712</v>
      </c>
      <c r="X25" s="39">
        <f t="shared" si="4"/>
        <v>-150099785</v>
      </c>
      <c r="Y25" s="140">
        <f>+IF(W25&lt;&gt;0,+(X25/W25)*100,0)</f>
        <v>-31.968997303763707</v>
      </c>
      <c r="Z25" s="138">
        <f>+Z5+Z9+Z15+Z19+Z24</f>
        <v>469516712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105689487</v>
      </c>
      <c r="D28" s="120">
        <f t="shared" si="5"/>
        <v>138960975</v>
      </c>
      <c r="E28" s="66">
        <f t="shared" si="5"/>
        <v>161823480</v>
      </c>
      <c r="F28" s="66">
        <f t="shared" si="5"/>
        <v>6406220</v>
      </c>
      <c r="G28" s="66">
        <f t="shared" si="5"/>
        <v>7191958</v>
      </c>
      <c r="H28" s="66">
        <f t="shared" si="5"/>
        <v>6324517</v>
      </c>
      <c r="I28" s="66">
        <f t="shared" si="5"/>
        <v>19922695</v>
      </c>
      <c r="J28" s="66">
        <f t="shared" si="5"/>
        <v>5683191</v>
      </c>
      <c r="K28" s="66">
        <f t="shared" si="5"/>
        <v>6382849</v>
      </c>
      <c r="L28" s="66">
        <f t="shared" si="5"/>
        <v>20386203</v>
      </c>
      <c r="M28" s="66">
        <f t="shared" si="5"/>
        <v>32452243</v>
      </c>
      <c r="N28" s="66">
        <f t="shared" si="5"/>
        <v>15181000</v>
      </c>
      <c r="O28" s="66">
        <f t="shared" si="5"/>
        <v>3306115</v>
      </c>
      <c r="P28" s="66">
        <f t="shared" si="5"/>
        <v>5035575</v>
      </c>
      <c r="Q28" s="66">
        <f t="shared" si="5"/>
        <v>23522690</v>
      </c>
      <c r="R28" s="66">
        <f t="shared" si="5"/>
        <v>5035575</v>
      </c>
      <c r="S28" s="66">
        <f t="shared" si="5"/>
        <v>17124255</v>
      </c>
      <c r="T28" s="66">
        <f t="shared" si="5"/>
        <v>19632702</v>
      </c>
      <c r="U28" s="66">
        <f t="shared" si="5"/>
        <v>41792532</v>
      </c>
      <c r="V28" s="66">
        <f t="shared" si="5"/>
        <v>117690160</v>
      </c>
      <c r="W28" s="66">
        <f t="shared" si="5"/>
        <v>161823480</v>
      </c>
      <c r="X28" s="66">
        <f t="shared" si="5"/>
        <v>-44133320</v>
      </c>
      <c r="Y28" s="103">
        <f>+IF(W28&lt;&gt;0,+(X28/W28)*100,0)</f>
        <v>-27.272507055218437</v>
      </c>
      <c r="Z28" s="119">
        <f>SUM(Z29:Z31)</f>
        <v>161823480</v>
      </c>
    </row>
    <row r="29" spans="1:26" ht="13.5">
      <c r="A29" s="104" t="s">
        <v>74</v>
      </c>
      <c r="B29" s="102"/>
      <c r="C29" s="121">
        <v>23103046</v>
      </c>
      <c r="D29" s="122">
        <v>46980382</v>
      </c>
      <c r="E29" s="26">
        <v>67425437</v>
      </c>
      <c r="F29" s="26">
        <v>2851351</v>
      </c>
      <c r="G29" s="26">
        <v>1992701</v>
      </c>
      <c r="H29" s="26">
        <v>2315435</v>
      </c>
      <c r="I29" s="26">
        <v>7159487</v>
      </c>
      <c r="J29" s="26">
        <v>2533859</v>
      </c>
      <c r="K29" s="26">
        <v>3157148</v>
      </c>
      <c r="L29" s="26">
        <v>8709069</v>
      </c>
      <c r="M29" s="26">
        <v>14400076</v>
      </c>
      <c r="N29" s="26">
        <v>8328730</v>
      </c>
      <c r="O29" s="26">
        <v>1442726</v>
      </c>
      <c r="P29" s="26">
        <v>1967999</v>
      </c>
      <c r="Q29" s="26">
        <v>11739455</v>
      </c>
      <c r="R29" s="26">
        <v>1967999</v>
      </c>
      <c r="S29" s="26">
        <v>9583515</v>
      </c>
      <c r="T29" s="26">
        <v>13772045</v>
      </c>
      <c r="U29" s="26">
        <v>25323559</v>
      </c>
      <c r="V29" s="26">
        <v>58622577</v>
      </c>
      <c r="W29" s="26">
        <v>67425437</v>
      </c>
      <c r="X29" s="26">
        <v>-8802860</v>
      </c>
      <c r="Y29" s="106">
        <v>-13.06</v>
      </c>
      <c r="Z29" s="121">
        <v>67425437</v>
      </c>
    </row>
    <row r="30" spans="1:26" ht="13.5">
      <c r="A30" s="104" t="s">
        <v>75</v>
      </c>
      <c r="B30" s="102"/>
      <c r="C30" s="123">
        <v>33823079</v>
      </c>
      <c r="D30" s="124">
        <v>63086921</v>
      </c>
      <c r="E30" s="125">
        <v>63896921</v>
      </c>
      <c r="F30" s="125">
        <v>1758828</v>
      </c>
      <c r="G30" s="125">
        <v>2926202</v>
      </c>
      <c r="H30" s="125">
        <v>1903432</v>
      </c>
      <c r="I30" s="125">
        <v>6588462</v>
      </c>
      <c r="J30" s="125">
        <v>1333281</v>
      </c>
      <c r="K30" s="125">
        <v>1445159</v>
      </c>
      <c r="L30" s="125">
        <v>7364833</v>
      </c>
      <c r="M30" s="125">
        <v>10143273</v>
      </c>
      <c r="N30" s="125">
        <v>2673902</v>
      </c>
      <c r="O30" s="125">
        <v>693438</v>
      </c>
      <c r="P30" s="125">
        <v>936452</v>
      </c>
      <c r="Q30" s="125">
        <v>4303792</v>
      </c>
      <c r="R30" s="125">
        <v>936452</v>
      </c>
      <c r="S30" s="125">
        <v>3646222</v>
      </c>
      <c r="T30" s="125">
        <v>4883997</v>
      </c>
      <c r="U30" s="125">
        <v>9466671</v>
      </c>
      <c r="V30" s="125">
        <v>30502198</v>
      </c>
      <c r="W30" s="125">
        <v>63896921</v>
      </c>
      <c r="X30" s="125">
        <v>-33394723</v>
      </c>
      <c r="Y30" s="107">
        <v>-52.26</v>
      </c>
      <c r="Z30" s="123">
        <v>63896921</v>
      </c>
    </row>
    <row r="31" spans="1:26" ht="13.5">
      <c r="A31" s="104" t="s">
        <v>76</v>
      </c>
      <c r="B31" s="102"/>
      <c r="C31" s="121">
        <v>48763362</v>
      </c>
      <c r="D31" s="122">
        <v>28893672</v>
      </c>
      <c r="E31" s="26">
        <v>30501122</v>
      </c>
      <c r="F31" s="26">
        <v>1796041</v>
      </c>
      <c r="G31" s="26">
        <v>2273055</v>
      </c>
      <c r="H31" s="26">
        <v>2105650</v>
      </c>
      <c r="I31" s="26">
        <v>6174746</v>
      </c>
      <c r="J31" s="26">
        <v>1816051</v>
      </c>
      <c r="K31" s="26">
        <v>1780542</v>
      </c>
      <c r="L31" s="26">
        <v>4312301</v>
      </c>
      <c r="M31" s="26">
        <v>7908894</v>
      </c>
      <c r="N31" s="26">
        <v>4178368</v>
      </c>
      <c r="O31" s="26">
        <v>1169951</v>
      </c>
      <c r="P31" s="26">
        <v>2131124</v>
      </c>
      <c r="Q31" s="26">
        <v>7479443</v>
      </c>
      <c r="R31" s="26">
        <v>2131124</v>
      </c>
      <c r="S31" s="26">
        <v>3894518</v>
      </c>
      <c r="T31" s="26">
        <v>976660</v>
      </c>
      <c r="U31" s="26">
        <v>7002302</v>
      </c>
      <c r="V31" s="26">
        <v>28565385</v>
      </c>
      <c r="W31" s="26">
        <v>30501122</v>
      </c>
      <c r="X31" s="26">
        <v>-1935737</v>
      </c>
      <c r="Y31" s="106">
        <v>-6.35</v>
      </c>
      <c r="Z31" s="121">
        <v>30501122</v>
      </c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0</v>
      </c>
      <c r="E32" s="66">
        <f t="shared" si="6"/>
        <v>0</v>
      </c>
      <c r="F32" s="66">
        <f t="shared" si="6"/>
        <v>0</v>
      </c>
      <c r="G32" s="66">
        <f t="shared" si="6"/>
        <v>0</v>
      </c>
      <c r="H32" s="66">
        <f t="shared" si="6"/>
        <v>0</v>
      </c>
      <c r="I32" s="66">
        <f t="shared" si="6"/>
        <v>0</v>
      </c>
      <c r="J32" s="66">
        <f t="shared" si="6"/>
        <v>0</v>
      </c>
      <c r="K32" s="66">
        <f t="shared" si="6"/>
        <v>0</v>
      </c>
      <c r="L32" s="66">
        <f t="shared" si="6"/>
        <v>0</v>
      </c>
      <c r="M32" s="66">
        <f t="shared" si="6"/>
        <v>0</v>
      </c>
      <c r="N32" s="66">
        <f t="shared" si="6"/>
        <v>1356412</v>
      </c>
      <c r="O32" s="66">
        <f t="shared" si="6"/>
        <v>0</v>
      </c>
      <c r="P32" s="66">
        <f t="shared" si="6"/>
        <v>0</v>
      </c>
      <c r="Q32" s="66">
        <f t="shared" si="6"/>
        <v>1356412</v>
      </c>
      <c r="R32" s="66">
        <f t="shared" si="6"/>
        <v>0</v>
      </c>
      <c r="S32" s="66">
        <f t="shared" si="6"/>
        <v>0</v>
      </c>
      <c r="T32" s="66">
        <f t="shared" si="6"/>
        <v>-1356412</v>
      </c>
      <c r="U32" s="66">
        <f t="shared" si="6"/>
        <v>-1356412</v>
      </c>
      <c r="V32" s="66">
        <f t="shared" si="6"/>
        <v>0</v>
      </c>
      <c r="W32" s="66">
        <f t="shared" si="6"/>
        <v>0</v>
      </c>
      <c r="X32" s="66">
        <f t="shared" si="6"/>
        <v>0</v>
      </c>
      <c r="Y32" s="103">
        <f>+IF(W32&lt;&gt;0,+(X32/W32)*100,0)</f>
        <v>0</v>
      </c>
      <c r="Z32" s="119">
        <f>SUM(Z33:Z37)</f>
        <v>0</v>
      </c>
    </row>
    <row r="33" spans="1:26" ht="13.5">
      <c r="A33" s="104" t="s">
        <v>78</v>
      </c>
      <c r="B33" s="102"/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>
        <v>1356412</v>
      </c>
      <c r="O33" s="26"/>
      <c r="P33" s="26"/>
      <c r="Q33" s="26">
        <v>1356412</v>
      </c>
      <c r="R33" s="26"/>
      <c r="S33" s="26"/>
      <c r="T33" s="26">
        <v>-1356412</v>
      </c>
      <c r="U33" s="26">
        <v>-1356412</v>
      </c>
      <c r="V33" s="26"/>
      <c r="W33" s="26"/>
      <c r="X33" s="26"/>
      <c r="Y33" s="106">
        <v>0</v>
      </c>
      <c r="Z33" s="121"/>
    </row>
    <row r="34" spans="1:26" ht="13.5">
      <c r="A34" s="104" t="s">
        <v>79</v>
      </c>
      <c r="B34" s="102"/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>
        <v>0</v>
      </c>
      <c r="Z34" s="121"/>
    </row>
    <row r="35" spans="1:26" ht="13.5">
      <c r="A35" s="104" t="s">
        <v>80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>
        <v>0</v>
      </c>
      <c r="Z35" s="121"/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17783222</v>
      </c>
      <c r="D38" s="120">
        <f t="shared" si="7"/>
        <v>34585940</v>
      </c>
      <c r="E38" s="66">
        <f t="shared" si="7"/>
        <v>45115641</v>
      </c>
      <c r="F38" s="66">
        <f t="shared" si="7"/>
        <v>1206686</v>
      </c>
      <c r="G38" s="66">
        <f t="shared" si="7"/>
        <v>1240293</v>
      </c>
      <c r="H38" s="66">
        <f t="shared" si="7"/>
        <v>771675</v>
      </c>
      <c r="I38" s="66">
        <f t="shared" si="7"/>
        <v>3218654</v>
      </c>
      <c r="J38" s="66">
        <f t="shared" si="7"/>
        <v>868258</v>
      </c>
      <c r="K38" s="66">
        <f t="shared" si="7"/>
        <v>863604</v>
      </c>
      <c r="L38" s="66">
        <f t="shared" si="7"/>
        <v>3444549</v>
      </c>
      <c r="M38" s="66">
        <f t="shared" si="7"/>
        <v>5176411</v>
      </c>
      <c r="N38" s="66">
        <f t="shared" si="7"/>
        <v>0</v>
      </c>
      <c r="O38" s="66">
        <f t="shared" si="7"/>
        <v>1141197</v>
      </c>
      <c r="P38" s="66">
        <f t="shared" si="7"/>
        <v>1030765</v>
      </c>
      <c r="Q38" s="66">
        <f t="shared" si="7"/>
        <v>2171962</v>
      </c>
      <c r="R38" s="66">
        <f t="shared" si="7"/>
        <v>1030765</v>
      </c>
      <c r="S38" s="66">
        <f t="shared" si="7"/>
        <v>4235231</v>
      </c>
      <c r="T38" s="66">
        <f t="shared" si="7"/>
        <v>6256892</v>
      </c>
      <c r="U38" s="66">
        <f t="shared" si="7"/>
        <v>11522888</v>
      </c>
      <c r="V38" s="66">
        <f t="shared" si="7"/>
        <v>22089915</v>
      </c>
      <c r="W38" s="66">
        <f t="shared" si="7"/>
        <v>45115641</v>
      </c>
      <c r="X38" s="66">
        <f t="shared" si="7"/>
        <v>-23025726</v>
      </c>
      <c r="Y38" s="103">
        <f>+IF(W38&lt;&gt;0,+(X38/W38)*100,0)</f>
        <v>-51.03712479669744</v>
      </c>
      <c r="Z38" s="119">
        <f>SUM(Z39:Z41)</f>
        <v>45115641</v>
      </c>
    </row>
    <row r="39" spans="1:26" ht="13.5">
      <c r="A39" s="104" t="s">
        <v>84</v>
      </c>
      <c r="B39" s="102"/>
      <c r="C39" s="121">
        <v>17783222</v>
      </c>
      <c r="D39" s="122">
        <v>34585940</v>
      </c>
      <c r="E39" s="26">
        <v>45115641</v>
      </c>
      <c r="F39" s="26">
        <v>1206686</v>
      </c>
      <c r="G39" s="26">
        <v>1240293</v>
      </c>
      <c r="H39" s="26">
        <v>771675</v>
      </c>
      <c r="I39" s="26">
        <v>3218654</v>
      </c>
      <c r="J39" s="26">
        <v>868258</v>
      </c>
      <c r="K39" s="26">
        <v>863604</v>
      </c>
      <c r="L39" s="26">
        <v>3444549</v>
      </c>
      <c r="M39" s="26">
        <v>5176411</v>
      </c>
      <c r="N39" s="26"/>
      <c r="O39" s="26">
        <v>1141197</v>
      </c>
      <c r="P39" s="26">
        <v>1030765</v>
      </c>
      <c r="Q39" s="26">
        <v>2171962</v>
      </c>
      <c r="R39" s="26">
        <v>1030765</v>
      </c>
      <c r="S39" s="26">
        <v>4235231</v>
      </c>
      <c r="T39" s="26">
        <v>6256892</v>
      </c>
      <c r="U39" s="26">
        <v>11522888</v>
      </c>
      <c r="V39" s="26">
        <v>22089915</v>
      </c>
      <c r="W39" s="26">
        <v>45115641</v>
      </c>
      <c r="X39" s="26">
        <v>-23025726</v>
      </c>
      <c r="Y39" s="106">
        <v>-51.04</v>
      </c>
      <c r="Z39" s="121">
        <v>45115641</v>
      </c>
    </row>
    <row r="40" spans="1:26" ht="13.5">
      <c r="A40" s="104" t="s">
        <v>85</v>
      </c>
      <c r="B40" s="102"/>
      <c r="C40" s="121"/>
      <c r="D40" s="12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06">
        <v>0</v>
      </c>
      <c r="Z40" s="121"/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96229056</v>
      </c>
      <c r="D42" s="120">
        <f t="shared" si="8"/>
        <v>86325781</v>
      </c>
      <c r="E42" s="66">
        <f t="shared" si="8"/>
        <v>98736641</v>
      </c>
      <c r="F42" s="66">
        <f t="shared" si="8"/>
        <v>3711237</v>
      </c>
      <c r="G42" s="66">
        <f t="shared" si="8"/>
        <v>4896066</v>
      </c>
      <c r="H42" s="66">
        <f t="shared" si="8"/>
        <v>5412402</v>
      </c>
      <c r="I42" s="66">
        <f t="shared" si="8"/>
        <v>14019705</v>
      </c>
      <c r="J42" s="66">
        <f t="shared" si="8"/>
        <v>4285471</v>
      </c>
      <c r="K42" s="66">
        <f t="shared" si="8"/>
        <v>6596438</v>
      </c>
      <c r="L42" s="66">
        <f t="shared" si="8"/>
        <v>16644992</v>
      </c>
      <c r="M42" s="66">
        <f t="shared" si="8"/>
        <v>27526901</v>
      </c>
      <c r="N42" s="66">
        <f t="shared" si="8"/>
        <v>9244664</v>
      </c>
      <c r="O42" s="66">
        <f t="shared" si="8"/>
        <v>4106849</v>
      </c>
      <c r="P42" s="66">
        <f t="shared" si="8"/>
        <v>4520507</v>
      </c>
      <c r="Q42" s="66">
        <f t="shared" si="8"/>
        <v>17872020</v>
      </c>
      <c r="R42" s="66">
        <f t="shared" si="8"/>
        <v>4520507</v>
      </c>
      <c r="S42" s="66">
        <f t="shared" si="8"/>
        <v>10225780</v>
      </c>
      <c r="T42" s="66">
        <f t="shared" si="8"/>
        <v>21916095</v>
      </c>
      <c r="U42" s="66">
        <f t="shared" si="8"/>
        <v>36662382</v>
      </c>
      <c r="V42" s="66">
        <f t="shared" si="8"/>
        <v>96081008</v>
      </c>
      <c r="W42" s="66">
        <f t="shared" si="8"/>
        <v>98736641</v>
      </c>
      <c r="X42" s="66">
        <f t="shared" si="8"/>
        <v>-2655633</v>
      </c>
      <c r="Y42" s="103">
        <f>+IF(W42&lt;&gt;0,+(X42/W42)*100,0)</f>
        <v>-2.6896124610923318</v>
      </c>
      <c r="Z42" s="119">
        <f>SUM(Z43:Z46)</f>
        <v>98736641</v>
      </c>
    </row>
    <row r="43" spans="1:26" ht="13.5">
      <c r="A43" s="104" t="s">
        <v>88</v>
      </c>
      <c r="B43" s="102"/>
      <c r="C43" s="121"/>
      <c r="D43" s="12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6">
        <v>0</v>
      </c>
      <c r="Z43" s="121"/>
    </row>
    <row r="44" spans="1:26" ht="13.5">
      <c r="A44" s="104" t="s">
        <v>89</v>
      </c>
      <c r="B44" s="102"/>
      <c r="C44" s="121">
        <v>73852168</v>
      </c>
      <c r="D44" s="122">
        <v>74675947</v>
      </c>
      <c r="E44" s="26">
        <v>78675947</v>
      </c>
      <c r="F44" s="26">
        <v>3062077</v>
      </c>
      <c r="G44" s="26">
        <v>4318376</v>
      </c>
      <c r="H44" s="26">
        <v>4730722</v>
      </c>
      <c r="I44" s="26">
        <v>12111175</v>
      </c>
      <c r="J44" s="26">
        <v>3269120</v>
      </c>
      <c r="K44" s="26">
        <v>5618235</v>
      </c>
      <c r="L44" s="26">
        <v>14352530</v>
      </c>
      <c r="M44" s="26">
        <v>23239885</v>
      </c>
      <c r="N44" s="26">
        <v>8550707</v>
      </c>
      <c r="O44" s="26">
        <v>3120059</v>
      </c>
      <c r="P44" s="26">
        <v>3773476</v>
      </c>
      <c r="Q44" s="26">
        <v>15444242</v>
      </c>
      <c r="R44" s="26">
        <v>3773476</v>
      </c>
      <c r="S44" s="26">
        <v>6743984</v>
      </c>
      <c r="T44" s="26">
        <v>15326360</v>
      </c>
      <c r="U44" s="26">
        <v>25843820</v>
      </c>
      <c r="V44" s="26">
        <v>76639122</v>
      </c>
      <c r="W44" s="26">
        <v>78675947</v>
      </c>
      <c r="X44" s="26">
        <v>-2036825</v>
      </c>
      <c r="Y44" s="106">
        <v>-2.59</v>
      </c>
      <c r="Z44" s="121">
        <v>78675947</v>
      </c>
    </row>
    <row r="45" spans="1:26" ht="13.5">
      <c r="A45" s="104" t="s">
        <v>90</v>
      </c>
      <c r="B45" s="102"/>
      <c r="C45" s="123">
        <v>22376888</v>
      </c>
      <c r="D45" s="124">
        <v>11649834</v>
      </c>
      <c r="E45" s="125">
        <v>20060694</v>
      </c>
      <c r="F45" s="125">
        <v>649160</v>
      </c>
      <c r="G45" s="125">
        <v>577690</v>
      </c>
      <c r="H45" s="125">
        <v>681680</v>
      </c>
      <c r="I45" s="125">
        <v>1908530</v>
      </c>
      <c r="J45" s="125">
        <v>1016351</v>
      </c>
      <c r="K45" s="125">
        <v>978203</v>
      </c>
      <c r="L45" s="125">
        <v>2292462</v>
      </c>
      <c r="M45" s="125">
        <v>4287016</v>
      </c>
      <c r="N45" s="125">
        <v>693957</v>
      </c>
      <c r="O45" s="125">
        <v>986790</v>
      </c>
      <c r="P45" s="125">
        <v>747031</v>
      </c>
      <c r="Q45" s="125">
        <v>2427778</v>
      </c>
      <c r="R45" s="125">
        <v>747031</v>
      </c>
      <c r="S45" s="125">
        <v>3481796</v>
      </c>
      <c r="T45" s="125">
        <v>6589735</v>
      </c>
      <c r="U45" s="125">
        <v>10818562</v>
      </c>
      <c r="V45" s="125">
        <v>19441886</v>
      </c>
      <c r="W45" s="125">
        <v>20060694</v>
      </c>
      <c r="X45" s="125">
        <v>-618808</v>
      </c>
      <c r="Y45" s="107">
        <v>-3.08</v>
      </c>
      <c r="Z45" s="123">
        <v>20060694</v>
      </c>
    </row>
    <row r="46" spans="1:26" ht="13.5">
      <c r="A46" s="104" t="s">
        <v>91</v>
      </c>
      <c r="B46" s="102"/>
      <c r="C46" s="121"/>
      <c r="D46" s="12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219701765</v>
      </c>
      <c r="D48" s="139">
        <f t="shared" si="9"/>
        <v>259872696</v>
      </c>
      <c r="E48" s="39">
        <f t="shared" si="9"/>
        <v>305675762</v>
      </c>
      <c r="F48" s="39">
        <f t="shared" si="9"/>
        <v>11324143</v>
      </c>
      <c r="G48" s="39">
        <f t="shared" si="9"/>
        <v>13328317</v>
      </c>
      <c r="H48" s="39">
        <f t="shared" si="9"/>
        <v>12508594</v>
      </c>
      <c r="I48" s="39">
        <f t="shared" si="9"/>
        <v>37161054</v>
      </c>
      <c r="J48" s="39">
        <f t="shared" si="9"/>
        <v>10836920</v>
      </c>
      <c r="K48" s="39">
        <f t="shared" si="9"/>
        <v>13842891</v>
      </c>
      <c r="L48" s="39">
        <f t="shared" si="9"/>
        <v>40475744</v>
      </c>
      <c r="M48" s="39">
        <f t="shared" si="9"/>
        <v>65155555</v>
      </c>
      <c r="N48" s="39">
        <f t="shared" si="9"/>
        <v>25782076</v>
      </c>
      <c r="O48" s="39">
        <f t="shared" si="9"/>
        <v>8554161</v>
      </c>
      <c r="P48" s="39">
        <f t="shared" si="9"/>
        <v>10586847</v>
      </c>
      <c r="Q48" s="39">
        <f t="shared" si="9"/>
        <v>44923084</v>
      </c>
      <c r="R48" s="39">
        <f t="shared" si="9"/>
        <v>10586847</v>
      </c>
      <c r="S48" s="39">
        <f t="shared" si="9"/>
        <v>31585266</v>
      </c>
      <c r="T48" s="39">
        <f t="shared" si="9"/>
        <v>46449277</v>
      </c>
      <c r="U48" s="39">
        <f t="shared" si="9"/>
        <v>88621390</v>
      </c>
      <c r="V48" s="39">
        <f t="shared" si="9"/>
        <v>235861083</v>
      </c>
      <c r="W48" s="39">
        <f t="shared" si="9"/>
        <v>305675762</v>
      </c>
      <c r="X48" s="39">
        <f t="shared" si="9"/>
        <v>-69814679</v>
      </c>
      <c r="Y48" s="140">
        <f>+IF(W48&lt;&gt;0,+(X48/W48)*100,0)</f>
        <v>-22.839455291846136</v>
      </c>
      <c r="Z48" s="138">
        <f>+Z28+Z32+Z38+Z42+Z47</f>
        <v>305675762</v>
      </c>
    </row>
    <row r="49" spans="1:26" ht="13.5">
      <c r="A49" s="114" t="s">
        <v>48</v>
      </c>
      <c r="B49" s="115"/>
      <c r="C49" s="141">
        <f aca="true" t="shared" si="10" ref="C49:X49">+C25-C48</f>
        <v>111946853</v>
      </c>
      <c r="D49" s="142">
        <f t="shared" si="10"/>
        <v>193315891</v>
      </c>
      <c r="E49" s="143">
        <f t="shared" si="10"/>
        <v>163840950</v>
      </c>
      <c r="F49" s="143">
        <f t="shared" si="10"/>
        <v>64422704</v>
      </c>
      <c r="G49" s="143">
        <f t="shared" si="10"/>
        <v>-9468645</v>
      </c>
      <c r="H49" s="143">
        <f t="shared" si="10"/>
        <v>-7731348</v>
      </c>
      <c r="I49" s="143">
        <f t="shared" si="10"/>
        <v>47222711</v>
      </c>
      <c r="J49" s="143">
        <f t="shared" si="10"/>
        <v>-7946088</v>
      </c>
      <c r="K49" s="143">
        <f t="shared" si="10"/>
        <v>13370785</v>
      </c>
      <c r="L49" s="143">
        <f t="shared" si="10"/>
        <v>14959947</v>
      </c>
      <c r="M49" s="143">
        <f t="shared" si="10"/>
        <v>20384644</v>
      </c>
      <c r="N49" s="143">
        <f t="shared" si="10"/>
        <v>-22411303</v>
      </c>
      <c r="O49" s="143">
        <f t="shared" si="10"/>
        <v>-5674059</v>
      </c>
      <c r="P49" s="143">
        <f t="shared" si="10"/>
        <v>57790355</v>
      </c>
      <c r="Q49" s="143">
        <f t="shared" si="10"/>
        <v>29704993</v>
      </c>
      <c r="R49" s="143">
        <f t="shared" si="10"/>
        <v>57790355</v>
      </c>
      <c r="S49" s="143">
        <f t="shared" si="10"/>
        <v>-29261831</v>
      </c>
      <c r="T49" s="143">
        <f t="shared" si="10"/>
        <v>-42285028</v>
      </c>
      <c r="U49" s="143">
        <f t="shared" si="10"/>
        <v>-13756504</v>
      </c>
      <c r="V49" s="143">
        <f t="shared" si="10"/>
        <v>83555844</v>
      </c>
      <c r="W49" s="143">
        <f>IF(E25=E48,0,W25-W48)</f>
        <v>163840950</v>
      </c>
      <c r="X49" s="143">
        <f t="shared" si="10"/>
        <v>-80285106</v>
      </c>
      <c r="Y49" s="144">
        <f>+IF(W49&lt;&gt;0,+(X49/W49)*100,0)</f>
        <v>-49.00185576316544</v>
      </c>
      <c r="Z49" s="141">
        <f>+Z25-Z48</f>
        <v>163840950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78233</v>
      </c>
      <c r="D5" s="122">
        <v>375522</v>
      </c>
      <c r="E5" s="26">
        <v>375522</v>
      </c>
      <c r="F5" s="26">
        <v>31294</v>
      </c>
      <c r="G5" s="26">
        <v>33796</v>
      </c>
      <c r="H5" s="26">
        <v>33796</v>
      </c>
      <c r="I5" s="26">
        <v>98886</v>
      </c>
      <c r="J5" s="26">
        <v>33796</v>
      </c>
      <c r="K5" s="26">
        <v>33796</v>
      </c>
      <c r="L5" s="26">
        <v>33796</v>
      </c>
      <c r="M5" s="26">
        <v>101388</v>
      </c>
      <c r="N5" s="26">
        <v>33796</v>
      </c>
      <c r="O5" s="26">
        <v>33796</v>
      </c>
      <c r="P5" s="26">
        <v>33796</v>
      </c>
      <c r="Q5" s="26">
        <v>101388</v>
      </c>
      <c r="R5" s="26">
        <v>33796</v>
      </c>
      <c r="S5" s="26">
        <v>33796</v>
      </c>
      <c r="T5" s="26">
        <v>33796</v>
      </c>
      <c r="U5" s="26">
        <v>101388</v>
      </c>
      <c r="V5" s="26">
        <v>403050</v>
      </c>
      <c r="W5" s="26">
        <v>375522</v>
      </c>
      <c r="X5" s="26">
        <v>27528</v>
      </c>
      <c r="Y5" s="106">
        <v>7.33</v>
      </c>
      <c r="Z5" s="121">
        <v>375522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2645082</v>
      </c>
      <c r="U6" s="26">
        <v>2645082</v>
      </c>
      <c r="V6" s="26">
        <v>2645082</v>
      </c>
      <c r="W6" s="26">
        <v>0</v>
      </c>
      <c r="X6" s="26">
        <v>2645082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35843548</v>
      </c>
      <c r="D8" s="122">
        <v>38523175</v>
      </c>
      <c r="E8" s="26">
        <v>35582216</v>
      </c>
      <c r="F8" s="26">
        <v>3137598</v>
      </c>
      <c r="G8" s="26">
        <v>2938060</v>
      </c>
      <c r="H8" s="26">
        <v>2906503</v>
      </c>
      <c r="I8" s="26">
        <v>8982161</v>
      </c>
      <c r="J8" s="26">
        <v>2473940</v>
      </c>
      <c r="K8" s="26">
        <v>2436340</v>
      </c>
      <c r="L8" s="26">
        <v>2604119</v>
      </c>
      <c r="M8" s="26">
        <v>7514399</v>
      </c>
      <c r="N8" s="26">
        <v>2736302</v>
      </c>
      <c r="O8" s="26">
        <v>2841157</v>
      </c>
      <c r="P8" s="26">
        <v>2482249</v>
      </c>
      <c r="Q8" s="26">
        <v>8059708</v>
      </c>
      <c r="R8" s="26">
        <v>2482249</v>
      </c>
      <c r="S8" s="26">
        <v>2022177</v>
      </c>
      <c r="T8" s="26">
        <v>0</v>
      </c>
      <c r="U8" s="26">
        <v>4504426</v>
      </c>
      <c r="V8" s="26">
        <v>29060694</v>
      </c>
      <c r="W8" s="26">
        <v>35582216</v>
      </c>
      <c r="X8" s="26">
        <v>-6521522</v>
      </c>
      <c r="Y8" s="106">
        <v>-18.33</v>
      </c>
      <c r="Z8" s="121">
        <v>35582216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79860</v>
      </c>
      <c r="D12" s="122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06">
        <v>0</v>
      </c>
      <c r="Z12" s="121">
        <v>0</v>
      </c>
    </row>
    <row r="13" spans="1:26" ht="13.5">
      <c r="A13" s="157" t="s">
        <v>108</v>
      </c>
      <c r="B13" s="161"/>
      <c r="C13" s="121">
        <v>6638868</v>
      </c>
      <c r="D13" s="122">
        <v>9000000</v>
      </c>
      <c r="E13" s="26">
        <v>9000000</v>
      </c>
      <c r="F13" s="26">
        <v>0</v>
      </c>
      <c r="G13" s="26">
        <v>58685</v>
      </c>
      <c r="H13" s="26">
        <v>1773114</v>
      </c>
      <c r="I13" s="26">
        <v>1831799</v>
      </c>
      <c r="J13" s="26">
        <v>360207</v>
      </c>
      <c r="K13" s="26">
        <v>501759</v>
      </c>
      <c r="L13" s="26">
        <v>553961</v>
      </c>
      <c r="M13" s="26">
        <v>1415927</v>
      </c>
      <c r="N13" s="26">
        <v>617573</v>
      </c>
      <c r="O13" s="26">
        <v>0</v>
      </c>
      <c r="P13" s="26">
        <v>457208</v>
      </c>
      <c r="Q13" s="26">
        <v>1074781</v>
      </c>
      <c r="R13" s="26">
        <v>457208</v>
      </c>
      <c r="S13" s="26">
        <v>252903</v>
      </c>
      <c r="T13" s="26">
        <v>444003</v>
      </c>
      <c r="U13" s="26">
        <v>1154114</v>
      </c>
      <c r="V13" s="26">
        <v>5476621</v>
      </c>
      <c r="W13" s="26">
        <v>9000000</v>
      </c>
      <c r="X13" s="26">
        <v>-3523379</v>
      </c>
      <c r="Y13" s="106">
        <v>-39.15</v>
      </c>
      <c r="Z13" s="121">
        <v>9000000</v>
      </c>
    </row>
    <row r="14" spans="1:26" ht="13.5">
      <c r="A14" s="157" t="s">
        <v>109</v>
      </c>
      <c r="B14" s="161"/>
      <c r="C14" s="121">
        <v>0</v>
      </c>
      <c r="D14" s="122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106">
        <v>0</v>
      </c>
      <c r="Z14" s="121">
        <v>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106">
        <v>0</v>
      </c>
      <c r="Z16" s="121">
        <v>0</v>
      </c>
    </row>
    <row r="17" spans="1:26" ht="13.5">
      <c r="A17" s="157" t="s">
        <v>112</v>
      </c>
      <c r="B17" s="161"/>
      <c r="C17" s="121">
        <v>0</v>
      </c>
      <c r="D17" s="122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111630</v>
      </c>
      <c r="U18" s="26">
        <v>111630</v>
      </c>
      <c r="V18" s="26">
        <v>111630</v>
      </c>
      <c r="W18" s="26">
        <v>0</v>
      </c>
      <c r="X18" s="26">
        <v>111630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202815715</v>
      </c>
      <c r="D19" s="122">
        <v>171059000</v>
      </c>
      <c r="E19" s="26">
        <v>172907774</v>
      </c>
      <c r="F19" s="26">
        <v>66137164</v>
      </c>
      <c r="G19" s="26">
        <v>750000</v>
      </c>
      <c r="H19" s="26">
        <v>0</v>
      </c>
      <c r="I19" s="26">
        <v>66887164</v>
      </c>
      <c r="J19" s="26">
        <v>0</v>
      </c>
      <c r="K19" s="26">
        <v>0</v>
      </c>
      <c r="L19" s="26">
        <v>52206222</v>
      </c>
      <c r="M19" s="26">
        <v>52206222</v>
      </c>
      <c r="N19" s="26">
        <v>0</v>
      </c>
      <c r="O19" s="26">
        <v>0</v>
      </c>
      <c r="P19" s="26">
        <v>42650688</v>
      </c>
      <c r="Q19" s="26">
        <v>42650688</v>
      </c>
      <c r="R19" s="26">
        <v>42650688</v>
      </c>
      <c r="S19" s="26">
        <v>31457</v>
      </c>
      <c r="T19" s="26">
        <v>-43224902</v>
      </c>
      <c r="U19" s="26">
        <v>-542757</v>
      </c>
      <c r="V19" s="26">
        <v>161201317</v>
      </c>
      <c r="W19" s="26">
        <v>172907774</v>
      </c>
      <c r="X19" s="26">
        <v>-11706457</v>
      </c>
      <c r="Y19" s="106">
        <v>-6.77</v>
      </c>
      <c r="Z19" s="121">
        <v>172907774</v>
      </c>
    </row>
    <row r="20" spans="1:26" ht="13.5">
      <c r="A20" s="157" t="s">
        <v>34</v>
      </c>
      <c r="B20" s="161" t="s">
        <v>95</v>
      </c>
      <c r="C20" s="121">
        <v>715938</v>
      </c>
      <c r="D20" s="122">
        <v>82562858</v>
      </c>
      <c r="E20" s="20">
        <v>66553471</v>
      </c>
      <c r="F20" s="20">
        <v>4940791</v>
      </c>
      <c r="G20" s="20">
        <v>79131</v>
      </c>
      <c r="H20" s="20">
        <v>63833</v>
      </c>
      <c r="I20" s="20">
        <v>5083755</v>
      </c>
      <c r="J20" s="20">
        <v>22889</v>
      </c>
      <c r="K20" s="20">
        <v>80781</v>
      </c>
      <c r="L20" s="20">
        <v>37593</v>
      </c>
      <c r="M20" s="20">
        <v>141263</v>
      </c>
      <c r="N20" s="20">
        <v>-16898</v>
      </c>
      <c r="O20" s="20">
        <v>5149</v>
      </c>
      <c r="P20" s="20">
        <v>-16898</v>
      </c>
      <c r="Q20" s="20">
        <v>-28647</v>
      </c>
      <c r="R20" s="20">
        <v>-16898</v>
      </c>
      <c r="S20" s="20">
        <v>-16898</v>
      </c>
      <c r="T20" s="20">
        <v>-4296512</v>
      </c>
      <c r="U20" s="20">
        <v>-4330308</v>
      </c>
      <c r="V20" s="20">
        <v>866063</v>
      </c>
      <c r="W20" s="20">
        <v>66553471</v>
      </c>
      <c r="X20" s="20">
        <v>-65687408</v>
      </c>
      <c r="Y20" s="160">
        <v>-98.7</v>
      </c>
      <c r="Z20" s="96">
        <v>66553471</v>
      </c>
    </row>
    <row r="21" spans="1:26" ht="13.5">
      <c r="A21" s="157" t="s">
        <v>114</v>
      </c>
      <c r="B21" s="161"/>
      <c r="C21" s="121">
        <v>1408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246173570</v>
      </c>
      <c r="D22" s="165">
        <f t="shared" si="0"/>
        <v>301520555</v>
      </c>
      <c r="E22" s="166">
        <f t="shared" si="0"/>
        <v>284418983</v>
      </c>
      <c r="F22" s="166">
        <f t="shared" si="0"/>
        <v>74246847</v>
      </c>
      <c r="G22" s="166">
        <f t="shared" si="0"/>
        <v>3859672</v>
      </c>
      <c r="H22" s="166">
        <f t="shared" si="0"/>
        <v>4777246</v>
      </c>
      <c r="I22" s="166">
        <f t="shared" si="0"/>
        <v>82883765</v>
      </c>
      <c r="J22" s="166">
        <f t="shared" si="0"/>
        <v>2890832</v>
      </c>
      <c r="K22" s="166">
        <f t="shared" si="0"/>
        <v>3052676</v>
      </c>
      <c r="L22" s="166">
        <f t="shared" si="0"/>
        <v>55435691</v>
      </c>
      <c r="M22" s="166">
        <f t="shared" si="0"/>
        <v>61379199</v>
      </c>
      <c r="N22" s="166">
        <f t="shared" si="0"/>
        <v>3370773</v>
      </c>
      <c r="O22" s="166">
        <f t="shared" si="0"/>
        <v>2880102</v>
      </c>
      <c r="P22" s="166">
        <f t="shared" si="0"/>
        <v>45607043</v>
      </c>
      <c r="Q22" s="166">
        <f t="shared" si="0"/>
        <v>51857918</v>
      </c>
      <c r="R22" s="166">
        <f t="shared" si="0"/>
        <v>45607043</v>
      </c>
      <c r="S22" s="166">
        <f t="shared" si="0"/>
        <v>2323435</v>
      </c>
      <c r="T22" s="166">
        <f t="shared" si="0"/>
        <v>-44286903</v>
      </c>
      <c r="U22" s="166">
        <f t="shared" si="0"/>
        <v>3643575</v>
      </c>
      <c r="V22" s="166">
        <f t="shared" si="0"/>
        <v>199764457</v>
      </c>
      <c r="W22" s="166">
        <f t="shared" si="0"/>
        <v>284418983</v>
      </c>
      <c r="X22" s="166">
        <f t="shared" si="0"/>
        <v>-84654526</v>
      </c>
      <c r="Y22" s="167">
        <f>+IF(W22&lt;&gt;0,+(X22/W22)*100,0)</f>
        <v>-29.76402106043674</v>
      </c>
      <c r="Z22" s="164">
        <f>SUM(Z5:Z21)</f>
        <v>284418983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47334705</v>
      </c>
      <c r="D25" s="122">
        <v>73043496</v>
      </c>
      <c r="E25" s="26">
        <v>61441479</v>
      </c>
      <c r="F25" s="26">
        <v>4696325</v>
      </c>
      <c r="G25" s="26">
        <v>4703970</v>
      </c>
      <c r="H25" s="26">
        <v>4679403</v>
      </c>
      <c r="I25" s="26">
        <v>14079698</v>
      </c>
      <c r="J25" s="26">
        <v>4704758</v>
      </c>
      <c r="K25" s="26">
        <v>4748827</v>
      </c>
      <c r="L25" s="26">
        <v>4728578</v>
      </c>
      <c r="M25" s="26">
        <v>14182163</v>
      </c>
      <c r="N25" s="26">
        <v>4773915</v>
      </c>
      <c r="O25" s="26">
        <v>4773915</v>
      </c>
      <c r="P25" s="26">
        <v>4577168</v>
      </c>
      <c r="Q25" s="26">
        <v>14124998</v>
      </c>
      <c r="R25" s="26">
        <v>4577168</v>
      </c>
      <c r="S25" s="26">
        <v>5152625</v>
      </c>
      <c r="T25" s="26">
        <v>2968338</v>
      </c>
      <c r="U25" s="26">
        <v>12698131</v>
      </c>
      <c r="V25" s="26">
        <v>55084990</v>
      </c>
      <c r="W25" s="26">
        <v>61441479</v>
      </c>
      <c r="X25" s="26">
        <v>-6356489</v>
      </c>
      <c r="Y25" s="106">
        <v>-10.35</v>
      </c>
      <c r="Z25" s="121">
        <v>61441479</v>
      </c>
    </row>
    <row r="26" spans="1:26" ht="13.5">
      <c r="A26" s="159" t="s">
        <v>37</v>
      </c>
      <c r="B26" s="158"/>
      <c r="C26" s="121">
        <v>4040860</v>
      </c>
      <c r="D26" s="122">
        <v>4579318</v>
      </c>
      <c r="E26" s="26">
        <v>4579318</v>
      </c>
      <c r="F26" s="26">
        <v>338735</v>
      </c>
      <c r="G26" s="26">
        <v>324800</v>
      </c>
      <c r="H26" s="26">
        <v>324210</v>
      </c>
      <c r="I26" s="26">
        <v>987745</v>
      </c>
      <c r="J26" s="26">
        <v>322157</v>
      </c>
      <c r="K26" s="26">
        <v>313702</v>
      </c>
      <c r="L26" s="26">
        <v>311737</v>
      </c>
      <c r="M26" s="26">
        <v>947596</v>
      </c>
      <c r="N26" s="26">
        <v>315583</v>
      </c>
      <c r="O26" s="26">
        <v>315583</v>
      </c>
      <c r="P26" s="26">
        <v>429434</v>
      </c>
      <c r="Q26" s="26">
        <v>1060600</v>
      </c>
      <c r="R26" s="26">
        <v>429434</v>
      </c>
      <c r="S26" s="26">
        <v>217445</v>
      </c>
      <c r="T26" s="26">
        <v>407775</v>
      </c>
      <c r="U26" s="26">
        <v>1054654</v>
      </c>
      <c r="V26" s="26">
        <v>4050595</v>
      </c>
      <c r="W26" s="26">
        <v>4579318</v>
      </c>
      <c r="X26" s="26">
        <v>-528723</v>
      </c>
      <c r="Y26" s="106">
        <v>-11.55</v>
      </c>
      <c r="Z26" s="121">
        <v>4579318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3532274</v>
      </c>
      <c r="D28" s="122">
        <v>35000000</v>
      </c>
      <c r="E28" s="26">
        <v>35000000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35000000</v>
      </c>
      <c r="X28" s="26">
        <v>-35000000</v>
      </c>
      <c r="Y28" s="106">
        <v>-100</v>
      </c>
      <c r="Z28" s="121">
        <v>35000000</v>
      </c>
    </row>
    <row r="29" spans="1:26" ht="13.5">
      <c r="A29" s="159" t="s">
        <v>39</v>
      </c>
      <c r="B29" s="158"/>
      <c r="C29" s="121">
        <v>38287769</v>
      </c>
      <c r="D29" s="122">
        <v>1947000</v>
      </c>
      <c r="E29" s="26">
        <v>1017000</v>
      </c>
      <c r="F29" s="26">
        <v>161610</v>
      </c>
      <c r="G29" s="26">
        <v>265668</v>
      </c>
      <c r="H29" s="26">
        <v>14123</v>
      </c>
      <c r="I29" s="26">
        <v>441401</v>
      </c>
      <c r="J29" s="26">
        <v>6414</v>
      </c>
      <c r="K29" s="26">
        <v>4955</v>
      </c>
      <c r="L29" s="26">
        <v>380446</v>
      </c>
      <c r="M29" s="26">
        <v>391815</v>
      </c>
      <c r="N29" s="26">
        <v>-248682</v>
      </c>
      <c r="O29" s="26">
        <v>6457</v>
      </c>
      <c r="P29" s="26">
        <v>361455</v>
      </c>
      <c r="Q29" s="26">
        <v>119230</v>
      </c>
      <c r="R29" s="26">
        <v>361455</v>
      </c>
      <c r="S29" s="26">
        <v>10134</v>
      </c>
      <c r="T29" s="26">
        <v>-520232</v>
      </c>
      <c r="U29" s="26">
        <v>-148643</v>
      </c>
      <c r="V29" s="26">
        <v>803803</v>
      </c>
      <c r="W29" s="26">
        <v>1017000</v>
      </c>
      <c r="X29" s="26">
        <v>-213197</v>
      </c>
      <c r="Y29" s="106">
        <v>-20.96</v>
      </c>
      <c r="Z29" s="121">
        <v>1017000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6800000</v>
      </c>
      <c r="E30" s="26">
        <v>6000000</v>
      </c>
      <c r="F30" s="26">
        <v>0</v>
      </c>
      <c r="G30" s="26">
        <v>22815</v>
      </c>
      <c r="H30" s="26">
        <v>0</v>
      </c>
      <c r="I30" s="26">
        <v>22815</v>
      </c>
      <c r="J30" s="26">
        <v>0</v>
      </c>
      <c r="K30" s="26">
        <v>1283544</v>
      </c>
      <c r="L30" s="26">
        <v>1325248</v>
      </c>
      <c r="M30" s="26">
        <v>2608792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3031786</v>
      </c>
      <c r="T30" s="26">
        <v>1121220</v>
      </c>
      <c r="U30" s="26">
        <v>4153006</v>
      </c>
      <c r="V30" s="26">
        <v>6784613</v>
      </c>
      <c r="W30" s="26">
        <v>6000000</v>
      </c>
      <c r="X30" s="26">
        <v>784613</v>
      </c>
      <c r="Y30" s="106">
        <v>13.08</v>
      </c>
      <c r="Z30" s="121">
        <v>6000000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35572809</v>
      </c>
      <c r="D32" s="122">
        <v>5100000</v>
      </c>
      <c r="E32" s="26">
        <v>3850000</v>
      </c>
      <c r="F32" s="26">
        <v>189321</v>
      </c>
      <c r="G32" s="26">
        <v>238637</v>
      </c>
      <c r="H32" s="26">
        <v>85766</v>
      </c>
      <c r="I32" s="26">
        <v>513724</v>
      </c>
      <c r="J32" s="26">
        <v>377769</v>
      </c>
      <c r="K32" s="26">
        <v>299179</v>
      </c>
      <c r="L32" s="26">
        <v>231247</v>
      </c>
      <c r="M32" s="26">
        <v>908195</v>
      </c>
      <c r="N32" s="26">
        <v>342179</v>
      </c>
      <c r="O32" s="26">
        <v>278058</v>
      </c>
      <c r="P32" s="26">
        <v>188525</v>
      </c>
      <c r="Q32" s="26">
        <v>808762</v>
      </c>
      <c r="R32" s="26">
        <v>188525</v>
      </c>
      <c r="S32" s="26">
        <v>278110</v>
      </c>
      <c r="T32" s="26">
        <v>336191</v>
      </c>
      <c r="U32" s="26">
        <v>802826</v>
      </c>
      <c r="V32" s="26">
        <v>3033507</v>
      </c>
      <c r="W32" s="26">
        <v>3850000</v>
      </c>
      <c r="X32" s="26">
        <v>-816493</v>
      </c>
      <c r="Y32" s="106">
        <v>-21.21</v>
      </c>
      <c r="Z32" s="121">
        <v>3850000</v>
      </c>
    </row>
    <row r="33" spans="1:26" ht="13.5">
      <c r="A33" s="159" t="s">
        <v>41</v>
      </c>
      <c r="B33" s="158"/>
      <c r="C33" s="121">
        <v>9057364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74299807</v>
      </c>
      <c r="D34" s="122">
        <v>133402882</v>
      </c>
      <c r="E34" s="26">
        <v>193787965</v>
      </c>
      <c r="F34" s="26">
        <v>5938152</v>
      </c>
      <c r="G34" s="26">
        <v>7772427</v>
      </c>
      <c r="H34" s="26">
        <v>7405092</v>
      </c>
      <c r="I34" s="26">
        <v>21115671</v>
      </c>
      <c r="J34" s="26">
        <v>5425822</v>
      </c>
      <c r="K34" s="26">
        <v>7192684</v>
      </c>
      <c r="L34" s="26">
        <v>33498488</v>
      </c>
      <c r="M34" s="26">
        <v>46116994</v>
      </c>
      <c r="N34" s="26">
        <v>20599081</v>
      </c>
      <c r="O34" s="26">
        <v>3180148</v>
      </c>
      <c r="P34" s="26">
        <v>5030265</v>
      </c>
      <c r="Q34" s="26">
        <v>28809494</v>
      </c>
      <c r="R34" s="26">
        <v>5030265</v>
      </c>
      <c r="S34" s="26">
        <v>22895166</v>
      </c>
      <c r="T34" s="26">
        <v>42135985</v>
      </c>
      <c r="U34" s="26">
        <v>70061416</v>
      </c>
      <c r="V34" s="26">
        <v>166103575</v>
      </c>
      <c r="W34" s="26">
        <v>193787965</v>
      </c>
      <c r="X34" s="26">
        <v>-27684390</v>
      </c>
      <c r="Y34" s="106">
        <v>-14.29</v>
      </c>
      <c r="Z34" s="121">
        <v>193787965</v>
      </c>
    </row>
    <row r="35" spans="1:26" ht="13.5">
      <c r="A35" s="157" t="s">
        <v>123</v>
      </c>
      <c r="B35" s="161"/>
      <c r="C35" s="121">
        <v>7576177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219701765</v>
      </c>
      <c r="D36" s="165">
        <f t="shared" si="1"/>
        <v>259872696</v>
      </c>
      <c r="E36" s="166">
        <f t="shared" si="1"/>
        <v>305675762</v>
      </c>
      <c r="F36" s="166">
        <f t="shared" si="1"/>
        <v>11324143</v>
      </c>
      <c r="G36" s="166">
        <f t="shared" si="1"/>
        <v>13328317</v>
      </c>
      <c r="H36" s="166">
        <f t="shared" si="1"/>
        <v>12508594</v>
      </c>
      <c r="I36" s="166">
        <f t="shared" si="1"/>
        <v>37161054</v>
      </c>
      <c r="J36" s="166">
        <f t="shared" si="1"/>
        <v>10836920</v>
      </c>
      <c r="K36" s="166">
        <f t="shared" si="1"/>
        <v>13842891</v>
      </c>
      <c r="L36" s="166">
        <f t="shared" si="1"/>
        <v>40475744</v>
      </c>
      <c r="M36" s="166">
        <f t="shared" si="1"/>
        <v>65155555</v>
      </c>
      <c r="N36" s="166">
        <f t="shared" si="1"/>
        <v>25782076</v>
      </c>
      <c r="O36" s="166">
        <f t="shared" si="1"/>
        <v>8554161</v>
      </c>
      <c r="P36" s="166">
        <f t="shared" si="1"/>
        <v>10586847</v>
      </c>
      <c r="Q36" s="166">
        <f t="shared" si="1"/>
        <v>44923084</v>
      </c>
      <c r="R36" s="166">
        <f t="shared" si="1"/>
        <v>10586847</v>
      </c>
      <c r="S36" s="166">
        <f t="shared" si="1"/>
        <v>31585266</v>
      </c>
      <c r="T36" s="166">
        <f t="shared" si="1"/>
        <v>46449277</v>
      </c>
      <c r="U36" s="166">
        <f t="shared" si="1"/>
        <v>88621390</v>
      </c>
      <c r="V36" s="166">
        <f t="shared" si="1"/>
        <v>235861083</v>
      </c>
      <c r="W36" s="166">
        <f t="shared" si="1"/>
        <v>305675762</v>
      </c>
      <c r="X36" s="166">
        <f t="shared" si="1"/>
        <v>-69814679</v>
      </c>
      <c r="Y36" s="167">
        <f>+IF(W36&lt;&gt;0,+(X36/W36)*100,0)</f>
        <v>-22.839455291846136</v>
      </c>
      <c r="Z36" s="164">
        <f>SUM(Z25:Z35)</f>
        <v>305675762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26471805</v>
      </c>
      <c r="D38" s="176">
        <f t="shared" si="2"/>
        <v>41647859</v>
      </c>
      <c r="E38" s="72">
        <f t="shared" si="2"/>
        <v>-21256779</v>
      </c>
      <c r="F38" s="72">
        <f t="shared" si="2"/>
        <v>62922704</v>
      </c>
      <c r="G38" s="72">
        <f t="shared" si="2"/>
        <v>-9468645</v>
      </c>
      <c r="H38" s="72">
        <f t="shared" si="2"/>
        <v>-7731348</v>
      </c>
      <c r="I38" s="72">
        <f t="shared" si="2"/>
        <v>45722711</v>
      </c>
      <c r="J38" s="72">
        <f t="shared" si="2"/>
        <v>-7946088</v>
      </c>
      <c r="K38" s="72">
        <f t="shared" si="2"/>
        <v>-10790215</v>
      </c>
      <c r="L38" s="72">
        <f t="shared" si="2"/>
        <v>14959947</v>
      </c>
      <c r="M38" s="72">
        <f t="shared" si="2"/>
        <v>-3776356</v>
      </c>
      <c r="N38" s="72">
        <f t="shared" si="2"/>
        <v>-22411303</v>
      </c>
      <c r="O38" s="72">
        <f t="shared" si="2"/>
        <v>-5674059</v>
      </c>
      <c r="P38" s="72">
        <f t="shared" si="2"/>
        <v>35020196</v>
      </c>
      <c r="Q38" s="72">
        <f t="shared" si="2"/>
        <v>6934834</v>
      </c>
      <c r="R38" s="72">
        <f t="shared" si="2"/>
        <v>35020196</v>
      </c>
      <c r="S38" s="72">
        <f t="shared" si="2"/>
        <v>-29261831</v>
      </c>
      <c r="T38" s="72">
        <f t="shared" si="2"/>
        <v>-90736180</v>
      </c>
      <c r="U38" s="72">
        <f t="shared" si="2"/>
        <v>-84977815</v>
      </c>
      <c r="V38" s="72">
        <f t="shared" si="2"/>
        <v>-36096626</v>
      </c>
      <c r="W38" s="72">
        <f>IF(E22=E36,0,W22-W36)</f>
        <v>-21256779</v>
      </c>
      <c r="X38" s="72">
        <f t="shared" si="2"/>
        <v>-14839847</v>
      </c>
      <c r="Y38" s="177">
        <f>+IF(W38&lt;&gt;0,+(X38/W38)*100,0)</f>
        <v>69.8123031716141</v>
      </c>
      <c r="Z38" s="175">
        <f>+Z22-Z36</f>
        <v>-21256779</v>
      </c>
    </row>
    <row r="39" spans="1:26" ht="13.5">
      <c r="A39" s="157" t="s">
        <v>45</v>
      </c>
      <c r="B39" s="161"/>
      <c r="C39" s="121">
        <v>85475048</v>
      </c>
      <c r="D39" s="122">
        <v>151668032</v>
      </c>
      <c r="E39" s="26">
        <v>185097729</v>
      </c>
      <c r="F39" s="26">
        <v>1500000</v>
      </c>
      <c r="G39" s="26">
        <v>0</v>
      </c>
      <c r="H39" s="26">
        <v>0</v>
      </c>
      <c r="I39" s="26">
        <v>1500000</v>
      </c>
      <c r="J39" s="26">
        <v>0</v>
      </c>
      <c r="K39" s="26">
        <v>24161000</v>
      </c>
      <c r="L39" s="26">
        <v>0</v>
      </c>
      <c r="M39" s="26">
        <v>24161000</v>
      </c>
      <c r="N39" s="26">
        <v>0</v>
      </c>
      <c r="O39" s="26">
        <v>0</v>
      </c>
      <c r="P39" s="26">
        <v>22770159</v>
      </c>
      <c r="Q39" s="26">
        <v>22770159</v>
      </c>
      <c r="R39" s="26">
        <v>22770159</v>
      </c>
      <c r="S39" s="26">
        <v>0</v>
      </c>
      <c r="T39" s="26">
        <v>48451152</v>
      </c>
      <c r="U39" s="26">
        <v>71221311</v>
      </c>
      <c r="V39" s="26">
        <v>119652470</v>
      </c>
      <c r="W39" s="26">
        <v>185097729</v>
      </c>
      <c r="X39" s="26">
        <v>-65445259</v>
      </c>
      <c r="Y39" s="106">
        <v>-35.36</v>
      </c>
      <c r="Z39" s="121">
        <v>185097729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111946853</v>
      </c>
      <c r="D42" s="183">
        <f t="shared" si="3"/>
        <v>193315891</v>
      </c>
      <c r="E42" s="54">
        <f t="shared" si="3"/>
        <v>163840950</v>
      </c>
      <c r="F42" s="54">
        <f t="shared" si="3"/>
        <v>64422704</v>
      </c>
      <c r="G42" s="54">
        <f t="shared" si="3"/>
        <v>-9468645</v>
      </c>
      <c r="H42" s="54">
        <f t="shared" si="3"/>
        <v>-7731348</v>
      </c>
      <c r="I42" s="54">
        <f t="shared" si="3"/>
        <v>47222711</v>
      </c>
      <c r="J42" s="54">
        <f t="shared" si="3"/>
        <v>-7946088</v>
      </c>
      <c r="K42" s="54">
        <f t="shared" si="3"/>
        <v>13370785</v>
      </c>
      <c r="L42" s="54">
        <f t="shared" si="3"/>
        <v>14959947</v>
      </c>
      <c r="M42" s="54">
        <f t="shared" si="3"/>
        <v>20384644</v>
      </c>
      <c r="N42" s="54">
        <f t="shared" si="3"/>
        <v>-22411303</v>
      </c>
      <c r="O42" s="54">
        <f t="shared" si="3"/>
        <v>-5674059</v>
      </c>
      <c r="P42" s="54">
        <f t="shared" si="3"/>
        <v>57790355</v>
      </c>
      <c r="Q42" s="54">
        <f t="shared" si="3"/>
        <v>29704993</v>
      </c>
      <c r="R42" s="54">
        <f t="shared" si="3"/>
        <v>57790355</v>
      </c>
      <c r="S42" s="54">
        <f t="shared" si="3"/>
        <v>-29261831</v>
      </c>
      <c r="T42" s="54">
        <f t="shared" si="3"/>
        <v>-42285028</v>
      </c>
      <c r="U42" s="54">
        <f t="shared" si="3"/>
        <v>-13756504</v>
      </c>
      <c r="V42" s="54">
        <f t="shared" si="3"/>
        <v>83555844</v>
      </c>
      <c r="W42" s="54">
        <f t="shared" si="3"/>
        <v>163840950</v>
      </c>
      <c r="X42" s="54">
        <f t="shared" si="3"/>
        <v>-80285106</v>
      </c>
      <c r="Y42" s="184">
        <f>+IF(W42&lt;&gt;0,+(X42/W42)*100,0)</f>
        <v>-49.00185576316544</v>
      </c>
      <c r="Z42" s="182">
        <f>SUM(Z38:Z41)</f>
        <v>163840950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111946853</v>
      </c>
      <c r="D44" s="187">
        <f t="shared" si="4"/>
        <v>193315891</v>
      </c>
      <c r="E44" s="43">
        <f t="shared" si="4"/>
        <v>163840950</v>
      </c>
      <c r="F44" s="43">
        <f t="shared" si="4"/>
        <v>64422704</v>
      </c>
      <c r="G44" s="43">
        <f t="shared" si="4"/>
        <v>-9468645</v>
      </c>
      <c r="H44" s="43">
        <f t="shared" si="4"/>
        <v>-7731348</v>
      </c>
      <c r="I44" s="43">
        <f t="shared" si="4"/>
        <v>47222711</v>
      </c>
      <c r="J44" s="43">
        <f t="shared" si="4"/>
        <v>-7946088</v>
      </c>
      <c r="K44" s="43">
        <f t="shared" si="4"/>
        <v>13370785</v>
      </c>
      <c r="L44" s="43">
        <f t="shared" si="4"/>
        <v>14959947</v>
      </c>
      <c r="M44" s="43">
        <f t="shared" si="4"/>
        <v>20384644</v>
      </c>
      <c r="N44" s="43">
        <f t="shared" si="4"/>
        <v>-22411303</v>
      </c>
      <c r="O44" s="43">
        <f t="shared" si="4"/>
        <v>-5674059</v>
      </c>
      <c r="P44" s="43">
        <f t="shared" si="4"/>
        <v>57790355</v>
      </c>
      <c r="Q44" s="43">
        <f t="shared" si="4"/>
        <v>29704993</v>
      </c>
      <c r="R44" s="43">
        <f t="shared" si="4"/>
        <v>57790355</v>
      </c>
      <c r="S44" s="43">
        <f t="shared" si="4"/>
        <v>-29261831</v>
      </c>
      <c r="T44" s="43">
        <f t="shared" si="4"/>
        <v>-42285028</v>
      </c>
      <c r="U44" s="43">
        <f t="shared" si="4"/>
        <v>-13756504</v>
      </c>
      <c r="V44" s="43">
        <f t="shared" si="4"/>
        <v>83555844</v>
      </c>
      <c r="W44" s="43">
        <f t="shared" si="4"/>
        <v>163840950</v>
      </c>
      <c r="X44" s="43">
        <f t="shared" si="4"/>
        <v>-80285106</v>
      </c>
      <c r="Y44" s="188">
        <f>+IF(W44&lt;&gt;0,+(X44/W44)*100,0)</f>
        <v>-49.00185576316544</v>
      </c>
      <c r="Z44" s="186">
        <f>+Z42-Z43</f>
        <v>163840950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111946853</v>
      </c>
      <c r="D46" s="183">
        <f t="shared" si="5"/>
        <v>193315891</v>
      </c>
      <c r="E46" s="54">
        <f t="shared" si="5"/>
        <v>163840950</v>
      </c>
      <c r="F46" s="54">
        <f t="shared" si="5"/>
        <v>64422704</v>
      </c>
      <c r="G46" s="54">
        <f t="shared" si="5"/>
        <v>-9468645</v>
      </c>
      <c r="H46" s="54">
        <f t="shared" si="5"/>
        <v>-7731348</v>
      </c>
      <c r="I46" s="54">
        <f t="shared" si="5"/>
        <v>47222711</v>
      </c>
      <c r="J46" s="54">
        <f t="shared" si="5"/>
        <v>-7946088</v>
      </c>
      <c r="K46" s="54">
        <f t="shared" si="5"/>
        <v>13370785</v>
      </c>
      <c r="L46" s="54">
        <f t="shared" si="5"/>
        <v>14959947</v>
      </c>
      <c r="M46" s="54">
        <f t="shared" si="5"/>
        <v>20384644</v>
      </c>
      <c r="N46" s="54">
        <f t="shared" si="5"/>
        <v>-22411303</v>
      </c>
      <c r="O46" s="54">
        <f t="shared" si="5"/>
        <v>-5674059</v>
      </c>
      <c r="P46" s="54">
        <f t="shared" si="5"/>
        <v>57790355</v>
      </c>
      <c r="Q46" s="54">
        <f t="shared" si="5"/>
        <v>29704993</v>
      </c>
      <c r="R46" s="54">
        <f t="shared" si="5"/>
        <v>57790355</v>
      </c>
      <c r="S46" s="54">
        <f t="shared" si="5"/>
        <v>-29261831</v>
      </c>
      <c r="T46" s="54">
        <f t="shared" si="5"/>
        <v>-42285028</v>
      </c>
      <c r="U46" s="54">
        <f t="shared" si="5"/>
        <v>-13756504</v>
      </c>
      <c r="V46" s="54">
        <f t="shared" si="5"/>
        <v>83555844</v>
      </c>
      <c r="W46" s="54">
        <f t="shared" si="5"/>
        <v>163840950</v>
      </c>
      <c r="X46" s="54">
        <f t="shared" si="5"/>
        <v>-80285106</v>
      </c>
      <c r="Y46" s="184">
        <f>+IF(W46&lt;&gt;0,+(X46/W46)*100,0)</f>
        <v>-49.00185576316544</v>
      </c>
      <c r="Z46" s="182">
        <f>SUM(Z44:Z45)</f>
        <v>163840950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111946853</v>
      </c>
      <c r="D48" s="194">
        <f t="shared" si="6"/>
        <v>193315891</v>
      </c>
      <c r="E48" s="195">
        <f t="shared" si="6"/>
        <v>163840950</v>
      </c>
      <c r="F48" s="195">
        <f t="shared" si="6"/>
        <v>64422704</v>
      </c>
      <c r="G48" s="196">
        <f t="shared" si="6"/>
        <v>-9468645</v>
      </c>
      <c r="H48" s="196">
        <f t="shared" si="6"/>
        <v>-7731348</v>
      </c>
      <c r="I48" s="196">
        <f t="shared" si="6"/>
        <v>47222711</v>
      </c>
      <c r="J48" s="196">
        <f t="shared" si="6"/>
        <v>-7946088</v>
      </c>
      <c r="K48" s="196">
        <f t="shared" si="6"/>
        <v>13370785</v>
      </c>
      <c r="L48" s="195">
        <f t="shared" si="6"/>
        <v>14959947</v>
      </c>
      <c r="M48" s="195">
        <f t="shared" si="6"/>
        <v>20384644</v>
      </c>
      <c r="N48" s="196">
        <f t="shared" si="6"/>
        <v>-22411303</v>
      </c>
      <c r="O48" s="196">
        <f t="shared" si="6"/>
        <v>-5674059</v>
      </c>
      <c r="P48" s="196">
        <f t="shared" si="6"/>
        <v>57790355</v>
      </c>
      <c r="Q48" s="196">
        <f t="shared" si="6"/>
        <v>29704993</v>
      </c>
      <c r="R48" s="196">
        <f t="shared" si="6"/>
        <v>57790355</v>
      </c>
      <c r="S48" s="195">
        <f t="shared" si="6"/>
        <v>-29261831</v>
      </c>
      <c r="T48" s="195">
        <f t="shared" si="6"/>
        <v>-42285028</v>
      </c>
      <c r="U48" s="196">
        <f t="shared" si="6"/>
        <v>-13756504</v>
      </c>
      <c r="V48" s="196">
        <f t="shared" si="6"/>
        <v>83555844</v>
      </c>
      <c r="W48" s="196">
        <f t="shared" si="6"/>
        <v>163840950</v>
      </c>
      <c r="X48" s="196">
        <f t="shared" si="6"/>
        <v>-80285106</v>
      </c>
      <c r="Y48" s="197">
        <f>+IF(W48&lt;&gt;0,+(X48/W48)*100,0)</f>
        <v>-49.00185576316544</v>
      </c>
      <c r="Z48" s="198">
        <f>SUM(Z46:Z47)</f>
        <v>163840950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4082160</v>
      </c>
      <c r="D5" s="120">
        <f t="shared" si="0"/>
        <v>4400000</v>
      </c>
      <c r="E5" s="66">
        <f t="shared" si="0"/>
        <v>4592550</v>
      </c>
      <c r="F5" s="66">
        <f t="shared" si="0"/>
        <v>0</v>
      </c>
      <c r="G5" s="66">
        <f t="shared" si="0"/>
        <v>0</v>
      </c>
      <c r="H5" s="66">
        <f t="shared" si="0"/>
        <v>0</v>
      </c>
      <c r="I5" s="66">
        <f t="shared" si="0"/>
        <v>0</v>
      </c>
      <c r="J5" s="66">
        <f t="shared" si="0"/>
        <v>22360</v>
      </c>
      <c r="K5" s="66">
        <f t="shared" si="0"/>
        <v>7500</v>
      </c>
      <c r="L5" s="66">
        <f t="shared" si="0"/>
        <v>404035</v>
      </c>
      <c r="M5" s="66">
        <f t="shared" si="0"/>
        <v>433895</v>
      </c>
      <c r="N5" s="66">
        <f t="shared" si="0"/>
        <v>144299</v>
      </c>
      <c r="O5" s="66">
        <f t="shared" si="0"/>
        <v>0</v>
      </c>
      <c r="P5" s="66">
        <f t="shared" si="0"/>
        <v>67423</v>
      </c>
      <c r="Q5" s="66">
        <f t="shared" si="0"/>
        <v>211722</v>
      </c>
      <c r="R5" s="66">
        <f t="shared" si="0"/>
        <v>68041</v>
      </c>
      <c r="S5" s="66">
        <f t="shared" si="0"/>
        <v>190000</v>
      </c>
      <c r="T5" s="66">
        <f t="shared" si="0"/>
        <v>5295406</v>
      </c>
      <c r="U5" s="66">
        <f t="shared" si="0"/>
        <v>5553447</v>
      </c>
      <c r="V5" s="66">
        <f t="shared" si="0"/>
        <v>6199064</v>
      </c>
      <c r="W5" s="66">
        <f t="shared" si="0"/>
        <v>4592550</v>
      </c>
      <c r="X5" s="66">
        <f t="shared" si="0"/>
        <v>1606514</v>
      </c>
      <c r="Y5" s="103">
        <f>+IF(W5&lt;&gt;0,+(X5/W5)*100,0)</f>
        <v>34.98087119356349</v>
      </c>
      <c r="Z5" s="119">
        <f>SUM(Z6:Z8)</f>
        <v>4592550</v>
      </c>
    </row>
    <row r="6" spans="1:26" ht="13.5">
      <c r="A6" s="104" t="s">
        <v>74</v>
      </c>
      <c r="B6" s="102"/>
      <c r="C6" s="121"/>
      <c r="D6" s="122">
        <v>50000</v>
      </c>
      <c r="E6" s="26">
        <v>50000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50000</v>
      </c>
      <c r="X6" s="26">
        <v>-50000</v>
      </c>
      <c r="Y6" s="106">
        <v>-100</v>
      </c>
      <c r="Z6" s="28">
        <v>50000</v>
      </c>
    </row>
    <row r="7" spans="1:26" ht="13.5">
      <c r="A7" s="104" t="s">
        <v>75</v>
      </c>
      <c r="B7" s="102"/>
      <c r="C7" s="123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07"/>
      <c r="Z7" s="200"/>
    </row>
    <row r="8" spans="1:26" ht="13.5">
      <c r="A8" s="104" t="s">
        <v>76</v>
      </c>
      <c r="B8" s="102"/>
      <c r="C8" s="121">
        <v>4082160</v>
      </c>
      <c r="D8" s="122">
        <v>4350000</v>
      </c>
      <c r="E8" s="26">
        <v>4542550</v>
      </c>
      <c r="F8" s="26"/>
      <c r="G8" s="26"/>
      <c r="H8" s="26"/>
      <c r="I8" s="26"/>
      <c r="J8" s="26">
        <v>22360</v>
      </c>
      <c r="K8" s="26">
        <v>7500</v>
      </c>
      <c r="L8" s="26">
        <v>404035</v>
      </c>
      <c r="M8" s="26">
        <v>433895</v>
      </c>
      <c r="N8" s="26">
        <v>144299</v>
      </c>
      <c r="O8" s="26"/>
      <c r="P8" s="26">
        <v>67423</v>
      </c>
      <c r="Q8" s="26">
        <v>211722</v>
      </c>
      <c r="R8" s="26">
        <v>68041</v>
      </c>
      <c r="S8" s="26">
        <v>190000</v>
      </c>
      <c r="T8" s="26">
        <v>5295406</v>
      </c>
      <c r="U8" s="26">
        <v>5553447</v>
      </c>
      <c r="V8" s="26">
        <v>6199064</v>
      </c>
      <c r="W8" s="26">
        <v>4542550</v>
      </c>
      <c r="X8" s="26">
        <v>1656514</v>
      </c>
      <c r="Y8" s="106">
        <v>36.47</v>
      </c>
      <c r="Z8" s="28">
        <v>4542550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0</v>
      </c>
      <c r="W9" s="66">
        <f t="shared" si="1"/>
        <v>0</v>
      </c>
      <c r="X9" s="66">
        <f t="shared" si="1"/>
        <v>0</v>
      </c>
      <c r="Y9" s="103">
        <f>+IF(W9&lt;&gt;0,+(X9/W9)*100,0)</f>
        <v>0</v>
      </c>
      <c r="Z9" s="68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6871153</v>
      </c>
      <c r="D15" s="120">
        <f t="shared" si="2"/>
        <v>11514000</v>
      </c>
      <c r="E15" s="66">
        <f t="shared" si="2"/>
        <v>18945415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5667125</v>
      </c>
      <c r="M15" s="66">
        <f t="shared" si="2"/>
        <v>5667125</v>
      </c>
      <c r="N15" s="66">
        <f t="shared" si="2"/>
        <v>5667125</v>
      </c>
      <c r="O15" s="66">
        <f t="shared" si="2"/>
        <v>1567715</v>
      </c>
      <c r="P15" s="66">
        <f t="shared" si="2"/>
        <v>1263408</v>
      </c>
      <c r="Q15" s="66">
        <f t="shared" si="2"/>
        <v>8498248</v>
      </c>
      <c r="R15" s="66">
        <f t="shared" si="2"/>
        <v>1833303</v>
      </c>
      <c r="S15" s="66">
        <f t="shared" si="2"/>
        <v>245623</v>
      </c>
      <c r="T15" s="66">
        <f t="shared" si="2"/>
        <v>-1448603</v>
      </c>
      <c r="U15" s="66">
        <f t="shared" si="2"/>
        <v>630323</v>
      </c>
      <c r="V15" s="66">
        <f t="shared" si="2"/>
        <v>14795696</v>
      </c>
      <c r="W15" s="66">
        <f t="shared" si="2"/>
        <v>18945415</v>
      </c>
      <c r="X15" s="66">
        <f t="shared" si="2"/>
        <v>-4149719</v>
      </c>
      <c r="Y15" s="103">
        <f>+IF(W15&lt;&gt;0,+(X15/W15)*100,0)</f>
        <v>-21.90355291768483</v>
      </c>
      <c r="Z15" s="68">
        <f>SUM(Z16:Z18)</f>
        <v>18945415</v>
      </c>
    </row>
    <row r="16" spans="1:26" ht="13.5">
      <c r="A16" s="104" t="s">
        <v>84</v>
      </c>
      <c r="B16" s="102"/>
      <c r="C16" s="121">
        <v>6871153</v>
      </c>
      <c r="D16" s="122">
        <v>11514000</v>
      </c>
      <c r="E16" s="26">
        <v>18945415</v>
      </c>
      <c r="F16" s="26"/>
      <c r="G16" s="26"/>
      <c r="H16" s="26"/>
      <c r="I16" s="26"/>
      <c r="J16" s="26"/>
      <c r="K16" s="26"/>
      <c r="L16" s="26">
        <v>5667125</v>
      </c>
      <c r="M16" s="26">
        <v>5667125</v>
      </c>
      <c r="N16" s="26">
        <v>5667125</v>
      </c>
      <c r="O16" s="26">
        <v>1567715</v>
      </c>
      <c r="P16" s="26">
        <v>1263408</v>
      </c>
      <c r="Q16" s="26">
        <v>8498248</v>
      </c>
      <c r="R16" s="26">
        <v>1833303</v>
      </c>
      <c r="S16" s="26">
        <v>245623</v>
      </c>
      <c r="T16" s="26">
        <v>-1448603</v>
      </c>
      <c r="U16" s="26">
        <v>630323</v>
      </c>
      <c r="V16" s="26">
        <v>14795696</v>
      </c>
      <c r="W16" s="26">
        <v>18945415</v>
      </c>
      <c r="X16" s="26">
        <v>-4149719</v>
      </c>
      <c r="Y16" s="106">
        <v>-21.9</v>
      </c>
      <c r="Z16" s="28">
        <v>18945415</v>
      </c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117735762</v>
      </c>
      <c r="D19" s="120">
        <f t="shared" si="3"/>
        <v>212401890</v>
      </c>
      <c r="E19" s="66">
        <f t="shared" si="3"/>
        <v>204502984</v>
      </c>
      <c r="F19" s="66">
        <f t="shared" si="3"/>
        <v>0</v>
      </c>
      <c r="G19" s="66">
        <f t="shared" si="3"/>
        <v>6721873</v>
      </c>
      <c r="H19" s="66">
        <f t="shared" si="3"/>
        <v>9082929</v>
      </c>
      <c r="I19" s="66">
        <f t="shared" si="3"/>
        <v>15804802</v>
      </c>
      <c r="J19" s="66">
        <f t="shared" si="3"/>
        <v>7883345</v>
      </c>
      <c r="K19" s="66">
        <f t="shared" si="3"/>
        <v>13015736</v>
      </c>
      <c r="L19" s="66">
        <f t="shared" si="3"/>
        <v>21905592</v>
      </c>
      <c r="M19" s="66">
        <f t="shared" si="3"/>
        <v>42804673</v>
      </c>
      <c r="N19" s="66">
        <f t="shared" si="3"/>
        <v>6914231</v>
      </c>
      <c r="O19" s="66">
        <f t="shared" si="3"/>
        <v>5730560</v>
      </c>
      <c r="P19" s="66">
        <f t="shared" si="3"/>
        <v>19485513</v>
      </c>
      <c r="Q19" s="66">
        <f t="shared" si="3"/>
        <v>32130304</v>
      </c>
      <c r="R19" s="66">
        <f t="shared" si="3"/>
        <v>17455750</v>
      </c>
      <c r="S19" s="66">
        <f t="shared" si="3"/>
        <v>10643255</v>
      </c>
      <c r="T19" s="66">
        <f t="shared" si="3"/>
        <v>28044609</v>
      </c>
      <c r="U19" s="66">
        <f t="shared" si="3"/>
        <v>56143614</v>
      </c>
      <c r="V19" s="66">
        <f t="shared" si="3"/>
        <v>146883393</v>
      </c>
      <c r="W19" s="66">
        <f t="shared" si="3"/>
        <v>204502984</v>
      </c>
      <c r="X19" s="66">
        <f t="shared" si="3"/>
        <v>-57619591</v>
      </c>
      <c r="Y19" s="103">
        <f>+IF(W19&lt;&gt;0,+(X19/W19)*100,0)</f>
        <v>-28.175427992776868</v>
      </c>
      <c r="Z19" s="68">
        <f>SUM(Z20:Z23)</f>
        <v>204502984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>
        <v>998115</v>
      </c>
      <c r="D21" s="122">
        <v>9400000</v>
      </c>
      <c r="E21" s="26">
        <v>7400000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>
        <v>834856</v>
      </c>
      <c r="S21" s="26">
        <v>38329</v>
      </c>
      <c r="T21" s="26">
        <v>889500</v>
      </c>
      <c r="U21" s="26">
        <v>1762685</v>
      </c>
      <c r="V21" s="26">
        <v>1762685</v>
      </c>
      <c r="W21" s="26">
        <v>7400000</v>
      </c>
      <c r="X21" s="26">
        <v>-5637315</v>
      </c>
      <c r="Y21" s="106">
        <v>-76.18</v>
      </c>
      <c r="Z21" s="28">
        <v>7400000</v>
      </c>
    </row>
    <row r="22" spans="1:26" ht="13.5">
      <c r="A22" s="104" t="s">
        <v>90</v>
      </c>
      <c r="B22" s="102"/>
      <c r="C22" s="123">
        <v>116737647</v>
      </c>
      <c r="D22" s="124">
        <v>203001890</v>
      </c>
      <c r="E22" s="125">
        <v>197102984</v>
      </c>
      <c r="F22" s="125"/>
      <c r="G22" s="125">
        <v>6721873</v>
      </c>
      <c r="H22" s="125">
        <v>9082929</v>
      </c>
      <c r="I22" s="125">
        <v>15804802</v>
      </c>
      <c r="J22" s="125">
        <v>7883345</v>
      </c>
      <c r="K22" s="125">
        <v>13015736</v>
      </c>
      <c r="L22" s="125">
        <v>21905592</v>
      </c>
      <c r="M22" s="125">
        <v>42804673</v>
      </c>
      <c r="N22" s="125">
        <v>6914231</v>
      </c>
      <c r="O22" s="125">
        <v>5730560</v>
      </c>
      <c r="P22" s="125">
        <v>19485513</v>
      </c>
      <c r="Q22" s="125">
        <v>32130304</v>
      </c>
      <c r="R22" s="125">
        <v>16620894</v>
      </c>
      <c r="S22" s="125">
        <v>10604926</v>
      </c>
      <c r="T22" s="125">
        <v>27155109</v>
      </c>
      <c r="U22" s="125">
        <v>54380929</v>
      </c>
      <c r="V22" s="125">
        <v>145120708</v>
      </c>
      <c r="W22" s="125">
        <v>197102984</v>
      </c>
      <c r="X22" s="125">
        <v>-51982276</v>
      </c>
      <c r="Y22" s="107">
        <v>-26.37</v>
      </c>
      <c r="Z22" s="200">
        <v>197102984</v>
      </c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128689075</v>
      </c>
      <c r="D25" s="206">
        <f t="shared" si="4"/>
        <v>228315890</v>
      </c>
      <c r="E25" s="195">
        <f t="shared" si="4"/>
        <v>228040949</v>
      </c>
      <c r="F25" s="195">
        <f t="shared" si="4"/>
        <v>0</v>
      </c>
      <c r="G25" s="195">
        <f t="shared" si="4"/>
        <v>6721873</v>
      </c>
      <c r="H25" s="195">
        <f t="shared" si="4"/>
        <v>9082929</v>
      </c>
      <c r="I25" s="195">
        <f t="shared" si="4"/>
        <v>15804802</v>
      </c>
      <c r="J25" s="195">
        <f t="shared" si="4"/>
        <v>7905705</v>
      </c>
      <c r="K25" s="195">
        <f t="shared" si="4"/>
        <v>13023236</v>
      </c>
      <c r="L25" s="195">
        <f t="shared" si="4"/>
        <v>27976752</v>
      </c>
      <c r="M25" s="195">
        <f t="shared" si="4"/>
        <v>48905693</v>
      </c>
      <c r="N25" s="195">
        <f t="shared" si="4"/>
        <v>12725655</v>
      </c>
      <c r="O25" s="195">
        <f t="shared" si="4"/>
        <v>7298275</v>
      </c>
      <c r="P25" s="195">
        <f t="shared" si="4"/>
        <v>20816344</v>
      </c>
      <c r="Q25" s="195">
        <f t="shared" si="4"/>
        <v>40840274</v>
      </c>
      <c r="R25" s="195">
        <f t="shared" si="4"/>
        <v>19357094</v>
      </c>
      <c r="S25" s="195">
        <f t="shared" si="4"/>
        <v>11078878</v>
      </c>
      <c r="T25" s="195">
        <f t="shared" si="4"/>
        <v>31891412</v>
      </c>
      <c r="U25" s="195">
        <f t="shared" si="4"/>
        <v>62327384</v>
      </c>
      <c r="V25" s="195">
        <f t="shared" si="4"/>
        <v>167878153</v>
      </c>
      <c r="W25" s="195">
        <f t="shared" si="4"/>
        <v>228040949</v>
      </c>
      <c r="X25" s="195">
        <f t="shared" si="4"/>
        <v>-60162796</v>
      </c>
      <c r="Y25" s="207">
        <f>+IF(W25&lt;&gt;0,+(X25/W25)*100,0)</f>
        <v>-26.38245291638389</v>
      </c>
      <c r="Z25" s="208">
        <f>+Z5+Z9+Z15+Z19+Z24</f>
        <v>228040949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99164963</v>
      </c>
      <c r="D28" s="122">
        <v>111718656</v>
      </c>
      <c r="E28" s="26">
        <v>184648398</v>
      </c>
      <c r="F28" s="26"/>
      <c r="G28" s="26">
        <v>4987098</v>
      </c>
      <c r="H28" s="26">
        <v>5255182</v>
      </c>
      <c r="I28" s="26">
        <v>10242280</v>
      </c>
      <c r="J28" s="26">
        <v>5666331</v>
      </c>
      <c r="K28" s="26">
        <v>8139922</v>
      </c>
      <c r="L28" s="26">
        <v>20670179</v>
      </c>
      <c r="M28" s="26">
        <v>34476432</v>
      </c>
      <c r="N28" s="26">
        <v>10539238</v>
      </c>
      <c r="O28" s="26">
        <v>6927896</v>
      </c>
      <c r="P28" s="26">
        <v>20816344</v>
      </c>
      <c r="Q28" s="26">
        <v>38283478</v>
      </c>
      <c r="R28" s="26">
        <v>14923871</v>
      </c>
      <c r="S28" s="26">
        <v>7743028</v>
      </c>
      <c r="T28" s="26">
        <v>12520660</v>
      </c>
      <c r="U28" s="26">
        <v>35187559</v>
      </c>
      <c r="V28" s="26">
        <v>118189749</v>
      </c>
      <c r="W28" s="26">
        <v>184648398</v>
      </c>
      <c r="X28" s="26">
        <v>-66458649</v>
      </c>
      <c r="Y28" s="106">
        <v>-35.99</v>
      </c>
      <c r="Z28" s="121">
        <v>184648398</v>
      </c>
    </row>
    <row r="29" spans="1:26" ht="13.5">
      <c r="A29" s="210" t="s">
        <v>137</v>
      </c>
      <c r="B29" s="102"/>
      <c r="C29" s="121">
        <v>28470197</v>
      </c>
      <c r="D29" s="122">
        <v>41649376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127635160</v>
      </c>
      <c r="D32" s="187">
        <f t="shared" si="5"/>
        <v>153368032</v>
      </c>
      <c r="E32" s="43">
        <f t="shared" si="5"/>
        <v>184648398</v>
      </c>
      <c r="F32" s="43">
        <f t="shared" si="5"/>
        <v>0</v>
      </c>
      <c r="G32" s="43">
        <f t="shared" si="5"/>
        <v>4987098</v>
      </c>
      <c r="H32" s="43">
        <f t="shared" si="5"/>
        <v>5255182</v>
      </c>
      <c r="I32" s="43">
        <f t="shared" si="5"/>
        <v>10242280</v>
      </c>
      <c r="J32" s="43">
        <f t="shared" si="5"/>
        <v>5666331</v>
      </c>
      <c r="K32" s="43">
        <f t="shared" si="5"/>
        <v>8139922</v>
      </c>
      <c r="L32" s="43">
        <f t="shared" si="5"/>
        <v>20670179</v>
      </c>
      <c r="M32" s="43">
        <f t="shared" si="5"/>
        <v>34476432</v>
      </c>
      <c r="N32" s="43">
        <f t="shared" si="5"/>
        <v>10539238</v>
      </c>
      <c r="O32" s="43">
        <f t="shared" si="5"/>
        <v>6927896</v>
      </c>
      <c r="P32" s="43">
        <f t="shared" si="5"/>
        <v>20816344</v>
      </c>
      <c r="Q32" s="43">
        <f t="shared" si="5"/>
        <v>38283478</v>
      </c>
      <c r="R32" s="43">
        <f t="shared" si="5"/>
        <v>14923871</v>
      </c>
      <c r="S32" s="43">
        <f t="shared" si="5"/>
        <v>7743028</v>
      </c>
      <c r="T32" s="43">
        <f t="shared" si="5"/>
        <v>12520660</v>
      </c>
      <c r="U32" s="43">
        <f t="shared" si="5"/>
        <v>35187559</v>
      </c>
      <c r="V32" s="43">
        <f t="shared" si="5"/>
        <v>118189749</v>
      </c>
      <c r="W32" s="43">
        <f t="shared" si="5"/>
        <v>184648398</v>
      </c>
      <c r="X32" s="43">
        <f t="shared" si="5"/>
        <v>-66458649</v>
      </c>
      <c r="Y32" s="188">
        <f>+IF(W32&lt;&gt;0,+(X32/W32)*100,0)</f>
        <v>-35.991998695813216</v>
      </c>
      <c r="Z32" s="45">
        <f>SUM(Z28:Z31)</f>
        <v>184648398</v>
      </c>
    </row>
    <row r="33" spans="1:26" ht="13.5">
      <c r="A33" s="213" t="s">
        <v>50</v>
      </c>
      <c r="B33" s="102" t="s">
        <v>140</v>
      </c>
      <c r="C33" s="121">
        <v>1053915</v>
      </c>
      <c r="D33" s="122">
        <v>44147858</v>
      </c>
      <c r="E33" s="26">
        <v>14192550</v>
      </c>
      <c r="F33" s="26"/>
      <c r="G33" s="26">
        <v>1459812</v>
      </c>
      <c r="H33" s="26">
        <v>1412377</v>
      </c>
      <c r="I33" s="26">
        <v>2872189</v>
      </c>
      <c r="J33" s="26">
        <v>718933</v>
      </c>
      <c r="K33" s="26">
        <v>2790371</v>
      </c>
      <c r="L33" s="26">
        <v>3452289</v>
      </c>
      <c r="M33" s="26">
        <v>6961593</v>
      </c>
      <c r="N33" s="26"/>
      <c r="O33" s="26">
        <v>370380</v>
      </c>
      <c r="P33" s="26"/>
      <c r="Q33" s="26">
        <v>370380</v>
      </c>
      <c r="R33" s="26">
        <v>2695097</v>
      </c>
      <c r="S33" s="26">
        <v>3086825</v>
      </c>
      <c r="T33" s="26">
        <v>14431614</v>
      </c>
      <c r="U33" s="26">
        <v>20213536</v>
      </c>
      <c r="V33" s="26">
        <v>30417698</v>
      </c>
      <c r="W33" s="26">
        <v>14192550</v>
      </c>
      <c r="X33" s="26">
        <v>16225148</v>
      </c>
      <c r="Y33" s="106">
        <v>114.32</v>
      </c>
      <c r="Z33" s="28">
        <v>14192550</v>
      </c>
    </row>
    <row r="34" spans="1:26" ht="13.5">
      <c r="A34" s="213" t="s">
        <v>51</v>
      </c>
      <c r="B34" s="102" t="s">
        <v>125</v>
      </c>
      <c r="C34" s="121"/>
      <c r="D34" s="122">
        <v>30800000</v>
      </c>
      <c r="E34" s="26">
        <v>29200000</v>
      </c>
      <c r="F34" s="26"/>
      <c r="G34" s="26">
        <v>274964</v>
      </c>
      <c r="H34" s="26">
        <v>2415371</v>
      </c>
      <c r="I34" s="26">
        <v>2690335</v>
      </c>
      <c r="J34" s="26">
        <v>1520443</v>
      </c>
      <c r="K34" s="26">
        <v>2092942</v>
      </c>
      <c r="L34" s="26">
        <v>3854283</v>
      </c>
      <c r="M34" s="26">
        <v>7467668</v>
      </c>
      <c r="N34" s="26">
        <v>2186417</v>
      </c>
      <c r="O34" s="26"/>
      <c r="P34" s="26"/>
      <c r="Q34" s="26">
        <v>2186417</v>
      </c>
      <c r="R34" s="26">
        <v>1738128</v>
      </c>
      <c r="S34" s="26">
        <v>249025</v>
      </c>
      <c r="T34" s="26">
        <v>4939138</v>
      </c>
      <c r="U34" s="26">
        <v>6926291</v>
      </c>
      <c r="V34" s="26">
        <v>19270711</v>
      </c>
      <c r="W34" s="26">
        <v>29200000</v>
      </c>
      <c r="X34" s="26">
        <v>-9929289</v>
      </c>
      <c r="Y34" s="106">
        <v>-34</v>
      </c>
      <c r="Z34" s="28">
        <v>29200000</v>
      </c>
    </row>
    <row r="35" spans="1:26" ht="13.5">
      <c r="A35" s="213" t="s">
        <v>52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128689075</v>
      </c>
      <c r="D36" s="194">
        <f t="shared" si="6"/>
        <v>228315890</v>
      </c>
      <c r="E36" s="196">
        <f t="shared" si="6"/>
        <v>228040948</v>
      </c>
      <c r="F36" s="196">
        <f t="shared" si="6"/>
        <v>0</v>
      </c>
      <c r="G36" s="196">
        <f t="shared" si="6"/>
        <v>6721874</v>
      </c>
      <c r="H36" s="196">
        <f t="shared" si="6"/>
        <v>9082930</v>
      </c>
      <c r="I36" s="196">
        <f t="shared" si="6"/>
        <v>15804804</v>
      </c>
      <c r="J36" s="196">
        <f t="shared" si="6"/>
        <v>7905707</v>
      </c>
      <c r="K36" s="196">
        <f t="shared" si="6"/>
        <v>13023235</v>
      </c>
      <c r="L36" s="196">
        <f t="shared" si="6"/>
        <v>27976751</v>
      </c>
      <c r="M36" s="196">
        <f t="shared" si="6"/>
        <v>48905693</v>
      </c>
      <c r="N36" s="196">
        <f t="shared" si="6"/>
        <v>12725655</v>
      </c>
      <c r="O36" s="196">
        <f t="shared" si="6"/>
        <v>7298276</v>
      </c>
      <c r="P36" s="196">
        <f t="shared" si="6"/>
        <v>20816344</v>
      </c>
      <c r="Q36" s="196">
        <f t="shared" si="6"/>
        <v>40840275</v>
      </c>
      <c r="R36" s="196">
        <f t="shared" si="6"/>
        <v>19357096</v>
      </c>
      <c r="S36" s="196">
        <f t="shared" si="6"/>
        <v>11078878</v>
      </c>
      <c r="T36" s="196">
        <f t="shared" si="6"/>
        <v>31891412</v>
      </c>
      <c r="U36" s="196">
        <f t="shared" si="6"/>
        <v>62327386</v>
      </c>
      <c r="V36" s="196">
        <f t="shared" si="6"/>
        <v>167878158</v>
      </c>
      <c r="W36" s="196">
        <f t="shared" si="6"/>
        <v>228040948</v>
      </c>
      <c r="X36" s="196">
        <f t="shared" si="6"/>
        <v>-60162790</v>
      </c>
      <c r="Y36" s="197">
        <f>+IF(W36&lt;&gt;0,+(X36/W36)*100,0)</f>
        <v>-26.382450400969216</v>
      </c>
      <c r="Z36" s="215">
        <f>SUM(Z32:Z35)</f>
        <v>228040948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4597199</v>
      </c>
      <c r="D6" s="25">
        <v>26500000</v>
      </c>
      <c r="E6" s="26">
        <v>15500000</v>
      </c>
      <c r="F6" s="26">
        <v>7748830</v>
      </c>
      <c r="G6" s="26">
        <v>16227351</v>
      </c>
      <c r="H6" s="26">
        <v>7666340</v>
      </c>
      <c r="I6" s="26">
        <v>31642521</v>
      </c>
      <c r="J6" s="26">
        <v>33229931</v>
      </c>
      <c r="K6" s="26">
        <v>52806494</v>
      </c>
      <c r="L6" s="26">
        <v>52806494</v>
      </c>
      <c r="M6" s="26">
        <v>138842919</v>
      </c>
      <c r="N6" s="26">
        <v>2130341</v>
      </c>
      <c r="O6" s="26">
        <v>2130341</v>
      </c>
      <c r="P6" s="26">
        <v>3290446</v>
      </c>
      <c r="Q6" s="26">
        <v>7551128</v>
      </c>
      <c r="R6" s="26">
        <v>2563775</v>
      </c>
      <c r="S6" s="26">
        <v>1000</v>
      </c>
      <c r="T6" s="26">
        <v>142338</v>
      </c>
      <c r="U6" s="26">
        <v>2707113</v>
      </c>
      <c r="V6" s="26">
        <v>180743681</v>
      </c>
      <c r="W6" s="26">
        <v>15500000</v>
      </c>
      <c r="X6" s="26">
        <v>165243681</v>
      </c>
      <c r="Y6" s="106">
        <v>1066.09</v>
      </c>
      <c r="Z6" s="28">
        <v>15500000</v>
      </c>
    </row>
    <row r="7" spans="1:26" ht="13.5">
      <c r="A7" s="225" t="s">
        <v>146</v>
      </c>
      <c r="B7" s="158" t="s">
        <v>71</v>
      </c>
      <c r="C7" s="121">
        <v>109832288</v>
      </c>
      <c r="D7" s="25">
        <v>90000000</v>
      </c>
      <c r="E7" s="26">
        <v>70000000</v>
      </c>
      <c r="F7" s="26">
        <v>139028442</v>
      </c>
      <c r="G7" s="26">
        <v>111932162</v>
      </c>
      <c r="H7" s="26">
        <v>91410214</v>
      </c>
      <c r="I7" s="26">
        <v>342370818</v>
      </c>
      <c r="J7" s="26">
        <v>138689506</v>
      </c>
      <c r="K7" s="26">
        <v>134777106</v>
      </c>
      <c r="L7" s="26">
        <v>91011682</v>
      </c>
      <c r="M7" s="26">
        <v>364478294</v>
      </c>
      <c r="N7" s="26">
        <v>91011682</v>
      </c>
      <c r="O7" s="26">
        <v>81928494</v>
      </c>
      <c r="P7" s="26">
        <v>81239591</v>
      </c>
      <c r="Q7" s="26">
        <v>254179767</v>
      </c>
      <c r="R7" s="26">
        <v>89201371</v>
      </c>
      <c r="S7" s="26">
        <v>53893794</v>
      </c>
      <c r="T7" s="26">
        <v>6901469</v>
      </c>
      <c r="U7" s="26">
        <v>149996634</v>
      </c>
      <c r="V7" s="26">
        <v>1111025513</v>
      </c>
      <c r="W7" s="26">
        <v>70000000</v>
      </c>
      <c r="X7" s="26">
        <v>1041025513</v>
      </c>
      <c r="Y7" s="106">
        <v>1487.18</v>
      </c>
      <c r="Z7" s="28">
        <v>70000000</v>
      </c>
    </row>
    <row r="8" spans="1:26" ht="13.5">
      <c r="A8" s="225" t="s">
        <v>147</v>
      </c>
      <c r="B8" s="158" t="s">
        <v>71</v>
      </c>
      <c r="C8" s="121">
        <v>2511525</v>
      </c>
      <c r="D8" s="25">
        <v>6548110</v>
      </c>
      <c r="E8" s="26">
        <v>6548110</v>
      </c>
      <c r="F8" s="26">
        <v>2917125</v>
      </c>
      <c r="G8" s="26">
        <v>2573809</v>
      </c>
      <c r="H8" s="26">
        <v>3025993</v>
      </c>
      <c r="I8" s="26">
        <v>8516927</v>
      </c>
      <c r="J8" s="26">
        <v>3898868</v>
      </c>
      <c r="K8" s="26">
        <v>3025082</v>
      </c>
      <c r="L8" s="26">
        <v>4656606</v>
      </c>
      <c r="M8" s="26">
        <v>11580556</v>
      </c>
      <c r="N8" s="26">
        <v>5928004</v>
      </c>
      <c r="O8" s="26">
        <v>6968717</v>
      </c>
      <c r="P8" s="26">
        <v>6968716</v>
      </c>
      <c r="Q8" s="26">
        <v>19865437</v>
      </c>
      <c r="R8" s="26">
        <v>6968716</v>
      </c>
      <c r="S8" s="26">
        <v>6158043</v>
      </c>
      <c r="T8" s="26">
        <v>13028409</v>
      </c>
      <c r="U8" s="26">
        <v>26155168</v>
      </c>
      <c r="V8" s="26">
        <v>66118088</v>
      </c>
      <c r="W8" s="26">
        <v>6548110</v>
      </c>
      <c r="X8" s="26">
        <v>59569978</v>
      </c>
      <c r="Y8" s="106">
        <v>909.73</v>
      </c>
      <c r="Z8" s="28">
        <v>6548110</v>
      </c>
    </row>
    <row r="9" spans="1:26" ht="13.5">
      <c r="A9" s="225" t="s">
        <v>148</v>
      </c>
      <c r="B9" s="158"/>
      <c r="C9" s="121">
        <v>7414793</v>
      </c>
      <c r="D9" s="25">
        <v>5500000</v>
      </c>
      <c r="E9" s="26">
        <v>5500000</v>
      </c>
      <c r="F9" s="26">
        <v>7414793</v>
      </c>
      <c r="G9" s="26">
        <v>7414793</v>
      </c>
      <c r="H9" s="26">
        <v>7414793</v>
      </c>
      <c r="I9" s="26">
        <v>22244379</v>
      </c>
      <c r="J9" s="26">
        <v>7414793</v>
      </c>
      <c r="K9" s="26">
        <v>7414793</v>
      </c>
      <c r="L9" s="26">
        <v>7414793</v>
      </c>
      <c r="M9" s="26">
        <v>22244379</v>
      </c>
      <c r="N9" s="26">
        <v>7414793</v>
      </c>
      <c r="O9" s="26">
        <v>4810674</v>
      </c>
      <c r="P9" s="26">
        <v>4810674</v>
      </c>
      <c r="Q9" s="26">
        <v>17036141</v>
      </c>
      <c r="R9" s="26">
        <v>810673</v>
      </c>
      <c r="S9" s="26">
        <v>810673</v>
      </c>
      <c r="T9" s="26">
        <v>810673</v>
      </c>
      <c r="U9" s="26">
        <v>2432019</v>
      </c>
      <c r="V9" s="26">
        <v>63956918</v>
      </c>
      <c r="W9" s="26">
        <v>5500000</v>
      </c>
      <c r="X9" s="26">
        <v>58456918</v>
      </c>
      <c r="Y9" s="106">
        <v>1062.85</v>
      </c>
      <c r="Z9" s="28">
        <v>5500000</v>
      </c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>
        <v>49914</v>
      </c>
      <c r="D11" s="25">
        <v>4500000</v>
      </c>
      <c r="E11" s="26">
        <v>4500000</v>
      </c>
      <c r="F11" s="26">
        <v>49914</v>
      </c>
      <c r="G11" s="26">
        <v>49914</v>
      </c>
      <c r="H11" s="26">
        <v>49914</v>
      </c>
      <c r="I11" s="26">
        <v>149742</v>
      </c>
      <c r="J11" s="26">
        <v>49914</v>
      </c>
      <c r="K11" s="26">
        <v>49914</v>
      </c>
      <c r="L11" s="26">
        <v>49914</v>
      </c>
      <c r="M11" s="26">
        <v>149742</v>
      </c>
      <c r="N11" s="26">
        <v>49914</v>
      </c>
      <c r="O11" s="26">
        <v>49914</v>
      </c>
      <c r="P11" s="26">
        <v>49914</v>
      </c>
      <c r="Q11" s="26">
        <v>149742</v>
      </c>
      <c r="R11" s="26">
        <v>49914</v>
      </c>
      <c r="S11" s="26">
        <v>49914</v>
      </c>
      <c r="T11" s="26">
        <v>49914</v>
      </c>
      <c r="U11" s="26">
        <v>149742</v>
      </c>
      <c r="V11" s="26">
        <v>598968</v>
      </c>
      <c r="W11" s="26">
        <v>4500000</v>
      </c>
      <c r="X11" s="26">
        <v>-3901032</v>
      </c>
      <c r="Y11" s="106">
        <v>-86.69</v>
      </c>
      <c r="Z11" s="28">
        <v>4500000</v>
      </c>
    </row>
    <row r="12" spans="1:26" ht="13.5">
      <c r="A12" s="226" t="s">
        <v>55</v>
      </c>
      <c r="B12" s="227"/>
      <c r="C12" s="138">
        <f aca="true" t="shared" si="0" ref="C12:X12">SUM(C6:C11)</f>
        <v>124405719</v>
      </c>
      <c r="D12" s="38">
        <f t="shared" si="0"/>
        <v>133048110</v>
      </c>
      <c r="E12" s="39">
        <f t="shared" si="0"/>
        <v>102048110</v>
      </c>
      <c r="F12" s="39">
        <f t="shared" si="0"/>
        <v>157159104</v>
      </c>
      <c r="G12" s="39">
        <f t="shared" si="0"/>
        <v>138198029</v>
      </c>
      <c r="H12" s="39">
        <f t="shared" si="0"/>
        <v>109567254</v>
      </c>
      <c r="I12" s="39">
        <f t="shared" si="0"/>
        <v>404924387</v>
      </c>
      <c r="J12" s="39">
        <f t="shared" si="0"/>
        <v>183283012</v>
      </c>
      <c r="K12" s="39">
        <f t="shared" si="0"/>
        <v>198073389</v>
      </c>
      <c r="L12" s="39">
        <f t="shared" si="0"/>
        <v>155939489</v>
      </c>
      <c r="M12" s="39">
        <f t="shared" si="0"/>
        <v>537295890</v>
      </c>
      <c r="N12" s="39">
        <f t="shared" si="0"/>
        <v>106534734</v>
      </c>
      <c r="O12" s="39">
        <f t="shared" si="0"/>
        <v>95888140</v>
      </c>
      <c r="P12" s="39">
        <f t="shared" si="0"/>
        <v>96359341</v>
      </c>
      <c r="Q12" s="39">
        <f t="shared" si="0"/>
        <v>298782215</v>
      </c>
      <c r="R12" s="39">
        <f t="shared" si="0"/>
        <v>99594449</v>
      </c>
      <c r="S12" s="39">
        <f t="shared" si="0"/>
        <v>60913424</v>
      </c>
      <c r="T12" s="39">
        <f t="shared" si="0"/>
        <v>20932803</v>
      </c>
      <c r="U12" s="39">
        <f t="shared" si="0"/>
        <v>181440676</v>
      </c>
      <c r="V12" s="39">
        <f t="shared" si="0"/>
        <v>1422443168</v>
      </c>
      <c r="W12" s="39">
        <f t="shared" si="0"/>
        <v>102048110</v>
      </c>
      <c r="X12" s="39">
        <f t="shared" si="0"/>
        <v>1320395058</v>
      </c>
      <c r="Y12" s="140">
        <f>+IF(W12&lt;&gt;0,+(X12/W12)*100,0)</f>
        <v>1293.8946718366465</v>
      </c>
      <c r="Z12" s="40">
        <f>SUM(Z6:Z11)</f>
        <v>102048110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760321218</v>
      </c>
      <c r="D19" s="25">
        <v>828517053</v>
      </c>
      <c r="E19" s="26">
        <v>828517053</v>
      </c>
      <c r="F19" s="26">
        <v>764564981</v>
      </c>
      <c r="G19" s="26">
        <v>771286853</v>
      </c>
      <c r="H19" s="26">
        <v>780369783</v>
      </c>
      <c r="I19" s="26">
        <v>2316221617</v>
      </c>
      <c r="J19" s="26">
        <v>788275489</v>
      </c>
      <c r="K19" s="26">
        <v>801298724</v>
      </c>
      <c r="L19" s="26">
        <v>827826470</v>
      </c>
      <c r="M19" s="26">
        <v>2417400683</v>
      </c>
      <c r="N19" s="26">
        <v>836378142</v>
      </c>
      <c r="O19" s="26">
        <v>843676418</v>
      </c>
      <c r="P19" s="26">
        <v>849071030</v>
      </c>
      <c r="Q19" s="26">
        <v>2529125590</v>
      </c>
      <c r="R19" s="26">
        <v>868428125</v>
      </c>
      <c r="S19" s="26">
        <v>875428125</v>
      </c>
      <c r="T19" s="26">
        <v>810981102</v>
      </c>
      <c r="U19" s="26">
        <v>2554837352</v>
      </c>
      <c r="V19" s="26">
        <v>9817585242</v>
      </c>
      <c r="W19" s="26">
        <v>828517053</v>
      </c>
      <c r="X19" s="26">
        <v>8989068189</v>
      </c>
      <c r="Y19" s="106">
        <v>1084.96</v>
      </c>
      <c r="Z19" s="28">
        <v>828517053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>
        <v>863686</v>
      </c>
      <c r="D22" s="25"/>
      <c r="E22" s="26"/>
      <c r="F22" s="26">
        <v>863686</v>
      </c>
      <c r="G22" s="26">
        <v>863686</v>
      </c>
      <c r="H22" s="26">
        <v>863686</v>
      </c>
      <c r="I22" s="26">
        <v>2591058</v>
      </c>
      <c r="J22" s="26">
        <v>863686</v>
      </c>
      <c r="K22" s="26">
        <v>863686</v>
      </c>
      <c r="L22" s="26">
        <v>863686</v>
      </c>
      <c r="M22" s="26">
        <v>2591058</v>
      </c>
      <c r="N22" s="26">
        <v>863686</v>
      </c>
      <c r="O22" s="26">
        <v>863686</v>
      </c>
      <c r="P22" s="26">
        <v>863686</v>
      </c>
      <c r="Q22" s="26">
        <v>2591058</v>
      </c>
      <c r="R22" s="26">
        <v>863686</v>
      </c>
      <c r="S22" s="26">
        <v>863686</v>
      </c>
      <c r="T22" s="26">
        <v>863686</v>
      </c>
      <c r="U22" s="26">
        <v>2591058</v>
      </c>
      <c r="V22" s="26">
        <v>10364232</v>
      </c>
      <c r="W22" s="26"/>
      <c r="X22" s="26">
        <v>10364232</v>
      </c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761184904</v>
      </c>
      <c r="D24" s="42">
        <f t="shared" si="1"/>
        <v>828517053</v>
      </c>
      <c r="E24" s="43">
        <f t="shared" si="1"/>
        <v>828517053</v>
      </c>
      <c r="F24" s="43">
        <f t="shared" si="1"/>
        <v>765428667</v>
      </c>
      <c r="G24" s="43">
        <f t="shared" si="1"/>
        <v>772150539</v>
      </c>
      <c r="H24" s="43">
        <f t="shared" si="1"/>
        <v>781233469</v>
      </c>
      <c r="I24" s="43">
        <f t="shared" si="1"/>
        <v>2318812675</v>
      </c>
      <c r="J24" s="43">
        <f t="shared" si="1"/>
        <v>789139175</v>
      </c>
      <c r="K24" s="43">
        <f t="shared" si="1"/>
        <v>802162410</v>
      </c>
      <c r="L24" s="43">
        <f t="shared" si="1"/>
        <v>828690156</v>
      </c>
      <c r="M24" s="43">
        <f t="shared" si="1"/>
        <v>2419991741</v>
      </c>
      <c r="N24" s="43">
        <f t="shared" si="1"/>
        <v>837241828</v>
      </c>
      <c r="O24" s="43">
        <f t="shared" si="1"/>
        <v>844540104</v>
      </c>
      <c r="P24" s="43">
        <f t="shared" si="1"/>
        <v>849934716</v>
      </c>
      <c r="Q24" s="43">
        <f t="shared" si="1"/>
        <v>2531716648</v>
      </c>
      <c r="R24" s="43">
        <f t="shared" si="1"/>
        <v>869291811</v>
      </c>
      <c r="S24" s="43">
        <f t="shared" si="1"/>
        <v>876291811</v>
      </c>
      <c r="T24" s="43">
        <f t="shared" si="1"/>
        <v>811844788</v>
      </c>
      <c r="U24" s="43">
        <f t="shared" si="1"/>
        <v>2557428410</v>
      </c>
      <c r="V24" s="43">
        <f t="shared" si="1"/>
        <v>9827949474</v>
      </c>
      <c r="W24" s="43">
        <f t="shared" si="1"/>
        <v>828517053</v>
      </c>
      <c r="X24" s="43">
        <f t="shared" si="1"/>
        <v>8999432421</v>
      </c>
      <c r="Y24" s="188">
        <f>+IF(W24&lt;&gt;0,+(X24/W24)*100,0)</f>
        <v>1086.2096788972187</v>
      </c>
      <c r="Z24" s="45">
        <f>SUM(Z15:Z23)</f>
        <v>828517053</v>
      </c>
    </row>
    <row r="25" spans="1:26" ht="13.5">
      <c r="A25" s="226" t="s">
        <v>161</v>
      </c>
      <c r="B25" s="227"/>
      <c r="C25" s="138">
        <f aca="true" t="shared" si="2" ref="C25:X25">+C12+C24</f>
        <v>885590623</v>
      </c>
      <c r="D25" s="38">
        <f t="shared" si="2"/>
        <v>961565163</v>
      </c>
      <c r="E25" s="39">
        <f t="shared" si="2"/>
        <v>930565163</v>
      </c>
      <c r="F25" s="39">
        <f t="shared" si="2"/>
        <v>922587771</v>
      </c>
      <c r="G25" s="39">
        <f t="shared" si="2"/>
        <v>910348568</v>
      </c>
      <c r="H25" s="39">
        <f t="shared" si="2"/>
        <v>890800723</v>
      </c>
      <c r="I25" s="39">
        <f t="shared" si="2"/>
        <v>2723737062</v>
      </c>
      <c r="J25" s="39">
        <f t="shared" si="2"/>
        <v>972422187</v>
      </c>
      <c r="K25" s="39">
        <f t="shared" si="2"/>
        <v>1000235799</v>
      </c>
      <c r="L25" s="39">
        <f t="shared" si="2"/>
        <v>984629645</v>
      </c>
      <c r="M25" s="39">
        <f t="shared" si="2"/>
        <v>2957287631</v>
      </c>
      <c r="N25" s="39">
        <f t="shared" si="2"/>
        <v>943776562</v>
      </c>
      <c r="O25" s="39">
        <f t="shared" si="2"/>
        <v>940428244</v>
      </c>
      <c r="P25" s="39">
        <f t="shared" si="2"/>
        <v>946294057</v>
      </c>
      <c r="Q25" s="39">
        <f t="shared" si="2"/>
        <v>2830498863</v>
      </c>
      <c r="R25" s="39">
        <f t="shared" si="2"/>
        <v>968886260</v>
      </c>
      <c r="S25" s="39">
        <f t="shared" si="2"/>
        <v>937205235</v>
      </c>
      <c r="T25" s="39">
        <f t="shared" si="2"/>
        <v>832777591</v>
      </c>
      <c r="U25" s="39">
        <f t="shared" si="2"/>
        <v>2738869086</v>
      </c>
      <c r="V25" s="39">
        <f t="shared" si="2"/>
        <v>11250392642</v>
      </c>
      <c r="W25" s="39">
        <f t="shared" si="2"/>
        <v>930565163</v>
      </c>
      <c r="X25" s="39">
        <f t="shared" si="2"/>
        <v>10319827479</v>
      </c>
      <c r="Y25" s="140">
        <f>+IF(W25&lt;&gt;0,+(X25/W25)*100,0)</f>
        <v>1108.9849361790475</v>
      </c>
      <c r="Z25" s="40">
        <f>+Z12+Z24</f>
        <v>930565163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>
        <v>1683017</v>
      </c>
      <c r="D30" s="25">
        <v>2400518</v>
      </c>
      <c r="E30" s="26">
        <v>2400518</v>
      </c>
      <c r="F30" s="26">
        <v>1683017</v>
      </c>
      <c r="G30" s="26">
        <v>1683017</v>
      </c>
      <c r="H30" s="26">
        <v>1683017</v>
      </c>
      <c r="I30" s="26">
        <v>5049051</v>
      </c>
      <c r="J30" s="26">
        <v>1683017</v>
      </c>
      <c r="K30" s="26">
        <v>1683017</v>
      </c>
      <c r="L30" s="26">
        <v>1683017</v>
      </c>
      <c r="M30" s="26">
        <v>5049051</v>
      </c>
      <c r="N30" s="26">
        <v>1683017</v>
      </c>
      <c r="O30" s="26">
        <v>1683017</v>
      </c>
      <c r="P30" s="26">
        <v>1683017</v>
      </c>
      <c r="Q30" s="26">
        <v>5049051</v>
      </c>
      <c r="R30" s="26">
        <v>1683017</v>
      </c>
      <c r="S30" s="26">
        <v>1683017</v>
      </c>
      <c r="T30" s="26">
        <v>999736</v>
      </c>
      <c r="U30" s="26">
        <v>4365770</v>
      </c>
      <c r="V30" s="26">
        <v>19512923</v>
      </c>
      <c r="W30" s="26">
        <v>2400518</v>
      </c>
      <c r="X30" s="26">
        <v>17112405</v>
      </c>
      <c r="Y30" s="106">
        <v>712.86</v>
      </c>
      <c r="Z30" s="28">
        <v>2400518</v>
      </c>
    </row>
    <row r="31" spans="1:26" ht="13.5">
      <c r="A31" s="225" t="s">
        <v>165</v>
      </c>
      <c r="B31" s="158"/>
      <c r="C31" s="121">
        <v>723306</v>
      </c>
      <c r="D31" s="25">
        <v>698592</v>
      </c>
      <c r="E31" s="26">
        <v>698592</v>
      </c>
      <c r="F31" s="26">
        <v>723306</v>
      </c>
      <c r="G31" s="26">
        <v>723306</v>
      </c>
      <c r="H31" s="26">
        <v>723894</v>
      </c>
      <c r="I31" s="26">
        <v>2170506</v>
      </c>
      <c r="J31" s="26">
        <v>723894</v>
      </c>
      <c r="K31" s="26">
        <v>729209</v>
      </c>
      <c r="L31" s="26">
        <v>729209</v>
      </c>
      <c r="M31" s="26">
        <v>2182312</v>
      </c>
      <c r="N31" s="26">
        <v>729209</v>
      </c>
      <c r="O31" s="26">
        <v>767316</v>
      </c>
      <c r="P31" s="26">
        <v>767316</v>
      </c>
      <c r="Q31" s="26">
        <v>2263841</v>
      </c>
      <c r="R31" s="26">
        <v>767316</v>
      </c>
      <c r="S31" s="26">
        <v>767316</v>
      </c>
      <c r="T31" s="26">
        <v>786912</v>
      </c>
      <c r="U31" s="26">
        <v>2321544</v>
      </c>
      <c r="V31" s="26">
        <v>8938203</v>
      </c>
      <c r="W31" s="26">
        <v>698592</v>
      </c>
      <c r="X31" s="26">
        <v>8239611</v>
      </c>
      <c r="Y31" s="106">
        <v>1179.46</v>
      </c>
      <c r="Z31" s="28">
        <v>698592</v>
      </c>
    </row>
    <row r="32" spans="1:26" ht="13.5">
      <c r="A32" s="225" t="s">
        <v>166</v>
      </c>
      <c r="B32" s="158" t="s">
        <v>93</v>
      </c>
      <c r="C32" s="121">
        <v>122826171</v>
      </c>
      <c r="D32" s="25">
        <v>10000000</v>
      </c>
      <c r="E32" s="26">
        <v>10000000</v>
      </c>
      <c r="F32" s="26">
        <v>99752239</v>
      </c>
      <c r="G32" s="26">
        <v>103900435</v>
      </c>
      <c r="H32" s="26">
        <v>102208013</v>
      </c>
      <c r="I32" s="26">
        <v>305860687</v>
      </c>
      <c r="J32" s="26">
        <v>128793531</v>
      </c>
      <c r="K32" s="26">
        <v>157871896</v>
      </c>
      <c r="L32" s="26">
        <v>154427347</v>
      </c>
      <c r="M32" s="26">
        <v>441092774</v>
      </c>
      <c r="N32" s="26">
        <v>146235882</v>
      </c>
      <c r="O32" s="26">
        <v>141884360</v>
      </c>
      <c r="P32" s="26">
        <v>131203862</v>
      </c>
      <c r="Q32" s="26">
        <v>419324104</v>
      </c>
      <c r="R32" s="26">
        <v>140808588</v>
      </c>
      <c r="S32" s="26">
        <v>109950290</v>
      </c>
      <c r="T32" s="26">
        <v>72950290</v>
      </c>
      <c r="U32" s="26">
        <v>323709168</v>
      </c>
      <c r="V32" s="26">
        <v>1489986733</v>
      </c>
      <c r="W32" s="26">
        <v>10000000</v>
      </c>
      <c r="X32" s="26">
        <v>1479986733</v>
      </c>
      <c r="Y32" s="106">
        <v>14799.87</v>
      </c>
      <c r="Z32" s="28">
        <v>10000000</v>
      </c>
    </row>
    <row r="33" spans="1:26" ht="13.5">
      <c r="A33" s="225" t="s">
        <v>167</v>
      </c>
      <c r="B33" s="158"/>
      <c r="C33" s="121">
        <v>4021098</v>
      </c>
      <c r="D33" s="25">
        <v>4500000</v>
      </c>
      <c r="E33" s="26">
        <v>4500000</v>
      </c>
      <c r="F33" s="26">
        <v>4021098</v>
      </c>
      <c r="G33" s="26">
        <v>4021098</v>
      </c>
      <c r="H33" s="26">
        <v>4021098</v>
      </c>
      <c r="I33" s="26">
        <v>12063294</v>
      </c>
      <c r="J33" s="26">
        <v>4021098</v>
      </c>
      <c r="K33" s="26">
        <v>4021098</v>
      </c>
      <c r="L33" s="26">
        <v>4021098</v>
      </c>
      <c r="M33" s="26">
        <v>12063294</v>
      </c>
      <c r="N33" s="26">
        <v>4021098</v>
      </c>
      <c r="O33" s="26">
        <v>4021098</v>
      </c>
      <c r="P33" s="26">
        <v>4021098</v>
      </c>
      <c r="Q33" s="26">
        <v>12063294</v>
      </c>
      <c r="R33" s="26">
        <v>4021098</v>
      </c>
      <c r="S33" s="26">
        <v>11021098</v>
      </c>
      <c r="T33" s="26">
        <v>8021098</v>
      </c>
      <c r="U33" s="26">
        <v>23063294</v>
      </c>
      <c r="V33" s="26">
        <v>59253176</v>
      </c>
      <c r="W33" s="26">
        <v>4500000</v>
      </c>
      <c r="X33" s="26">
        <v>54753176</v>
      </c>
      <c r="Y33" s="106">
        <v>1216.74</v>
      </c>
      <c r="Z33" s="28">
        <v>4500000</v>
      </c>
    </row>
    <row r="34" spans="1:26" ht="13.5">
      <c r="A34" s="226" t="s">
        <v>57</v>
      </c>
      <c r="B34" s="227"/>
      <c r="C34" s="138">
        <f aca="true" t="shared" si="3" ref="C34:X34">SUM(C29:C33)</f>
        <v>129253592</v>
      </c>
      <c r="D34" s="38">
        <f t="shared" si="3"/>
        <v>17599110</v>
      </c>
      <c r="E34" s="39">
        <f t="shared" si="3"/>
        <v>17599110</v>
      </c>
      <c r="F34" s="39">
        <f t="shared" si="3"/>
        <v>106179660</v>
      </c>
      <c r="G34" s="39">
        <f t="shared" si="3"/>
        <v>110327856</v>
      </c>
      <c r="H34" s="39">
        <f t="shared" si="3"/>
        <v>108636022</v>
      </c>
      <c r="I34" s="39">
        <f t="shared" si="3"/>
        <v>325143538</v>
      </c>
      <c r="J34" s="39">
        <f t="shared" si="3"/>
        <v>135221540</v>
      </c>
      <c r="K34" s="39">
        <f t="shared" si="3"/>
        <v>164305220</v>
      </c>
      <c r="L34" s="39">
        <f t="shared" si="3"/>
        <v>160860671</v>
      </c>
      <c r="M34" s="39">
        <f t="shared" si="3"/>
        <v>460387431</v>
      </c>
      <c r="N34" s="39">
        <f t="shared" si="3"/>
        <v>152669206</v>
      </c>
      <c r="O34" s="39">
        <f t="shared" si="3"/>
        <v>148355791</v>
      </c>
      <c r="P34" s="39">
        <f t="shared" si="3"/>
        <v>137675293</v>
      </c>
      <c r="Q34" s="39">
        <f t="shared" si="3"/>
        <v>438700290</v>
      </c>
      <c r="R34" s="39">
        <f t="shared" si="3"/>
        <v>147280019</v>
      </c>
      <c r="S34" s="39">
        <f t="shared" si="3"/>
        <v>123421721</v>
      </c>
      <c r="T34" s="39">
        <f t="shared" si="3"/>
        <v>82758036</v>
      </c>
      <c r="U34" s="39">
        <f t="shared" si="3"/>
        <v>353459776</v>
      </c>
      <c r="V34" s="39">
        <f t="shared" si="3"/>
        <v>1577691035</v>
      </c>
      <c r="W34" s="39">
        <f t="shared" si="3"/>
        <v>17599110</v>
      </c>
      <c r="X34" s="39">
        <f t="shared" si="3"/>
        <v>1560091925</v>
      </c>
      <c r="Y34" s="140">
        <f>+IF(W34&lt;&gt;0,+(X34/W34)*100,0)</f>
        <v>8864.606931827802</v>
      </c>
      <c r="Z34" s="40">
        <f>SUM(Z29:Z33)</f>
        <v>17599110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5203465</v>
      </c>
      <c r="D37" s="25">
        <v>48800000</v>
      </c>
      <c r="E37" s="26">
        <v>17800000</v>
      </c>
      <c r="F37" s="26">
        <v>5203465</v>
      </c>
      <c r="G37" s="26">
        <v>5203465</v>
      </c>
      <c r="H37" s="26">
        <v>4869208</v>
      </c>
      <c r="I37" s="26">
        <v>15276138</v>
      </c>
      <c r="J37" s="26">
        <v>4869208</v>
      </c>
      <c r="K37" s="26">
        <v>4869208</v>
      </c>
      <c r="L37" s="26">
        <v>4608406</v>
      </c>
      <c r="M37" s="26">
        <v>14346822</v>
      </c>
      <c r="N37" s="26">
        <v>4608406</v>
      </c>
      <c r="O37" s="26">
        <v>4608406</v>
      </c>
      <c r="P37" s="26">
        <v>5394613</v>
      </c>
      <c r="Q37" s="26">
        <v>14611425</v>
      </c>
      <c r="R37" s="26">
        <v>5394613</v>
      </c>
      <c r="S37" s="26">
        <v>5394613</v>
      </c>
      <c r="T37" s="26">
        <v>5316804</v>
      </c>
      <c r="U37" s="26">
        <v>16106030</v>
      </c>
      <c r="V37" s="26">
        <v>60340415</v>
      </c>
      <c r="W37" s="26">
        <v>17800000</v>
      </c>
      <c r="X37" s="26">
        <v>42540415</v>
      </c>
      <c r="Y37" s="106">
        <v>238.99</v>
      </c>
      <c r="Z37" s="28">
        <v>17800000</v>
      </c>
    </row>
    <row r="38" spans="1:26" ht="13.5">
      <c r="A38" s="225" t="s">
        <v>167</v>
      </c>
      <c r="B38" s="158"/>
      <c r="C38" s="121">
        <v>3484138</v>
      </c>
      <c r="D38" s="25"/>
      <c r="E38" s="26"/>
      <c r="F38" s="26">
        <v>3484138</v>
      </c>
      <c r="G38" s="26">
        <v>3484138</v>
      </c>
      <c r="H38" s="26">
        <v>3484138</v>
      </c>
      <c r="I38" s="26">
        <v>10452414</v>
      </c>
      <c r="J38" s="26">
        <v>3484138</v>
      </c>
      <c r="K38" s="26">
        <v>3484138</v>
      </c>
      <c r="L38" s="26">
        <v>3484138</v>
      </c>
      <c r="M38" s="26">
        <v>10452414</v>
      </c>
      <c r="N38" s="26">
        <v>3484138</v>
      </c>
      <c r="O38" s="26">
        <v>3484138</v>
      </c>
      <c r="P38" s="26">
        <v>3084138</v>
      </c>
      <c r="Q38" s="26">
        <v>10052414</v>
      </c>
      <c r="R38" s="26">
        <v>3084138</v>
      </c>
      <c r="S38" s="26">
        <v>3084138</v>
      </c>
      <c r="T38" s="26">
        <v>1683017</v>
      </c>
      <c r="U38" s="26">
        <v>7851293</v>
      </c>
      <c r="V38" s="26">
        <v>38808535</v>
      </c>
      <c r="W38" s="26"/>
      <c r="X38" s="26">
        <v>38808535</v>
      </c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8687603</v>
      </c>
      <c r="D39" s="42">
        <f t="shared" si="4"/>
        <v>48800000</v>
      </c>
      <c r="E39" s="43">
        <f t="shared" si="4"/>
        <v>17800000</v>
      </c>
      <c r="F39" s="43">
        <f t="shared" si="4"/>
        <v>8687603</v>
      </c>
      <c r="G39" s="43">
        <f t="shared" si="4"/>
        <v>8687603</v>
      </c>
      <c r="H39" s="43">
        <f t="shared" si="4"/>
        <v>8353346</v>
      </c>
      <c r="I39" s="43">
        <f t="shared" si="4"/>
        <v>25728552</v>
      </c>
      <c r="J39" s="43">
        <f t="shared" si="4"/>
        <v>8353346</v>
      </c>
      <c r="K39" s="43">
        <f t="shared" si="4"/>
        <v>8353346</v>
      </c>
      <c r="L39" s="43">
        <f t="shared" si="4"/>
        <v>8092544</v>
      </c>
      <c r="M39" s="43">
        <f t="shared" si="4"/>
        <v>24799236</v>
      </c>
      <c r="N39" s="43">
        <f t="shared" si="4"/>
        <v>8092544</v>
      </c>
      <c r="O39" s="43">
        <f t="shared" si="4"/>
        <v>8092544</v>
      </c>
      <c r="P39" s="43">
        <f t="shared" si="4"/>
        <v>8478751</v>
      </c>
      <c r="Q39" s="43">
        <f t="shared" si="4"/>
        <v>24663839</v>
      </c>
      <c r="R39" s="43">
        <f t="shared" si="4"/>
        <v>8478751</v>
      </c>
      <c r="S39" s="43">
        <f t="shared" si="4"/>
        <v>8478751</v>
      </c>
      <c r="T39" s="43">
        <f t="shared" si="4"/>
        <v>6999821</v>
      </c>
      <c r="U39" s="43">
        <f t="shared" si="4"/>
        <v>23957323</v>
      </c>
      <c r="V39" s="43">
        <f t="shared" si="4"/>
        <v>99148950</v>
      </c>
      <c r="W39" s="43">
        <f t="shared" si="4"/>
        <v>17800000</v>
      </c>
      <c r="X39" s="43">
        <f t="shared" si="4"/>
        <v>81348950</v>
      </c>
      <c r="Y39" s="188">
        <f>+IF(W39&lt;&gt;0,+(X39/W39)*100,0)</f>
        <v>457.0165730337079</v>
      </c>
      <c r="Z39" s="45">
        <f>SUM(Z37:Z38)</f>
        <v>17800000</v>
      </c>
    </row>
    <row r="40" spans="1:26" ht="13.5">
      <c r="A40" s="226" t="s">
        <v>169</v>
      </c>
      <c r="B40" s="227"/>
      <c r="C40" s="138">
        <f aca="true" t="shared" si="5" ref="C40:X40">+C34+C39</f>
        <v>137941195</v>
      </c>
      <c r="D40" s="38">
        <f t="shared" si="5"/>
        <v>66399110</v>
      </c>
      <c r="E40" s="39">
        <f t="shared" si="5"/>
        <v>35399110</v>
      </c>
      <c r="F40" s="39">
        <f t="shared" si="5"/>
        <v>114867263</v>
      </c>
      <c r="G40" s="39">
        <f t="shared" si="5"/>
        <v>119015459</v>
      </c>
      <c r="H40" s="39">
        <f t="shared" si="5"/>
        <v>116989368</v>
      </c>
      <c r="I40" s="39">
        <f t="shared" si="5"/>
        <v>350872090</v>
      </c>
      <c r="J40" s="39">
        <f t="shared" si="5"/>
        <v>143574886</v>
      </c>
      <c r="K40" s="39">
        <f t="shared" si="5"/>
        <v>172658566</v>
      </c>
      <c r="L40" s="39">
        <f t="shared" si="5"/>
        <v>168953215</v>
      </c>
      <c r="M40" s="39">
        <f t="shared" si="5"/>
        <v>485186667</v>
      </c>
      <c r="N40" s="39">
        <f t="shared" si="5"/>
        <v>160761750</v>
      </c>
      <c r="O40" s="39">
        <f t="shared" si="5"/>
        <v>156448335</v>
      </c>
      <c r="P40" s="39">
        <f t="shared" si="5"/>
        <v>146154044</v>
      </c>
      <c r="Q40" s="39">
        <f t="shared" si="5"/>
        <v>463364129</v>
      </c>
      <c r="R40" s="39">
        <f t="shared" si="5"/>
        <v>155758770</v>
      </c>
      <c r="S40" s="39">
        <f t="shared" si="5"/>
        <v>131900472</v>
      </c>
      <c r="T40" s="39">
        <f t="shared" si="5"/>
        <v>89757857</v>
      </c>
      <c r="U40" s="39">
        <f t="shared" si="5"/>
        <v>377417099</v>
      </c>
      <c r="V40" s="39">
        <f t="shared" si="5"/>
        <v>1676839985</v>
      </c>
      <c r="W40" s="39">
        <f t="shared" si="5"/>
        <v>35399110</v>
      </c>
      <c r="X40" s="39">
        <f t="shared" si="5"/>
        <v>1641440875</v>
      </c>
      <c r="Y40" s="140">
        <f>+IF(W40&lt;&gt;0,+(X40/W40)*100,0)</f>
        <v>4636.955208760898</v>
      </c>
      <c r="Z40" s="40">
        <f>+Z34+Z39</f>
        <v>35399110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747649428</v>
      </c>
      <c r="D42" s="234">
        <f t="shared" si="6"/>
        <v>895166053</v>
      </c>
      <c r="E42" s="235">
        <f t="shared" si="6"/>
        <v>895166053</v>
      </c>
      <c r="F42" s="235">
        <f t="shared" si="6"/>
        <v>807720508</v>
      </c>
      <c r="G42" s="235">
        <f t="shared" si="6"/>
        <v>791333109</v>
      </c>
      <c r="H42" s="235">
        <f t="shared" si="6"/>
        <v>773811355</v>
      </c>
      <c r="I42" s="235">
        <f t="shared" si="6"/>
        <v>2372864972</v>
      </c>
      <c r="J42" s="235">
        <f t="shared" si="6"/>
        <v>828847301</v>
      </c>
      <c r="K42" s="235">
        <f t="shared" si="6"/>
        <v>827577233</v>
      </c>
      <c r="L42" s="235">
        <f t="shared" si="6"/>
        <v>815676430</v>
      </c>
      <c r="M42" s="235">
        <f t="shared" si="6"/>
        <v>2472100964</v>
      </c>
      <c r="N42" s="235">
        <f t="shared" si="6"/>
        <v>783014812</v>
      </c>
      <c r="O42" s="235">
        <f t="shared" si="6"/>
        <v>783979909</v>
      </c>
      <c r="P42" s="235">
        <f t="shared" si="6"/>
        <v>800140013</v>
      </c>
      <c r="Q42" s="235">
        <f t="shared" si="6"/>
        <v>2367134734</v>
      </c>
      <c r="R42" s="235">
        <f t="shared" si="6"/>
        <v>813127490</v>
      </c>
      <c r="S42" s="235">
        <f t="shared" si="6"/>
        <v>805304763</v>
      </c>
      <c r="T42" s="235">
        <f t="shared" si="6"/>
        <v>743019734</v>
      </c>
      <c r="U42" s="235">
        <f t="shared" si="6"/>
        <v>2361451987</v>
      </c>
      <c r="V42" s="235">
        <f t="shared" si="6"/>
        <v>9573552657</v>
      </c>
      <c r="W42" s="235">
        <f t="shared" si="6"/>
        <v>895166053</v>
      </c>
      <c r="X42" s="235">
        <f t="shared" si="6"/>
        <v>8678386604</v>
      </c>
      <c r="Y42" s="236">
        <f>+IF(W42&lt;&gt;0,+(X42/W42)*100,0)</f>
        <v>969.4722643822151</v>
      </c>
      <c r="Z42" s="237">
        <f>+Z25-Z40</f>
        <v>895166053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747649428</v>
      </c>
      <c r="D45" s="25">
        <v>895166052</v>
      </c>
      <c r="E45" s="26">
        <v>895166052</v>
      </c>
      <c r="F45" s="26">
        <v>807720507</v>
      </c>
      <c r="G45" s="26">
        <v>791333109</v>
      </c>
      <c r="H45" s="26">
        <v>773811355</v>
      </c>
      <c r="I45" s="26">
        <v>2372864971</v>
      </c>
      <c r="J45" s="26">
        <v>828847300</v>
      </c>
      <c r="K45" s="26">
        <v>827577234</v>
      </c>
      <c r="L45" s="26">
        <v>815676430</v>
      </c>
      <c r="M45" s="26">
        <v>2472100964</v>
      </c>
      <c r="N45" s="26">
        <v>783014812</v>
      </c>
      <c r="O45" s="26">
        <v>783979909</v>
      </c>
      <c r="P45" s="26">
        <v>800140014</v>
      </c>
      <c r="Q45" s="26">
        <v>2367134735</v>
      </c>
      <c r="R45" s="26">
        <v>813127491</v>
      </c>
      <c r="S45" s="26">
        <v>805304763</v>
      </c>
      <c r="T45" s="26">
        <v>743019734</v>
      </c>
      <c r="U45" s="26">
        <v>2361451988</v>
      </c>
      <c r="V45" s="26">
        <v>9573552658</v>
      </c>
      <c r="W45" s="26">
        <v>895166052</v>
      </c>
      <c r="X45" s="26">
        <v>8678386606</v>
      </c>
      <c r="Y45" s="105">
        <v>969.47</v>
      </c>
      <c r="Z45" s="28">
        <v>895166052</v>
      </c>
    </row>
    <row r="46" spans="1:26" ht="13.5">
      <c r="A46" s="225" t="s">
        <v>173</v>
      </c>
      <c r="B46" s="158" t="s">
        <v>93</v>
      </c>
      <c r="C46" s="121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747649428</v>
      </c>
      <c r="D48" s="240">
        <f t="shared" si="7"/>
        <v>895166052</v>
      </c>
      <c r="E48" s="195">
        <f t="shared" si="7"/>
        <v>895166052</v>
      </c>
      <c r="F48" s="195">
        <f t="shared" si="7"/>
        <v>807720507</v>
      </c>
      <c r="G48" s="195">
        <f t="shared" si="7"/>
        <v>791333109</v>
      </c>
      <c r="H48" s="195">
        <f t="shared" si="7"/>
        <v>773811355</v>
      </c>
      <c r="I48" s="195">
        <f t="shared" si="7"/>
        <v>2372864971</v>
      </c>
      <c r="J48" s="195">
        <f t="shared" si="7"/>
        <v>828847300</v>
      </c>
      <c r="K48" s="195">
        <f t="shared" si="7"/>
        <v>827577234</v>
      </c>
      <c r="L48" s="195">
        <f t="shared" si="7"/>
        <v>815676430</v>
      </c>
      <c r="M48" s="195">
        <f t="shared" si="7"/>
        <v>2472100964</v>
      </c>
      <c r="N48" s="195">
        <f t="shared" si="7"/>
        <v>783014812</v>
      </c>
      <c r="O48" s="195">
        <f t="shared" si="7"/>
        <v>783979909</v>
      </c>
      <c r="P48" s="195">
        <f t="shared" si="7"/>
        <v>800140014</v>
      </c>
      <c r="Q48" s="195">
        <f t="shared" si="7"/>
        <v>2367134735</v>
      </c>
      <c r="R48" s="195">
        <f t="shared" si="7"/>
        <v>813127491</v>
      </c>
      <c r="S48" s="195">
        <f t="shared" si="7"/>
        <v>805304763</v>
      </c>
      <c r="T48" s="195">
        <f t="shared" si="7"/>
        <v>743019734</v>
      </c>
      <c r="U48" s="195">
        <f t="shared" si="7"/>
        <v>2361451988</v>
      </c>
      <c r="V48" s="195">
        <f t="shared" si="7"/>
        <v>9573552658</v>
      </c>
      <c r="W48" s="195">
        <f t="shared" si="7"/>
        <v>895166052</v>
      </c>
      <c r="X48" s="195">
        <f t="shared" si="7"/>
        <v>8678386606</v>
      </c>
      <c r="Y48" s="241">
        <f>+IF(W48&lt;&gt;0,+(X48/W48)*100,0)</f>
        <v>969.4722656886457</v>
      </c>
      <c r="Z48" s="208">
        <f>SUM(Z45:Z47)</f>
        <v>895166052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22500087</v>
      </c>
      <c r="D6" s="25">
        <v>105812612</v>
      </c>
      <c r="E6" s="26">
        <v>105812612</v>
      </c>
      <c r="F6" s="26">
        <v>7686435</v>
      </c>
      <c r="G6" s="26">
        <v>3419191</v>
      </c>
      <c r="H6" s="26">
        <v>4291267</v>
      </c>
      <c r="I6" s="26">
        <v>15396893</v>
      </c>
      <c r="J6" s="26">
        <v>1984161</v>
      </c>
      <c r="K6" s="26">
        <v>3892666</v>
      </c>
      <c r="L6" s="26">
        <v>2536992</v>
      </c>
      <c r="M6" s="26">
        <v>8413819</v>
      </c>
      <c r="N6" s="26">
        <v>2023024</v>
      </c>
      <c r="O6" s="26">
        <v>1565024</v>
      </c>
      <c r="P6" s="26">
        <v>5084244</v>
      </c>
      <c r="Q6" s="26">
        <v>8672292</v>
      </c>
      <c r="R6" s="26">
        <v>2431138</v>
      </c>
      <c r="S6" s="26">
        <v>2223546</v>
      </c>
      <c r="T6" s="26">
        <v>2414607</v>
      </c>
      <c r="U6" s="26">
        <v>7069291</v>
      </c>
      <c r="V6" s="26">
        <v>39552295</v>
      </c>
      <c r="W6" s="26">
        <v>105812612</v>
      </c>
      <c r="X6" s="26">
        <v>-66260317</v>
      </c>
      <c r="Y6" s="106">
        <v>-62.62</v>
      </c>
      <c r="Z6" s="28">
        <v>105812612</v>
      </c>
    </row>
    <row r="7" spans="1:26" ht="13.5">
      <c r="A7" s="225" t="s">
        <v>180</v>
      </c>
      <c r="B7" s="158" t="s">
        <v>71</v>
      </c>
      <c r="C7" s="121">
        <v>125920494</v>
      </c>
      <c r="D7" s="25">
        <v>165514003</v>
      </c>
      <c r="E7" s="26">
        <v>165514003</v>
      </c>
      <c r="F7" s="26">
        <v>67637164</v>
      </c>
      <c r="G7" s="26">
        <v>750000</v>
      </c>
      <c r="H7" s="26">
        <v>2745052</v>
      </c>
      <c r="I7" s="26">
        <v>71132216</v>
      </c>
      <c r="J7" s="26">
        <v>72151962</v>
      </c>
      <c r="K7" s="26">
        <v>24161000</v>
      </c>
      <c r="L7" s="26">
        <v>52206222</v>
      </c>
      <c r="M7" s="26">
        <v>148519184</v>
      </c>
      <c r="N7" s="26"/>
      <c r="O7" s="26"/>
      <c r="P7" s="26">
        <v>65404103</v>
      </c>
      <c r="Q7" s="26">
        <v>65404103</v>
      </c>
      <c r="R7" s="26">
        <v>503000</v>
      </c>
      <c r="S7" s="26"/>
      <c r="T7" s="26"/>
      <c r="U7" s="26">
        <v>503000</v>
      </c>
      <c r="V7" s="26">
        <v>285558503</v>
      </c>
      <c r="W7" s="26">
        <v>165514003</v>
      </c>
      <c r="X7" s="26">
        <v>120044500</v>
      </c>
      <c r="Y7" s="106">
        <v>72.53</v>
      </c>
      <c r="Z7" s="28">
        <v>165514003</v>
      </c>
    </row>
    <row r="8" spans="1:26" ht="13.5">
      <c r="A8" s="225" t="s">
        <v>181</v>
      </c>
      <c r="B8" s="158" t="s">
        <v>71</v>
      </c>
      <c r="C8" s="121">
        <v>156326409</v>
      </c>
      <c r="D8" s="25">
        <v>149653999</v>
      </c>
      <c r="E8" s="26">
        <v>149653999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149653999</v>
      </c>
      <c r="X8" s="26">
        <v>-149653999</v>
      </c>
      <c r="Y8" s="106">
        <v>-100</v>
      </c>
      <c r="Z8" s="28">
        <v>149653999</v>
      </c>
    </row>
    <row r="9" spans="1:26" ht="13.5">
      <c r="A9" s="225" t="s">
        <v>182</v>
      </c>
      <c r="B9" s="158"/>
      <c r="C9" s="121">
        <v>6638868</v>
      </c>
      <c r="D9" s="25">
        <v>9000000</v>
      </c>
      <c r="E9" s="26">
        <v>9000000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9000000</v>
      </c>
      <c r="X9" s="26">
        <v>-9000000</v>
      </c>
      <c r="Y9" s="106">
        <v>-100</v>
      </c>
      <c r="Z9" s="28">
        <v>9000000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-135324819</v>
      </c>
      <c r="D12" s="25">
        <v>-246981165</v>
      </c>
      <c r="E12" s="26">
        <v>-246981165</v>
      </c>
      <c r="F12" s="26">
        <v>-5035060</v>
      </c>
      <c r="G12" s="26">
        <v>-5028771</v>
      </c>
      <c r="H12" s="26">
        <v>-5003612</v>
      </c>
      <c r="I12" s="26">
        <v>-15067443</v>
      </c>
      <c r="J12" s="26">
        <v>-5026915</v>
      </c>
      <c r="K12" s="26">
        <v>-5062528</v>
      </c>
      <c r="L12" s="26">
        <v>-5040316</v>
      </c>
      <c r="M12" s="26">
        <v>-15129759</v>
      </c>
      <c r="N12" s="26">
        <v>-5089499</v>
      </c>
      <c r="O12" s="26">
        <v>-5089499</v>
      </c>
      <c r="P12" s="26">
        <v>-5089499</v>
      </c>
      <c r="Q12" s="26">
        <v>-15268497</v>
      </c>
      <c r="R12" s="26">
        <v>-5006603</v>
      </c>
      <c r="S12" s="26">
        <v>-5370070</v>
      </c>
      <c r="T12" s="26">
        <v>-3293218</v>
      </c>
      <c r="U12" s="26">
        <v>-13669891</v>
      </c>
      <c r="V12" s="26">
        <v>-59135590</v>
      </c>
      <c r="W12" s="26">
        <v>-246981165</v>
      </c>
      <c r="X12" s="26">
        <v>187845575</v>
      </c>
      <c r="Y12" s="106">
        <v>-76.06</v>
      </c>
      <c r="Z12" s="28">
        <v>-246981165</v>
      </c>
    </row>
    <row r="13" spans="1:26" ht="13.5">
      <c r="A13" s="225" t="s">
        <v>39</v>
      </c>
      <c r="B13" s="158"/>
      <c r="C13" s="121">
        <v>-867593</v>
      </c>
      <c r="D13" s="25">
        <v>-4647000</v>
      </c>
      <c r="E13" s="26">
        <v>-4647000</v>
      </c>
      <c r="F13" s="26">
        <v>-6289082</v>
      </c>
      <c r="G13" s="26">
        <v>-4439877</v>
      </c>
      <c r="H13" s="26">
        <v>-8212459</v>
      </c>
      <c r="I13" s="26">
        <v>-18941418</v>
      </c>
      <c r="J13" s="26">
        <v>-5810004</v>
      </c>
      <c r="K13" s="26">
        <v>-25813256</v>
      </c>
      <c r="L13" s="26">
        <v>-35435429</v>
      </c>
      <c r="M13" s="26">
        <v>-67058689</v>
      </c>
      <c r="N13" s="26">
        <v>-22373740</v>
      </c>
      <c r="O13" s="26">
        <v>-6956340</v>
      </c>
      <c r="P13" s="26">
        <v>-16028399</v>
      </c>
      <c r="Q13" s="26">
        <v>-45358479</v>
      </c>
      <c r="R13" s="26">
        <v>-21285295</v>
      </c>
      <c r="S13" s="26">
        <v>-23644952</v>
      </c>
      <c r="T13" s="26">
        <v>-23557725</v>
      </c>
      <c r="U13" s="26">
        <v>-68487972</v>
      </c>
      <c r="V13" s="26">
        <v>-199846558</v>
      </c>
      <c r="W13" s="26">
        <v>-4647000</v>
      </c>
      <c r="X13" s="26">
        <v>-195199558</v>
      </c>
      <c r="Y13" s="106">
        <v>4200.55</v>
      </c>
      <c r="Z13" s="28">
        <v>-4647000</v>
      </c>
    </row>
    <row r="14" spans="1:26" ht="13.5">
      <c r="A14" s="225" t="s">
        <v>41</v>
      </c>
      <c r="B14" s="158" t="s">
        <v>71</v>
      </c>
      <c r="C14" s="121">
        <v>-9057364</v>
      </c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166136082</v>
      </c>
      <c r="D15" s="38">
        <f t="shared" si="0"/>
        <v>178352449</v>
      </c>
      <c r="E15" s="39">
        <f t="shared" si="0"/>
        <v>178352449</v>
      </c>
      <c r="F15" s="39">
        <f t="shared" si="0"/>
        <v>63999457</v>
      </c>
      <c r="G15" s="39">
        <f t="shared" si="0"/>
        <v>-5299457</v>
      </c>
      <c r="H15" s="39">
        <f t="shared" si="0"/>
        <v>-6179752</v>
      </c>
      <c r="I15" s="39">
        <f t="shared" si="0"/>
        <v>52520248</v>
      </c>
      <c r="J15" s="39">
        <f t="shared" si="0"/>
        <v>63299204</v>
      </c>
      <c r="K15" s="39">
        <f t="shared" si="0"/>
        <v>-2822118</v>
      </c>
      <c r="L15" s="39">
        <f t="shared" si="0"/>
        <v>14267469</v>
      </c>
      <c r="M15" s="39">
        <f t="shared" si="0"/>
        <v>74744555</v>
      </c>
      <c r="N15" s="39">
        <f t="shared" si="0"/>
        <v>-25440215</v>
      </c>
      <c r="O15" s="39">
        <f t="shared" si="0"/>
        <v>-10480815</v>
      </c>
      <c r="P15" s="39">
        <f t="shared" si="0"/>
        <v>49370449</v>
      </c>
      <c r="Q15" s="39">
        <f t="shared" si="0"/>
        <v>13449419</v>
      </c>
      <c r="R15" s="39">
        <f t="shared" si="0"/>
        <v>-23357760</v>
      </c>
      <c r="S15" s="39">
        <f t="shared" si="0"/>
        <v>-26791476</v>
      </c>
      <c r="T15" s="39">
        <f t="shared" si="0"/>
        <v>-24436336</v>
      </c>
      <c r="U15" s="39">
        <f t="shared" si="0"/>
        <v>-74585572</v>
      </c>
      <c r="V15" s="39">
        <f t="shared" si="0"/>
        <v>66128650</v>
      </c>
      <c r="W15" s="39">
        <f t="shared" si="0"/>
        <v>178352449</v>
      </c>
      <c r="X15" s="39">
        <f t="shared" si="0"/>
        <v>-112223799</v>
      </c>
      <c r="Y15" s="140">
        <f>+IF(W15&lt;&gt;0,+(X15/W15)*100,0)</f>
        <v>-62.9224883814183</v>
      </c>
      <c r="Z15" s="40">
        <f>SUM(Z6:Z14)</f>
        <v>178352449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1406</v>
      </c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>
        <v>7153732</v>
      </c>
      <c r="D22" s="25">
        <v>15000000</v>
      </c>
      <c r="E22" s="26">
        <v>15000000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>
        <v>15000000</v>
      </c>
      <c r="X22" s="26">
        <v>-15000000</v>
      </c>
      <c r="Y22" s="106">
        <v>-100</v>
      </c>
      <c r="Z22" s="28">
        <v>15000000</v>
      </c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-188704623</v>
      </c>
      <c r="D24" s="25">
        <v>-222115887</v>
      </c>
      <c r="E24" s="26">
        <v>-222115887</v>
      </c>
      <c r="F24" s="26">
        <v>-4243763</v>
      </c>
      <c r="G24" s="26">
        <v>-6721873</v>
      </c>
      <c r="H24" s="26">
        <v>-9082929</v>
      </c>
      <c r="I24" s="26">
        <v>-20048565</v>
      </c>
      <c r="J24" s="26">
        <v>-14158466</v>
      </c>
      <c r="K24" s="26">
        <v>-13023235</v>
      </c>
      <c r="L24" s="26">
        <v>-27976752</v>
      </c>
      <c r="M24" s="26">
        <v>-55158453</v>
      </c>
      <c r="N24" s="26">
        <v>-8551672</v>
      </c>
      <c r="O24" s="26">
        <v>-7298276</v>
      </c>
      <c r="P24" s="26">
        <v>-20816344</v>
      </c>
      <c r="Q24" s="26">
        <v>-36666292</v>
      </c>
      <c r="R24" s="26">
        <v>-19357095</v>
      </c>
      <c r="S24" s="26">
        <v>-11078877</v>
      </c>
      <c r="T24" s="26">
        <v>-25131161</v>
      </c>
      <c r="U24" s="26">
        <v>-55567133</v>
      </c>
      <c r="V24" s="26">
        <v>-167440443</v>
      </c>
      <c r="W24" s="26">
        <v>-222115887</v>
      </c>
      <c r="X24" s="26">
        <v>54675444</v>
      </c>
      <c r="Y24" s="106">
        <v>-24.62</v>
      </c>
      <c r="Z24" s="28">
        <v>-222115887</v>
      </c>
    </row>
    <row r="25" spans="1:26" ht="13.5">
      <c r="A25" s="226" t="s">
        <v>193</v>
      </c>
      <c r="B25" s="227"/>
      <c r="C25" s="138">
        <f aca="true" t="shared" si="1" ref="C25:X25">SUM(C19:C24)</f>
        <v>-181549485</v>
      </c>
      <c r="D25" s="38">
        <f t="shared" si="1"/>
        <v>-207115887</v>
      </c>
      <c r="E25" s="39">
        <f t="shared" si="1"/>
        <v>-207115887</v>
      </c>
      <c r="F25" s="39">
        <f t="shared" si="1"/>
        <v>-4243763</v>
      </c>
      <c r="G25" s="39">
        <f t="shared" si="1"/>
        <v>-6721873</v>
      </c>
      <c r="H25" s="39">
        <f t="shared" si="1"/>
        <v>-9082929</v>
      </c>
      <c r="I25" s="39">
        <f t="shared" si="1"/>
        <v>-20048565</v>
      </c>
      <c r="J25" s="39">
        <f t="shared" si="1"/>
        <v>-14158466</v>
      </c>
      <c r="K25" s="39">
        <f t="shared" si="1"/>
        <v>-13023235</v>
      </c>
      <c r="L25" s="39">
        <f t="shared" si="1"/>
        <v>-27976752</v>
      </c>
      <c r="M25" s="39">
        <f t="shared" si="1"/>
        <v>-55158453</v>
      </c>
      <c r="N25" s="39">
        <f t="shared" si="1"/>
        <v>-8551672</v>
      </c>
      <c r="O25" s="39">
        <f t="shared" si="1"/>
        <v>-7298276</v>
      </c>
      <c r="P25" s="39">
        <f t="shared" si="1"/>
        <v>-20816344</v>
      </c>
      <c r="Q25" s="39">
        <f t="shared" si="1"/>
        <v>-36666292</v>
      </c>
      <c r="R25" s="39">
        <f t="shared" si="1"/>
        <v>-19357095</v>
      </c>
      <c r="S25" s="39">
        <f t="shared" si="1"/>
        <v>-11078877</v>
      </c>
      <c r="T25" s="39">
        <f t="shared" si="1"/>
        <v>-25131161</v>
      </c>
      <c r="U25" s="39">
        <f t="shared" si="1"/>
        <v>-55567133</v>
      </c>
      <c r="V25" s="39">
        <f t="shared" si="1"/>
        <v>-167440443</v>
      </c>
      <c r="W25" s="39">
        <f t="shared" si="1"/>
        <v>-207115887</v>
      </c>
      <c r="X25" s="39">
        <f t="shared" si="1"/>
        <v>39675444</v>
      </c>
      <c r="Y25" s="140">
        <f>+IF(W25&lt;&gt;0,+(X25/W25)*100,0)</f>
        <v>-19.156156765511668</v>
      </c>
      <c r="Z25" s="40">
        <f>SUM(Z19:Z24)</f>
        <v>-207115887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>
        <v>30800000</v>
      </c>
      <c r="E30" s="26">
        <v>30800000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30800000</v>
      </c>
      <c r="X30" s="26">
        <v>-30800000</v>
      </c>
      <c r="Y30" s="106">
        <v>-100</v>
      </c>
      <c r="Z30" s="28">
        <v>30800000</v>
      </c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-1405590</v>
      </c>
      <c r="D33" s="25">
        <v>-2401000</v>
      </c>
      <c r="E33" s="26">
        <v>-2401000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>
        <v>-260804</v>
      </c>
      <c r="U33" s="26">
        <v>-260804</v>
      </c>
      <c r="V33" s="26">
        <v>-260804</v>
      </c>
      <c r="W33" s="26">
        <v>-2401000</v>
      </c>
      <c r="X33" s="26">
        <v>2140196</v>
      </c>
      <c r="Y33" s="106">
        <v>-89.14</v>
      </c>
      <c r="Z33" s="28">
        <v>-2401000</v>
      </c>
    </row>
    <row r="34" spans="1:26" ht="13.5">
      <c r="A34" s="226" t="s">
        <v>199</v>
      </c>
      <c r="B34" s="227"/>
      <c r="C34" s="138">
        <f aca="true" t="shared" si="2" ref="C34:X34">SUM(C29:C33)</f>
        <v>-1405590</v>
      </c>
      <c r="D34" s="38">
        <f t="shared" si="2"/>
        <v>28399000</v>
      </c>
      <c r="E34" s="39">
        <f t="shared" si="2"/>
        <v>28399000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-260804</v>
      </c>
      <c r="U34" s="39">
        <f t="shared" si="2"/>
        <v>-260804</v>
      </c>
      <c r="V34" s="39">
        <f t="shared" si="2"/>
        <v>-260804</v>
      </c>
      <c r="W34" s="39">
        <f t="shared" si="2"/>
        <v>28399000</v>
      </c>
      <c r="X34" s="39">
        <f t="shared" si="2"/>
        <v>-28659804</v>
      </c>
      <c r="Y34" s="140">
        <f>+IF(W34&lt;&gt;0,+(X34/W34)*100,0)</f>
        <v>-100.91835628015072</v>
      </c>
      <c r="Z34" s="40">
        <f>SUM(Z29:Z33)</f>
        <v>28399000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-16818993</v>
      </c>
      <c r="D36" s="65">
        <f t="shared" si="3"/>
        <v>-364438</v>
      </c>
      <c r="E36" s="66">
        <f t="shared" si="3"/>
        <v>-364438</v>
      </c>
      <c r="F36" s="66">
        <f t="shared" si="3"/>
        <v>59755694</v>
      </c>
      <c r="G36" s="66">
        <f t="shared" si="3"/>
        <v>-12021330</v>
      </c>
      <c r="H36" s="66">
        <f t="shared" si="3"/>
        <v>-15262681</v>
      </c>
      <c r="I36" s="66">
        <f t="shared" si="3"/>
        <v>32471683</v>
      </c>
      <c r="J36" s="66">
        <f t="shared" si="3"/>
        <v>49140738</v>
      </c>
      <c r="K36" s="66">
        <f t="shared" si="3"/>
        <v>-15845353</v>
      </c>
      <c r="L36" s="66">
        <f t="shared" si="3"/>
        <v>-13709283</v>
      </c>
      <c r="M36" s="66">
        <f t="shared" si="3"/>
        <v>19586102</v>
      </c>
      <c r="N36" s="66">
        <f t="shared" si="3"/>
        <v>-33991887</v>
      </c>
      <c r="O36" s="66">
        <f t="shared" si="3"/>
        <v>-17779091</v>
      </c>
      <c r="P36" s="66">
        <f t="shared" si="3"/>
        <v>28554105</v>
      </c>
      <c r="Q36" s="66">
        <f t="shared" si="3"/>
        <v>-23216873</v>
      </c>
      <c r="R36" s="66">
        <f t="shared" si="3"/>
        <v>-42714855</v>
      </c>
      <c r="S36" s="66">
        <f t="shared" si="3"/>
        <v>-37870353</v>
      </c>
      <c r="T36" s="66">
        <f t="shared" si="3"/>
        <v>-49828301</v>
      </c>
      <c r="U36" s="66">
        <f t="shared" si="3"/>
        <v>-130413509</v>
      </c>
      <c r="V36" s="66">
        <f t="shared" si="3"/>
        <v>-101572597</v>
      </c>
      <c r="W36" s="66">
        <f t="shared" si="3"/>
        <v>-364438</v>
      </c>
      <c r="X36" s="66">
        <f t="shared" si="3"/>
        <v>-101208159</v>
      </c>
      <c r="Y36" s="103">
        <f>+IF(W36&lt;&gt;0,+(X36/W36)*100,0)</f>
        <v>27771.022505885776</v>
      </c>
      <c r="Z36" s="68">
        <f>+Z15+Z25+Z34</f>
        <v>-364438</v>
      </c>
    </row>
    <row r="37" spans="1:26" ht="13.5">
      <c r="A37" s="225" t="s">
        <v>201</v>
      </c>
      <c r="B37" s="158" t="s">
        <v>95</v>
      </c>
      <c r="C37" s="119">
        <v>21416192</v>
      </c>
      <c r="D37" s="65">
        <v>8103000</v>
      </c>
      <c r="E37" s="66">
        <v>8103000</v>
      </c>
      <c r="F37" s="66">
        <v>105520460</v>
      </c>
      <c r="G37" s="66">
        <v>165276154</v>
      </c>
      <c r="H37" s="66">
        <v>153254824</v>
      </c>
      <c r="I37" s="66">
        <v>105520460</v>
      </c>
      <c r="J37" s="66">
        <v>137992143</v>
      </c>
      <c r="K37" s="66">
        <v>187132881</v>
      </c>
      <c r="L37" s="66">
        <v>171287528</v>
      </c>
      <c r="M37" s="66">
        <v>137992143</v>
      </c>
      <c r="N37" s="66">
        <v>157578245</v>
      </c>
      <c r="O37" s="66">
        <v>123586358</v>
      </c>
      <c r="P37" s="66">
        <v>105807267</v>
      </c>
      <c r="Q37" s="66">
        <v>157578245</v>
      </c>
      <c r="R37" s="66">
        <v>134361372</v>
      </c>
      <c r="S37" s="66">
        <v>91646517</v>
      </c>
      <c r="T37" s="66">
        <v>53776164</v>
      </c>
      <c r="U37" s="66">
        <v>134361372</v>
      </c>
      <c r="V37" s="66">
        <v>105520460</v>
      </c>
      <c r="W37" s="66">
        <v>8103000</v>
      </c>
      <c r="X37" s="66">
        <v>97417460</v>
      </c>
      <c r="Y37" s="103">
        <v>1202.24</v>
      </c>
      <c r="Z37" s="68">
        <v>8103000</v>
      </c>
    </row>
    <row r="38" spans="1:26" ht="13.5">
      <c r="A38" s="243" t="s">
        <v>202</v>
      </c>
      <c r="B38" s="232" t="s">
        <v>95</v>
      </c>
      <c r="C38" s="233">
        <v>4597199</v>
      </c>
      <c r="D38" s="234">
        <v>7738556</v>
      </c>
      <c r="E38" s="235">
        <v>7738556</v>
      </c>
      <c r="F38" s="235">
        <v>165276154</v>
      </c>
      <c r="G38" s="235">
        <v>153254824</v>
      </c>
      <c r="H38" s="235">
        <v>137992143</v>
      </c>
      <c r="I38" s="235">
        <v>137992143</v>
      </c>
      <c r="J38" s="235">
        <v>187132881</v>
      </c>
      <c r="K38" s="235">
        <v>171287528</v>
      </c>
      <c r="L38" s="235">
        <v>157578245</v>
      </c>
      <c r="M38" s="235">
        <v>157578245</v>
      </c>
      <c r="N38" s="235">
        <v>123586358</v>
      </c>
      <c r="O38" s="235">
        <v>105807267</v>
      </c>
      <c r="P38" s="235">
        <v>134361372</v>
      </c>
      <c r="Q38" s="235">
        <v>134361372</v>
      </c>
      <c r="R38" s="235">
        <v>91646517</v>
      </c>
      <c r="S38" s="235">
        <v>53776164</v>
      </c>
      <c r="T38" s="235">
        <v>3947863</v>
      </c>
      <c r="U38" s="235">
        <v>3947863</v>
      </c>
      <c r="V38" s="235">
        <v>3947863</v>
      </c>
      <c r="W38" s="235">
        <v>7738556</v>
      </c>
      <c r="X38" s="235">
        <v>-3790693</v>
      </c>
      <c r="Y38" s="236">
        <v>-48.98</v>
      </c>
      <c r="Z38" s="237">
        <v>7738556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2011-08-12T15:37:16Z</dcterms:created>
  <dcterms:modified xsi:type="dcterms:W3CDTF">2011-08-12T15:37:16Z</dcterms:modified>
  <cp:category/>
  <cp:version/>
  <cp:contentType/>
  <cp:contentStatus/>
</cp:coreProperties>
</file>