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'EC'!$A$1:$AH$83</definedName>
    <definedName name="_xlnm.Print_Area" localSheetId="4">'FS'!$A$1:$AH$83</definedName>
    <definedName name="_xlnm.Print_Area" localSheetId="5">'GT'!$A$1:$AH$83</definedName>
    <definedName name="_xlnm.Print_Area" localSheetId="6">'KZ'!$A$1:$AH$83</definedName>
    <definedName name="_xlnm.Print_Area" localSheetId="7">'LP'!$A$1:$AH$83</definedName>
    <definedName name="_xlnm.Print_Area" localSheetId="8">'MP'!$A$1:$AH$83</definedName>
    <definedName name="_xlnm.Print_Area" localSheetId="9">'NC'!$A$1:$AH$84</definedName>
    <definedName name="_xlnm.Print_Area" localSheetId="10">'NW'!$A$1:$AH$83</definedName>
    <definedName name="_xlnm.Print_Area" localSheetId="1">'Summary per Metro'!$A$1:$AH$84</definedName>
    <definedName name="_xlnm.Print_Area" localSheetId="0">'Summary per Province'!$A$1:$AH$83</definedName>
    <definedName name="_xlnm.Print_Area" localSheetId="2">'Summary per Top 19'!$A$1:$AH$83</definedName>
    <definedName name="_xlnm.Print_Area" localSheetId="11">'WC'!$A$1:$AH$83</definedName>
  </definedNames>
  <calcPr fullCalcOnLoad="1"/>
</workbook>
</file>

<file path=xl/sharedStrings.xml><?xml version="1.0" encoding="utf-8"?>
<sst xmlns="http://schemas.openxmlformats.org/spreadsheetml/2006/main" count="1507" uniqueCount="659">
  <si>
    <t>STATEMENT OF CAPITAL AND OPERATING REVENUE FOR THE 1st Quarter Ended 30 September 2011</t>
  </si>
  <si>
    <t>Figures Finalised as at 2011/11/15</t>
  </si>
  <si>
    <t>Main appropriation</t>
  </si>
  <si>
    <t>Adjusted Budget</t>
  </si>
  <si>
    <t>First Quarter 2011/12</t>
  </si>
  <si>
    <t>Second Quarter 2011/12</t>
  </si>
  <si>
    <t>Third Quarter 2011/12</t>
  </si>
  <si>
    <t>Fourth Quarter 2011/12</t>
  </si>
  <si>
    <t>Year to date: 30 September 2011</t>
  </si>
  <si>
    <t>First Quarter 2010/11</t>
  </si>
  <si>
    <t>R thousands</t>
  </si>
  <si>
    <t>Code</t>
  </si>
  <si>
    <t>Operating Revenue</t>
  </si>
  <si>
    <t>Capital Revenue</t>
  </si>
  <si>
    <t>Total</t>
  </si>
  <si>
    <t>1st Q as % of Main app</t>
  </si>
  <si>
    <t>2nd Q as % of Main app</t>
  </si>
  <si>
    <t>3rd Q as % of adj budget</t>
  </si>
  <si>
    <t>4th Q as % of adj budget</t>
  </si>
  <si>
    <t>Total Revenue as % of Main app</t>
  </si>
  <si>
    <t>Q1 of 2010/11 to Q1 of 2011/12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</si>
  <si>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</si>
  <si>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</si>
  <si>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</si>
  <si>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</si>
  <si>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</si>
  <si>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</si>
  <si>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</si>
  <si>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</si>
  <si>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</si>
  <si>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</si>
  <si>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</si>
  <si>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</si>
  <si>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</si>
  <si>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</si>
  <si>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</si>
  <si>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</si>
  <si>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</si>
  <si>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</si>
  <si>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</si>
  <si>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</si>
  <si>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</si>
  <si>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</si>
  <si>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</si>
  <si>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</si>
  <si>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</si>
  <si>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</si>
  <si>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</si>
  <si>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</si>
  <si>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</si>
  <si>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</si>
  <si>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</si>
  <si>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</si>
  <si>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</si>
  <si>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</si>
  <si>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</si>
  <si>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</si>
  <si>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Summary per Top 19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</si>
  <si>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</si>
  <si>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</si>
  <si>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</si>
  <si>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</si>
  <si>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</si>
  <si>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</si>
  <si>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</si>
  <si>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</si>
  <si>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</si>
  <si>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</si>
  <si>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</si>
  <si>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</si>
  <si>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</si>
  <si>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</si>
  <si>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</si>
  <si>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</si>
  <si>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</si>
  <si>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</si>
  <si>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</si>
  <si>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</si>
  <si>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</si>
  <si>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</si>
  <si>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</si>
  <si>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</si>
  <si>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</si>
  <si>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</si>
  <si>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</si>
  <si>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</si>
  <si>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</si>
  <si>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</si>
  <si>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</si>
  <si>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</si>
  <si>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</si>
  <si>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</si>
  <si>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</si>
  <si>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</si>
  <si>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</si>
  <si>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</si>
  <si>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</si>
  <si>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</si>
  <si>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</si>
  <si>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</si>
  <si>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</si>
  <si>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</si>
  <si>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</si>
  <si>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</si>
  <si>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</si>
  <si>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</si>
  <si>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</si>
  <si>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</si>
  <si>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</si>
  <si>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</si>
  <si>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</si>
  <si>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</si>
  <si>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</si>
  <si>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</si>
  <si>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</si>
  <si>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</si>
  <si>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</si>
  <si>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</si>
  <si>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</si>
  <si>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</si>
  <si>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</si>
  <si>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</si>
  <si>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</si>
  <si>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</si>
  <si>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</si>
  <si>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</si>
  <si>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</si>
  <si>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</si>
  <si>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</si>
  <si>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</si>
  <si>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</si>
  <si>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</si>
  <si>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</si>
  <si>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</si>
  <si>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</si>
  <si>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</si>
  <si>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</si>
  <si>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</si>
  <si>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</si>
  <si>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</si>
  <si>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</si>
  <si>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</si>
  <si>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</si>
  <si>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</si>
  <si>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</si>
  <si>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</si>
  <si>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</si>
  <si>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</si>
  <si>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</si>
  <si>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</si>
  <si>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</si>
  <si>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</si>
  <si>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</si>
  <si>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</si>
  <si>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</si>
  <si>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</si>
  <si>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</si>
  <si>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</si>
  <si>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</si>
  <si>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</si>
  <si>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</si>
  <si>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</si>
  <si>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</si>
  <si>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</si>
  <si>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</si>
  <si>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</si>
  <si>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</si>
  <si>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</si>
  <si>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</si>
  <si>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</si>
  <si>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</si>
  <si>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</si>
  <si>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</si>
  <si>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</si>
  <si>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</si>
  <si>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</si>
  <si>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</si>
  <si>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</si>
  <si>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</si>
  <si>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</si>
  <si>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</si>
  <si>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</si>
  <si>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</si>
  <si>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</si>
  <si>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</si>
  <si>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</si>
  <si>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</si>
  <si>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</si>
  <si>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</si>
  <si>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</si>
  <si>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</si>
  <si>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</si>
  <si>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</si>
  <si>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</si>
  <si>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</si>
  <si>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</si>
  <si>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</si>
  <si>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</si>
  <si>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</si>
  <si>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</si>
  <si>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</si>
  <si>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</si>
  <si>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</si>
  <si>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</si>
  <si>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</si>
  <si>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</si>
  <si>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</si>
  <si>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</si>
  <si>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</si>
  <si>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</si>
  <si>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</si>
  <si>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</si>
  <si>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</si>
  <si>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</si>
  <si>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</si>
  <si>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</si>
  <si>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</si>
  <si>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</si>
  <si>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</si>
  <si>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</si>
  <si>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</si>
  <si>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</si>
  <si>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</si>
  <si>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</si>
  <si>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</si>
  <si>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</si>
  <si>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</si>
  <si>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</si>
  <si>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</si>
  <si>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</si>
  <si>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</si>
  <si>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</si>
  <si>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</si>
  <si>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</si>
  <si>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</si>
  <si>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</si>
  <si>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</si>
  <si>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</si>
  <si>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</si>
  <si>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</si>
  <si>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</si>
  <si>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</si>
  <si>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</si>
  <si>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</si>
  <si>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</si>
  <si>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</si>
  <si>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</si>
  <si>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</si>
  <si>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</si>
  <si>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</si>
  <si>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</si>
  <si>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</si>
  <si>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</si>
  <si>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</si>
  <si>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</si>
  <si>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</si>
  <si>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</si>
  <si>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</si>
  <si>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</si>
  <si>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</si>
  <si>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</si>
  <si>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</si>
  <si>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</si>
  <si>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</si>
  <si>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</si>
  <si>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</si>
  <si>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</si>
  <si>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</si>
  <si>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</si>
  <si>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</si>
  <si>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</si>
  <si>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</si>
  <si>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</si>
  <si>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</si>
  <si>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</si>
  <si>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</si>
  <si>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</si>
  <si>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</si>
  <si>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</si>
  <si>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</si>
  <si>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</si>
  <si>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</si>
  <si>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</si>
  <si>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</si>
  <si>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</si>
  <si>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</si>
  <si>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</si>
  <si>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</si>
  <si>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</si>
  <si>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</si>
  <si>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</si>
  <si>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</si>
  <si>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</si>
  <si>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</si>
  <si>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</si>
  <si>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</si>
  <si>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</si>
  <si>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</si>
  <si>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</si>
  <si>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</si>
  <si>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</si>
  <si>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</si>
  <si>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</si>
  <si>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</si>
  <si>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</si>
  <si>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</si>
  <si>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</si>
  <si>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</si>
  <si>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</si>
  <si>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</si>
  <si>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</si>
  <si>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</si>
  <si>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</si>
  <si>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</si>
  <si>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</si>
  <si>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</si>
  <si>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</si>
  <si>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</si>
  <si>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</si>
  <si>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</si>
  <si>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</si>
  <si>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</si>
  <si>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</si>
  <si>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</si>
  <si>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</si>
  <si>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</si>
  <si>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</si>
  <si>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</si>
  <si>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</si>
  <si>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</si>
  <si>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</si>
  <si>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</si>
  <si>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</si>
  <si>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</si>
  <si>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</si>
  <si>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</si>
  <si>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</si>
  <si>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</si>
  <si>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</si>
  <si>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</si>
  <si>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</si>
  <si>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</si>
  <si>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</si>
  <si>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</si>
  <si>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</si>
  <si>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</si>
  <si>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</si>
  <si>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</si>
  <si>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</si>
  <si>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</si>
  <si>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</si>
  <si>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</si>
  <si>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</si>
  <si>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</si>
  <si>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</si>
  <si>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</si>
  <si>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</si>
  <si>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</si>
  <si>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</si>
  <si>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</si>
  <si>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</si>
  <si>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</si>
  <si>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</si>
  <si>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</si>
  <si>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</si>
  <si>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</si>
  <si>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</si>
  <si>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</si>
  <si>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</si>
  <si>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</si>
  <si>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</si>
  <si>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</si>
  <si>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</si>
  <si>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</si>
  <si>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</si>
  <si>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</si>
  <si>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</si>
  <si>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</si>
  <si>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</si>
  <si>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</si>
  <si>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</si>
  <si>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</si>
  <si>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</si>
  <si>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</si>
  <si>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</si>
  <si>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</si>
  <si>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</si>
  <si>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</si>
  <si>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</si>
  <si>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</si>
  <si>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</si>
  <si>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</si>
  <si>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</si>
  <si>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</si>
  <si>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</si>
  <si>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</si>
  <si>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</si>
  <si>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</si>
  <si>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</si>
  <si>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</si>
  <si>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</si>
  <si>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</si>
  <si>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</si>
  <si>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</si>
  <si>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</si>
  <si>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</si>
  <si>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</si>
  <si>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</si>
  <si>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</si>
  <si>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</si>
  <si>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</si>
  <si>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</si>
  <si>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</si>
  <si>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</si>
  <si>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</si>
  <si>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</si>
  <si>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</si>
  <si>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</si>
  <si>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</si>
  <si>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</si>
  <si>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</si>
  <si>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</si>
  <si>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</si>
  <si>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</si>
  <si>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</si>
  <si>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</si>
  <si>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</si>
  <si>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</si>
  <si>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</si>
  <si>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</si>
  <si>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</si>
  <si>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</si>
  <si>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</si>
  <si>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</si>
  <si>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</si>
  <si>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</si>
  <si>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</si>
  <si>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</si>
  <si>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</si>
  <si>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</si>
  <si>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</si>
  <si>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</si>
  <si>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</si>
  <si>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</si>
  <si>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</si>
  <si>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</si>
  <si>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</si>
  <si>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</si>
  <si>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</si>
  <si>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</si>
  <si>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</si>
  <si>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</si>
  <si>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</si>
  <si>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</si>
  <si>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</si>
  <si>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</si>
  <si>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</si>
  <si>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</si>
  <si>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</si>
  <si>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</si>
  <si>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</si>
  <si>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</si>
  <si>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</si>
  <si>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</si>
  <si>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</si>
  <si>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</si>
  <si>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</si>
  <si>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</si>
  <si>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</si>
  <si>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</si>
  <si>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</si>
  <si>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</si>
  <si>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</si>
  <si>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</si>
  <si>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</si>
  <si>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</si>
  <si>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</si>
  <si>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</si>
  <si>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</si>
  <si>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</si>
  <si>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</si>
  <si>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</si>
  <si>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</si>
  <si>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</si>
  <si>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</si>
  <si>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</si>
  <si>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</si>
  <si>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</si>
  <si>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</si>
  <si>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</si>
  <si>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</si>
  <si>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</si>
  <si>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</si>
  <si>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</si>
  <si>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</si>
  <si>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</si>
  <si>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</si>
  <si>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</si>
  <si>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</si>
  <si>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</si>
  <si>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</si>
  <si>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</si>
  <si>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</si>
  <si>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</si>
  <si>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</si>
  <si>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</si>
  <si>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</si>
  <si>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</si>
  <si>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</si>
  <si>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</si>
  <si>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</si>
  <si>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</si>
  <si>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</si>
  <si>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</si>
  <si>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</si>
  <si>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</si>
  <si>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</si>
  <si>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</si>
  <si>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</si>
  <si>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</si>
  <si>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</si>
  <si>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</si>
  <si>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</si>
  <si>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</si>
  <si>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</si>
  <si>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</si>
  <si>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</si>
  <si>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</si>
  <si>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</si>
  <si>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</si>
  <si>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</si>
  <si>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</si>
  <si>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</si>
  <si>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</si>
  <si>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</si>
  <si>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</si>
  <si>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</si>
  <si>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</si>
  <si>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</si>
  <si>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</si>
  <si>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</si>
  <si>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</si>
  <si>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</si>
  <si>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Total Siyanda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</si>
  <si>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</si>
  <si>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</si>
  <si>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</si>
  <si>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</si>
  <si>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</si>
  <si>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</si>
  <si>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</si>
  <si>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</si>
  <si>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</si>
  <si>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</si>
  <si>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</si>
  <si>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</si>
  <si>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</si>
  <si>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</si>
  <si>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</si>
  <si>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</si>
  <si>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</si>
  <si>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</si>
  <si>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</si>
  <si>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</si>
  <si>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</si>
  <si>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</si>
  <si>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</si>
  <si>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</si>
  <si>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</si>
  <si>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</si>
  <si>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</si>
  <si>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</si>
  <si>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</si>
  <si>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</si>
  <si>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</si>
  <si>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</si>
  <si>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</si>
  <si>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</si>
  <si>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</si>
  <si>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</si>
  <si>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</si>
  <si>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</si>
  <si>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</si>
  <si>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</si>
  <si>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</si>
  <si>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</si>
  <si>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</si>
  <si>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</si>
  <si>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</si>
  <si>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</si>
  <si>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</si>
  <si>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</si>
  <si>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</si>
  <si>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</si>
  <si>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</si>
  <si>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</si>
  <si>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</si>
  <si>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</si>
  <si>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</si>
  <si>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</si>
  <si>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</si>
  <si>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</si>
  <si>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</si>
  <si>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</si>
  <si>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</si>
  <si>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</si>
  <si>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</si>
  <si>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</si>
  <si>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</si>
  <si>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</si>
  <si>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</si>
  <si>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</si>
  <si>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</si>
  <si>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</si>
  <si>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</si>
  <si>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</si>
  <si>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</si>
  <si>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</si>
  <si>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</si>
  <si>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</si>
  <si>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</si>
  <si>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</si>
  <si>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</si>
  <si>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</si>
  <si>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</si>
  <si>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</si>
  <si>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</si>
  <si>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</si>
  <si>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</si>
  <si>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</si>
  <si>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</si>
  <si>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</si>
  <si>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</si>
  <si>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</si>
  <si>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</si>
  <si>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</si>
  <si>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</si>
  <si>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</si>
  <si>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</si>
  <si>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</si>
  <si>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</si>
  <si>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</si>
  <si>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</si>
  <si>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</si>
  <si>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</si>
  <si>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</si>
  <si>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</si>
  <si>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</si>
  <si>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</si>
  <si>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</si>
  <si>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</si>
  <si>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</si>
  <si>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</si>
  <si>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</si>
  <si>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</si>
  <si>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</si>
  <si>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Total Top 19</t>
  </si>
  <si>
    <r>
      <t>Operating Revenue</t>
    </r>
    <r>
      <rPr>
        <b/>
        <sz val="10"/>
        <color indexed="8"/>
        <rFont val="Calibri"/>
        <family val="2"/>
      </rPr>
      <t>¹</t>
    </r>
  </si>
  <si>
    <t>1. Operating revenue excludes internal transfers but includes capital transfers.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</si>
</sst>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##,##0"/>
    <numFmt numFmtId="173" formatCode="#,###.0%"/>
    <numFmt numFmtId="174" formatCode="_(* #,##0,_);_(* \(#,##0,\);_(* &quot;- &quot;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1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1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1" fontId="5" fillId="0" borderId="14" xfId="0" applyNumberFormat="1" applyFont="1" applyFill="1" applyBorder="1" applyAlignment="1" applyProtection="1">
      <alignment/>
      <protection/>
    </xf>
    <xf numFmtId="171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6" fillId="0" borderId="13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/>
    </xf>
    <xf numFmtId="0" fontId="8" fillId="0" borderId="26" xfId="0" applyFont="1" applyBorder="1" applyAlignment="1" applyProtection="1">
      <alignment wrapText="1"/>
      <protection/>
    </xf>
    <xf numFmtId="173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0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4" fontId="5" fillId="0" borderId="27" xfId="0" applyNumberFormat="1" applyFont="1" applyFill="1" applyBorder="1" applyAlignment="1" applyProtection="1">
      <alignment/>
      <protection/>
    </xf>
    <xf numFmtId="174" fontId="5" fillId="0" borderId="28" xfId="0" applyNumberFormat="1" applyFont="1" applyFill="1" applyBorder="1" applyAlignment="1" applyProtection="1">
      <alignment/>
      <protection/>
    </xf>
    <xf numFmtId="174" fontId="5" fillId="0" borderId="29" xfId="0" applyNumberFormat="1" applyFont="1" applyFill="1" applyBorder="1" applyAlignment="1" applyProtection="1">
      <alignment/>
      <protection/>
    </xf>
    <xf numFmtId="174" fontId="5" fillId="0" borderId="35" xfId="0" applyNumberFormat="1" applyFont="1" applyFill="1" applyBorder="1" applyAlignment="1" applyProtection="1">
      <alignment/>
      <protection/>
    </xf>
    <xf numFmtId="174" fontId="7" fillId="0" borderId="27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35" xfId="0" applyNumberFormat="1" applyFont="1" applyFill="1" applyBorder="1" applyAlignment="1" applyProtection="1">
      <alignment/>
      <protection/>
    </xf>
    <xf numFmtId="174" fontId="7" fillId="0" borderId="13" xfId="0" applyNumberFormat="1" applyFont="1" applyBorder="1" applyAlignment="1" applyProtection="1">
      <alignment/>
      <protection/>
    </xf>
    <xf numFmtId="174" fontId="7" fillId="0" borderId="31" xfId="0" applyNumberFormat="1" applyFont="1" applyBorder="1" applyAlignment="1" applyProtection="1">
      <alignment/>
      <protection/>
    </xf>
    <xf numFmtId="174" fontId="7" fillId="0" borderId="16" xfId="0" applyNumberFormat="1" applyFont="1" applyBorder="1" applyAlignment="1" applyProtection="1">
      <alignment/>
      <protection/>
    </xf>
    <xf numFmtId="174" fontId="7" fillId="0" borderId="33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5" fillId="0" borderId="36" xfId="0" applyNumberFormat="1" applyFont="1" applyFill="1" applyBorder="1" applyAlignment="1" applyProtection="1">
      <alignment/>
      <protection/>
    </xf>
    <xf numFmtId="174" fontId="7" fillId="0" borderId="36" xfId="0" applyNumberFormat="1" applyFont="1" applyFill="1" applyBorder="1" applyAlignment="1" applyProtection="1">
      <alignment/>
      <protection/>
    </xf>
    <xf numFmtId="174" fontId="5" fillId="0" borderId="31" xfId="0" applyNumberFormat="1" applyFont="1" applyBorder="1" applyAlignment="1" applyProtection="1">
      <alignment/>
      <protection/>
    </xf>
    <xf numFmtId="174" fontId="5" fillId="0" borderId="32" xfId="0" applyNumberFormat="1" applyFont="1" applyBorder="1" applyAlignment="1" applyProtection="1">
      <alignment/>
      <protection/>
    </xf>
    <xf numFmtId="174" fontId="5" fillId="0" borderId="33" xfId="0" applyNumberFormat="1" applyFont="1" applyBorder="1" applyAlignment="1" applyProtection="1">
      <alignment/>
      <protection/>
    </xf>
    <xf numFmtId="174" fontId="5" fillId="0" borderId="30" xfId="0" applyNumberFormat="1" applyFont="1" applyBorder="1" applyAlignment="1" applyProtection="1">
      <alignment/>
      <protection/>
    </xf>
    <xf numFmtId="174" fontId="5" fillId="0" borderId="34" xfId="0" applyNumberFormat="1" applyFont="1" applyBorder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 horizontal="left" wrapText="1" indent="2"/>
      <protection/>
    </xf>
    <xf numFmtId="174" fontId="5" fillId="0" borderId="33" xfId="0" applyNumberFormat="1" applyFont="1" applyFill="1" applyBorder="1" applyAlignment="1" applyProtection="1">
      <alignment/>
      <protection/>
    </xf>
    <xf numFmtId="174" fontId="5" fillId="0" borderId="31" xfId="0" applyNumberFormat="1" applyFont="1" applyFill="1" applyBorder="1" applyAlignment="1" applyProtection="1">
      <alignment/>
      <protection/>
    </xf>
    <xf numFmtId="174" fontId="5" fillId="0" borderId="32" xfId="0" applyNumberFormat="1" applyFont="1" applyFill="1" applyBorder="1" applyAlignment="1" applyProtection="1">
      <alignment/>
      <protection/>
    </xf>
    <xf numFmtId="174" fontId="5" fillId="0" borderId="26" xfId="0" applyNumberFormat="1" applyFont="1" applyFill="1" applyBorder="1" applyAlignment="1" applyProtection="1">
      <alignment/>
      <protection/>
    </xf>
    <xf numFmtId="174" fontId="6" fillId="0" borderId="27" xfId="0" applyNumberFormat="1" applyFont="1" applyBorder="1" applyAlignment="1" applyProtection="1">
      <alignment horizontal="right" wrapText="1"/>
      <protection/>
    </xf>
    <xf numFmtId="174" fontId="6" fillId="0" borderId="0" xfId="0" applyNumberFormat="1" applyFont="1" applyAlignment="1" applyProtection="1">
      <alignment horizontal="right" wrapText="1"/>
      <protection/>
    </xf>
    <xf numFmtId="174" fontId="6" fillId="0" borderId="28" xfId="0" applyNumberFormat="1" applyFont="1" applyBorder="1" applyAlignment="1" applyProtection="1">
      <alignment horizontal="right" wrapText="1"/>
      <protection/>
    </xf>
    <xf numFmtId="174" fontId="4" fillId="0" borderId="27" xfId="0" applyNumberFormat="1" applyFont="1" applyBorder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74" fontId="4" fillId="0" borderId="28" xfId="0" applyNumberFormat="1" applyFont="1" applyBorder="1" applyAlignment="1" applyProtection="1">
      <alignment horizontal="right"/>
      <protection/>
    </xf>
    <xf numFmtId="174" fontId="4" fillId="0" borderId="27" xfId="0" applyNumberFormat="1" applyFont="1" applyBorder="1" applyAlignment="1" applyProtection="1">
      <alignment horizontal="right" wrapText="1"/>
      <protection/>
    </xf>
    <xf numFmtId="174" fontId="4" fillId="0" borderId="0" xfId="0" applyNumberFormat="1" applyFont="1" applyAlignment="1" applyProtection="1">
      <alignment horizontal="right" wrapText="1"/>
      <protection/>
    </xf>
    <xf numFmtId="174" fontId="4" fillId="0" borderId="28" xfId="0" applyNumberFormat="1" applyFont="1" applyBorder="1" applyAlignment="1" applyProtection="1">
      <alignment horizontal="right" wrapText="1"/>
      <protection/>
    </xf>
    <xf numFmtId="174" fontId="6" fillId="0" borderId="33" xfId="0" applyNumberFormat="1" applyFont="1" applyBorder="1" applyAlignment="1" applyProtection="1">
      <alignment horizontal="right" wrapText="1"/>
      <protection/>
    </xf>
    <xf numFmtId="174" fontId="6" fillId="0" borderId="16" xfId="0" applyNumberFormat="1" applyFont="1" applyBorder="1" applyAlignment="1" applyProtection="1">
      <alignment horizontal="right" wrapText="1"/>
      <protection/>
    </xf>
    <xf numFmtId="174" fontId="6" fillId="0" borderId="31" xfId="0" applyNumberFormat="1" applyFont="1" applyBorder="1" applyAlignment="1" applyProtection="1">
      <alignment horizontal="right" wrapText="1"/>
      <protection/>
    </xf>
    <xf numFmtId="174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170" fontId="28" fillId="0" borderId="0" xfId="0" applyNumberFormat="1" applyFont="1" applyFill="1" applyBorder="1" applyAlignment="1" applyProtection="1">
      <alignment horizontal="left" indent="2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8" customFormat="1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21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22</v>
      </c>
      <c r="C9" s="40" t="s">
        <v>23</v>
      </c>
      <c r="D9" s="77">
        <v>21353012332</v>
      </c>
      <c r="E9" s="78">
        <v>5337528294</v>
      </c>
      <c r="F9" s="79">
        <f>$D9+$E9</f>
        <v>26690540626</v>
      </c>
      <c r="G9" s="77">
        <v>21352884832</v>
      </c>
      <c r="H9" s="78">
        <v>5337528294</v>
      </c>
      <c r="I9" s="80">
        <f>$G9+$H9</f>
        <v>26690413126</v>
      </c>
      <c r="J9" s="77">
        <v>6000069077</v>
      </c>
      <c r="K9" s="78">
        <v>496279863</v>
      </c>
      <c r="L9" s="78">
        <f>$J9+$K9</f>
        <v>6496348940</v>
      </c>
      <c r="M9" s="41">
        <f>IF($F9=0,0,$L9/$F9)</f>
        <v>0.2433951800014019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6000069077</v>
      </c>
      <c r="AA9" s="78">
        <v>496279863</v>
      </c>
      <c r="AB9" s="78">
        <f>$Z9+$AA9</f>
        <v>6496348940</v>
      </c>
      <c r="AC9" s="41">
        <f>IF($F9=0,0,$AB9/$F9)</f>
        <v>0.2433951800014019</v>
      </c>
      <c r="AD9" s="77">
        <v>5523702522</v>
      </c>
      <c r="AE9" s="78">
        <v>735435816</v>
      </c>
      <c r="AF9" s="78">
        <f>$AD9+$AE9</f>
        <v>6259138338</v>
      </c>
      <c r="AG9" s="41">
        <f>IF($AI9=0,0,$AK9/$AI9)</f>
        <v>0.25653050380104037</v>
      </c>
      <c r="AH9" s="41">
        <f>IF($AF9=0,0,(($L9/$AF9)-1))</f>
        <v>0.03789828394746686</v>
      </c>
      <c r="AI9" s="13">
        <v>24399197153</v>
      </c>
      <c r="AJ9" s="13">
        <v>22438142703</v>
      </c>
      <c r="AK9" s="13">
        <v>6259138338</v>
      </c>
      <c r="AL9" s="13"/>
    </row>
    <row r="10" spans="1:38" s="14" customFormat="1" ht="12.75">
      <c r="A10" s="30"/>
      <c r="B10" s="39" t="s">
        <v>24</v>
      </c>
      <c r="C10" s="40" t="s">
        <v>25</v>
      </c>
      <c r="D10" s="77">
        <v>12059710615</v>
      </c>
      <c r="E10" s="78">
        <v>2630520617</v>
      </c>
      <c r="F10" s="80">
        <f aca="true" t="shared" si="0" ref="F10:F18">$D10+$E10</f>
        <v>14690231232</v>
      </c>
      <c r="G10" s="77">
        <v>12059710615</v>
      </c>
      <c r="H10" s="78">
        <v>2485462737</v>
      </c>
      <c r="I10" s="80">
        <f aca="true" t="shared" si="1" ref="I10:I18">$G10+$H10</f>
        <v>14545173352</v>
      </c>
      <c r="J10" s="77">
        <v>3077635831</v>
      </c>
      <c r="K10" s="78">
        <v>406743726</v>
      </c>
      <c r="L10" s="78">
        <f aca="true" t="shared" si="2" ref="L10:L18">$J10+$K10</f>
        <v>3484379557</v>
      </c>
      <c r="M10" s="41">
        <f aca="true" t="shared" si="3" ref="M10:M18">IF($F10=0,0,$L10/$F10)</f>
        <v>0.23719024581518583</v>
      </c>
      <c r="N10" s="105">
        <v>0</v>
      </c>
      <c r="O10" s="106">
        <v>0</v>
      </c>
      <c r="P10" s="107">
        <f aca="true" t="shared" si="4" ref="P10:P18">$N10+$O10</f>
        <v>0</v>
      </c>
      <c r="Q10" s="41">
        <f aca="true" t="shared" si="5" ref="Q10:Q18">IF($F10=0,0,$P10/$F10)</f>
        <v>0</v>
      </c>
      <c r="R10" s="105">
        <v>0</v>
      </c>
      <c r="S10" s="107">
        <v>0</v>
      </c>
      <c r="T10" s="107">
        <f aca="true" t="shared" si="6" ref="T10:T18">$R10+$S10</f>
        <v>0</v>
      </c>
      <c r="U10" s="41">
        <f aca="true" t="shared" si="7" ref="U10:U18">IF($I10=0,0,$T10/$I10)</f>
        <v>0</v>
      </c>
      <c r="V10" s="105">
        <v>0</v>
      </c>
      <c r="W10" s="107">
        <v>0</v>
      </c>
      <c r="X10" s="107">
        <f aca="true" t="shared" si="8" ref="X10:X18">$V10+$W10</f>
        <v>0</v>
      </c>
      <c r="Y10" s="41">
        <f aca="true" t="shared" si="9" ref="Y10:Y18">IF($I10=0,0,$X10/$I10)</f>
        <v>0</v>
      </c>
      <c r="Z10" s="77">
        <v>3077635831</v>
      </c>
      <c r="AA10" s="78">
        <v>406743726</v>
      </c>
      <c r="AB10" s="78">
        <f aca="true" t="shared" si="10" ref="AB10:AB18">$Z10+$AA10</f>
        <v>3484379557</v>
      </c>
      <c r="AC10" s="41">
        <f aca="true" t="shared" si="11" ref="AC10:AC18">IF($F10=0,0,$AB10/$F10)</f>
        <v>0.23719024581518583</v>
      </c>
      <c r="AD10" s="77">
        <v>2625957615</v>
      </c>
      <c r="AE10" s="78">
        <v>290080297</v>
      </c>
      <c r="AF10" s="78">
        <f aca="true" t="shared" si="12" ref="AF10:AF18">$AD10+$AE10</f>
        <v>2916037912</v>
      </c>
      <c r="AG10" s="41">
        <f aca="true" t="shared" si="13" ref="AG10:AG18">IF($AI10=0,0,$AK10/$AI10)</f>
        <v>0.24760731183685883</v>
      </c>
      <c r="AH10" s="41">
        <f aca="true" t="shared" si="14" ref="AH10:AH18">IF($AF10=0,0,(($L10/$AF10)-1))</f>
        <v>0.19490200818760828</v>
      </c>
      <c r="AI10" s="13">
        <v>11776865111</v>
      </c>
      <c r="AJ10" s="13">
        <v>12532242630</v>
      </c>
      <c r="AK10" s="13">
        <v>2916037912</v>
      </c>
      <c r="AL10" s="13"/>
    </row>
    <row r="11" spans="1:38" s="14" customFormat="1" ht="12.75">
      <c r="A11" s="30"/>
      <c r="B11" s="39" t="s">
        <v>26</v>
      </c>
      <c r="C11" s="40" t="s">
        <v>27</v>
      </c>
      <c r="D11" s="77">
        <v>81860049290</v>
      </c>
      <c r="E11" s="78">
        <v>10125458406</v>
      </c>
      <c r="F11" s="80">
        <f t="shared" si="0"/>
        <v>91985507696</v>
      </c>
      <c r="G11" s="77">
        <v>81868359989</v>
      </c>
      <c r="H11" s="78">
        <v>10125458406</v>
      </c>
      <c r="I11" s="80">
        <f t="shared" si="1"/>
        <v>91993818395</v>
      </c>
      <c r="J11" s="77">
        <v>20864691653</v>
      </c>
      <c r="K11" s="78">
        <v>940958081</v>
      </c>
      <c r="L11" s="78">
        <f t="shared" si="2"/>
        <v>21805649734</v>
      </c>
      <c r="M11" s="41">
        <f t="shared" si="3"/>
        <v>0.23705527403365326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20864691653</v>
      </c>
      <c r="AA11" s="78">
        <v>940958081</v>
      </c>
      <c r="AB11" s="78">
        <f t="shared" si="10"/>
        <v>21805649734</v>
      </c>
      <c r="AC11" s="41">
        <f t="shared" si="11"/>
        <v>0.23705527403365326</v>
      </c>
      <c r="AD11" s="77">
        <v>17795951236</v>
      </c>
      <c r="AE11" s="78">
        <v>698526816</v>
      </c>
      <c r="AF11" s="78">
        <f t="shared" si="12"/>
        <v>18494478052</v>
      </c>
      <c r="AG11" s="41">
        <f t="shared" si="13"/>
        <v>0.2339650723027462</v>
      </c>
      <c r="AH11" s="41">
        <f t="shared" si="14"/>
        <v>0.17903569231259975</v>
      </c>
      <c r="AI11" s="13">
        <v>79048029990</v>
      </c>
      <c r="AJ11" s="13">
        <v>80344891864</v>
      </c>
      <c r="AK11" s="13">
        <v>18494478052</v>
      </c>
      <c r="AL11" s="13"/>
    </row>
    <row r="12" spans="1:38" s="14" customFormat="1" ht="12.75">
      <c r="A12" s="30"/>
      <c r="B12" s="39" t="s">
        <v>28</v>
      </c>
      <c r="C12" s="40" t="s">
        <v>29</v>
      </c>
      <c r="D12" s="77">
        <v>41479746941</v>
      </c>
      <c r="E12" s="78">
        <v>10176062828</v>
      </c>
      <c r="F12" s="80">
        <f t="shared" si="0"/>
        <v>51655809769</v>
      </c>
      <c r="G12" s="77">
        <v>41533707941</v>
      </c>
      <c r="H12" s="78">
        <v>10274998544</v>
      </c>
      <c r="I12" s="80">
        <f t="shared" si="1"/>
        <v>51808706485</v>
      </c>
      <c r="J12" s="77">
        <v>10137028109</v>
      </c>
      <c r="K12" s="78">
        <v>1150453153</v>
      </c>
      <c r="L12" s="78">
        <f t="shared" si="2"/>
        <v>11287481262</v>
      </c>
      <c r="M12" s="41">
        <f t="shared" si="3"/>
        <v>0.21851329622895413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10137028109</v>
      </c>
      <c r="AA12" s="78">
        <v>1150453153</v>
      </c>
      <c r="AB12" s="78">
        <f t="shared" si="10"/>
        <v>11287481262</v>
      </c>
      <c r="AC12" s="41">
        <f t="shared" si="11"/>
        <v>0.21851329622895413</v>
      </c>
      <c r="AD12" s="77">
        <v>9063098692</v>
      </c>
      <c r="AE12" s="78">
        <v>1320174079</v>
      </c>
      <c r="AF12" s="78">
        <f t="shared" si="12"/>
        <v>10383272771</v>
      </c>
      <c r="AG12" s="41">
        <f t="shared" si="13"/>
        <v>0.23399841537073604</v>
      </c>
      <c r="AH12" s="41">
        <f t="shared" si="14"/>
        <v>0.08708318763669709</v>
      </c>
      <c r="AI12" s="13">
        <v>44373261052</v>
      </c>
      <c r="AJ12" s="13">
        <v>44364147619</v>
      </c>
      <c r="AK12" s="13">
        <v>10383272771</v>
      </c>
      <c r="AL12" s="13"/>
    </row>
    <row r="13" spans="1:38" s="14" customFormat="1" ht="12.75">
      <c r="A13" s="30"/>
      <c r="B13" s="39" t="s">
        <v>30</v>
      </c>
      <c r="C13" s="40" t="s">
        <v>31</v>
      </c>
      <c r="D13" s="77">
        <v>11220775562</v>
      </c>
      <c r="E13" s="78">
        <v>4489023369</v>
      </c>
      <c r="F13" s="80">
        <f t="shared" si="0"/>
        <v>15709798931</v>
      </c>
      <c r="G13" s="77">
        <v>11220775562</v>
      </c>
      <c r="H13" s="78">
        <v>4489023369</v>
      </c>
      <c r="I13" s="80">
        <f t="shared" si="1"/>
        <v>15709798931</v>
      </c>
      <c r="J13" s="77">
        <v>3262854571</v>
      </c>
      <c r="K13" s="78">
        <v>293294877</v>
      </c>
      <c r="L13" s="78">
        <f t="shared" si="2"/>
        <v>3556149448</v>
      </c>
      <c r="M13" s="41">
        <f t="shared" si="3"/>
        <v>0.22636505175013305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3262854571</v>
      </c>
      <c r="AA13" s="78">
        <v>293294877</v>
      </c>
      <c r="AB13" s="78">
        <f t="shared" si="10"/>
        <v>3556149448</v>
      </c>
      <c r="AC13" s="41">
        <f t="shared" si="11"/>
        <v>0.22636505175013305</v>
      </c>
      <c r="AD13" s="77">
        <v>3342563704</v>
      </c>
      <c r="AE13" s="78">
        <v>420723038</v>
      </c>
      <c r="AF13" s="78">
        <f t="shared" si="12"/>
        <v>3763286742</v>
      </c>
      <c r="AG13" s="41">
        <f t="shared" si="13"/>
        <v>0.3035408875275514</v>
      </c>
      <c r="AH13" s="41">
        <f t="shared" si="14"/>
        <v>-0.05504159215088589</v>
      </c>
      <c r="AI13" s="13">
        <v>12397956574</v>
      </c>
      <c r="AJ13" s="13">
        <v>12290036342</v>
      </c>
      <c r="AK13" s="13">
        <v>3763286742</v>
      </c>
      <c r="AL13" s="13"/>
    </row>
    <row r="14" spans="1:38" s="14" customFormat="1" ht="12.75">
      <c r="A14" s="30"/>
      <c r="B14" s="39" t="s">
        <v>32</v>
      </c>
      <c r="C14" s="40" t="s">
        <v>33</v>
      </c>
      <c r="D14" s="77">
        <v>7013374067</v>
      </c>
      <c r="E14" s="78">
        <v>1315384764</v>
      </c>
      <c r="F14" s="80">
        <f t="shared" si="0"/>
        <v>8328758831</v>
      </c>
      <c r="G14" s="77">
        <v>7013374067</v>
      </c>
      <c r="H14" s="78">
        <v>1469384071</v>
      </c>
      <c r="I14" s="80">
        <f t="shared" si="1"/>
        <v>8482758138</v>
      </c>
      <c r="J14" s="77">
        <v>2543345522</v>
      </c>
      <c r="K14" s="78">
        <v>217734977</v>
      </c>
      <c r="L14" s="78">
        <f t="shared" si="2"/>
        <v>2761080499</v>
      </c>
      <c r="M14" s="41">
        <f t="shared" si="3"/>
        <v>0.33151163997246974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2543345522</v>
      </c>
      <c r="AA14" s="78">
        <v>217734977</v>
      </c>
      <c r="AB14" s="78">
        <f t="shared" si="10"/>
        <v>2761080499</v>
      </c>
      <c r="AC14" s="41">
        <f t="shared" si="11"/>
        <v>0.33151163997246974</v>
      </c>
      <c r="AD14" s="77">
        <v>2727682464</v>
      </c>
      <c r="AE14" s="78">
        <v>239928686</v>
      </c>
      <c r="AF14" s="78">
        <f t="shared" si="12"/>
        <v>2967611150</v>
      </c>
      <c r="AG14" s="41">
        <f t="shared" si="13"/>
        <v>0.2836903614835558</v>
      </c>
      <c r="AH14" s="41">
        <f t="shared" si="14"/>
        <v>-0.06959491677337848</v>
      </c>
      <c r="AI14" s="13">
        <v>10460740134</v>
      </c>
      <c r="AJ14" s="13">
        <v>10800938791</v>
      </c>
      <c r="AK14" s="13">
        <v>2967611150</v>
      </c>
      <c r="AL14" s="13"/>
    </row>
    <row r="15" spans="1:38" s="14" customFormat="1" ht="12.75">
      <c r="A15" s="30"/>
      <c r="B15" s="39" t="s">
        <v>34</v>
      </c>
      <c r="C15" s="40" t="s">
        <v>35</v>
      </c>
      <c r="D15" s="77">
        <v>10665894274</v>
      </c>
      <c r="E15" s="78">
        <v>2085514111</v>
      </c>
      <c r="F15" s="80">
        <f t="shared" si="0"/>
        <v>12751408385</v>
      </c>
      <c r="G15" s="77">
        <v>10665894274</v>
      </c>
      <c r="H15" s="78">
        <v>2085514111</v>
      </c>
      <c r="I15" s="80">
        <f t="shared" si="1"/>
        <v>12751408385</v>
      </c>
      <c r="J15" s="77">
        <v>2902358492</v>
      </c>
      <c r="K15" s="78">
        <v>232526324</v>
      </c>
      <c r="L15" s="78">
        <f t="shared" si="2"/>
        <v>3134884816</v>
      </c>
      <c r="M15" s="41">
        <f t="shared" si="3"/>
        <v>0.24584616234922665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2902358492</v>
      </c>
      <c r="AA15" s="78">
        <v>232526324</v>
      </c>
      <c r="AB15" s="78">
        <f t="shared" si="10"/>
        <v>3134884816</v>
      </c>
      <c r="AC15" s="41">
        <f t="shared" si="11"/>
        <v>0.24584616234922665</v>
      </c>
      <c r="AD15" s="77">
        <v>2530289726</v>
      </c>
      <c r="AE15" s="78">
        <v>164323714</v>
      </c>
      <c r="AF15" s="78">
        <f t="shared" si="12"/>
        <v>2694613440</v>
      </c>
      <c r="AG15" s="41">
        <f t="shared" si="13"/>
        <v>0.25671996343642284</v>
      </c>
      <c r="AH15" s="41">
        <f t="shared" si="14"/>
        <v>0.16338943815258333</v>
      </c>
      <c r="AI15" s="13">
        <v>10496314365</v>
      </c>
      <c r="AJ15" s="13">
        <v>10545769807</v>
      </c>
      <c r="AK15" s="13">
        <v>2694613440</v>
      </c>
      <c r="AL15" s="13"/>
    </row>
    <row r="16" spans="1:38" s="14" customFormat="1" ht="12.75">
      <c r="A16" s="30"/>
      <c r="B16" s="39" t="s">
        <v>36</v>
      </c>
      <c r="C16" s="40" t="s">
        <v>37</v>
      </c>
      <c r="D16" s="77">
        <v>4097762264</v>
      </c>
      <c r="E16" s="78">
        <v>1099089368</v>
      </c>
      <c r="F16" s="80">
        <f t="shared" si="0"/>
        <v>5196851632</v>
      </c>
      <c r="G16" s="77">
        <v>4097762264</v>
      </c>
      <c r="H16" s="78">
        <v>1099089368</v>
      </c>
      <c r="I16" s="80">
        <f t="shared" si="1"/>
        <v>5196851632</v>
      </c>
      <c r="J16" s="77">
        <v>1261618040</v>
      </c>
      <c r="K16" s="78">
        <v>260951897</v>
      </c>
      <c r="L16" s="78">
        <f t="shared" si="2"/>
        <v>1522569937</v>
      </c>
      <c r="M16" s="41">
        <f t="shared" si="3"/>
        <v>0.2929792968543998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1261618040</v>
      </c>
      <c r="AA16" s="78">
        <v>260951897</v>
      </c>
      <c r="AB16" s="78">
        <f t="shared" si="10"/>
        <v>1522569937</v>
      </c>
      <c r="AC16" s="41">
        <f t="shared" si="11"/>
        <v>0.2929792968543998</v>
      </c>
      <c r="AD16" s="77">
        <v>1140323097</v>
      </c>
      <c r="AE16" s="78">
        <v>101053854</v>
      </c>
      <c r="AF16" s="78">
        <f t="shared" si="12"/>
        <v>1241376951</v>
      </c>
      <c r="AG16" s="41">
        <f t="shared" si="13"/>
        <v>0.2943729159728614</v>
      </c>
      <c r="AH16" s="41">
        <f t="shared" si="14"/>
        <v>0.2265170025699954</v>
      </c>
      <c r="AI16" s="13">
        <v>4217021620</v>
      </c>
      <c r="AJ16" s="13">
        <v>4450807943</v>
      </c>
      <c r="AK16" s="13">
        <v>1241376951</v>
      </c>
      <c r="AL16" s="13"/>
    </row>
    <row r="17" spans="1:38" s="14" customFormat="1" ht="12.75">
      <c r="A17" s="30"/>
      <c r="B17" s="42" t="s">
        <v>38</v>
      </c>
      <c r="C17" s="40" t="s">
        <v>39</v>
      </c>
      <c r="D17" s="77">
        <v>35590367724</v>
      </c>
      <c r="E17" s="78">
        <v>7305844799</v>
      </c>
      <c r="F17" s="80">
        <f t="shared" si="0"/>
        <v>42896212523</v>
      </c>
      <c r="G17" s="77">
        <v>35744936409</v>
      </c>
      <c r="H17" s="78">
        <v>7914850973</v>
      </c>
      <c r="I17" s="80">
        <f t="shared" si="1"/>
        <v>43659787382</v>
      </c>
      <c r="J17" s="77">
        <v>9267911153</v>
      </c>
      <c r="K17" s="78">
        <v>559703779</v>
      </c>
      <c r="L17" s="78">
        <f t="shared" si="2"/>
        <v>9827614932</v>
      </c>
      <c r="M17" s="41">
        <f t="shared" si="3"/>
        <v>0.22910215970071135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9267911153</v>
      </c>
      <c r="AA17" s="78">
        <v>559703779</v>
      </c>
      <c r="AB17" s="78">
        <f t="shared" si="10"/>
        <v>9827614932</v>
      </c>
      <c r="AC17" s="41">
        <f t="shared" si="11"/>
        <v>0.22910215970071135</v>
      </c>
      <c r="AD17" s="77">
        <v>8631061593</v>
      </c>
      <c r="AE17" s="78">
        <v>625329691</v>
      </c>
      <c r="AF17" s="78">
        <f t="shared" si="12"/>
        <v>9256391284</v>
      </c>
      <c r="AG17" s="41">
        <f t="shared" si="13"/>
        <v>0.2500636198267367</v>
      </c>
      <c r="AH17" s="41">
        <f t="shared" si="14"/>
        <v>0.06171126851426223</v>
      </c>
      <c r="AI17" s="13">
        <v>37016145293</v>
      </c>
      <c r="AJ17" s="13">
        <v>38032383622</v>
      </c>
      <c r="AK17" s="13">
        <v>9256391284</v>
      </c>
      <c r="AL17" s="13"/>
    </row>
    <row r="18" spans="1:38" s="14" customFormat="1" ht="12.75">
      <c r="A18" s="43"/>
      <c r="B18" s="44" t="s">
        <v>655</v>
      </c>
      <c r="C18" s="43"/>
      <c r="D18" s="81">
        <f>SUM(D9:D17)</f>
        <v>225340693069</v>
      </c>
      <c r="E18" s="82">
        <f>SUM(E9:E17)</f>
        <v>44564426556</v>
      </c>
      <c r="F18" s="83">
        <f t="shared" si="0"/>
        <v>269905119625</v>
      </c>
      <c r="G18" s="81">
        <f>SUM(G9:G17)</f>
        <v>225557405953</v>
      </c>
      <c r="H18" s="82">
        <f>SUM(H9:H17)</f>
        <v>45281309873</v>
      </c>
      <c r="I18" s="83">
        <f t="shared" si="1"/>
        <v>270838715826</v>
      </c>
      <c r="J18" s="81">
        <f>SUM(J9:J17)</f>
        <v>59317512448</v>
      </c>
      <c r="K18" s="82">
        <f>SUM(K9:K17)</f>
        <v>4558646677</v>
      </c>
      <c r="L18" s="82">
        <f t="shared" si="2"/>
        <v>63876159125</v>
      </c>
      <c r="M18" s="45">
        <f t="shared" si="3"/>
        <v>0.2366615320737453</v>
      </c>
      <c r="N18" s="108">
        <f>SUM(N9:N17)</f>
        <v>0</v>
      </c>
      <c r="O18" s="109">
        <f>SUM(O9:O17)</f>
        <v>0</v>
      </c>
      <c r="P18" s="110">
        <f t="shared" si="4"/>
        <v>0</v>
      </c>
      <c r="Q18" s="45">
        <f t="shared" si="5"/>
        <v>0</v>
      </c>
      <c r="R18" s="108">
        <f>SUM(R9:R17)</f>
        <v>0</v>
      </c>
      <c r="S18" s="110">
        <f>SUM(S9:S17)</f>
        <v>0</v>
      </c>
      <c r="T18" s="110">
        <f t="shared" si="6"/>
        <v>0</v>
      </c>
      <c r="U18" s="45">
        <f t="shared" si="7"/>
        <v>0</v>
      </c>
      <c r="V18" s="108">
        <f>SUM(V9:V17)</f>
        <v>0</v>
      </c>
      <c r="W18" s="110">
        <f>SUM(W9:W17)</f>
        <v>0</v>
      </c>
      <c r="X18" s="110">
        <f t="shared" si="8"/>
        <v>0</v>
      </c>
      <c r="Y18" s="45">
        <f t="shared" si="9"/>
        <v>0</v>
      </c>
      <c r="Z18" s="81">
        <f>SUM(Z9:Z17)</f>
        <v>59317512448</v>
      </c>
      <c r="AA18" s="82">
        <f>SUM(AA9:AA17)</f>
        <v>4558646677</v>
      </c>
      <c r="AB18" s="82">
        <f t="shared" si="10"/>
        <v>63876159125</v>
      </c>
      <c r="AC18" s="45">
        <f t="shared" si="11"/>
        <v>0.2366615320737453</v>
      </c>
      <c r="AD18" s="81">
        <f>SUM(AD9:AD17)</f>
        <v>53380630649</v>
      </c>
      <c r="AE18" s="82">
        <f>SUM(AE9:AE17)</f>
        <v>4595575991</v>
      </c>
      <c r="AF18" s="82">
        <f t="shared" si="12"/>
        <v>57976206640</v>
      </c>
      <c r="AG18" s="45">
        <f t="shared" si="13"/>
        <v>0.24756528005870243</v>
      </c>
      <c r="AH18" s="45">
        <f t="shared" si="14"/>
        <v>0.10176506582494138</v>
      </c>
      <c r="AI18" s="13">
        <f>SUM(AI9:AI17)</f>
        <v>234185531292</v>
      </c>
      <c r="AJ18" s="13">
        <f>SUM(AJ9:AJ17)</f>
        <v>235799361321</v>
      </c>
      <c r="AK18" s="13">
        <f>SUM(AK9:AK17)</f>
        <v>57976206640</v>
      </c>
      <c r="AL18" s="13"/>
    </row>
    <row r="19" spans="1:38" s="14" customFormat="1" ht="12.75" customHeight="1">
      <c r="A19" s="46"/>
      <c r="B19" s="47"/>
      <c r="C19" s="48"/>
      <c r="D19" s="84"/>
      <c r="E19" s="85"/>
      <c r="F19" s="86"/>
      <c r="G19" s="84"/>
      <c r="H19" s="85"/>
      <c r="I19" s="86"/>
      <c r="J19" s="87"/>
      <c r="K19" s="85"/>
      <c r="L19" s="86"/>
      <c r="M19" s="49"/>
      <c r="N19" s="87"/>
      <c r="O19" s="86"/>
      <c r="P19" s="85"/>
      <c r="Q19" s="49"/>
      <c r="R19" s="87"/>
      <c r="S19" s="85"/>
      <c r="T19" s="85"/>
      <c r="U19" s="49"/>
      <c r="V19" s="87"/>
      <c r="W19" s="85"/>
      <c r="X19" s="85"/>
      <c r="Y19" s="49"/>
      <c r="Z19" s="87"/>
      <c r="AA19" s="85"/>
      <c r="AB19" s="86"/>
      <c r="AC19" s="49"/>
      <c r="AD19" s="87"/>
      <c r="AE19" s="85"/>
      <c r="AF19" s="85"/>
      <c r="AG19" s="49"/>
      <c r="AH19" s="49"/>
      <c r="AI19" s="13"/>
      <c r="AJ19" s="13"/>
      <c r="AK19" s="13"/>
      <c r="AL19" s="13"/>
    </row>
    <row r="20" spans="1:38" s="14" customFormat="1" ht="12.75">
      <c r="A20" s="13"/>
      <c r="B20" s="130" t="s">
        <v>658</v>
      </c>
      <c r="C20" s="13"/>
      <c r="D20" s="88"/>
      <c r="E20" s="88"/>
      <c r="F20" s="88"/>
      <c r="G20" s="88"/>
      <c r="H20" s="88"/>
      <c r="I20" s="88"/>
      <c r="J20" s="88"/>
      <c r="K20" s="88"/>
      <c r="L20" s="88"/>
      <c r="M20" s="13"/>
      <c r="N20" s="88"/>
      <c r="O20" s="88"/>
      <c r="P20" s="88"/>
      <c r="Q20" s="13"/>
      <c r="R20" s="88"/>
      <c r="S20" s="88"/>
      <c r="T20" s="88"/>
      <c r="U20" s="13"/>
      <c r="V20" s="88"/>
      <c r="W20" s="88"/>
      <c r="X20" s="88"/>
      <c r="Y20" s="13"/>
      <c r="Z20" s="88"/>
      <c r="AA20" s="88"/>
      <c r="AB20" s="88"/>
      <c r="AC20" s="13"/>
      <c r="AD20" s="88"/>
      <c r="AE20" s="88"/>
      <c r="AF20" s="88"/>
      <c r="AG20" s="13"/>
      <c r="AH20" s="13"/>
      <c r="AI20" s="13"/>
      <c r="AJ20" s="13"/>
      <c r="AK20" s="13"/>
      <c r="AL20" s="13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1" t="s">
        <v>486</v>
      </c>
      <c r="C9" s="40" t="s">
        <v>487</v>
      </c>
      <c r="D9" s="77">
        <v>132274562</v>
      </c>
      <c r="E9" s="78">
        <v>50056876</v>
      </c>
      <c r="F9" s="79">
        <f>$D9+$E9</f>
        <v>182331438</v>
      </c>
      <c r="G9" s="77">
        <v>132274562</v>
      </c>
      <c r="H9" s="78">
        <v>50056876</v>
      </c>
      <c r="I9" s="80">
        <f>$G9+$H9</f>
        <v>182331438</v>
      </c>
      <c r="J9" s="77">
        <v>31257577</v>
      </c>
      <c r="K9" s="78">
        <v>18403762</v>
      </c>
      <c r="L9" s="78">
        <f>$J9+$K9</f>
        <v>49661339</v>
      </c>
      <c r="M9" s="41">
        <f>IF($F9=0,0,$L9/$F9)</f>
        <v>0.27236849302971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31257577</v>
      </c>
      <c r="AA9" s="78">
        <v>18403762</v>
      </c>
      <c r="AB9" s="78">
        <f>$Z9+$AA9</f>
        <v>49661339</v>
      </c>
      <c r="AC9" s="41">
        <f>IF($F9=0,0,$AB9/$F9)</f>
        <v>0.27236849302971</v>
      </c>
      <c r="AD9" s="77">
        <v>24767872</v>
      </c>
      <c r="AE9" s="78">
        <v>16718450</v>
      </c>
      <c r="AF9" s="78">
        <f>$AD9+$AE9</f>
        <v>41486322</v>
      </c>
      <c r="AG9" s="41">
        <f>IF($AI9=0,0,$AK9/$AI9)</f>
        <v>0.4264369008571299</v>
      </c>
      <c r="AH9" s="41">
        <f>IF($AF9=0,0,(($L9/$AF9)-1))</f>
        <v>0.1970533083168955</v>
      </c>
      <c r="AI9" s="13">
        <v>97285957</v>
      </c>
      <c r="AJ9" s="13">
        <v>97285957</v>
      </c>
      <c r="AK9" s="13">
        <v>41486322</v>
      </c>
      <c r="AL9" s="13"/>
    </row>
    <row r="10" spans="1:38" s="14" customFormat="1" ht="12.75">
      <c r="A10" s="30" t="s">
        <v>98</v>
      </c>
      <c r="B10" s="61" t="s">
        <v>488</v>
      </c>
      <c r="C10" s="40" t="s">
        <v>489</v>
      </c>
      <c r="D10" s="77">
        <v>173527821</v>
      </c>
      <c r="E10" s="78">
        <v>61274269</v>
      </c>
      <c r="F10" s="80">
        <f aca="true" t="shared" si="0" ref="F10:F46">$D10+$E10</f>
        <v>234802090</v>
      </c>
      <c r="G10" s="77">
        <v>173527821</v>
      </c>
      <c r="H10" s="78">
        <v>61274269</v>
      </c>
      <c r="I10" s="80">
        <f aca="true" t="shared" si="1" ref="I10:I46">$G10+$H10</f>
        <v>234802090</v>
      </c>
      <c r="J10" s="77">
        <v>51078399</v>
      </c>
      <c r="K10" s="78">
        <v>18571712</v>
      </c>
      <c r="L10" s="78">
        <f aca="true" t="shared" si="2" ref="L10:L46">$J10+$K10</f>
        <v>69650111</v>
      </c>
      <c r="M10" s="41">
        <f aca="true" t="shared" si="3" ref="M10:M46">IF($F10=0,0,$L10/$F10)</f>
        <v>0.2966332667652149</v>
      </c>
      <c r="N10" s="105">
        <v>0</v>
      </c>
      <c r="O10" s="106">
        <v>0</v>
      </c>
      <c r="P10" s="107">
        <f aca="true" t="shared" si="4" ref="P10:P46">$N10+$O10</f>
        <v>0</v>
      </c>
      <c r="Q10" s="41">
        <f aca="true" t="shared" si="5" ref="Q10:Q46">IF($F10=0,0,$P10/$F10)</f>
        <v>0</v>
      </c>
      <c r="R10" s="105">
        <v>0</v>
      </c>
      <c r="S10" s="107">
        <v>0</v>
      </c>
      <c r="T10" s="107">
        <f aca="true" t="shared" si="6" ref="T10:T46">$R10+$S10</f>
        <v>0</v>
      </c>
      <c r="U10" s="41">
        <f aca="true" t="shared" si="7" ref="U10:U46">IF($I10=0,0,$T10/$I10)</f>
        <v>0</v>
      </c>
      <c r="V10" s="105">
        <v>0</v>
      </c>
      <c r="W10" s="107">
        <v>0</v>
      </c>
      <c r="X10" s="107">
        <f aca="true" t="shared" si="8" ref="X10:X46">$V10+$W10</f>
        <v>0</v>
      </c>
      <c r="Y10" s="41">
        <f aca="true" t="shared" si="9" ref="Y10:Y46">IF($I10=0,0,$X10/$I10)</f>
        <v>0</v>
      </c>
      <c r="Z10" s="77">
        <v>51078399</v>
      </c>
      <c r="AA10" s="78">
        <v>18571712</v>
      </c>
      <c r="AB10" s="78">
        <f aca="true" t="shared" si="10" ref="AB10:AB46">$Z10+$AA10</f>
        <v>69650111</v>
      </c>
      <c r="AC10" s="41">
        <f aca="true" t="shared" si="11" ref="AC10:AC46">IF($F10=0,0,$AB10/$F10)</f>
        <v>0.2966332667652149</v>
      </c>
      <c r="AD10" s="77">
        <v>56458907</v>
      </c>
      <c r="AE10" s="78">
        <v>2122762</v>
      </c>
      <c r="AF10" s="78">
        <f aca="true" t="shared" si="12" ref="AF10:AF46">$AD10+$AE10</f>
        <v>58581669</v>
      </c>
      <c r="AG10" s="41">
        <f aca="true" t="shared" si="13" ref="AG10:AG46">IF($AI10=0,0,$AK10/$AI10)</f>
        <v>0.34761550066756236</v>
      </c>
      <c r="AH10" s="41">
        <f aca="true" t="shared" si="14" ref="AH10:AH46">IF($AF10=0,0,(($L10/$AF10)-1))</f>
        <v>0.18894036631151634</v>
      </c>
      <c r="AI10" s="13">
        <v>168524329</v>
      </c>
      <c r="AJ10" s="13">
        <v>196075924</v>
      </c>
      <c r="AK10" s="13">
        <v>58581669</v>
      </c>
      <c r="AL10" s="13"/>
    </row>
    <row r="11" spans="1:38" s="14" customFormat="1" ht="12.75">
      <c r="A11" s="30" t="s">
        <v>98</v>
      </c>
      <c r="B11" s="61" t="s">
        <v>490</v>
      </c>
      <c r="C11" s="40" t="s">
        <v>491</v>
      </c>
      <c r="D11" s="77">
        <v>173020435</v>
      </c>
      <c r="E11" s="78">
        <v>62860600</v>
      </c>
      <c r="F11" s="79">
        <f t="shared" si="0"/>
        <v>235881035</v>
      </c>
      <c r="G11" s="77">
        <v>173020435</v>
      </c>
      <c r="H11" s="78">
        <v>62860600</v>
      </c>
      <c r="I11" s="80">
        <f t="shared" si="1"/>
        <v>235881035</v>
      </c>
      <c r="J11" s="77">
        <v>44119694</v>
      </c>
      <c r="K11" s="78">
        <v>7184492</v>
      </c>
      <c r="L11" s="78">
        <f t="shared" si="2"/>
        <v>51304186</v>
      </c>
      <c r="M11" s="41">
        <f t="shared" si="3"/>
        <v>0.21750025812800083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44119694</v>
      </c>
      <c r="AA11" s="78">
        <v>7184492</v>
      </c>
      <c r="AB11" s="78">
        <f t="shared" si="10"/>
        <v>51304186</v>
      </c>
      <c r="AC11" s="41">
        <f t="shared" si="11"/>
        <v>0.21750025812800083</v>
      </c>
      <c r="AD11" s="77">
        <v>52224828</v>
      </c>
      <c r="AE11" s="78">
        <v>8451529</v>
      </c>
      <c r="AF11" s="78">
        <f t="shared" si="12"/>
        <v>60676357</v>
      </c>
      <c r="AG11" s="41">
        <f t="shared" si="13"/>
        <v>0.3235043974420825</v>
      </c>
      <c r="AH11" s="41">
        <f t="shared" si="14"/>
        <v>-0.15446166288460594</v>
      </c>
      <c r="AI11" s="13">
        <v>187559605</v>
      </c>
      <c r="AJ11" s="13">
        <v>252448835</v>
      </c>
      <c r="AK11" s="13">
        <v>60676357</v>
      </c>
      <c r="AL11" s="13"/>
    </row>
    <row r="12" spans="1:38" s="14" customFormat="1" ht="12.75">
      <c r="A12" s="30" t="s">
        <v>117</v>
      </c>
      <c r="B12" s="61" t="s">
        <v>492</v>
      </c>
      <c r="C12" s="40" t="s">
        <v>493</v>
      </c>
      <c r="D12" s="77">
        <v>70778970</v>
      </c>
      <c r="E12" s="78">
        <v>1488300</v>
      </c>
      <c r="F12" s="79">
        <f t="shared" si="0"/>
        <v>72267270</v>
      </c>
      <c r="G12" s="77">
        <v>70778970</v>
      </c>
      <c r="H12" s="78">
        <v>1488300</v>
      </c>
      <c r="I12" s="80">
        <f t="shared" si="1"/>
        <v>72267270</v>
      </c>
      <c r="J12" s="77">
        <v>23800924</v>
      </c>
      <c r="K12" s="78">
        <v>0</v>
      </c>
      <c r="L12" s="78">
        <f t="shared" si="2"/>
        <v>23800924</v>
      </c>
      <c r="M12" s="41">
        <f t="shared" si="3"/>
        <v>0.32934582972346954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23800924</v>
      </c>
      <c r="AA12" s="78">
        <v>0</v>
      </c>
      <c r="AB12" s="78">
        <f t="shared" si="10"/>
        <v>23800924</v>
      </c>
      <c r="AC12" s="41">
        <f t="shared" si="11"/>
        <v>0.32934582972346954</v>
      </c>
      <c r="AD12" s="77">
        <v>39996914</v>
      </c>
      <c r="AE12" s="78">
        <v>0</v>
      </c>
      <c r="AF12" s="78">
        <f t="shared" si="12"/>
        <v>39996914</v>
      </c>
      <c r="AG12" s="41">
        <f t="shared" si="13"/>
        <v>0.244508448382008</v>
      </c>
      <c r="AH12" s="41">
        <f t="shared" si="14"/>
        <v>-0.4049309904259114</v>
      </c>
      <c r="AI12" s="13">
        <v>163580908</v>
      </c>
      <c r="AJ12" s="13">
        <v>163580908</v>
      </c>
      <c r="AK12" s="13">
        <v>39996914</v>
      </c>
      <c r="AL12" s="13"/>
    </row>
    <row r="13" spans="1:38" s="58" customFormat="1" ht="12.75">
      <c r="A13" s="62"/>
      <c r="B13" s="63" t="s">
        <v>494</v>
      </c>
      <c r="C13" s="33"/>
      <c r="D13" s="81">
        <f>SUM(D9:D12)</f>
        <v>549601788</v>
      </c>
      <c r="E13" s="82">
        <f>SUM(E9:E12)</f>
        <v>175680045</v>
      </c>
      <c r="F13" s="90">
        <f t="shared" si="0"/>
        <v>725281833</v>
      </c>
      <c r="G13" s="81">
        <f>SUM(G9:G12)</f>
        <v>549601788</v>
      </c>
      <c r="H13" s="82">
        <f>SUM(H9:H12)</f>
        <v>175680045</v>
      </c>
      <c r="I13" s="83">
        <f t="shared" si="1"/>
        <v>725281833</v>
      </c>
      <c r="J13" s="81">
        <f>SUM(J9:J12)</f>
        <v>150256594</v>
      </c>
      <c r="K13" s="82">
        <f>SUM(K9:K12)</f>
        <v>44159966</v>
      </c>
      <c r="L13" s="82">
        <f t="shared" si="2"/>
        <v>194416560</v>
      </c>
      <c r="M13" s="45">
        <f t="shared" si="3"/>
        <v>0.2680565693970719</v>
      </c>
      <c r="N13" s="111">
        <f>SUM(N9:N12)</f>
        <v>0</v>
      </c>
      <c r="O13" s="112">
        <f>SUM(O9:O12)</f>
        <v>0</v>
      </c>
      <c r="P13" s="113">
        <f t="shared" si="4"/>
        <v>0</v>
      </c>
      <c r="Q13" s="45">
        <f t="shared" si="5"/>
        <v>0</v>
      </c>
      <c r="R13" s="111">
        <f>SUM(R9:R12)</f>
        <v>0</v>
      </c>
      <c r="S13" s="113">
        <f>SUM(S9:S12)</f>
        <v>0</v>
      </c>
      <c r="T13" s="113">
        <f t="shared" si="6"/>
        <v>0</v>
      </c>
      <c r="U13" s="45">
        <f t="shared" si="7"/>
        <v>0</v>
      </c>
      <c r="V13" s="111">
        <f>SUM(V9:V12)</f>
        <v>0</v>
      </c>
      <c r="W13" s="113">
        <f>SUM(W9:W12)</f>
        <v>0</v>
      </c>
      <c r="X13" s="113">
        <f t="shared" si="8"/>
        <v>0</v>
      </c>
      <c r="Y13" s="45">
        <f t="shared" si="9"/>
        <v>0</v>
      </c>
      <c r="Z13" s="81">
        <f>SUM(Z9:Z12)</f>
        <v>150256594</v>
      </c>
      <c r="AA13" s="82">
        <f>SUM(AA9:AA12)</f>
        <v>44159966</v>
      </c>
      <c r="AB13" s="82">
        <f t="shared" si="10"/>
        <v>194416560</v>
      </c>
      <c r="AC13" s="45">
        <f t="shared" si="11"/>
        <v>0.2680565693970719</v>
      </c>
      <c r="AD13" s="81">
        <f>SUM(AD9:AD12)</f>
        <v>173448521</v>
      </c>
      <c r="AE13" s="82">
        <f>SUM(AE9:AE12)</f>
        <v>27292741</v>
      </c>
      <c r="AF13" s="82">
        <f t="shared" si="12"/>
        <v>200741262</v>
      </c>
      <c r="AG13" s="45">
        <f t="shared" si="13"/>
        <v>0.32537645193972753</v>
      </c>
      <c r="AH13" s="45">
        <f t="shared" si="14"/>
        <v>-0.03150673626830147</v>
      </c>
      <c r="AI13" s="64">
        <f>SUM(AI9:AI12)</f>
        <v>616950799</v>
      </c>
      <c r="AJ13" s="64">
        <f>SUM(AJ9:AJ12)</f>
        <v>709391624</v>
      </c>
      <c r="AK13" s="64">
        <f>SUM(AK9:AK12)</f>
        <v>200741262</v>
      </c>
      <c r="AL13" s="64"/>
    </row>
    <row r="14" spans="1:38" s="14" customFormat="1" ht="12.75">
      <c r="A14" s="30" t="s">
        <v>98</v>
      </c>
      <c r="B14" s="61" t="s">
        <v>495</v>
      </c>
      <c r="C14" s="40" t="s">
        <v>496</v>
      </c>
      <c r="D14" s="77">
        <v>53408626</v>
      </c>
      <c r="E14" s="78">
        <v>9513000</v>
      </c>
      <c r="F14" s="79">
        <f t="shared" si="0"/>
        <v>62921626</v>
      </c>
      <c r="G14" s="77">
        <v>53408626</v>
      </c>
      <c r="H14" s="78">
        <v>9513000</v>
      </c>
      <c r="I14" s="80">
        <f t="shared" si="1"/>
        <v>62921626</v>
      </c>
      <c r="J14" s="77">
        <v>18989984</v>
      </c>
      <c r="K14" s="78">
        <v>184520</v>
      </c>
      <c r="L14" s="78">
        <f t="shared" si="2"/>
        <v>19174504</v>
      </c>
      <c r="M14" s="41">
        <f t="shared" si="3"/>
        <v>0.30473630799051504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18989984</v>
      </c>
      <c r="AA14" s="78">
        <v>184520</v>
      </c>
      <c r="AB14" s="78">
        <f t="shared" si="10"/>
        <v>19174504</v>
      </c>
      <c r="AC14" s="41">
        <f t="shared" si="11"/>
        <v>0.30473630799051504</v>
      </c>
      <c r="AD14" s="77">
        <v>14157470</v>
      </c>
      <c r="AE14" s="78">
        <v>627565</v>
      </c>
      <c r="AF14" s="78">
        <f t="shared" si="12"/>
        <v>14785035</v>
      </c>
      <c r="AG14" s="41">
        <f t="shared" si="13"/>
        <v>0.28546225922734536</v>
      </c>
      <c r="AH14" s="41">
        <f t="shared" si="14"/>
        <v>0.2968859390593259</v>
      </c>
      <c r="AI14" s="13">
        <v>51793309</v>
      </c>
      <c r="AJ14" s="13">
        <v>51793309</v>
      </c>
      <c r="AK14" s="13">
        <v>14785035</v>
      </c>
      <c r="AL14" s="13"/>
    </row>
    <row r="15" spans="1:38" s="14" customFormat="1" ht="12.75">
      <c r="A15" s="30" t="s">
        <v>98</v>
      </c>
      <c r="B15" s="61" t="s">
        <v>497</v>
      </c>
      <c r="C15" s="40" t="s">
        <v>498</v>
      </c>
      <c r="D15" s="77">
        <v>159746907</v>
      </c>
      <c r="E15" s="78">
        <v>50598000</v>
      </c>
      <c r="F15" s="79">
        <f t="shared" si="0"/>
        <v>210344907</v>
      </c>
      <c r="G15" s="77">
        <v>159746907</v>
      </c>
      <c r="H15" s="78">
        <v>50598000</v>
      </c>
      <c r="I15" s="80">
        <f t="shared" si="1"/>
        <v>210344907</v>
      </c>
      <c r="J15" s="77">
        <v>54022428</v>
      </c>
      <c r="K15" s="78">
        <v>2765332</v>
      </c>
      <c r="L15" s="78">
        <f t="shared" si="2"/>
        <v>56787760</v>
      </c>
      <c r="M15" s="41">
        <f t="shared" si="3"/>
        <v>0.2699744947948752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54022428</v>
      </c>
      <c r="AA15" s="78">
        <v>2765332</v>
      </c>
      <c r="AB15" s="78">
        <f t="shared" si="10"/>
        <v>56787760</v>
      </c>
      <c r="AC15" s="41">
        <f t="shared" si="11"/>
        <v>0.2699744947948752</v>
      </c>
      <c r="AD15" s="77">
        <v>52070544</v>
      </c>
      <c r="AE15" s="78">
        <v>5649131</v>
      </c>
      <c r="AF15" s="78">
        <f t="shared" si="12"/>
        <v>57719675</v>
      </c>
      <c r="AG15" s="41">
        <f t="shared" si="13"/>
        <v>0.40514382395438703</v>
      </c>
      <c r="AH15" s="41">
        <f t="shared" si="14"/>
        <v>-0.016145534429984232</v>
      </c>
      <c r="AI15" s="13">
        <v>142467123</v>
      </c>
      <c r="AJ15" s="13">
        <v>142467123</v>
      </c>
      <c r="AK15" s="13">
        <v>57719675</v>
      </c>
      <c r="AL15" s="13"/>
    </row>
    <row r="16" spans="1:38" s="14" customFormat="1" ht="12.75">
      <c r="A16" s="30" t="s">
        <v>98</v>
      </c>
      <c r="B16" s="61" t="s">
        <v>499</v>
      </c>
      <c r="C16" s="40" t="s">
        <v>500</v>
      </c>
      <c r="D16" s="77">
        <v>34983055</v>
      </c>
      <c r="E16" s="78">
        <v>14108000</v>
      </c>
      <c r="F16" s="79">
        <f t="shared" si="0"/>
        <v>49091055</v>
      </c>
      <c r="G16" s="77">
        <v>34983055</v>
      </c>
      <c r="H16" s="78">
        <v>14108000</v>
      </c>
      <c r="I16" s="80">
        <f t="shared" si="1"/>
        <v>49091055</v>
      </c>
      <c r="J16" s="77">
        <v>14389371</v>
      </c>
      <c r="K16" s="78">
        <v>3811643</v>
      </c>
      <c r="L16" s="78">
        <f t="shared" si="2"/>
        <v>18201014</v>
      </c>
      <c r="M16" s="41">
        <f t="shared" si="3"/>
        <v>0.3707602943143104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14389371</v>
      </c>
      <c r="AA16" s="78">
        <v>3811643</v>
      </c>
      <c r="AB16" s="78">
        <f t="shared" si="10"/>
        <v>18201014</v>
      </c>
      <c r="AC16" s="41">
        <f t="shared" si="11"/>
        <v>0.3707602943143104</v>
      </c>
      <c r="AD16" s="77">
        <v>16681396</v>
      </c>
      <c r="AE16" s="78">
        <v>0</v>
      </c>
      <c r="AF16" s="78">
        <f t="shared" si="12"/>
        <v>16681396</v>
      </c>
      <c r="AG16" s="41">
        <f t="shared" si="13"/>
        <v>0.564214745431579</v>
      </c>
      <c r="AH16" s="41">
        <f t="shared" si="14"/>
        <v>0.09109657249309344</v>
      </c>
      <c r="AI16" s="13">
        <v>29565686</v>
      </c>
      <c r="AJ16" s="13">
        <v>29565686</v>
      </c>
      <c r="AK16" s="13">
        <v>16681396</v>
      </c>
      <c r="AL16" s="13"/>
    </row>
    <row r="17" spans="1:38" s="14" customFormat="1" ht="12.75">
      <c r="A17" s="30" t="s">
        <v>98</v>
      </c>
      <c r="B17" s="61" t="s">
        <v>501</v>
      </c>
      <c r="C17" s="40" t="s">
        <v>502</v>
      </c>
      <c r="D17" s="77">
        <v>53993090</v>
      </c>
      <c r="E17" s="78">
        <v>12018000</v>
      </c>
      <c r="F17" s="79">
        <f t="shared" si="0"/>
        <v>66011090</v>
      </c>
      <c r="G17" s="77">
        <v>53993090</v>
      </c>
      <c r="H17" s="78">
        <v>12018000</v>
      </c>
      <c r="I17" s="80">
        <f t="shared" si="1"/>
        <v>66011090</v>
      </c>
      <c r="J17" s="77">
        <v>19511765</v>
      </c>
      <c r="K17" s="78">
        <v>1088816</v>
      </c>
      <c r="L17" s="78">
        <f t="shared" si="2"/>
        <v>20600581</v>
      </c>
      <c r="M17" s="41">
        <f t="shared" si="3"/>
        <v>0.31207757666173974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19511765</v>
      </c>
      <c r="AA17" s="78">
        <v>1088816</v>
      </c>
      <c r="AB17" s="78">
        <f t="shared" si="10"/>
        <v>20600581</v>
      </c>
      <c r="AC17" s="41">
        <f t="shared" si="11"/>
        <v>0.31207757666173974</v>
      </c>
      <c r="AD17" s="77">
        <v>17122455</v>
      </c>
      <c r="AE17" s="78">
        <v>0</v>
      </c>
      <c r="AF17" s="78">
        <f t="shared" si="12"/>
        <v>17122455</v>
      </c>
      <c r="AG17" s="41">
        <f t="shared" si="13"/>
        <v>0.25380347876435644</v>
      </c>
      <c r="AH17" s="41">
        <f t="shared" si="14"/>
        <v>0.2031324363241136</v>
      </c>
      <c r="AI17" s="13">
        <v>67463437</v>
      </c>
      <c r="AJ17" s="13">
        <v>57027581</v>
      </c>
      <c r="AK17" s="13">
        <v>17122455</v>
      </c>
      <c r="AL17" s="13"/>
    </row>
    <row r="18" spans="1:38" s="14" customFormat="1" ht="12.75">
      <c r="A18" s="30" t="s">
        <v>98</v>
      </c>
      <c r="B18" s="61" t="s">
        <v>503</v>
      </c>
      <c r="C18" s="40" t="s">
        <v>504</v>
      </c>
      <c r="D18" s="77">
        <v>30888201</v>
      </c>
      <c r="E18" s="78">
        <v>12083000</v>
      </c>
      <c r="F18" s="79">
        <f t="shared" si="0"/>
        <v>42971201</v>
      </c>
      <c r="G18" s="77">
        <v>30888201</v>
      </c>
      <c r="H18" s="78">
        <v>12083000</v>
      </c>
      <c r="I18" s="80">
        <f t="shared" si="1"/>
        <v>42971201</v>
      </c>
      <c r="J18" s="77">
        <v>19510875</v>
      </c>
      <c r="K18" s="78">
        <v>2658088</v>
      </c>
      <c r="L18" s="78">
        <f t="shared" si="2"/>
        <v>22168963</v>
      </c>
      <c r="M18" s="41">
        <f t="shared" si="3"/>
        <v>0.5159028019719533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19510875</v>
      </c>
      <c r="AA18" s="78">
        <v>2658088</v>
      </c>
      <c r="AB18" s="78">
        <f t="shared" si="10"/>
        <v>22168963</v>
      </c>
      <c r="AC18" s="41">
        <f t="shared" si="11"/>
        <v>0.5159028019719533</v>
      </c>
      <c r="AD18" s="77">
        <v>13518368</v>
      </c>
      <c r="AE18" s="78">
        <v>1295203</v>
      </c>
      <c r="AF18" s="78">
        <f t="shared" si="12"/>
        <v>14813571</v>
      </c>
      <c r="AG18" s="41">
        <f t="shared" si="13"/>
        <v>0.4549543037776766</v>
      </c>
      <c r="AH18" s="41">
        <f t="shared" si="14"/>
        <v>0.4965306474718352</v>
      </c>
      <c r="AI18" s="13">
        <v>32560569</v>
      </c>
      <c r="AJ18" s="13">
        <v>32560569</v>
      </c>
      <c r="AK18" s="13">
        <v>14813571</v>
      </c>
      <c r="AL18" s="13"/>
    </row>
    <row r="19" spans="1:38" s="14" customFormat="1" ht="12.75">
      <c r="A19" s="30" t="s">
        <v>98</v>
      </c>
      <c r="B19" s="61" t="s">
        <v>505</v>
      </c>
      <c r="C19" s="40" t="s">
        <v>506</v>
      </c>
      <c r="D19" s="77">
        <v>45522680</v>
      </c>
      <c r="E19" s="78">
        <v>20341100</v>
      </c>
      <c r="F19" s="79">
        <f t="shared" si="0"/>
        <v>65863780</v>
      </c>
      <c r="G19" s="77">
        <v>45522680</v>
      </c>
      <c r="H19" s="78">
        <v>20341100</v>
      </c>
      <c r="I19" s="80">
        <f t="shared" si="1"/>
        <v>65863780</v>
      </c>
      <c r="J19" s="77">
        <v>-1274456</v>
      </c>
      <c r="K19" s="78">
        <v>1443889</v>
      </c>
      <c r="L19" s="78">
        <f t="shared" si="2"/>
        <v>169433</v>
      </c>
      <c r="M19" s="41">
        <f t="shared" si="3"/>
        <v>0.0025724761014323805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-1274456</v>
      </c>
      <c r="AA19" s="78">
        <v>1443889</v>
      </c>
      <c r="AB19" s="78">
        <f t="shared" si="10"/>
        <v>169433</v>
      </c>
      <c r="AC19" s="41">
        <f t="shared" si="11"/>
        <v>0.0025724761014323805</v>
      </c>
      <c r="AD19" s="77">
        <v>8511934</v>
      </c>
      <c r="AE19" s="78">
        <v>754715</v>
      </c>
      <c r="AF19" s="78">
        <f t="shared" si="12"/>
        <v>9266649</v>
      </c>
      <c r="AG19" s="41">
        <f t="shared" si="13"/>
        <v>0.15648109043436587</v>
      </c>
      <c r="AH19" s="41">
        <f t="shared" si="14"/>
        <v>-0.9817158284510399</v>
      </c>
      <c r="AI19" s="13">
        <v>59218970</v>
      </c>
      <c r="AJ19" s="13">
        <v>69963870</v>
      </c>
      <c r="AK19" s="13">
        <v>9266649</v>
      </c>
      <c r="AL19" s="13"/>
    </row>
    <row r="20" spans="1:38" s="14" customFormat="1" ht="12.75">
      <c r="A20" s="30" t="s">
        <v>117</v>
      </c>
      <c r="B20" s="61" t="s">
        <v>507</v>
      </c>
      <c r="C20" s="40" t="s">
        <v>508</v>
      </c>
      <c r="D20" s="77">
        <v>71984000</v>
      </c>
      <c r="E20" s="78">
        <v>849000</v>
      </c>
      <c r="F20" s="79">
        <f t="shared" si="0"/>
        <v>72833000</v>
      </c>
      <c r="G20" s="77">
        <v>71984000</v>
      </c>
      <c r="H20" s="78">
        <v>849000</v>
      </c>
      <c r="I20" s="80">
        <f t="shared" si="1"/>
        <v>72833000</v>
      </c>
      <c r="J20" s="77">
        <v>12500217</v>
      </c>
      <c r="K20" s="78">
        <v>19260</v>
      </c>
      <c r="L20" s="78">
        <f t="shared" si="2"/>
        <v>12519477</v>
      </c>
      <c r="M20" s="41">
        <f t="shared" si="3"/>
        <v>0.17189291941839552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12500217</v>
      </c>
      <c r="AA20" s="78">
        <v>19260</v>
      </c>
      <c r="AB20" s="78">
        <f t="shared" si="10"/>
        <v>12519477</v>
      </c>
      <c r="AC20" s="41">
        <f t="shared" si="11"/>
        <v>0.17189291941839552</v>
      </c>
      <c r="AD20" s="77">
        <v>20237143</v>
      </c>
      <c r="AE20" s="78">
        <v>24725</v>
      </c>
      <c r="AF20" s="78">
        <f t="shared" si="12"/>
        <v>20261868</v>
      </c>
      <c r="AG20" s="41">
        <f t="shared" si="13"/>
        <v>0.19507005787193105</v>
      </c>
      <c r="AH20" s="41">
        <f t="shared" si="14"/>
        <v>-0.3821163478115641</v>
      </c>
      <c r="AI20" s="13">
        <v>103869698</v>
      </c>
      <c r="AJ20" s="13">
        <v>103869698</v>
      </c>
      <c r="AK20" s="13">
        <v>20261868</v>
      </c>
      <c r="AL20" s="13"/>
    </row>
    <row r="21" spans="1:38" s="58" customFormat="1" ht="12.75">
      <c r="A21" s="62"/>
      <c r="B21" s="63" t="s">
        <v>509</v>
      </c>
      <c r="C21" s="33"/>
      <c r="D21" s="81">
        <f>SUM(D14:D20)</f>
        <v>450526559</v>
      </c>
      <c r="E21" s="82">
        <f>SUM(E14:E20)</f>
        <v>119510100</v>
      </c>
      <c r="F21" s="83">
        <f t="shared" si="0"/>
        <v>570036659</v>
      </c>
      <c r="G21" s="81">
        <f>SUM(G14:G20)</f>
        <v>450526559</v>
      </c>
      <c r="H21" s="82">
        <f>SUM(H14:H20)</f>
        <v>119510100</v>
      </c>
      <c r="I21" s="83">
        <f t="shared" si="1"/>
        <v>570036659</v>
      </c>
      <c r="J21" s="81">
        <f>SUM(J14:J20)</f>
        <v>137650184</v>
      </c>
      <c r="K21" s="82">
        <f>SUM(K14:K20)</f>
        <v>11971548</v>
      </c>
      <c r="L21" s="82">
        <f t="shared" si="2"/>
        <v>149621732</v>
      </c>
      <c r="M21" s="45">
        <f t="shared" si="3"/>
        <v>0.26247738568687384</v>
      </c>
      <c r="N21" s="111">
        <f>SUM(N14:N20)</f>
        <v>0</v>
      </c>
      <c r="O21" s="112">
        <f>SUM(O14:O20)</f>
        <v>0</v>
      </c>
      <c r="P21" s="113">
        <f t="shared" si="4"/>
        <v>0</v>
      </c>
      <c r="Q21" s="45">
        <f t="shared" si="5"/>
        <v>0</v>
      </c>
      <c r="R21" s="111">
        <f>SUM(R14:R20)</f>
        <v>0</v>
      </c>
      <c r="S21" s="113">
        <f>SUM(S14:S20)</f>
        <v>0</v>
      </c>
      <c r="T21" s="113">
        <f t="shared" si="6"/>
        <v>0</v>
      </c>
      <c r="U21" s="45">
        <f t="shared" si="7"/>
        <v>0</v>
      </c>
      <c r="V21" s="111">
        <f>SUM(V14:V20)</f>
        <v>0</v>
      </c>
      <c r="W21" s="113">
        <f>SUM(W14:W20)</f>
        <v>0</v>
      </c>
      <c r="X21" s="113">
        <f t="shared" si="8"/>
        <v>0</v>
      </c>
      <c r="Y21" s="45">
        <f t="shared" si="9"/>
        <v>0</v>
      </c>
      <c r="Z21" s="81">
        <f>SUM(Z14:Z20)</f>
        <v>137650184</v>
      </c>
      <c r="AA21" s="82">
        <f>SUM(AA14:AA20)</f>
        <v>11971548</v>
      </c>
      <c r="AB21" s="82">
        <f t="shared" si="10"/>
        <v>149621732</v>
      </c>
      <c r="AC21" s="45">
        <f t="shared" si="11"/>
        <v>0.26247738568687384</v>
      </c>
      <c r="AD21" s="81">
        <f>SUM(AD14:AD20)</f>
        <v>142299310</v>
      </c>
      <c r="AE21" s="82">
        <f>SUM(AE14:AE20)</f>
        <v>8351339</v>
      </c>
      <c r="AF21" s="82">
        <f t="shared" si="12"/>
        <v>150650649</v>
      </c>
      <c r="AG21" s="45">
        <f t="shared" si="13"/>
        <v>0.3093831329010238</v>
      </c>
      <c r="AH21" s="45">
        <f t="shared" si="14"/>
        <v>-0.006829821224334731</v>
      </c>
      <c r="AI21" s="64">
        <f>SUM(AI14:AI20)</f>
        <v>486938792</v>
      </c>
      <c r="AJ21" s="64">
        <f>SUM(AJ14:AJ20)</f>
        <v>487247836</v>
      </c>
      <c r="AK21" s="64">
        <f>SUM(AK14:AK20)</f>
        <v>150650649</v>
      </c>
      <c r="AL21" s="64"/>
    </row>
    <row r="22" spans="1:38" s="14" customFormat="1" ht="12.75">
      <c r="A22" s="30" t="s">
        <v>98</v>
      </c>
      <c r="B22" s="61" t="s">
        <v>510</v>
      </c>
      <c r="C22" s="40" t="s">
        <v>511</v>
      </c>
      <c r="D22" s="77">
        <v>61813771</v>
      </c>
      <c r="E22" s="78">
        <v>8995120</v>
      </c>
      <c r="F22" s="79">
        <f t="shared" si="0"/>
        <v>70808891</v>
      </c>
      <c r="G22" s="77">
        <v>61813771</v>
      </c>
      <c r="H22" s="78">
        <v>8995120</v>
      </c>
      <c r="I22" s="80">
        <f t="shared" si="1"/>
        <v>70808891</v>
      </c>
      <c r="J22" s="77">
        <v>24708438</v>
      </c>
      <c r="K22" s="78">
        <v>21994</v>
      </c>
      <c r="L22" s="78">
        <f t="shared" si="2"/>
        <v>24730432</v>
      </c>
      <c r="M22" s="41">
        <f t="shared" si="3"/>
        <v>0.3492560277493966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24708438</v>
      </c>
      <c r="AA22" s="78">
        <v>21994</v>
      </c>
      <c r="AB22" s="78">
        <f t="shared" si="10"/>
        <v>24730432</v>
      </c>
      <c r="AC22" s="41">
        <f t="shared" si="11"/>
        <v>0.3492560277493966</v>
      </c>
      <c r="AD22" s="77">
        <v>13045026</v>
      </c>
      <c r="AE22" s="78">
        <v>529430</v>
      </c>
      <c r="AF22" s="78">
        <f t="shared" si="12"/>
        <v>13574456</v>
      </c>
      <c r="AG22" s="41">
        <f t="shared" si="13"/>
        <v>0.26635345254019155</v>
      </c>
      <c r="AH22" s="41">
        <f t="shared" si="14"/>
        <v>0.8218359542363982</v>
      </c>
      <c r="AI22" s="13">
        <v>50964070</v>
      </c>
      <c r="AJ22" s="13">
        <v>50964070</v>
      </c>
      <c r="AK22" s="13">
        <v>13574456</v>
      </c>
      <c r="AL22" s="13"/>
    </row>
    <row r="23" spans="1:38" s="14" customFormat="1" ht="12.75">
      <c r="A23" s="30" t="s">
        <v>98</v>
      </c>
      <c r="B23" s="61" t="s">
        <v>512</v>
      </c>
      <c r="C23" s="40" t="s">
        <v>513</v>
      </c>
      <c r="D23" s="77">
        <v>182326635</v>
      </c>
      <c r="E23" s="78">
        <v>47589750</v>
      </c>
      <c r="F23" s="79">
        <f t="shared" si="0"/>
        <v>229916385</v>
      </c>
      <c r="G23" s="77">
        <v>182326635</v>
      </c>
      <c r="H23" s="78">
        <v>47589750</v>
      </c>
      <c r="I23" s="80">
        <f t="shared" si="1"/>
        <v>229916385</v>
      </c>
      <c r="J23" s="77">
        <v>24469536</v>
      </c>
      <c r="K23" s="78">
        <v>12995826</v>
      </c>
      <c r="L23" s="78">
        <f t="shared" si="2"/>
        <v>37465362</v>
      </c>
      <c r="M23" s="41">
        <f t="shared" si="3"/>
        <v>0.16295211844079752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24469536</v>
      </c>
      <c r="AA23" s="78">
        <v>12995826</v>
      </c>
      <c r="AB23" s="78">
        <f t="shared" si="10"/>
        <v>37465362</v>
      </c>
      <c r="AC23" s="41">
        <f t="shared" si="11"/>
        <v>0.16295211844079752</v>
      </c>
      <c r="AD23" s="77">
        <v>23238265</v>
      </c>
      <c r="AE23" s="78">
        <v>42059</v>
      </c>
      <c r="AF23" s="78">
        <f t="shared" si="12"/>
        <v>23280324</v>
      </c>
      <c r="AG23" s="41">
        <f t="shared" si="13"/>
        <v>0.2122708399262435</v>
      </c>
      <c r="AH23" s="41">
        <f t="shared" si="14"/>
        <v>0.6093144579946568</v>
      </c>
      <c r="AI23" s="13">
        <v>109672737</v>
      </c>
      <c r="AJ23" s="13">
        <v>89131225</v>
      </c>
      <c r="AK23" s="13">
        <v>23280324</v>
      </c>
      <c r="AL23" s="13"/>
    </row>
    <row r="24" spans="1:38" s="14" customFormat="1" ht="12.75">
      <c r="A24" s="30" t="s">
        <v>98</v>
      </c>
      <c r="B24" s="61" t="s">
        <v>514</v>
      </c>
      <c r="C24" s="40" t="s">
        <v>515</v>
      </c>
      <c r="D24" s="77">
        <v>162383421</v>
      </c>
      <c r="E24" s="78">
        <v>20657000</v>
      </c>
      <c r="F24" s="79">
        <f t="shared" si="0"/>
        <v>183040421</v>
      </c>
      <c r="G24" s="77">
        <v>162383421</v>
      </c>
      <c r="H24" s="78">
        <v>20657000</v>
      </c>
      <c r="I24" s="80">
        <f t="shared" si="1"/>
        <v>183040421</v>
      </c>
      <c r="J24" s="77">
        <v>43703223</v>
      </c>
      <c r="K24" s="78">
        <v>0</v>
      </c>
      <c r="L24" s="78">
        <f t="shared" si="2"/>
        <v>43703223</v>
      </c>
      <c r="M24" s="41">
        <f t="shared" si="3"/>
        <v>0.2387626883790876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43703223</v>
      </c>
      <c r="AA24" s="78">
        <v>0</v>
      </c>
      <c r="AB24" s="78">
        <f t="shared" si="10"/>
        <v>43703223</v>
      </c>
      <c r="AC24" s="41">
        <f t="shared" si="11"/>
        <v>0.2387626883790876</v>
      </c>
      <c r="AD24" s="77">
        <v>37532266</v>
      </c>
      <c r="AE24" s="78">
        <v>0</v>
      </c>
      <c r="AF24" s="78">
        <f t="shared" si="12"/>
        <v>37532266</v>
      </c>
      <c r="AG24" s="41">
        <f t="shared" si="13"/>
        <v>0.21984960008708634</v>
      </c>
      <c r="AH24" s="41">
        <f t="shared" si="14"/>
        <v>0.1644173842314769</v>
      </c>
      <c r="AI24" s="13">
        <v>170717918</v>
      </c>
      <c r="AJ24" s="13">
        <v>170717918</v>
      </c>
      <c r="AK24" s="13">
        <v>37532266</v>
      </c>
      <c r="AL24" s="13"/>
    </row>
    <row r="25" spans="1:38" s="14" customFormat="1" ht="12.75">
      <c r="A25" s="30" t="s">
        <v>98</v>
      </c>
      <c r="B25" s="61" t="s">
        <v>516</v>
      </c>
      <c r="C25" s="40" t="s">
        <v>517</v>
      </c>
      <c r="D25" s="77">
        <v>42968611</v>
      </c>
      <c r="E25" s="78">
        <v>7892000</v>
      </c>
      <c r="F25" s="79">
        <f t="shared" si="0"/>
        <v>50860611</v>
      </c>
      <c r="G25" s="77">
        <v>42968611</v>
      </c>
      <c r="H25" s="78">
        <v>7892000</v>
      </c>
      <c r="I25" s="80">
        <f t="shared" si="1"/>
        <v>50860611</v>
      </c>
      <c r="J25" s="77">
        <v>12492901</v>
      </c>
      <c r="K25" s="78">
        <v>9061</v>
      </c>
      <c r="L25" s="78">
        <f t="shared" si="2"/>
        <v>12501962</v>
      </c>
      <c r="M25" s="41">
        <f t="shared" si="3"/>
        <v>0.2458083328963547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12492901</v>
      </c>
      <c r="AA25" s="78">
        <v>9061</v>
      </c>
      <c r="AB25" s="78">
        <f t="shared" si="10"/>
        <v>12501962</v>
      </c>
      <c r="AC25" s="41">
        <f t="shared" si="11"/>
        <v>0.2458083328963547</v>
      </c>
      <c r="AD25" s="77">
        <v>11668471</v>
      </c>
      <c r="AE25" s="78">
        <v>45872</v>
      </c>
      <c r="AF25" s="78">
        <f t="shared" si="12"/>
        <v>11714343</v>
      </c>
      <c r="AG25" s="41">
        <f t="shared" si="13"/>
        <v>0.25199011291511114</v>
      </c>
      <c r="AH25" s="41">
        <f t="shared" si="14"/>
        <v>0.067235439494985</v>
      </c>
      <c r="AI25" s="13">
        <v>46487312</v>
      </c>
      <c r="AJ25" s="13">
        <v>72060234</v>
      </c>
      <c r="AK25" s="13">
        <v>11714343</v>
      </c>
      <c r="AL25" s="13"/>
    </row>
    <row r="26" spans="1:38" s="14" customFormat="1" ht="12.75">
      <c r="A26" s="30" t="s">
        <v>98</v>
      </c>
      <c r="B26" s="61" t="s">
        <v>518</v>
      </c>
      <c r="C26" s="40" t="s">
        <v>519</v>
      </c>
      <c r="D26" s="77">
        <v>26355008</v>
      </c>
      <c r="E26" s="78">
        <v>0</v>
      </c>
      <c r="F26" s="79">
        <f t="shared" si="0"/>
        <v>26355008</v>
      </c>
      <c r="G26" s="77">
        <v>26355008</v>
      </c>
      <c r="H26" s="78">
        <v>0</v>
      </c>
      <c r="I26" s="80">
        <f t="shared" si="1"/>
        <v>26355008</v>
      </c>
      <c r="J26" s="77">
        <v>9582948</v>
      </c>
      <c r="K26" s="78">
        <v>0</v>
      </c>
      <c r="L26" s="78">
        <f t="shared" si="2"/>
        <v>9582948</v>
      </c>
      <c r="M26" s="41">
        <f t="shared" si="3"/>
        <v>0.3636101343623193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9582948</v>
      </c>
      <c r="AA26" s="78">
        <v>0</v>
      </c>
      <c r="AB26" s="78">
        <f t="shared" si="10"/>
        <v>9582948</v>
      </c>
      <c r="AC26" s="41">
        <f t="shared" si="11"/>
        <v>0.3636101343623193</v>
      </c>
      <c r="AD26" s="77">
        <v>952512</v>
      </c>
      <c r="AE26" s="78">
        <v>0</v>
      </c>
      <c r="AF26" s="78">
        <f t="shared" si="12"/>
        <v>952512</v>
      </c>
      <c r="AG26" s="41">
        <f t="shared" si="13"/>
        <v>0.0240922752109015</v>
      </c>
      <c r="AH26" s="41">
        <f t="shared" si="14"/>
        <v>9.060711046160048</v>
      </c>
      <c r="AI26" s="13">
        <v>39535992</v>
      </c>
      <c r="AJ26" s="13">
        <v>39535992</v>
      </c>
      <c r="AK26" s="13">
        <v>952512</v>
      </c>
      <c r="AL26" s="13"/>
    </row>
    <row r="27" spans="1:38" s="14" customFormat="1" ht="12.75">
      <c r="A27" s="30" t="s">
        <v>98</v>
      </c>
      <c r="B27" s="61" t="s">
        <v>520</v>
      </c>
      <c r="C27" s="40" t="s">
        <v>521</v>
      </c>
      <c r="D27" s="77">
        <v>36066129</v>
      </c>
      <c r="E27" s="78">
        <v>13852000</v>
      </c>
      <c r="F27" s="79">
        <f t="shared" si="0"/>
        <v>49918129</v>
      </c>
      <c r="G27" s="77">
        <v>36066129</v>
      </c>
      <c r="H27" s="78">
        <v>13852000</v>
      </c>
      <c r="I27" s="80">
        <f t="shared" si="1"/>
        <v>49918129</v>
      </c>
      <c r="J27" s="77">
        <v>15139454</v>
      </c>
      <c r="K27" s="78">
        <v>5702914</v>
      </c>
      <c r="L27" s="78">
        <f t="shared" si="2"/>
        <v>20842368</v>
      </c>
      <c r="M27" s="41">
        <f t="shared" si="3"/>
        <v>0.417531033665144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15139454</v>
      </c>
      <c r="AA27" s="78">
        <v>5702914</v>
      </c>
      <c r="AB27" s="78">
        <f t="shared" si="10"/>
        <v>20842368</v>
      </c>
      <c r="AC27" s="41">
        <f t="shared" si="11"/>
        <v>0.417531033665144</v>
      </c>
      <c r="AD27" s="77">
        <v>11849228</v>
      </c>
      <c r="AE27" s="78">
        <v>2796688</v>
      </c>
      <c r="AF27" s="78">
        <f t="shared" si="12"/>
        <v>14645916</v>
      </c>
      <c r="AG27" s="41">
        <f t="shared" si="13"/>
        <v>0.28680659760004595</v>
      </c>
      <c r="AH27" s="41">
        <f t="shared" si="14"/>
        <v>0.42308395050196923</v>
      </c>
      <c r="AI27" s="13">
        <v>51065478</v>
      </c>
      <c r="AJ27" s="13">
        <v>48157666</v>
      </c>
      <c r="AK27" s="13">
        <v>14645916</v>
      </c>
      <c r="AL27" s="13"/>
    </row>
    <row r="28" spans="1:38" s="14" customFormat="1" ht="12.75">
      <c r="A28" s="30" t="s">
        <v>98</v>
      </c>
      <c r="B28" s="61" t="s">
        <v>522</v>
      </c>
      <c r="C28" s="40" t="s">
        <v>523</v>
      </c>
      <c r="D28" s="77">
        <v>75737977</v>
      </c>
      <c r="E28" s="78">
        <v>11751000</v>
      </c>
      <c r="F28" s="79">
        <f t="shared" si="0"/>
        <v>87488977</v>
      </c>
      <c r="G28" s="77">
        <v>75737977</v>
      </c>
      <c r="H28" s="78">
        <v>11751000</v>
      </c>
      <c r="I28" s="80">
        <f t="shared" si="1"/>
        <v>87488977</v>
      </c>
      <c r="J28" s="77">
        <v>18947707</v>
      </c>
      <c r="K28" s="78">
        <v>4000000</v>
      </c>
      <c r="L28" s="78">
        <f t="shared" si="2"/>
        <v>22947707</v>
      </c>
      <c r="M28" s="41">
        <f t="shared" si="3"/>
        <v>0.2622925514376514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18947707</v>
      </c>
      <c r="AA28" s="78">
        <v>4000000</v>
      </c>
      <c r="AB28" s="78">
        <f t="shared" si="10"/>
        <v>22947707</v>
      </c>
      <c r="AC28" s="41">
        <f t="shared" si="11"/>
        <v>0.2622925514376514</v>
      </c>
      <c r="AD28" s="77">
        <v>11535013</v>
      </c>
      <c r="AE28" s="78">
        <v>952150</v>
      </c>
      <c r="AF28" s="78">
        <f t="shared" si="12"/>
        <v>12487163</v>
      </c>
      <c r="AG28" s="41">
        <f t="shared" si="13"/>
        <v>0.23016547662450984</v>
      </c>
      <c r="AH28" s="41">
        <f t="shared" si="14"/>
        <v>0.8377038083029749</v>
      </c>
      <c r="AI28" s="13">
        <v>54252980</v>
      </c>
      <c r="AJ28" s="13">
        <v>55634598</v>
      </c>
      <c r="AK28" s="13">
        <v>12487163</v>
      </c>
      <c r="AL28" s="13"/>
    </row>
    <row r="29" spans="1:38" s="14" customFormat="1" ht="12.75">
      <c r="A29" s="30" t="s">
        <v>98</v>
      </c>
      <c r="B29" s="61" t="s">
        <v>524</v>
      </c>
      <c r="C29" s="40" t="s">
        <v>525</v>
      </c>
      <c r="D29" s="77">
        <v>6370019</v>
      </c>
      <c r="E29" s="78">
        <v>42512560</v>
      </c>
      <c r="F29" s="79">
        <f t="shared" si="0"/>
        <v>48882579</v>
      </c>
      <c r="G29" s="77">
        <v>6370019</v>
      </c>
      <c r="H29" s="78">
        <v>42512560</v>
      </c>
      <c r="I29" s="80">
        <f t="shared" si="1"/>
        <v>48882579</v>
      </c>
      <c r="J29" s="77">
        <v>20831830</v>
      </c>
      <c r="K29" s="78">
        <v>0</v>
      </c>
      <c r="L29" s="78">
        <f t="shared" si="2"/>
        <v>20831830</v>
      </c>
      <c r="M29" s="41">
        <f t="shared" si="3"/>
        <v>0.4261606164437437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20831830</v>
      </c>
      <c r="AA29" s="78">
        <v>0</v>
      </c>
      <c r="AB29" s="78">
        <f t="shared" si="10"/>
        <v>20831830</v>
      </c>
      <c r="AC29" s="41">
        <f t="shared" si="11"/>
        <v>0.4261606164437437</v>
      </c>
      <c r="AD29" s="77">
        <v>12909900</v>
      </c>
      <c r="AE29" s="78">
        <v>0</v>
      </c>
      <c r="AF29" s="78">
        <f t="shared" si="12"/>
        <v>12909900</v>
      </c>
      <c r="AG29" s="41">
        <f t="shared" si="13"/>
        <v>172.36411701090802</v>
      </c>
      <c r="AH29" s="41">
        <f t="shared" si="14"/>
        <v>0.6136321737581236</v>
      </c>
      <c r="AI29" s="13">
        <v>74899</v>
      </c>
      <c r="AJ29" s="13">
        <v>74899</v>
      </c>
      <c r="AK29" s="13">
        <v>12909900</v>
      </c>
      <c r="AL29" s="13"/>
    </row>
    <row r="30" spans="1:38" s="14" customFormat="1" ht="12.75">
      <c r="A30" s="30" t="s">
        <v>117</v>
      </c>
      <c r="B30" s="61" t="s">
        <v>526</v>
      </c>
      <c r="C30" s="40" t="s">
        <v>527</v>
      </c>
      <c r="D30" s="77">
        <v>56062453</v>
      </c>
      <c r="E30" s="78">
        <v>780000</v>
      </c>
      <c r="F30" s="79">
        <f t="shared" si="0"/>
        <v>56842453</v>
      </c>
      <c r="G30" s="77">
        <v>56062453</v>
      </c>
      <c r="H30" s="78">
        <v>780000</v>
      </c>
      <c r="I30" s="80">
        <f t="shared" si="1"/>
        <v>56842453</v>
      </c>
      <c r="J30" s="77">
        <v>20560983</v>
      </c>
      <c r="K30" s="78">
        <v>65001</v>
      </c>
      <c r="L30" s="78">
        <f t="shared" si="2"/>
        <v>20625984</v>
      </c>
      <c r="M30" s="41">
        <f t="shared" si="3"/>
        <v>0.3628623134895322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20560983</v>
      </c>
      <c r="AA30" s="78">
        <v>65001</v>
      </c>
      <c r="AB30" s="78">
        <f t="shared" si="10"/>
        <v>20625984</v>
      </c>
      <c r="AC30" s="41">
        <f t="shared" si="11"/>
        <v>0.3628623134895322</v>
      </c>
      <c r="AD30" s="77">
        <v>18410222</v>
      </c>
      <c r="AE30" s="78">
        <v>130000</v>
      </c>
      <c r="AF30" s="78">
        <f t="shared" si="12"/>
        <v>18540222</v>
      </c>
      <c r="AG30" s="41">
        <f t="shared" si="13"/>
        <v>0.28707899842526513</v>
      </c>
      <c r="AH30" s="41">
        <f t="shared" si="14"/>
        <v>0.11249930017019216</v>
      </c>
      <c r="AI30" s="13">
        <v>64582300</v>
      </c>
      <c r="AJ30" s="13">
        <v>64582300</v>
      </c>
      <c r="AK30" s="13">
        <v>18540222</v>
      </c>
      <c r="AL30" s="13"/>
    </row>
    <row r="31" spans="1:38" s="58" customFormat="1" ht="12.75">
      <c r="A31" s="62"/>
      <c r="B31" s="63" t="s">
        <v>528</v>
      </c>
      <c r="C31" s="33"/>
      <c r="D31" s="81">
        <f>SUM(D22:D30)</f>
        <v>650084024</v>
      </c>
      <c r="E31" s="82">
        <f>SUM(E22:E30)</f>
        <v>154029430</v>
      </c>
      <c r="F31" s="83">
        <f t="shared" si="0"/>
        <v>804113454</v>
      </c>
      <c r="G31" s="81">
        <f>SUM(G22:G30)</f>
        <v>650084024</v>
      </c>
      <c r="H31" s="82">
        <f>SUM(H22:H30)</f>
        <v>154029430</v>
      </c>
      <c r="I31" s="83">
        <f t="shared" si="1"/>
        <v>804113454</v>
      </c>
      <c r="J31" s="81">
        <f>SUM(J22:J30)</f>
        <v>190437020</v>
      </c>
      <c r="K31" s="82">
        <f>SUM(K22:K30)</f>
        <v>22794796</v>
      </c>
      <c r="L31" s="82">
        <f t="shared" si="2"/>
        <v>213231816</v>
      </c>
      <c r="M31" s="45">
        <f t="shared" si="3"/>
        <v>0.2651762819528698</v>
      </c>
      <c r="N31" s="111">
        <f>SUM(N22:N30)</f>
        <v>0</v>
      </c>
      <c r="O31" s="112">
        <f>SUM(O22:O30)</f>
        <v>0</v>
      </c>
      <c r="P31" s="113">
        <f t="shared" si="4"/>
        <v>0</v>
      </c>
      <c r="Q31" s="45">
        <f t="shared" si="5"/>
        <v>0</v>
      </c>
      <c r="R31" s="111">
        <f>SUM(R22:R30)</f>
        <v>0</v>
      </c>
      <c r="S31" s="113">
        <f>SUM(S22:S30)</f>
        <v>0</v>
      </c>
      <c r="T31" s="113">
        <f t="shared" si="6"/>
        <v>0</v>
      </c>
      <c r="U31" s="45">
        <f t="shared" si="7"/>
        <v>0</v>
      </c>
      <c r="V31" s="111">
        <f>SUM(V22:V30)</f>
        <v>0</v>
      </c>
      <c r="W31" s="113">
        <f>SUM(W22:W30)</f>
        <v>0</v>
      </c>
      <c r="X31" s="113">
        <f t="shared" si="8"/>
        <v>0</v>
      </c>
      <c r="Y31" s="45">
        <f t="shared" si="9"/>
        <v>0</v>
      </c>
      <c r="Z31" s="81">
        <f>SUM(Z22:Z30)</f>
        <v>190437020</v>
      </c>
      <c r="AA31" s="82">
        <f>SUM(AA22:AA30)</f>
        <v>22794796</v>
      </c>
      <c r="AB31" s="82">
        <f t="shared" si="10"/>
        <v>213231816</v>
      </c>
      <c r="AC31" s="45">
        <f t="shared" si="11"/>
        <v>0.2651762819528698</v>
      </c>
      <c r="AD31" s="81">
        <f>SUM(AD22:AD30)</f>
        <v>141140903</v>
      </c>
      <c r="AE31" s="82">
        <f>SUM(AE22:AE30)</f>
        <v>4496199</v>
      </c>
      <c r="AF31" s="82">
        <f t="shared" si="12"/>
        <v>145637102</v>
      </c>
      <c r="AG31" s="45">
        <f t="shared" si="13"/>
        <v>0.24795469147698512</v>
      </c>
      <c r="AH31" s="45">
        <f t="shared" si="14"/>
        <v>0.4641311387808307</v>
      </c>
      <c r="AI31" s="64">
        <f>SUM(AI22:AI30)</f>
        <v>587353686</v>
      </c>
      <c r="AJ31" s="64">
        <f>SUM(AJ22:AJ30)</f>
        <v>590858902</v>
      </c>
      <c r="AK31" s="64">
        <f>SUM(AK22:AK30)</f>
        <v>145637102</v>
      </c>
      <c r="AL31" s="64"/>
    </row>
    <row r="32" spans="1:38" s="14" customFormat="1" ht="12.75">
      <c r="A32" s="30" t="s">
        <v>98</v>
      </c>
      <c r="B32" s="61" t="s">
        <v>529</v>
      </c>
      <c r="C32" s="40" t="s">
        <v>530</v>
      </c>
      <c r="D32" s="77">
        <v>34194356</v>
      </c>
      <c r="E32" s="78">
        <v>14367144</v>
      </c>
      <c r="F32" s="79">
        <f t="shared" si="0"/>
        <v>48561500</v>
      </c>
      <c r="G32" s="77">
        <v>34194356</v>
      </c>
      <c r="H32" s="78">
        <v>14367144</v>
      </c>
      <c r="I32" s="80">
        <f t="shared" si="1"/>
        <v>48561500</v>
      </c>
      <c r="J32" s="77">
        <v>10919772</v>
      </c>
      <c r="K32" s="78">
        <v>2759129</v>
      </c>
      <c r="L32" s="78">
        <f t="shared" si="2"/>
        <v>13678901</v>
      </c>
      <c r="M32" s="41">
        <f t="shared" si="3"/>
        <v>0.28168201146999167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10919772</v>
      </c>
      <c r="AA32" s="78">
        <v>2759129</v>
      </c>
      <c r="AB32" s="78">
        <f t="shared" si="10"/>
        <v>13678901</v>
      </c>
      <c r="AC32" s="41">
        <f t="shared" si="11"/>
        <v>0.28168201146999167</v>
      </c>
      <c r="AD32" s="77">
        <v>6126456</v>
      </c>
      <c r="AE32" s="78">
        <v>0</v>
      </c>
      <c r="AF32" s="78">
        <f t="shared" si="12"/>
        <v>6126456</v>
      </c>
      <c r="AG32" s="41">
        <f t="shared" si="13"/>
        <v>0.29999875132243525</v>
      </c>
      <c r="AH32" s="41">
        <f t="shared" si="14"/>
        <v>1.2327592004251726</v>
      </c>
      <c r="AI32" s="13">
        <v>20421605</v>
      </c>
      <c r="AJ32" s="13">
        <v>20421605</v>
      </c>
      <c r="AK32" s="13">
        <v>6126456</v>
      </c>
      <c r="AL32" s="13"/>
    </row>
    <row r="33" spans="1:38" s="14" customFormat="1" ht="12.75">
      <c r="A33" s="30" t="s">
        <v>98</v>
      </c>
      <c r="B33" s="61" t="s">
        <v>531</v>
      </c>
      <c r="C33" s="40" t="s">
        <v>532</v>
      </c>
      <c r="D33" s="77">
        <v>153488032</v>
      </c>
      <c r="E33" s="78">
        <v>24968255</v>
      </c>
      <c r="F33" s="79">
        <f t="shared" si="0"/>
        <v>178456287</v>
      </c>
      <c r="G33" s="77">
        <v>153488032</v>
      </c>
      <c r="H33" s="78">
        <v>24968255</v>
      </c>
      <c r="I33" s="80">
        <f t="shared" si="1"/>
        <v>178456287</v>
      </c>
      <c r="J33" s="77">
        <v>46179413</v>
      </c>
      <c r="K33" s="78">
        <v>2360112</v>
      </c>
      <c r="L33" s="78">
        <f t="shared" si="2"/>
        <v>48539525</v>
      </c>
      <c r="M33" s="41">
        <f t="shared" si="3"/>
        <v>0.27199672152766463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46179413</v>
      </c>
      <c r="AA33" s="78">
        <v>2360112</v>
      </c>
      <c r="AB33" s="78">
        <f t="shared" si="10"/>
        <v>48539525</v>
      </c>
      <c r="AC33" s="41">
        <f t="shared" si="11"/>
        <v>0.27199672152766463</v>
      </c>
      <c r="AD33" s="77">
        <v>19577511</v>
      </c>
      <c r="AE33" s="78">
        <v>24097418</v>
      </c>
      <c r="AF33" s="78">
        <f t="shared" si="12"/>
        <v>43674929</v>
      </c>
      <c r="AG33" s="41">
        <f t="shared" si="13"/>
        <v>0.20665351589531272</v>
      </c>
      <c r="AH33" s="41">
        <f t="shared" si="14"/>
        <v>0.11138188684863115</v>
      </c>
      <c r="AI33" s="13">
        <v>211343750</v>
      </c>
      <c r="AJ33" s="13">
        <v>211343750</v>
      </c>
      <c r="AK33" s="13">
        <v>43674929</v>
      </c>
      <c r="AL33" s="13"/>
    </row>
    <row r="34" spans="1:38" s="14" customFormat="1" ht="12.75">
      <c r="A34" s="30" t="s">
        <v>98</v>
      </c>
      <c r="B34" s="61" t="s">
        <v>533</v>
      </c>
      <c r="C34" s="40" t="s">
        <v>534</v>
      </c>
      <c r="D34" s="77">
        <v>369627872</v>
      </c>
      <c r="E34" s="78">
        <v>154276870</v>
      </c>
      <c r="F34" s="79">
        <f t="shared" si="0"/>
        <v>523904742</v>
      </c>
      <c r="G34" s="77">
        <v>369627872</v>
      </c>
      <c r="H34" s="78">
        <v>154276870</v>
      </c>
      <c r="I34" s="80">
        <f t="shared" si="1"/>
        <v>523904742</v>
      </c>
      <c r="J34" s="77">
        <v>93378444</v>
      </c>
      <c r="K34" s="78">
        <v>7194627</v>
      </c>
      <c r="L34" s="78">
        <f t="shared" si="2"/>
        <v>100573071</v>
      </c>
      <c r="M34" s="41">
        <f t="shared" si="3"/>
        <v>0.19196823952397057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93378444</v>
      </c>
      <c r="AA34" s="78">
        <v>7194627</v>
      </c>
      <c r="AB34" s="78">
        <f t="shared" si="10"/>
        <v>100573071</v>
      </c>
      <c r="AC34" s="41">
        <f t="shared" si="11"/>
        <v>0.19196823952397057</v>
      </c>
      <c r="AD34" s="77">
        <v>81521616</v>
      </c>
      <c r="AE34" s="78">
        <v>2084107</v>
      </c>
      <c r="AF34" s="78">
        <f t="shared" si="12"/>
        <v>83605723</v>
      </c>
      <c r="AG34" s="41">
        <f t="shared" si="13"/>
        <v>0.24064415327797892</v>
      </c>
      <c r="AH34" s="41">
        <f t="shared" si="14"/>
        <v>0.2029448151533837</v>
      </c>
      <c r="AI34" s="13">
        <v>347424701</v>
      </c>
      <c r="AJ34" s="13">
        <v>347424701</v>
      </c>
      <c r="AK34" s="13">
        <v>83605723</v>
      </c>
      <c r="AL34" s="13"/>
    </row>
    <row r="35" spans="1:38" s="14" customFormat="1" ht="12.75">
      <c r="A35" s="30" t="s">
        <v>98</v>
      </c>
      <c r="B35" s="61" t="s">
        <v>535</v>
      </c>
      <c r="C35" s="40" t="s">
        <v>536</v>
      </c>
      <c r="D35" s="77">
        <v>36159246</v>
      </c>
      <c r="E35" s="78">
        <v>17079000</v>
      </c>
      <c r="F35" s="79">
        <f t="shared" si="0"/>
        <v>53238246</v>
      </c>
      <c r="G35" s="77">
        <v>36159246</v>
      </c>
      <c r="H35" s="78">
        <v>17079000</v>
      </c>
      <c r="I35" s="80">
        <f t="shared" si="1"/>
        <v>53238246</v>
      </c>
      <c r="J35" s="77">
        <v>14790105</v>
      </c>
      <c r="K35" s="78">
        <v>1133551</v>
      </c>
      <c r="L35" s="78">
        <f t="shared" si="2"/>
        <v>15923656</v>
      </c>
      <c r="M35" s="41">
        <f t="shared" si="3"/>
        <v>0.29910181488698934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14790105</v>
      </c>
      <c r="AA35" s="78">
        <v>1133551</v>
      </c>
      <c r="AB35" s="78">
        <f t="shared" si="10"/>
        <v>15923656</v>
      </c>
      <c r="AC35" s="41">
        <f t="shared" si="11"/>
        <v>0.29910181488698934</v>
      </c>
      <c r="AD35" s="77">
        <v>9493545</v>
      </c>
      <c r="AE35" s="78">
        <v>2097338</v>
      </c>
      <c r="AF35" s="78">
        <f t="shared" si="12"/>
        <v>11590883</v>
      </c>
      <c r="AG35" s="41">
        <f t="shared" si="13"/>
        <v>0.5449590077705987</v>
      </c>
      <c r="AH35" s="41">
        <f t="shared" si="14"/>
        <v>0.37380870810273903</v>
      </c>
      <c r="AI35" s="13">
        <v>21269275</v>
      </c>
      <c r="AJ35" s="13">
        <v>21269275</v>
      </c>
      <c r="AK35" s="13">
        <v>11590883</v>
      </c>
      <c r="AL35" s="13"/>
    </row>
    <row r="36" spans="1:38" s="14" customFormat="1" ht="12.75">
      <c r="A36" s="30" t="s">
        <v>98</v>
      </c>
      <c r="B36" s="61" t="s">
        <v>537</v>
      </c>
      <c r="C36" s="40" t="s">
        <v>538</v>
      </c>
      <c r="D36" s="77">
        <v>100501864</v>
      </c>
      <c r="E36" s="78">
        <v>68862100</v>
      </c>
      <c r="F36" s="79">
        <f t="shared" si="0"/>
        <v>169363964</v>
      </c>
      <c r="G36" s="77">
        <v>100501864</v>
      </c>
      <c r="H36" s="78">
        <v>68862100</v>
      </c>
      <c r="I36" s="80">
        <f t="shared" si="1"/>
        <v>169363964</v>
      </c>
      <c r="J36" s="77">
        <v>69746065</v>
      </c>
      <c r="K36" s="78">
        <v>135458880</v>
      </c>
      <c r="L36" s="78">
        <f t="shared" si="2"/>
        <v>205204945</v>
      </c>
      <c r="M36" s="41">
        <f t="shared" si="3"/>
        <v>1.2116210565312464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69746065</v>
      </c>
      <c r="AA36" s="78">
        <v>135458880</v>
      </c>
      <c r="AB36" s="78">
        <f t="shared" si="10"/>
        <v>205204945</v>
      </c>
      <c r="AC36" s="41">
        <f t="shared" si="11"/>
        <v>1.2116210565312464</v>
      </c>
      <c r="AD36" s="77">
        <v>50928291</v>
      </c>
      <c r="AE36" s="78">
        <v>5582940</v>
      </c>
      <c r="AF36" s="78">
        <f t="shared" si="12"/>
        <v>56511231</v>
      </c>
      <c r="AG36" s="41">
        <f t="shared" si="13"/>
        <v>0.37680361713991173</v>
      </c>
      <c r="AH36" s="41">
        <f t="shared" si="14"/>
        <v>2.6312241189720322</v>
      </c>
      <c r="AI36" s="13">
        <v>149975288</v>
      </c>
      <c r="AJ36" s="13">
        <v>149975288</v>
      </c>
      <c r="AK36" s="13">
        <v>56511231</v>
      </c>
      <c r="AL36" s="13"/>
    </row>
    <row r="37" spans="1:38" s="14" customFormat="1" ht="12.75">
      <c r="A37" s="30" t="s">
        <v>98</v>
      </c>
      <c r="B37" s="61" t="s">
        <v>539</v>
      </c>
      <c r="C37" s="40" t="s">
        <v>540</v>
      </c>
      <c r="D37" s="77">
        <v>61111977</v>
      </c>
      <c r="E37" s="78">
        <v>15157000</v>
      </c>
      <c r="F37" s="79">
        <f t="shared" si="0"/>
        <v>76268977</v>
      </c>
      <c r="G37" s="77">
        <v>61111977</v>
      </c>
      <c r="H37" s="78">
        <v>15157000</v>
      </c>
      <c r="I37" s="80">
        <f t="shared" si="1"/>
        <v>76268977</v>
      </c>
      <c r="J37" s="77">
        <v>17294297</v>
      </c>
      <c r="K37" s="78">
        <v>0</v>
      </c>
      <c r="L37" s="78">
        <f t="shared" si="2"/>
        <v>17294297</v>
      </c>
      <c r="M37" s="41">
        <f t="shared" si="3"/>
        <v>0.22675401821634503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17294297</v>
      </c>
      <c r="AA37" s="78">
        <v>0</v>
      </c>
      <c r="AB37" s="78">
        <f t="shared" si="10"/>
        <v>17294297</v>
      </c>
      <c r="AC37" s="41">
        <f t="shared" si="11"/>
        <v>0.22675401821634503</v>
      </c>
      <c r="AD37" s="77">
        <v>21840451</v>
      </c>
      <c r="AE37" s="78">
        <v>1547234</v>
      </c>
      <c r="AF37" s="78">
        <f t="shared" si="12"/>
        <v>23387685</v>
      </c>
      <c r="AG37" s="41">
        <f t="shared" si="13"/>
        <v>0.34392592287591117</v>
      </c>
      <c r="AH37" s="41">
        <f t="shared" si="14"/>
        <v>-0.26053831321911514</v>
      </c>
      <c r="AI37" s="13">
        <v>68002100</v>
      </c>
      <c r="AJ37" s="13">
        <v>68002100</v>
      </c>
      <c r="AK37" s="13">
        <v>23387685</v>
      </c>
      <c r="AL37" s="13"/>
    </row>
    <row r="38" spans="1:38" s="14" customFormat="1" ht="12.75">
      <c r="A38" s="30" t="s">
        <v>117</v>
      </c>
      <c r="B38" s="61" t="s">
        <v>541</v>
      </c>
      <c r="C38" s="40" t="s">
        <v>542</v>
      </c>
      <c r="D38" s="77">
        <v>89474000</v>
      </c>
      <c r="E38" s="78">
        <v>19139000</v>
      </c>
      <c r="F38" s="79">
        <f t="shared" si="0"/>
        <v>108613000</v>
      </c>
      <c r="G38" s="77">
        <v>89474000</v>
      </c>
      <c r="H38" s="78">
        <v>19139000</v>
      </c>
      <c r="I38" s="80">
        <f t="shared" si="1"/>
        <v>108613000</v>
      </c>
      <c r="J38" s="77">
        <v>23374363</v>
      </c>
      <c r="K38" s="78">
        <v>0</v>
      </c>
      <c r="L38" s="78">
        <f t="shared" si="2"/>
        <v>23374363</v>
      </c>
      <c r="M38" s="41">
        <f t="shared" si="3"/>
        <v>0.21520778359864842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23374363</v>
      </c>
      <c r="AA38" s="78">
        <v>0</v>
      </c>
      <c r="AB38" s="78">
        <f t="shared" si="10"/>
        <v>23374363</v>
      </c>
      <c r="AC38" s="41">
        <f t="shared" si="11"/>
        <v>0.21520778359864842</v>
      </c>
      <c r="AD38" s="77">
        <v>32281318</v>
      </c>
      <c r="AE38" s="78">
        <v>0</v>
      </c>
      <c r="AF38" s="78">
        <f t="shared" si="12"/>
        <v>32281318</v>
      </c>
      <c r="AG38" s="41">
        <f t="shared" si="13"/>
        <v>0.29180010198666084</v>
      </c>
      <c r="AH38" s="41">
        <f t="shared" si="14"/>
        <v>-0.2759167082335362</v>
      </c>
      <c r="AI38" s="13">
        <v>110628193</v>
      </c>
      <c r="AJ38" s="13">
        <v>110628193</v>
      </c>
      <c r="AK38" s="13">
        <v>32281318</v>
      </c>
      <c r="AL38" s="13"/>
    </row>
    <row r="39" spans="1:38" s="58" customFormat="1" ht="12.75">
      <c r="A39" s="62"/>
      <c r="B39" s="63" t="s">
        <v>543</v>
      </c>
      <c r="C39" s="33"/>
      <c r="D39" s="81">
        <f>SUM(D32:D38)</f>
        <v>844557347</v>
      </c>
      <c r="E39" s="82">
        <f>SUM(E32:E38)</f>
        <v>313849369</v>
      </c>
      <c r="F39" s="90">
        <f t="shared" si="0"/>
        <v>1158406716</v>
      </c>
      <c r="G39" s="81">
        <f>SUM(G32:G38)</f>
        <v>844557347</v>
      </c>
      <c r="H39" s="82">
        <f>SUM(H32:H38)</f>
        <v>313849369</v>
      </c>
      <c r="I39" s="83">
        <f t="shared" si="1"/>
        <v>1158406716</v>
      </c>
      <c r="J39" s="81">
        <f>SUM(J32:J38)</f>
        <v>275682459</v>
      </c>
      <c r="K39" s="82">
        <f>SUM(K32:K38)</f>
        <v>148906299</v>
      </c>
      <c r="L39" s="82">
        <f t="shared" si="2"/>
        <v>424588758</v>
      </c>
      <c r="M39" s="45">
        <f t="shared" si="3"/>
        <v>0.3665282254803502</v>
      </c>
      <c r="N39" s="111">
        <f>SUM(N32:N38)</f>
        <v>0</v>
      </c>
      <c r="O39" s="112">
        <f>SUM(O32:O38)</f>
        <v>0</v>
      </c>
      <c r="P39" s="113">
        <f t="shared" si="4"/>
        <v>0</v>
      </c>
      <c r="Q39" s="45">
        <f t="shared" si="5"/>
        <v>0</v>
      </c>
      <c r="R39" s="111">
        <f>SUM(R32:R38)</f>
        <v>0</v>
      </c>
      <c r="S39" s="113">
        <f>SUM(S32:S38)</f>
        <v>0</v>
      </c>
      <c r="T39" s="113">
        <f t="shared" si="6"/>
        <v>0</v>
      </c>
      <c r="U39" s="45">
        <f t="shared" si="7"/>
        <v>0</v>
      </c>
      <c r="V39" s="111">
        <f>SUM(V32:V38)</f>
        <v>0</v>
      </c>
      <c r="W39" s="113">
        <f>SUM(W32:W38)</f>
        <v>0</v>
      </c>
      <c r="X39" s="113">
        <f t="shared" si="8"/>
        <v>0</v>
      </c>
      <c r="Y39" s="45">
        <f t="shared" si="9"/>
        <v>0</v>
      </c>
      <c r="Z39" s="81">
        <f>SUM(Z32:Z38)</f>
        <v>275682459</v>
      </c>
      <c r="AA39" s="82">
        <f>SUM(AA32:AA38)</f>
        <v>148906299</v>
      </c>
      <c r="AB39" s="82">
        <f t="shared" si="10"/>
        <v>424588758</v>
      </c>
      <c r="AC39" s="45">
        <f t="shared" si="11"/>
        <v>0.3665282254803502</v>
      </c>
      <c r="AD39" s="81">
        <f>SUM(AD32:AD38)</f>
        <v>221769188</v>
      </c>
      <c r="AE39" s="82">
        <f>SUM(AE32:AE38)</f>
        <v>35409037</v>
      </c>
      <c r="AF39" s="82">
        <f t="shared" si="12"/>
        <v>257178225</v>
      </c>
      <c r="AG39" s="45">
        <f t="shared" si="13"/>
        <v>0.27681405430151473</v>
      </c>
      <c r="AH39" s="45">
        <f t="shared" si="14"/>
        <v>0.6509514287222411</v>
      </c>
      <c r="AI39" s="64">
        <f>SUM(AI32:AI38)</f>
        <v>929064912</v>
      </c>
      <c r="AJ39" s="64">
        <f>SUM(AJ32:AJ38)</f>
        <v>929064912</v>
      </c>
      <c r="AK39" s="64">
        <f>SUM(AK32:AK38)</f>
        <v>257178225</v>
      </c>
      <c r="AL39" s="64"/>
    </row>
    <row r="40" spans="1:38" s="14" customFormat="1" ht="12.75">
      <c r="A40" s="30" t="s">
        <v>98</v>
      </c>
      <c r="B40" s="61" t="s">
        <v>86</v>
      </c>
      <c r="C40" s="40" t="s">
        <v>87</v>
      </c>
      <c r="D40" s="77">
        <v>1198854050</v>
      </c>
      <c r="E40" s="78">
        <v>246419000</v>
      </c>
      <c r="F40" s="79">
        <f t="shared" si="0"/>
        <v>1445273050</v>
      </c>
      <c r="G40" s="77">
        <v>1198854050</v>
      </c>
      <c r="H40" s="78">
        <v>246419000</v>
      </c>
      <c r="I40" s="80">
        <f t="shared" si="1"/>
        <v>1445273050</v>
      </c>
      <c r="J40" s="77">
        <v>382022558</v>
      </c>
      <c r="K40" s="78">
        <v>21633498</v>
      </c>
      <c r="L40" s="78">
        <f t="shared" si="2"/>
        <v>403656056</v>
      </c>
      <c r="M40" s="41">
        <f t="shared" si="3"/>
        <v>0.2792939756262666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382022558</v>
      </c>
      <c r="AA40" s="78">
        <v>21633498</v>
      </c>
      <c r="AB40" s="78">
        <f t="shared" si="10"/>
        <v>403656056</v>
      </c>
      <c r="AC40" s="41">
        <f t="shared" si="11"/>
        <v>0.2792939756262666</v>
      </c>
      <c r="AD40" s="77">
        <v>321322171</v>
      </c>
      <c r="AE40" s="78">
        <v>9257004</v>
      </c>
      <c r="AF40" s="78">
        <f t="shared" si="12"/>
        <v>330579175</v>
      </c>
      <c r="AG40" s="41">
        <f t="shared" si="13"/>
        <v>0.2498515041465027</v>
      </c>
      <c r="AH40" s="41">
        <f t="shared" si="14"/>
        <v>0.22105712194363125</v>
      </c>
      <c r="AI40" s="13">
        <v>1323102601</v>
      </c>
      <c r="AJ40" s="13">
        <v>1157366985</v>
      </c>
      <c r="AK40" s="13">
        <v>330579175</v>
      </c>
      <c r="AL40" s="13"/>
    </row>
    <row r="41" spans="1:38" s="14" customFormat="1" ht="12.75">
      <c r="A41" s="30" t="s">
        <v>98</v>
      </c>
      <c r="B41" s="61" t="s">
        <v>544</v>
      </c>
      <c r="C41" s="40" t="s">
        <v>545</v>
      </c>
      <c r="D41" s="77">
        <v>72188000</v>
      </c>
      <c r="E41" s="78">
        <v>0</v>
      </c>
      <c r="F41" s="79">
        <f t="shared" si="0"/>
        <v>72188000</v>
      </c>
      <c r="G41" s="77">
        <v>72188000</v>
      </c>
      <c r="H41" s="78">
        <v>0</v>
      </c>
      <c r="I41" s="80">
        <f t="shared" si="1"/>
        <v>72188000</v>
      </c>
      <c r="J41" s="77">
        <v>20878153</v>
      </c>
      <c r="K41" s="78">
        <v>1828440</v>
      </c>
      <c r="L41" s="78">
        <f t="shared" si="2"/>
        <v>22706593</v>
      </c>
      <c r="M41" s="41">
        <f t="shared" si="3"/>
        <v>0.31454802737297055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20878153</v>
      </c>
      <c r="AA41" s="78">
        <v>1828440</v>
      </c>
      <c r="AB41" s="78">
        <f t="shared" si="10"/>
        <v>22706593</v>
      </c>
      <c r="AC41" s="41">
        <f t="shared" si="11"/>
        <v>0.31454802737297055</v>
      </c>
      <c r="AD41" s="77">
        <v>44837481</v>
      </c>
      <c r="AE41" s="78">
        <v>0</v>
      </c>
      <c r="AF41" s="78">
        <f t="shared" si="12"/>
        <v>44837481</v>
      </c>
      <c r="AG41" s="41">
        <f t="shared" si="13"/>
        <v>0</v>
      </c>
      <c r="AH41" s="41">
        <f t="shared" si="14"/>
        <v>-0.4935800920662782</v>
      </c>
      <c r="AI41" s="13">
        <v>0</v>
      </c>
      <c r="AJ41" s="13">
        <v>89205814</v>
      </c>
      <c r="AK41" s="13">
        <v>44837481</v>
      </c>
      <c r="AL41" s="13"/>
    </row>
    <row r="42" spans="1:38" s="14" customFormat="1" ht="12.75">
      <c r="A42" s="30" t="s">
        <v>98</v>
      </c>
      <c r="B42" s="61" t="s">
        <v>546</v>
      </c>
      <c r="C42" s="40" t="s">
        <v>547</v>
      </c>
      <c r="D42" s="77">
        <v>68494124</v>
      </c>
      <c r="E42" s="78">
        <v>40403267</v>
      </c>
      <c r="F42" s="79">
        <f t="shared" si="0"/>
        <v>108897391</v>
      </c>
      <c r="G42" s="77">
        <v>68494124</v>
      </c>
      <c r="H42" s="78">
        <v>40403267</v>
      </c>
      <c r="I42" s="80">
        <f t="shared" si="1"/>
        <v>108897391</v>
      </c>
      <c r="J42" s="77">
        <v>22483204</v>
      </c>
      <c r="K42" s="78">
        <v>324600</v>
      </c>
      <c r="L42" s="78">
        <f t="shared" si="2"/>
        <v>22807804</v>
      </c>
      <c r="M42" s="41">
        <f t="shared" si="3"/>
        <v>0.20944307104657814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22483204</v>
      </c>
      <c r="AA42" s="78">
        <v>324600</v>
      </c>
      <c r="AB42" s="78">
        <f t="shared" si="10"/>
        <v>22807804</v>
      </c>
      <c r="AC42" s="41">
        <f t="shared" si="11"/>
        <v>0.20944307104657814</v>
      </c>
      <c r="AD42" s="77">
        <v>16634358</v>
      </c>
      <c r="AE42" s="78">
        <v>7439358</v>
      </c>
      <c r="AF42" s="78">
        <f t="shared" si="12"/>
        <v>24073716</v>
      </c>
      <c r="AG42" s="41">
        <f t="shared" si="13"/>
        <v>0.25978534920250546</v>
      </c>
      <c r="AH42" s="41">
        <f t="shared" si="14"/>
        <v>-0.05258481906158563</v>
      </c>
      <c r="AI42" s="13">
        <v>92667720</v>
      </c>
      <c r="AJ42" s="13">
        <v>150893500</v>
      </c>
      <c r="AK42" s="13">
        <v>24073716</v>
      </c>
      <c r="AL42" s="13"/>
    </row>
    <row r="43" spans="1:38" s="14" customFormat="1" ht="12.75">
      <c r="A43" s="30" t="s">
        <v>98</v>
      </c>
      <c r="B43" s="61" t="s">
        <v>548</v>
      </c>
      <c r="C43" s="40" t="s">
        <v>549</v>
      </c>
      <c r="D43" s="77">
        <v>161939972</v>
      </c>
      <c r="E43" s="78">
        <v>45798477</v>
      </c>
      <c r="F43" s="80">
        <f t="shared" si="0"/>
        <v>207738449</v>
      </c>
      <c r="G43" s="77">
        <v>161939972</v>
      </c>
      <c r="H43" s="78">
        <v>45798477</v>
      </c>
      <c r="I43" s="79">
        <f t="shared" si="1"/>
        <v>207738449</v>
      </c>
      <c r="J43" s="77">
        <v>52847256</v>
      </c>
      <c r="K43" s="91">
        <v>9102980</v>
      </c>
      <c r="L43" s="78">
        <f t="shared" si="2"/>
        <v>61950236</v>
      </c>
      <c r="M43" s="41">
        <f t="shared" si="3"/>
        <v>0.2982126625967059</v>
      </c>
      <c r="N43" s="105">
        <v>0</v>
      </c>
      <c r="O43" s="106">
        <v>0</v>
      </c>
      <c r="P43" s="107">
        <f t="shared" si="4"/>
        <v>0</v>
      </c>
      <c r="Q43" s="41">
        <f t="shared" si="5"/>
        <v>0</v>
      </c>
      <c r="R43" s="105">
        <v>0</v>
      </c>
      <c r="S43" s="107">
        <v>0</v>
      </c>
      <c r="T43" s="107">
        <f t="shared" si="6"/>
        <v>0</v>
      </c>
      <c r="U43" s="41">
        <f t="shared" si="7"/>
        <v>0</v>
      </c>
      <c r="V43" s="105">
        <v>0</v>
      </c>
      <c r="W43" s="107">
        <v>0</v>
      </c>
      <c r="X43" s="107">
        <f t="shared" si="8"/>
        <v>0</v>
      </c>
      <c r="Y43" s="41">
        <f t="shared" si="9"/>
        <v>0</v>
      </c>
      <c r="Z43" s="77">
        <v>52847256</v>
      </c>
      <c r="AA43" s="78">
        <v>9102980</v>
      </c>
      <c r="AB43" s="78">
        <f t="shared" si="10"/>
        <v>61950236</v>
      </c>
      <c r="AC43" s="41">
        <f t="shared" si="11"/>
        <v>0.2982126625967059</v>
      </c>
      <c r="AD43" s="77">
        <v>45748980</v>
      </c>
      <c r="AE43" s="78">
        <v>8527814</v>
      </c>
      <c r="AF43" s="78">
        <f t="shared" si="12"/>
        <v>54276794</v>
      </c>
      <c r="AG43" s="41">
        <f t="shared" si="13"/>
        <v>0.7657453196202085</v>
      </c>
      <c r="AH43" s="41">
        <f t="shared" si="14"/>
        <v>0.14137611001858352</v>
      </c>
      <c r="AI43" s="13">
        <v>70881000</v>
      </c>
      <c r="AJ43" s="13">
        <v>226716260</v>
      </c>
      <c r="AK43" s="13">
        <v>54276794</v>
      </c>
      <c r="AL43" s="13"/>
    </row>
    <row r="44" spans="1:38" s="14" customFormat="1" ht="12.75">
      <c r="A44" s="30" t="s">
        <v>117</v>
      </c>
      <c r="B44" s="61" t="s">
        <v>550</v>
      </c>
      <c r="C44" s="40" t="s">
        <v>551</v>
      </c>
      <c r="D44" s="77">
        <v>101516400</v>
      </c>
      <c r="E44" s="78">
        <v>3399680</v>
      </c>
      <c r="F44" s="80">
        <f t="shared" si="0"/>
        <v>104916080</v>
      </c>
      <c r="G44" s="77">
        <v>101516400</v>
      </c>
      <c r="H44" s="78">
        <v>3399680</v>
      </c>
      <c r="I44" s="79">
        <f t="shared" si="1"/>
        <v>104916080</v>
      </c>
      <c r="J44" s="77">
        <v>29360612</v>
      </c>
      <c r="K44" s="91">
        <v>229770</v>
      </c>
      <c r="L44" s="78">
        <f t="shared" si="2"/>
        <v>29590382</v>
      </c>
      <c r="M44" s="41">
        <f t="shared" si="3"/>
        <v>0.2820385778805308</v>
      </c>
      <c r="N44" s="105">
        <v>0</v>
      </c>
      <c r="O44" s="106">
        <v>0</v>
      </c>
      <c r="P44" s="107">
        <f t="shared" si="4"/>
        <v>0</v>
      </c>
      <c r="Q44" s="41">
        <f t="shared" si="5"/>
        <v>0</v>
      </c>
      <c r="R44" s="105">
        <v>0</v>
      </c>
      <c r="S44" s="107">
        <v>0</v>
      </c>
      <c r="T44" s="107">
        <f t="shared" si="6"/>
        <v>0</v>
      </c>
      <c r="U44" s="41">
        <f t="shared" si="7"/>
        <v>0</v>
      </c>
      <c r="V44" s="105">
        <v>0</v>
      </c>
      <c r="W44" s="107">
        <v>0</v>
      </c>
      <c r="X44" s="107">
        <f t="shared" si="8"/>
        <v>0</v>
      </c>
      <c r="Y44" s="41">
        <f t="shared" si="9"/>
        <v>0</v>
      </c>
      <c r="Z44" s="77">
        <v>29360612</v>
      </c>
      <c r="AA44" s="78">
        <v>229770</v>
      </c>
      <c r="AB44" s="78">
        <f t="shared" si="10"/>
        <v>29590382</v>
      </c>
      <c r="AC44" s="41">
        <f t="shared" si="11"/>
        <v>0.2820385778805308</v>
      </c>
      <c r="AD44" s="77">
        <v>33122185</v>
      </c>
      <c r="AE44" s="78">
        <v>280362</v>
      </c>
      <c r="AF44" s="78">
        <f t="shared" si="12"/>
        <v>33402547</v>
      </c>
      <c r="AG44" s="41">
        <f t="shared" si="13"/>
        <v>0.3034881577320297</v>
      </c>
      <c r="AH44" s="41">
        <f t="shared" si="14"/>
        <v>-0.11412797353447324</v>
      </c>
      <c r="AI44" s="13">
        <v>110062110</v>
      </c>
      <c r="AJ44" s="13">
        <v>110062110</v>
      </c>
      <c r="AK44" s="13">
        <v>33402547</v>
      </c>
      <c r="AL44" s="13"/>
    </row>
    <row r="45" spans="1:38" s="58" customFormat="1" ht="12.75">
      <c r="A45" s="62"/>
      <c r="B45" s="63" t="s">
        <v>552</v>
      </c>
      <c r="C45" s="33"/>
      <c r="D45" s="81">
        <f>SUM(D40:D44)</f>
        <v>1602992546</v>
      </c>
      <c r="E45" s="82">
        <f>SUM(E40:E44)</f>
        <v>336020424</v>
      </c>
      <c r="F45" s="90">
        <f t="shared" si="0"/>
        <v>1939012970</v>
      </c>
      <c r="G45" s="81">
        <f>SUM(G40:G44)</f>
        <v>1602992546</v>
      </c>
      <c r="H45" s="82">
        <f>SUM(H40:H44)</f>
        <v>336020424</v>
      </c>
      <c r="I45" s="83">
        <f t="shared" si="1"/>
        <v>1939012970</v>
      </c>
      <c r="J45" s="81">
        <f>SUM(J40:J44)</f>
        <v>507591783</v>
      </c>
      <c r="K45" s="82">
        <f>SUM(K40:K44)</f>
        <v>33119288</v>
      </c>
      <c r="L45" s="82">
        <f t="shared" si="2"/>
        <v>540711071</v>
      </c>
      <c r="M45" s="45">
        <f t="shared" si="3"/>
        <v>0.27885892429074366</v>
      </c>
      <c r="N45" s="111">
        <f>SUM(N40:N44)</f>
        <v>0</v>
      </c>
      <c r="O45" s="112">
        <f>SUM(O40:O44)</f>
        <v>0</v>
      </c>
      <c r="P45" s="113">
        <f t="shared" si="4"/>
        <v>0</v>
      </c>
      <c r="Q45" s="45">
        <f t="shared" si="5"/>
        <v>0</v>
      </c>
      <c r="R45" s="111">
        <f>SUM(R40:R44)</f>
        <v>0</v>
      </c>
      <c r="S45" s="113">
        <f>SUM(S40:S44)</f>
        <v>0</v>
      </c>
      <c r="T45" s="113">
        <f t="shared" si="6"/>
        <v>0</v>
      </c>
      <c r="U45" s="45">
        <f t="shared" si="7"/>
        <v>0</v>
      </c>
      <c r="V45" s="111">
        <f>SUM(V40:V44)</f>
        <v>0</v>
      </c>
      <c r="W45" s="113">
        <f>SUM(W40:W44)</f>
        <v>0</v>
      </c>
      <c r="X45" s="113">
        <f t="shared" si="8"/>
        <v>0</v>
      </c>
      <c r="Y45" s="45">
        <f t="shared" si="9"/>
        <v>0</v>
      </c>
      <c r="Z45" s="81">
        <f>SUM(Z40:Z44)</f>
        <v>507591783</v>
      </c>
      <c r="AA45" s="82">
        <f>SUM(AA40:AA44)</f>
        <v>33119288</v>
      </c>
      <c r="AB45" s="82">
        <f t="shared" si="10"/>
        <v>540711071</v>
      </c>
      <c r="AC45" s="45">
        <f t="shared" si="11"/>
        <v>0.27885892429074366</v>
      </c>
      <c r="AD45" s="81">
        <f>SUM(AD40:AD44)</f>
        <v>461665175</v>
      </c>
      <c r="AE45" s="82">
        <f>SUM(AE40:AE44)</f>
        <v>25504538</v>
      </c>
      <c r="AF45" s="82">
        <f t="shared" si="12"/>
        <v>487169713</v>
      </c>
      <c r="AG45" s="45">
        <f t="shared" si="13"/>
        <v>0.30510779426142376</v>
      </c>
      <c r="AH45" s="45">
        <f t="shared" si="14"/>
        <v>0.1099028871690142</v>
      </c>
      <c r="AI45" s="64">
        <f>SUM(AI40:AI44)</f>
        <v>1596713431</v>
      </c>
      <c r="AJ45" s="64">
        <f>SUM(AJ40:AJ44)</f>
        <v>1734244669</v>
      </c>
      <c r="AK45" s="64">
        <f>SUM(AK40:AK44)</f>
        <v>487169713</v>
      </c>
      <c r="AL45" s="64"/>
    </row>
    <row r="46" spans="1:38" s="58" customFormat="1" ht="12.75">
      <c r="A46" s="62"/>
      <c r="B46" s="63" t="s">
        <v>553</v>
      </c>
      <c r="C46" s="33"/>
      <c r="D46" s="81">
        <f>SUM(D9:D12,D14:D20,D22:D30,D32:D38,D40:D44)</f>
        <v>4097762264</v>
      </c>
      <c r="E46" s="82">
        <f>SUM(E9:E12,E14:E20,E22:E30,E32:E38,E40:E44)</f>
        <v>1099089368</v>
      </c>
      <c r="F46" s="90">
        <f t="shared" si="0"/>
        <v>5196851632</v>
      </c>
      <c r="G46" s="81">
        <f>SUM(G9:G12,G14:G20,G22:G30,G32:G38,G40:G44)</f>
        <v>4097762264</v>
      </c>
      <c r="H46" s="82">
        <f>SUM(H9:H12,H14:H20,H22:H30,H32:H38,H40:H44)</f>
        <v>1099089368</v>
      </c>
      <c r="I46" s="83">
        <f t="shared" si="1"/>
        <v>5196851632</v>
      </c>
      <c r="J46" s="81">
        <f>SUM(J9:J12,J14:J20,J22:J30,J32:J38,J40:J44)</f>
        <v>1261618040</v>
      </c>
      <c r="K46" s="82">
        <f>SUM(K9:K12,K14:K20,K22:K30,K32:K38,K40:K44)</f>
        <v>260951897</v>
      </c>
      <c r="L46" s="82">
        <f t="shared" si="2"/>
        <v>1522569937</v>
      </c>
      <c r="M46" s="45">
        <f t="shared" si="3"/>
        <v>0.2929792968543998</v>
      </c>
      <c r="N46" s="111">
        <f>SUM(N9:N12,N14:N20,N22:N30,N32:N38,N40:N44)</f>
        <v>0</v>
      </c>
      <c r="O46" s="112">
        <f>SUM(O9:O12,O14:O20,O22:O30,O32:O38,O40:O44)</f>
        <v>0</v>
      </c>
      <c r="P46" s="113">
        <f t="shared" si="4"/>
        <v>0</v>
      </c>
      <c r="Q46" s="45">
        <f t="shared" si="5"/>
        <v>0</v>
      </c>
      <c r="R46" s="111">
        <f>SUM(R9:R12,R14:R20,R22:R30,R32:R38,R40:R44)</f>
        <v>0</v>
      </c>
      <c r="S46" s="113">
        <f>SUM(S9:S12,S14:S20,S22:S30,S32:S38,S40:S44)</f>
        <v>0</v>
      </c>
      <c r="T46" s="113">
        <f t="shared" si="6"/>
        <v>0</v>
      </c>
      <c r="U46" s="45">
        <f t="shared" si="7"/>
        <v>0</v>
      </c>
      <c r="V46" s="111">
        <f>SUM(V9:V12,V14:V20,V22:V30,V32:V38,V40:V44)</f>
        <v>0</v>
      </c>
      <c r="W46" s="113">
        <f>SUM(W9:W12,W14:W20,W22:W30,W32:W38,W40:W44)</f>
        <v>0</v>
      </c>
      <c r="X46" s="113">
        <f t="shared" si="8"/>
        <v>0</v>
      </c>
      <c r="Y46" s="45">
        <f t="shared" si="9"/>
        <v>0</v>
      </c>
      <c r="Z46" s="81">
        <f>SUM(Z9:Z12,Z14:Z20,Z22:Z30,Z32:Z38,Z40:Z44)</f>
        <v>1261618040</v>
      </c>
      <c r="AA46" s="82">
        <f>SUM(AA9:AA12,AA14:AA20,AA22:AA30,AA32:AA38,AA40:AA44)</f>
        <v>260951897</v>
      </c>
      <c r="AB46" s="82">
        <f t="shared" si="10"/>
        <v>1522569937</v>
      </c>
      <c r="AC46" s="45">
        <f t="shared" si="11"/>
        <v>0.2929792968543998</v>
      </c>
      <c r="AD46" s="81">
        <f>SUM(AD9:AD12,AD14:AD20,AD22:AD30,AD32:AD38,AD40:AD44)</f>
        <v>1140323097</v>
      </c>
      <c r="AE46" s="82">
        <f>SUM(AE9:AE12,AE14:AE20,AE22:AE30,AE32:AE38,AE40:AE44)</f>
        <v>101053854</v>
      </c>
      <c r="AF46" s="82">
        <f t="shared" si="12"/>
        <v>1241376951</v>
      </c>
      <c r="AG46" s="45">
        <f t="shared" si="13"/>
        <v>0.2943729159728614</v>
      </c>
      <c r="AH46" s="45">
        <f t="shared" si="14"/>
        <v>0.2265170025699954</v>
      </c>
      <c r="AI46" s="64">
        <f>SUM(AI9:AI12,AI14:AI20,AI22:AI30,AI32:AI38,AI40:AI44)</f>
        <v>4217021620</v>
      </c>
      <c r="AJ46" s="64">
        <f>SUM(AJ9:AJ12,AJ14:AJ20,AJ22:AJ30,AJ32:AJ38,AJ40:AJ44)</f>
        <v>4450807943</v>
      </c>
      <c r="AK46" s="64">
        <f>SUM(AK9:AK12,AK14:AK20,AK22:AK30,AK32:AK38,AK40:AK44)</f>
        <v>1241376951</v>
      </c>
      <c r="AL46" s="64"/>
    </row>
    <row r="47" spans="1:38" s="14" customFormat="1" ht="12.75">
      <c r="A47" s="65"/>
      <c r="B47" s="66"/>
      <c r="C47" s="67"/>
      <c r="D47" s="93"/>
      <c r="E47" s="93"/>
      <c r="F47" s="94"/>
      <c r="G47" s="95"/>
      <c r="H47" s="93"/>
      <c r="I47" s="96"/>
      <c r="J47" s="95"/>
      <c r="K47" s="97"/>
      <c r="L47" s="93"/>
      <c r="M47" s="71"/>
      <c r="N47" s="95"/>
      <c r="O47" s="97"/>
      <c r="P47" s="93"/>
      <c r="Q47" s="71"/>
      <c r="R47" s="95"/>
      <c r="S47" s="97"/>
      <c r="T47" s="93"/>
      <c r="U47" s="71"/>
      <c r="V47" s="95"/>
      <c r="W47" s="97"/>
      <c r="X47" s="93"/>
      <c r="Y47" s="71"/>
      <c r="Z47" s="95"/>
      <c r="AA47" s="97"/>
      <c r="AB47" s="93"/>
      <c r="AC47" s="71"/>
      <c r="AD47" s="95"/>
      <c r="AE47" s="93"/>
      <c r="AF47" s="93"/>
      <c r="AG47" s="71"/>
      <c r="AH47" s="71"/>
      <c r="AI47" s="13"/>
      <c r="AJ47" s="13"/>
      <c r="AK47" s="13"/>
      <c r="AL47" s="13"/>
    </row>
    <row r="48" spans="1:38" s="74" customFormat="1" ht="12" customHeight="1">
      <c r="A48" s="75"/>
      <c r="B48" s="130" t="s">
        <v>658</v>
      </c>
      <c r="C48" s="75"/>
      <c r="D48" s="98"/>
      <c r="E48" s="98"/>
      <c r="F48" s="98"/>
      <c r="G48" s="98"/>
      <c r="H48" s="98"/>
      <c r="I48" s="98"/>
      <c r="J48" s="98"/>
      <c r="K48" s="98"/>
      <c r="L48" s="98"/>
      <c r="M48" s="75"/>
      <c r="N48" s="98"/>
      <c r="O48" s="98"/>
      <c r="P48" s="98"/>
      <c r="Q48" s="75"/>
      <c r="R48" s="98"/>
      <c r="S48" s="98"/>
      <c r="T48" s="98"/>
      <c r="U48" s="75"/>
      <c r="V48" s="98"/>
      <c r="W48" s="98"/>
      <c r="X48" s="98"/>
      <c r="Y48" s="75"/>
      <c r="Z48" s="98"/>
      <c r="AA48" s="98"/>
      <c r="AB48" s="98"/>
      <c r="AC48" s="75"/>
      <c r="AD48" s="98"/>
      <c r="AE48" s="98"/>
      <c r="AF48" s="98"/>
      <c r="AG48" s="75"/>
      <c r="AH48" s="75"/>
      <c r="AI48" s="75"/>
      <c r="AJ48" s="75"/>
      <c r="AK48" s="75"/>
      <c r="AL48" s="75"/>
    </row>
    <row r="49" spans="1:38" s="74" customFormat="1" ht="12.75">
      <c r="A49" s="75"/>
      <c r="B49" s="75"/>
      <c r="C49" s="75"/>
      <c r="D49" s="98"/>
      <c r="E49" s="98"/>
      <c r="F49" s="98"/>
      <c r="G49" s="98"/>
      <c r="H49" s="98"/>
      <c r="I49" s="98"/>
      <c r="J49" s="98"/>
      <c r="K49" s="98"/>
      <c r="L49" s="98"/>
      <c r="M49" s="75"/>
      <c r="N49" s="98"/>
      <c r="O49" s="98"/>
      <c r="P49" s="98"/>
      <c r="Q49" s="75"/>
      <c r="R49" s="98"/>
      <c r="S49" s="98"/>
      <c r="T49" s="98"/>
      <c r="U49" s="75"/>
      <c r="V49" s="98"/>
      <c r="W49" s="98"/>
      <c r="X49" s="98"/>
      <c r="Y49" s="75"/>
      <c r="Z49" s="98"/>
      <c r="AA49" s="98"/>
      <c r="AB49" s="98"/>
      <c r="AC49" s="75"/>
      <c r="AD49" s="98"/>
      <c r="AE49" s="98"/>
      <c r="AF49" s="98"/>
      <c r="AG49" s="75"/>
      <c r="AH49" s="75"/>
      <c r="AI49" s="75"/>
      <c r="AJ49" s="75"/>
      <c r="AK49" s="75"/>
      <c r="AL49" s="75"/>
    </row>
    <row r="50" spans="1:38" s="74" customFormat="1" ht="12.75">
      <c r="A50" s="75"/>
      <c r="B50" s="75"/>
      <c r="C50" s="75"/>
      <c r="D50" s="98"/>
      <c r="E50" s="98"/>
      <c r="F50" s="98"/>
      <c r="G50" s="98"/>
      <c r="H50" s="98"/>
      <c r="I50" s="98"/>
      <c r="J50" s="98"/>
      <c r="K50" s="98"/>
      <c r="L50" s="98"/>
      <c r="M50" s="75"/>
      <c r="N50" s="98"/>
      <c r="O50" s="98"/>
      <c r="P50" s="98"/>
      <c r="Q50" s="75"/>
      <c r="R50" s="98"/>
      <c r="S50" s="98"/>
      <c r="T50" s="98"/>
      <c r="U50" s="75"/>
      <c r="V50" s="98"/>
      <c r="W50" s="98"/>
      <c r="X50" s="98"/>
      <c r="Y50" s="75"/>
      <c r="Z50" s="98"/>
      <c r="AA50" s="98"/>
      <c r="AB50" s="98"/>
      <c r="AC50" s="75"/>
      <c r="AD50" s="98"/>
      <c r="AE50" s="98"/>
      <c r="AF50" s="98"/>
      <c r="AG50" s="75"/>
      <c r="AH50" s="75"/>
      <c r="AI50" s="75"/>
      <c r="AJ50" s="75"/>
      <c r="AK50" s="75"/>
      <c r="AL50" s="75"/>
    </row>
    <row r="51" spans="1:38" s="5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5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5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5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5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5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5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5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5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5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5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5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5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5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5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5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5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5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5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5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5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5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5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5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5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5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5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5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5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5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5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5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5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5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1" t="s">
        <v>554</v>
      </c>
      <c r="C9" s="40" t="s">
        <v>555</v>
      </c>
      <c r="D9" s="77">
        <v>284362152</v>
      </c>
      <c r="E9" s="78">
        <v>92023600</v>
      </c>
      <c r="F9" s="79">
        <f>$D9+$E9</f>
        <v>376385752</v>
      </c>
      <c r="G9" s="77">
        <v>284362152</v>
      </c>
      <c r="H9" s="78">
        <v>92023600</v>
      </c>
      <c r="I9" s="80">
        <f>$G9+$H9</f>
        <v>376385752</v>
      </c>
      <c r="J9" s="77">
        <v>67606519</v>
      </c>
      <c r="K9" s="78">
        <v>9347172</v>
      </c>
      <c r="L9" s="78">
        <f>$J9+$K9</f>
        <v>76953691</v>
      </c>
      <c r="M9" s="41">
        <f>IF($F9=0,0,$L9/$F9)</f>
        <v>0.20445431473187115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67606519</v>
      </c>
      <c r="AA9" s="78">
        <v>9347172</v>
      </c>
      <c r="AB9" s="78">
        <f>$Z9+$AA9</f>
        <v>76953691</v>
      </c>
      <c r="AC9" s="41">
        <f>IF($F9=0,0,$AB9/$F9)</f>
        <v>0.20445431473187115</v>
      </c>
      <c r="AD9" s="77">
        <v>60287834</v>
      </c>
      <c r="AE9" s="78">
        <v>12907117</v>
      </c>
      <c r="AF9" s="78">
        <f>$AD9+$AE9</f>
        <v>73194951</v>
      </c>
      <c r="AG9" s="41">
        <f>IF($AI9=0,0,$AK9/$AI9)</f>
        <v>0.30158287792276217</v>
      </c>
      <c r="AH9" s="41">
        <f>IF($AF9=0,0,(($L9/$AF9)-1))</f>
        <v>0.051352449160052105</v>
      </c>
      <c r="AI9" s="13">
        <v>242702608</v>
      </c>
      <c r="AJ9" s="13">
        <v>242702608</v>
      </c>
      <c r="AK9" s="13">
        <v>73194951</v>
      </c>
      <c r="AL9" s="13"/>
    </row>
    <row r="10" spans="1:38" s="14" customFormat="1" ht="12.75">
      <c r="A10" s="30" t="s">
        <v>98</v>
      </c>
      <c r="B10" s="61" t="s">
        <v>70</v>
      </c>
      <c r="C10" s="40" t="s">
        <v>71</v>
      </c>
      <c r="D10" s="77">
        <v>949774000</v>
      </c>
      <c r="E10" s="78">
        <v>284250000</v>
      </c>
      <c r="F10" s="80">
        <f aca="true" t="shared" si="0" ref="F10:F36">$D10+$E10</f>
        <v>1234024000</v>
      </c>
      <c r="G10" s="77">
        <v>949774000</v>
      </c>
      <c r="H10" s="78">
        <v>284250000</v>
      </c>
      <c r="I10" s="80">
        <f aca="true" t="shared" si="1" ref="I10:I36">$G10+$H10</f>
        <v>1234024000</v>
      </c>
      <c r="J10" s="77">
        <v>423400125</v>
      </c>
      <c r="K10" s="78">
        <v>0</v>
      </c>
      <c r="L10" s="78">
        <f aca="true" t="shared" si="2" ref="L10:L36">$J10+$K10</f>
        <v>423400125</v>
      </c>
      <c r="M10" s="41">
        <f aca="true" t="shared" si="3" ref="M10:M36">IF($F10=0,0,$L10/$F10)</f>
        <v>0.34310525970321487</v>
      </c>
      <c r="N10" s="105">
        <v>0</v>
      </c>
      <c r="O10" s="106">
        <v>0</v>
      </c>
      <c r="P10" s="107">
        <f aca="true" t="shared" si="4" ref="P10:P36">$N10+$O10</f>
        <v>0</v>
      </c>
      <c r="Q10" s="41">
        <f aca="true" t="shared" si="5" ref="Q10:Q36">IF($F10=0,0,$P10/$F10)</f>
        <v>0</v>
      </c>
      <c r="R10" s="105">
        <v>0</v>
      </c>
      <c r="S10" s="107">
        <v>0</v>
      </c>
      <c r="T10" s="107">
        <f aca="true" t="shared" si="6" ref="T10:T36">$R10+$S10</f>
        <v>0</v>
      </c>
      <c r="U10" s="41">
        <f aca="true" t="shared" si="7" ref="U10:U36">IF($I10=0,0,$T10/$I10)</f>
        <v>0</v>
      </c>
      <c r="V10" s="105">
        <v>0</v>
      </c>
      <c r="W10" s="107">
        <v>0</v>
      </c>
      <c r="X10" s="107">
        <f aca="true" t="shared" si="8" ref="X10:X36">$V10+$W10</f>
        <v>0</v>
      </c>
      <c r="Y10" s="41">
        <f aca="true" t="shared" si="9" ref="Y10:Y36">IF($I10=0,0,$X10/$I10)</f>
        <v>0</v>
      </c>
      <c r="Z10" s="77">
        <v>423400125</v>
      </c>
      <c r="AA10" s="78">
        <v>0</v>
      </c>
      <c r="AB10" s="78">
        <f aca="true" t="shared" si="10" ref="AB10:AB36">$Z10+$AA10</f>
        <v>423400125</v>
      </c>
      <c r="AC10" s="41">
        <f aca="true" t="shared" si="11" ref="AC10:AC36">IF($F10=0,0,$AB10/$F10)</f>
        <v>0.34310525970321487</v>
      </c>
      <c r="AD10" s="77">
        <v>301048041</v>
      </c>
      <c r="AE10" s="78">
        <v>2481152</v>
      </c>
      <c r="AF10" s="78">
        <f aca="true" t="shared" si="12" ref="AF10:AF36">$AD10+$AE10</f>
        <v>303529193</v>
      </c>
      <c r="AG10" s="41">
        <f aca="true" t="shared" si="13" ref="AG10:AG36">IF($AI10=0,0,$AK10/$AI10)</f>
        <v>0.3085464683561248</v>
      </c>
      <c r="AH10" s="41">
        <f aca="true" t="shared" si="14" ref="AH10:AH36">IF($AF10=0,0,(($L10/$AF10)-1))</f>
        <v>0.39492389781433634</v>
      </c>
      <c r="AI10" s="13">
        <v>983738996</v>
      </c>
      <c r="AJ10" s="13">
        <v>761261402</v>
      </c>
      <c r="AK10" s="13">
        <v>303529193</v>
      </c>
      <c r="AL10" s="13"/>
    </row>
    <row r="11" spans="1:38" s="14" customFormat="1" ht="12.75">
      <c r="A11" s="30" t="s">
        <v>98</v>
      </c>
      <c r="B11" s="61" t="s">
        <v>84</v>
      </c>
      <c r="C11" s="40" t="s">
        <v>85</v>
      </c>
      <c r="D11" s="77">
        <v>2246388555</v>
      </c>
      <c r="E11" s="78">
        <v>496604923</v>
      </c>
      <c r="F11" s="79">
        <f t="shared" si="0"/>
        <v>2742993478</v>
      </c>
      <c r="G11" s="77">
        <v>2246388555</v>
      </c>
      <c r="H11" s="78">
        <v>496604923</v>
      </c>
      <c r="I11" s="80">
        <f t="shared" si="1"/>
        <v>2742993478</v>
      </c>
      <c r="J11" s="77">
        <v>474237924</v>
      </c>
      <c r="K11" s="78">
        <v>24592824</v>
      </c>
      <c r="L11" s="78">
        <f t="shared" si="2"/>
        <v>498830748</v>
      </c>
      <c r="M11" s="41">
        <f t="shared" si="3"/>
        <v>0.1818563376110222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474237924</v>
      </c>
      <c r="AA11" s="78">
        <v>24592824</v>
      </c>
      <c r="AB11" s="78">
        <f t="shared" si="10"/>
        <v>498830748</v>
      </c>
      <c r="AC11" s="41">
        <f t="shared" si="11"/>
        <v>0.1818563376110222</v>
      </c>
      <c r="AD11" s="77">
        <v>522318304</v>
      </c>
      <c r="AE11" s="78">
        <v>34706904</v>
      </c>
      <c r="AF11" s="78">
        <f t="shared" si="12"/>
        <v>557025208</v>
      </c>
      <c r="AG11" s="41">
        <f t="shared" si="13"/>
        <v>0.2458750135668752</v>
      </c>
      <c r="AH11" s="41">
        <f t="shared" si="14"/>
        <v>-0.10447365606477188</v>
      </c>
      <c r="AI11" s="13">
        <v>2265481148</v>
      </c>
      <c r="AJ11" s="13">
        <v>2265481148</v>
      </c>
      <c r="AK11" s="13">
        <v>557025208</v>
      </c>
      <c r="AL11" s="13"/>
    </row>
    <row r="12" spans="1:38" s="14" customFormat="1" ht="12.75">
      <c r="A12" s="30" t="s">
        <v>98</v>
      </c>
      <c r="B12" s="61" t="s">
        <v>556</v>
      </c>
      <c r="C12" s="40" t="s">
        <v>557</v>
      </c>
      <c r="D12" s="77">
        <v>101117147</v>
      </c>
      <c r="E12" s="78">
        <v>26998000</v>
      </c>
      <c r="F12" s="79">
        <f t="shared" si="0"/>
        <v>128115147</v>
      </c>
      <c r="G12" s="77">
        <v>101117147</v>
      </c>
      <c r="H12" s="78">
        <v>26998000</v>
      </c>
      <c r="I12" s="80">
        <f t="shared" si="1"/>
        <v>128115147</v>
      </c>
      <c r="J12" s="77">
        <v>38679440</v>
      </c>
      <c r="K12" s="78">
        <v>5510245</v>
      </c>
      <c r="L12" s="78">
        <f t="shared" si="2"/>
        <v>44189685</v>
      </c>
      <c r="M12" s="41">
        <f t="shared" si="3"/>
        <v>0.3449216274169361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38679440</v>
      </c>
      <c r="AA12" s="78">
        <v>5510245</v>
      </c>
      <c r="AB12" s="78">
        <f t="shared" si="10"/>
        <v>44189685</v>
      </c>
      <c r="AC12" s="41">
        <f t="shared" si="11"/>
        <v>0.3449216274169361</v>
      </c>
      <c r="AD12" s="77">
        <v>38959782</v>
      </c>
      <c r="AE12" s="78">
        <v>687868</v>
      </c>
      <c r="AF12" s="78">
        <f t="shared" si="12"/>
        <v>39647650</v>
      </c>
      <c r="AG12" s="41">
        <f t="shared" si="13"/>
        <v>0.3809236209211963</v>
      </c>
      <c r="AH12" s="41">
        <f t="shared" si="14"/>
        <v>0.11456000544799005</v>
      </c>
      <c r="AI12" s="13">
        <v>104082939</v>
      </c>
      <c r="AJ12" s="13">
        <v>120467228</v>
      </c>
      <c r="AK12" s="13">
        <v>39647650</v>
      </c>
      <c r="AL12" s="13"/>
    </row>
    <row r="13" spans="1:38" s="14" customFormat="1" ht="12.75">
      <c r="A13" s="30" t="s">
        <v>98</v>
      </c>
      <c r="B13" s="61" t="s">
        <v>558</v>
      </c>
      <c r="C13" s="40" t="s">
        <v>559</v>
      </c>
      <c r="D13" s="77">
        <v>448101028</v>
      </c>
      <c r="E13" s="78">
        <v>144620000</v>
      </c>
      <c r="F13" s="79">
        <f t="shared" si="0"/>
        <v>592721028</v>
      </c>
      <c r="G13" s="77">
        <v>448101028</v>
      </c>
      <c r="H13" s="78">
        <v>144620000</v>
      </c>
      <c r="I13" s="80">
        <f t="shared" si="1"/>
        <v>592721028</v>
      </c>
      <c r="J13" s="77">
        <v>113574003</v>
      </c>
      <c r="K13" s="78">
        <v>22287455</v>
      </c>
      <c r="L13" s="78">
        <f t="shared" si="2"/>
        <v>135861458</v>
      </c>
      <c r="M13" s="41">
        <f t="shared" si="3"/>
        <v>0.22921653118741722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113574003</v>
      </c>
      <c r="AA13" s="78">
        <v>22287455</v>
      </c>
      <c r="AB13" s="78">
        <f t="shared" si="10"/>
        <v>135861458</v>
      </c>
      <c r="AC13" s="41">
        <f t="shared" si="11"/>
        <v>0.22921653118741722</v>
      </c>
      <c r="AD13" s="77">
        <v>133103918</v>
      </c>
      <c r="AE13" s="78">
        <v>4473388</v>
      </c>
      <c r="AF13" s="78">
        <f t="shared" si="12"/>
        <v>137577306</v>
      </c>
      <c r="AG13" s="41">
        <f t="shared" si="13"/>
        <v>0.3577246723944367</v>
      </c>
      <c r="AH13" s="41">
        <f t="shared" si="14"/>
        <v>-0.012471882535626921</v>
      </c>
      <c r="AI13" s="13">
        <v>384589928</v>
      </c>
      <c r="AJ13" s="13">
        <v>489565064</v>
      </c>
      <c r="AK13" s="13">
        <v>137577306</v>
      </c>
      <c r="AL13" s="13"/>
    </row>
    <row r="14" spans="1:38" s="14" customFormat="1" ht="12.75">
      <c r="A14" s="30" t="s">
        <v>117</v>
      </c>
      <c r="B14" s="61" t="s">
        <v>560</v>
      </c>
      <c r="C14" s="40" t="s">
        <v>561</v>
      </c>
      <c r="D14" s="77">
        <v>353721000</v>
      </c>
      <c r="E14" s="78">
        <v>7587000</v>
      </c>
      <c r="F14" s="79">
        <f t="shared" si="0"/>
        <v>361308000</v>
      </c>
      <c r="G14" s="77">
        <v>353721000</v>
      </c>
      <c r="H14" s="78">
        <v>7587000</v>
      </c>
      <c r="I14" s="80">
        <f t="shared" si="1"/>
        <v>361308000</v>
      </c>
      <c r="J14" s="77">
        <v>100100021</v>
      </c>
      <c r="K14" s="78">
        <v>687568</v>
      </c>
      <c r="L14" s="78">
        <f t="shared" si="2"/>
        <v>100787589</v>
      </c>
      <c r="M14" s="41">
        <f t="shared" si="3"/>
        <v>0.27895199940217213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100100021</v>
      </c>
      <c r="AA14" s="78">
        <v>687568</v>
      </c>
      <c r="AB14" s="78">
        <f t="shared" si="10"/>
        <v>100787589</v>
      </c>
      <c r="AC14" s="41">
        <f t="shared" si="11"/>
        <v>0.27895199940217213</v>
      </c>
      <c r="AD14" s="77">
        <v>98386389</v>
      </c>
      <c r="AE14" s="78">
        <v>152219</v>
      </c>
      <c r="AF14" s="78">
        <f t="shared" si="12"/>
        <v>98538608</v>
      </c>
      <c r="AG14" s="41">
        <f t="shared" si="13"/>
        <v>0.2937306541992747</v>
      </c>
      <c r="AH14" s="41">
        <f t="shared" si="14"/>
        <v>0.02282334859043278</v>
      </c>
      <c r="AI14" s="13">
        <v>335472674</v>
      </c>
      <c r="AJ14" s="13">
        <v>400081687</v>
      </c>
      <c r="AK14" s="13">
        <v>98538608</v>
      </c>
      <c r="AL14" s="13"/>
    </row>
    <row r="15" spans="1:38" s="58" customFormat="1" ht="12.75">
      <c r="A15" s="62"/>
      <c r="B15" s="63" t="s">
        <v>562</v>
      </c>
      <c r="C15" s="33"/>
      <c r="D15" s="81">
        <f>SUM(D9:D14)</f>
        <v>4383463882</v>
      </c>
      <c r="E15" s="82">
        <f>SUM(E9:E14)</f>
        <v>1052083523</v>
      </c>
      <c r="F15" s="90">
        <f t="shared" si="0"/>
        <v>5435547405</v>
      </c>
      <c r="G15" s="81">
        <f>SUM(G9:G14)</f>
        <v>4383463882</v>
      </c>
      <c r="H15" s="82">
        <f>SUM(H9:H14)</f>
        <v>1052083523</v>
      </c>
      <c r="I15" s="83">
        <f t="shared" si="1"/>
        <v>5435547405</v>
      </c>
      <c r="J15" s="81">
        <f>SUM(J9:J14)</f>
        <v>1217598032</v>
      </c>
      <c r="K15" s="82">
        <f>SUM(K9:K14)</f>
        <v>62425264</v>
      </c>
      <c r="L15" s="82">
        <f t="shared" si="2"/>
        <v>1280023296</v>
      </c>
      <c r="M15" s="45">
        <f t="shared" si="3"/>
        <v>0.2354911475562782</v>
      </c>
      <c r="N15" s="111">
        <f>SUM(N9:N14)</f>
        <v>0</v>
      </c>
      <c r="O15" s="112">
        <f>SUM(O9:O14)</f>
        <v>0</v>
      </c>
      <c r="P15" s="113">
        <f t="shared" si="4"/>
        <v>0</v>
      </c>
      <c r="Q15" s="45">
        <f t="shared" si="5"/>
        <v>0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5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5">
        <f t="shared" si="9"/>
        <v>0</v>
      </c>
      <c r="Z15" s="81">
        <f>SUM(Z9:Z14)</f>
        <v>1217598032</v>
      </c>
      <c r="AA15" s="82">
        <f>SUM(AA9:AA14)</f>
        <v>62425264</v>
      </c>
      <c r="AB15" s="82">
        <f t="shared" si="10"/>
        <v>1280023296</v>
      </c>
      <c r="AC15" s="45">
        <f t="shared" si="11"/>
        <v>0.2354911475562782</v>
      </c>
      <c r="AD15" s="81">
        <f>SUM(AD9:AD14)</f>
        <v>1154104268</v>
      </c>
      <c r="AE15" s="82">
        <f>SUM(AE9:AE14)</f>
        <v>55408648</v>
      </c>
      <c r="AF15" s="82">
        <f t="shared" si="12"/>
        <v>1209512916</v>
      </c>
      <c r="AG15" s="45">
        <f t="shared" si="13"/>
        <v>0.2802348883037009</v>
      </c>
      <c r="AH15" s="45">
        <f t="shared" si="14"/>
        <v>0.05829650850954615</v>
      </c>
      <c r="AI15" s="64">
        <f>SUM(AI9:AI14)</f>
        <v>4316068293</v>
      </c>
      <c r="AJ15" s="64">
        <f>SUM(AJ9:AJ14)</f>
        <v>4279559137</v>
      </c>
      <c r="AK15" s="64">
        <f>SUM(AK9:AK14)</f>
        <v>1209512916</v>
      </c>
      <c r="AL15" s="64"/>
    </row>
    <row r="16" spans="1:38" s="14" customFormat="1" ht="12.75">
      <c r="A16" s="30" t="s">
        <v>98</v>
      </c>
      <c r="B16" s="61" t="s">
        <v>563</v>
      </c>
      <c r="C16" s="40" t="s">
        <v>564</v>
      </c>
      <c r="D16" s="77">
        <v>83099001</v>
      </c>
      <c r="E16" s="78">
        <v>22918000</v>
      </c>
      <c r="F16" s="79">
        <f t="shared" si="0"/>
        <v>106017001</v>
      </c>
      <c r="G16" s="77">
        <v>83099001</v>
      </c>
      <c r="H16" s="78">
        <v>22918000</v>
      </c>
      <c r="I16" s="80">
        <f t="shared" si="1"/>
        <v>106017001</v>
      </c>
      <c r="J16" s="77">
        <v>41147526</v>
      </c>
      <c r="K16" s="78">
        <v>1985518</v>
      </c>
      <c r="L16" s="78">
        <f t="shared" si="2"/>
        <v>43133044</v>
      </c>
      <c r="M16" s="41">
        <f t="shared" si="3"/>
        <v>0.4068502560263896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41147526</v>
      </c>
      <c r="AA16" s="78">
        <v>1985518</v>
      </c>
      <c r="AB16" s="78">
        <f t="shared" si="10"/>
        <v>43133044</v>
      </c>
      <c r="AC16" s="41">
        <f t="shared" si="11"/>
        <v>0.4068502560263896</v>
      </c>
      <c r="AD16" s="77">
        <v>206599</v>
      </c>
      <c r="AE16" s="78">
        <v>117878</v>
      </c>
      <c r="AF16" s="78">
        <f t="shared" si="12"/>
        <v>324477</v>
      </c>
      <c r="AG16" s="41">
        <f t="shared" si="13"/>
        <v>0.005973985086992544</v>
      </c>
      <c r="AH16" s="41">
        <f t="shared" si="14"/>
        <v>131.9309750768159</v>
      </c>
      <c r="AI16" s="13">
        <v>54315000</v>
      </c>
      <c r="AJ16" s="13">
        <v>54315000</v>
      </c>
      <c r="AK16" s="13">
        <v>324477</v>
      </c>
      <c r="AL16" s="13"/>
    </row>
    <row r="17" spans="1:38" s="14" customFormat="1" ht="12.75">
      <c r="A17" s="30" t="s">
        <v>98</v>
      </c>
      <c r="B17" s="61" t="s">
        <v>565</v>
      </c>
      <c r="C17" s="40" t="s">
        <v>566</v>
      </c>
      <c r="D17" s="77">
        <v>174099742</v>
      </c>
      <c r="E17" s="78">
        <v>54831000</v>
      </c>
      <c r="F17" s="79">
        <f t="shared" si="0"/>
        <v>228930742</v>
      </c>
      <c r="G17" s="77">
        <v>174099742</v>
      </c>
      <c r="H17" s="78">
        <v>54831000</v>
      </c>
      <c r="I17" s="80">
        <f t="shared" si="1"/>
        <v>228930742</v>
      </c>
      <c r="J17" s="77">
        <v>13287786</v>
      </c>
      <c r="K17" s="78">
        <v>0</v>
      </c>
      <c r="L17" s="78">
        <f t="shared" si="2"/>
        <v>13287786</v>
      </c>
      <c r="M17" s="41">
        <f t="shared" si="3"/>
        <v>0.058042820653593126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13287786</v>
      </c>
      <c r="AA17" s="78">
        <v>0</v>
      </c>
      <c r="AB17" s="78">
        <f t="shared" si="10"/>
        <v>13287786</v>
      </c>
      <c r="AC17" s="41">
        <f t="shared" si="11"/>
        <v>0.058042820653593126</v>
      </c>
      <c r="AD17" s="77">
        <v>15680281</v>
      </c>
      <c r="AE17" s="78">
        <v>0</v>
      </c>
      <c r="AF17" s="78">
        <f t="shared" si="12"/>
        <v>15680281</v>
      </c>
      <c r="AG17" s="41">
        <f t="shared" si="13"/>
        <v>0.07898522707037361</v>
      </c>
      <c r="AH17" s="41">
        <f t="shared" si="14"/>
        <v>-0.1525798549145898</v>
      </c>
      <c r="AI17" s="13">
        <v>198521693</v>
      </c>
      <c r="AJ17" s="13">
        <v>198521693</v>
      </c>
      <c r="AK17" s="13">
        <v>15680281</v>
      </c>
      <c r="AL17" s="13"/>
    </row>
    <row r="18" spans="1:38" s="14" customFormat="1" ht="12.75">
      <c r="A18" s="30" t="s">
        <v>98</v>
      </c>
      <c r="B18" s="61" t="s">
        <v>567</v>
      </c>
      <c r="C18" s="40" t="s">
        <v>568</v>
      </c>
      <c r="D18" s="77">
        <v>417256000</v>
      </c>
      <c r="E18" s="78">
        <v>64617000</v>
      </c>
      <c r="F18" s="79">
        <f t="shared" si="0"/>
        <v>481873000</v>
      </c>
      <c r="G18" s="77">
        <v>417256000</v>
      </c>
      <c r="H18" s="78">
        <v>64617000</v>
      </c>
      <c r="I18" s="80">
        <f t="shared" si="1"/>
        <v>481873000</v>
      </c>
      <c r="J18" s="77">
        <v>112947681</v>
      </c>
      <c r="K18" s="78">
        <v>3958168</v>
      </c>
      <c r="L18" s="78">
        <f t="shared" si="2"/>
        <v>116905849</v>
      </c>
      <c r="M18" s="41">
        <f t="shared" si="3"/>
        <v>0.24260717865495682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112947681</v>
      </c>
      <c r="AA18" s="78">
        <v>3958168</v>
      </c>
      <c r="AB18" s="78">
        <f t="shared" si="10"/>
        <v>116905849</v>
      </c>
      <c r="AC18" s="41">
        <f t="shared" si="11"/>
        <v>0.24260717865495682</v>
      </c>
      <c r="AD18" s="77">
        <v>94326689</v>
      </c>
      <c r="AE18" s="78">
        <v>2061134</v>
      </c>
      <c r="AF18" s="78">
        <f t="shared" si="12"/>
        <v>96387823</v>
      </c>
      <c r="AG18" s="41">
        <f t="shared" si="13"/>
        <v>0.2516607432020555</v>
      </c>
      <c r="AH18" s="41">
        <f t="shared" si="14"/>
        <v>0.2128694824863926</v>
      </c>
      <c r="AI18" s="13">
        <v>383006987</v>
      </c>
      <c r="AJ18" s="13">
        <v>383006987</v>
      </c>
      <c r="AK18" s="13">
        <v>96387823</v>
      </c>
      <c r="AL18" s="13"/>
    </row>
    <row r="19" spans="1:38" s="14" customFormat="1" ht="12.75">
      <c r="A19" s="30" t="s">
        <v>98</v>
      </c>
      <c r="B19" s="61" t="s">
        <v>569</v>
      </c>
      <c r="C19" s="40" t="s">
        <v>570</v>
      </c>
      <c r="D19" s="77">
        <v>320435000</v>
      </c>
      <c r="E19" s="78">
        <v>65669000</v>
      </c>
      <c r="F19" s="79">
        <f t="shared" si="0"/>
        <v>386104000</v>
      </c>
      <c r="G19" s="77">
        <v>320435000</v>
      </c>
      <c r="H19" s="78">
        <v>65669000</v>
      </c>
      <c r="I19" s="80">
        <f t="shared" si="1"/>
        <v>386104000</v>
      </c>
      <c r="J19" s="77">
        <v>109527939</v>
      </c>
      <c r="K19" s="78">
        <v>20019994</v>
      </c>
      <c r="L19" s="78">
        <f t="shared" si="2"/>
        <v>129547933</v>
      </c>
      <c r="M19" s="41">
        <f t="shared" si="3"/>
        <v>0.3355260059465843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109527939</v>
      </c>
      <c r="AA19" s="78">
        <v>20019994</v>
      </c>
      <c r="AB19" s="78">
        <f t="shared" si="10"/>
        <v>129547933</v>
      </c>
      <c r="AC19" s="41">
        <f t="shared" si="11"/>
        <v>0.3355260059465843</v>
      </c>
      <c r="AD19" s="77">
        <v>75287059</v>
      </c>
      <c r="AE19" s="78">
        <v>8000000</v>
      </c>
      <c r="AF19" s="78">
        <f t="shared" si="12"/>
        <v>83287059</v>
      </c>
      <c r="AG19" s="41">
        <f t="shared" si="13"/>
        <v>0.2659815189170028</v>
      </c>
      <c r="AH19" s="41">
        <f t="shared" si="14"/>
        <v>0.5554389187880917</v>
      </c>
      <c r="AI19" s="13">
        <v>313131000</v>
      </c>
      <c r="AJ19" s="13">
        <v>313131000</v>
      </c>
      <c r="AK19" s="13">
        <v>83287059</v>
      </c>
      <c r="AL19" s="13"/>
    </row>
    <row r="20" spans="1:38" s="14" customFormat="1" ht="12.75">
      <c r="A20" s="30" t="s">
        <v>98</v>
      </c>
      <c r="B20" s="61" t="s">
        <v>571</v>
      </c>
      <c r="C20" s="40" t="s">
        <v>572</v>
      </c>
      <c r="D20" s="77">
        <v>191144000</v>
      </c>
      <c r="E20" s="78">
        <v>44058000</v>
      </c>
      <c r="F20" s="79">
        <f t="shared" si="0"/>
        <v>235202000</v>
      </c>
      <c r="G20" s="77">
        <v>191144000</v>
      </c>
      <c r="H20" s="78">
        <v>44058000</v>
      </c>
      <c r="I20" s="80">
        <f t="shared" si="1"/>
        <v>235202000</v>
      </c>
      <c r="J20" s="77">
        <v>61864801</v>
      </c>
      <c r="K20" s="78">
        <v>0</v>
      </c>
      <c r="L20" s="78">
        <f t="shared" si="2"/>
        <v>61864801</v>
      </c>
      <c r="M20" s="41">
        <f t="shared" si="3"/>
        <v>0.2630283798607155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61864801</v>
      </c>
      <c r="AA20" s="78">
        <v>0</v>
      </c>
      <c r="AB20" s="78">
        <f t="shared" si="10"/>
        <v>61864801</v>
      </c>
      <c r="AC20" s="41">
        <f t="shared" si="11"/>
        <v>0.2630283798607155</v>
      </c>
      <c r="AD20" s="77">
        <v>41754189</v>
      </c>
      <c r="AE20" s="78">
        <v>0</v>
      </c>
      <c r="AF20" s="78">
        <f t="shared" si="12"/>
        <v>41754189</v>
      </c>
      <c r="AG20" s="41">
        <f t="shared" si="13"/>
        <v>0.2630396841451611</v>
      </c>
      <c r="AH20" s="41">
        <f t="shared" si="14"/>
        <v>0.48164297958224034</v>
      </c>
      <c r="AI20" s="13">
        <v>158737223</v>
      </c>
      <c r="AJ20" s="13">
        <v>158737223</v>
      </c>
      <c r="AK20" s="13">
        <v>41754189</v>
      </c>
      <c r="AL20" s="13"/>
    </row>
    <row r="21" spans="1:38" s="14" customFormat="1" ht="12.75">
      <c r="A21" s="30" t="s">
        <v>117</v>
      </c>
      <c r="B21" s="61" t="s">
        <v>573</v>
      </c>
      <c r="C21" s="40" t="s">
        <v>574</v>
      </c>
      <c r="D21" s="77">
        <v>577336292</v>
      </c>
      <c r="E21" s="78">
        <v>221459357</v>
      </c>
      <c r="F21" s="80">
        <f t="shared" si="0"/>
        <v>798795649</v>
      </c>
      <c r="G21" s="77">
        <v>577336292</v>
      </c>
      <c r="H21" s="78">
        <v>221459357</v>
      </c>
      <c r="I21" s="80">
        <f t="shared" si="1"/>
        <v>798795649</v>
      </c>
      <c r="J21" s="77">
        <v>175279712</v>
      </c>
      <c r="K21" s="78">
        <v>53818000</v>
      </c>
      <c r="L21" s="78">
        <f t="shared" si="2"/>
        <v>229097712</v>
      </c>
      <c r="M21" s="41">
        <f t="shared" si="3"/>
        <v>0.28680390571331216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175279712</v>
      </c>
      <c r="AA21" s="78">
        <v>53818000</v>
      </c>
      <c r="AB21" s="78">
        <f t="shared" si="10"/>
        <v>229097712</v>
      </c>
      <c r="AC21" s="41">
        <f t="shared" si="11"/>
        <v>0.28680390571331216</v>
      </c>
      <c r="AD21" s="77">
        <v>149257470</v>
      </c>
      <c r="AE21" s="78">
        <v>35000000</v>
      </c>
      <c r="AF21" s="78">
        <f t="shared" si="12"/>
        <v>184257470</v>
      </c>
      <c r="AG21" s="41">
        <f t="shared" si="13"/>
        <v>0.3301926467048368</v>
      </c>
      <c r="AH21" s="41">
        <f t="shared" si="14"/>
        <v>0.24335644031148362</v>
      </c>
      <c r="AI21" s="13">
        <v>558030204</v>
      </c>
      <c r="AJ21" s="13">
        <v>558030204</v>
      </c>
      <c r="AK21" s="13">
        <v>184257470</v>
      </c>
      <c r="AL21" s="13"/>
    </row>
    <row r="22" spans="1:38" s="58" customFormat="1" ht="12.75">
      <c r="A22" s="62"/>
      <c r="B22" s="63" t="s">
        <v>575</v>
      </c>
      <c r="C22" s="33"/>
      <c r="D22" s="81">
        <f>SUM(D16:D21)</f>
        <v>1763370035</v>
      </c>
      <c r="E22" s="82">
        <f>SUM(E16:E21)</f>
        <v>473552357</v>
      </c>
      <c r="F22" s="90">
        <f t="shared" si="0"/>
        <v>2236922392</v>
      </c>
      <c r="G22" s="81">
        <f>SUM(G16:G21)</f>
        <v>1763370035</v>
      </c>
      <c r="H22" s="82">
        <f>SUM(H16:H21)</f>
        <v>473552357</v>
      </c>
      <c r="I22" s="83">
        <f t="shared" si="1"/>
        <v>2236922392</v>
      </c>
      <c r="J22" s="81">
        <f>SUM(J16:J21)</f>
        <v>514055445</v>
      </c>
      <c r="K22" s="82">
        <f>SUM(K16:K21)</f>
        <v>79781680</v>
      </c>
      <c r="L22" s="82">
        <f t="shared" si="2"/>
        <v>593837125</v>
      </c>
      <c r="M22" s="45">
        <f t="shared" si="3"/>
        <v>0.2654705979625242</v>
      </c>
      <c r="N22" s="111">
        <f>SUM(N16:N21)</f>
        <v>0</v>
      </c>
      <c r="O22" s="112">
        <f>SUM(O16:O21)</f>
        <v>0</v>
      </c>
      <c r="P22" s="113">
        <f t="shared" si="4"/>
        <v>0</v>
      </c>
      <c r="Q22" s="45">
        <f t="shared" si="5"/>
        <v>0</v>
      </c>
      <c r="R22" s="111">
        <f>SUM(R16:R21)</f>
        <v>0</v>
      </c>
      <c r="S22" s="113">
        <f>SUM(S16:S21)</f>
        <v>0</v>
      </c>
      <c r="T22" s="113">
        <f t="shared" si="6"/>
        <v>0</v>
      </c>
      <c r="U22" s="45">
        <f t="shared" si="7"/>
        <v>0</v>
      </c>
      <c r="V22" s="111">
        <f>SUM(V16:V21)</f>
        <v>0</v>
      </c>
      <c r="W22" s="113">
        <f>SUM(W16:W21)</f>
        <v>0</v>
      </c>
      <c r="X22" s="113">
        <f t="shared" si="8"/>
        <v>0</v>
      </c>
      <c r="Y22" s="45">
        <f t="shared" si="9"/>
        <v>0</v>
      </c>
      <c r="Z22" s="81">
        <f>SUM(Z16:Z21)</f>
        <v>514055445</v>
      </c>
      <c r="AA22" s="82">
        <f>SUM(AA16:AA21)</f>
        <v>79781680</v>
      </c>
      <c r="AB22" s="82">
        <f t="shared" si="10"/>
        <v>593837125</v>
      </c>
      <c r="AC22" s="45">
        <f t="shared" si="11"/>
        <v>0.2654705979625242</v>
      </c>
      <c r="AD22" s="81">
        <f>SUM(AD16:AD21)</f>
        <v>376512287</v>
      </c>
      <c r="AE22" s="82">
        <f>SUM(AE16:AE21)</f>
        <v>45179012</v>
      </c>
      <c r="AF22" s="82">
        <f t="shared" si="12"/>
        <v>421691299</v>
      </c>
      <c r="AG22" s="45">
        <f t="shared" si="13"/>
        <v>0.25315521365997384</v>
      </c>
      <c r="AH22" s="45">
        <f t="shared" si="14"/>
        <v>0.4082271235100823</v>
      </c>
      <c r="AI22" s="64">
        <f>SUM(AI16:AI21)</f>
        <v>1665742107</v>
      </c>
      <c r="AJ22" s="64">
        <f>SUM(AJ16:AJ21)</f>
        <v>1665742107</v>
      </c>
      <c r="AK22" s="64">
        <f>SUM(AK16:AK21)</f>
        <v>421691299</v>
      </c>
      <c r="AL22" s="64"/>
    </row>
    <row r="23" spans="1:38" s="14" customFormat="1" ht="12.75">
      <c r="A23" s="30" t="s">
        <v>98</v>
      </c>
      <c r="B23" s="61" t="s">
        <v>576</v>
      </c>
      <c r="C23" s="40" t="s">
        <v>577</v>
      </c>
      <c r="D23" s="77">
        <v>246902701</v>
      </c>
      <c r="E23" s="78">
        <v>47272323</v>
      </c>
      <c r="F23" s="79">
        <f t="shared" si="0"/>
        <v>294175024</v>
      </c>
      <c r="G23" s="77">
        <v>246902701</v>
      </c>
      <c r="H23" s="78">
        <v>47272323</v>
      </c>
      <c r="I23" s="80">
        <f t="shared" si="1"/>
        <v>294175024</v>
      </c>
      <c r="J23" s="77">
        <v>79992028</v>
      </c>
      <c r="K23" s="78">
        <v>3299683</v>
      </c>
      <c r="L23" s="78">
        <f t="shared" si="2"/>
        <v>83291711</v>
      </c>
      <c r="M23" s="41">
        <f t="shared" si="3"/>
        <v>0.2831365826624357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79992028</v>
      </c>
      <c r="AA23" s="78">
        <v>3299683</v>
      </c>
      <c r="AB23" s="78">
        <f t="shared" si="10"/>
        <v>83291711</v>
      </c>
      <c r="AC23" s="41">
        <f t="shared" si="11"/>
        <v>0.2831365826624357</v>
      </c>
      <c r="AD23" s="77">
        <v>72355208</v>
      </c>
      <c r="AE23" s="78">
        <v>1349313</v>
      </c>
      <c r="AF23" s="78">
        <f t="shared" si="12"/>
        <v>73704521</v>
      </c>
      <c r="AG23" s="41">
        <f t="shared" si="13"/>
        <v>0.20123310979644693</v>
      </c>
      <c r="AH23" s="41">
        <f t="shared" si="14"/>
        <v>0.1300760098556233</v>
      </c>
      <c r="AI23" s="13">
        <v>366264384</v>
      </c>
      <c r="AJ23" s="13">
        <v>366264384</v>
      </c>
      <c r="AK23" s="13">
        <v>73704521</v>
      </c>
      <c r="AL23" s="13"/>
    </row>
    <row r="24" spans="1:38" s="14" customFormat="1" ht="12.75">
      <c r="A24" s="30" t="s">
        <v>98</v>
      </c>
      <c r="B24" s="61" t="s">
        <v>578</v>
      </c>
      <c r="C24" s="40" t="s">
        <v>579</v>
      </c>
      <c r="D24" s="77">
        <v>109766000</v>
      </c>
      <c r="E24" s="78">
        <v>0</v>
      </c>
      <c r="F24" s="79">
        <f t="shared" si="0"/>
        <v>109766000</v>
      </c>
      <c r="G24" s="77">
        <v>109766000</v>
      </c>
      <c r="H24" s="78">
        <v>0</v>
      </c>
      <c r="I24" s="80">
        <f t="shared" si="1"/>
        <v>109766000</v>
      </c>
      <c r="J24" s="77">
        <v>28767728</v>
      </c>
      <c r="K24" s="78">
        <v>0</v>
      </c>
      <c r="L24" s="78">
        <f t="shared" si="2"/>
        <v>28767728</v>
      </c>
      <c r="M24" s="41">
        <f t="shared" si="3"/>
        <v>0.26208232057285497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28767728</v>
      </c>
      <c r="AA24" s="78">
        <v>0</v>
      </c>
      <c r="AB24" s="78">
        <f t="shared" si="10"/>
        <v>28767728</v>
      </c>
      <c r="AC24" s="41">
        <f t="shared" si="11"/>
        <v>0.26208232057285497</v>
      </c>
      <c r="AD24" s="77">
        <v>25473281</v>
      </c>
      <c r="AE24" s="78">
        <v>1488168</v>
      </c>
      <c r="AF24" s="78">
        <f t="shared" si="12"/>
        <v>26961449</v>
      </c>
      <c r="AG24" s="41">
        <f t="shared" si="13"/>
        <v>0.23548914974800958</v>
      </c>
      <c r="AH24" s="41">
        <f t="shared" si="14"/>
        <v>0.06699487850226449</v>
      </c>
      <c r="AI24" s="13">
        <v>114491258</v>
      </c>
      <c r="AJ24" s="13">
        <v>114491258</v>
      </c>
      <c r="AK24" s="13">
        <v>26961449</v>
      </c>
      <c r="AL24" s="13"/>
    </row>
    <row r="25" spans="1:38" s="14" customFormat="1" ht="12.75">
      <c r="A25" s="30" t="s">
        <v>98</v>
      </c>
      <c r="B25" s="61" t="s">
        <v>580</v>
      </c>
      <c r="C25" s="40" t="s">
        <v>581</v>
      </c>
      <c r="D25" s="77">
        <v>171243999</v>
      </c>
      <c r="E25" s="78">
        <v>73621257</v>
      </c>
      <c r="F25" s="79">
        <f t="shared" si="0"/>
        <v>244865256</v>
      </c>
      <c r="G25" s="77">
        <v>171243999</v>
      </c>
      <c r="H25" s="78">
        <v>73621257</v>
      </c>
      <c r="I25" s="80">
        <f t="shared" si="1"/>
        <v>244865256</v>
      </c>
      <c r="J25" s="77">
        <v>46040685</v>
      </c>
      <c r="K25" s="78">
        <v>3725100</v>
      </c>
      <c r="L25" s="78">
        <f t="shared" si="2"/>
        <v>49765785</v>
      </c>
      <c r="M25" s="41">
        <f t="shared" si="3"/>
        <v>0.2032374286697497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46040685</v>
      </c>
      <c r="AA25" s="78">
        <v>3725100</v>
      </c>
      <c r="AB25" s="78">
        <f t="shared" si="10"/>
        <v>49765785</v>
      </c>
      <c r="AC25" s="41">
        <f t="shared" si="11"/>
        <v>0.2032374286697497</v>
      </c>
      <c r="AD25" s="77">
        <v>56102077</v>
      </c>
      <c r="AE25" s="78">
        <v>3988931</v>
      </c>
      <c r="AF25" s="78">
        <f t="shared" si="12"/>
        <v>60091008</v>
      </c>
      <c r="AG25" s="41">
        <f t="shared" si="13"/>
        <v>0.3088366822543744</v>
      </c>
      <c r="AH25" s="41">
        <f t="shared" si="14"/>
        <v>-0.17182642368056134</v>
      </c>
      <c r="AI25" s="13">
        <v>194572120</v>
      </c>
      <c r="AJ25" s="13">
        <v>194572120</v>
      </c>
      <c r="AK25" s="13">
        <v>60091008</v>
      </c>
      <c r="AL25" s="13"/>
    </row>
    <row r="26" spans="1:38" s="14" customFormat="1" ht="12.75">
      <c r="A26" s="30" t="s">
        <v>98</v>
      </c>
      <c r="B26" s="61" t="s">
        <v>582</v>
      </c>
      <c r="C26" s="40" t="s">
        <v>583</v>
      </c>
      <c r="D26" s="77">
        <v>191241000</v>
      </c>
      <c r="E26" s="78">
        <v>35136050</v>
      </c>
      <c r="F26" s="79">
        <f t="shared" si="0"/>
        <v>226377050</v>
      </c>
      <c r="G26" s="77">
        <v>191241000</v>
      </c>
      <c r="H26" s="78">
        <v>35136050</v>
      </c>
      <c r="I26" s="80">
        <f t="shared" si="1"/>
        <v>226377050</v>
      </c>
      <c r="J26" s="77">
        <v>24151040</v>
      </c>
      <c r="K26" s="78">
        <v>14402</v>
      </c>
      <c r="L26" s="78">
        <f t="shared" si="2"/>
        <v>24165442</v>
      </c>
      <c r="M26" s="41">
        <f t="shared" si="3"/>
        <v>0.1067486390515293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24151040</v>
      </c>
      <c r="AA26" s="78">
        <v>14402</v>
      </c>
      <c r="AB26" s="78">
        <f t="shared" si="10"/>
        <v>24165442</v>
      </c>
      <c r="AC26" s="41">
        <f t="shared" si="11"/>
        <v>0.1067486390515293</v>
      </c>
      <c r="AD26" s="77">
        <v>34636745</v>
      </c>
      <c r="AE26" s="78">
        <v>2226719</v>
      </c>
      <c r="AF26" s="78">
        <f t="shared" si="12"/>
        <v>36863464</v>
      </c>
      <c r="AG26" s="41">
        <f t="shared" si="13"/>
        <v>0.22218129123875272</v>
      </c>
      <c r="AH26" s="41">
        <f t="shared" si="14"/>
        <v>-0.3444609003646537</v>
      </c>
      <c r="AI26" s="13">
        <v>165916148</v>
      </c>
      <c r="AJ26" s="13">
        <v>139502952</v>
      </c>
      <c r="AK26" s="13">
        <v>36863464</v>
      </c>
      <c r="AL26" s="13"/>
    </row>
    <row r="27" spans="1:38" s="14" customFormat="1" ht="12.75">
      <c r="A27" s="30" t="s">
        <v>98</v>
      </c>
      <c r="B27" s="61" t="s">
        <v>584</v>
      </c>
      <c r="C27" s="40" t="s">
        <v>585</v>
      </c>
      <c r="D27" s="77">
        <v>0</v>
      </c>
      <c r="E27" s="78">
        <v>0</v>
      </c>
      <c r="F27" s="79">
        <f t="shared" si="0"/>
        <v>0</v>
      </c>
      <c r="G27" s="77">
        <v>0</v>
      </c>
      <c r="H27" s="78">
        <v>0</v>
      </c>
      <c r="I27" s="80">
        <f t="shared" si="1"/>
        <v>0</v>
      </c>
      <c r="J27" s="77">
        <v>29371728</v>
      </c>
      <c r="K27" s="78">
        <v>11255000</v>
      </c>
      <c r="L27" s="78">
        <f t="shared" si="2"/>
        <v>40626728</v>
      </c>
      <c r="M27" s="41">
        <f t="shared" si="3"/>
        <v>0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29371728</v>
      </c>
      <c r="AA27" s="78">
        <v>11255000</v>
      </c>
      <c r="AB27" s="78">
        <f t="shared" si="10"/>
        <v>40626728</v>
      </c>
      <c r="AC27" s="41">
        <f t="shared" si="11"/>
        <v>0</v>
      </c>
      <c r="AD27" s="77">
        <v>0</v>
      </c>
      <c r="AE27" s="78">
        <v>0</v>
      </c>
      <c r="AF27" s="78">
        <f t="shared" si="12"/>
        <v>0</v>
      </c>
      <c r="AG27" s="41">
        <f t="shared" si="13"/>
        <v>0</v>
      </c>
      <c r="AH27" s="41">
        <f t="shared" si="14"/>
        <v>0</v>
      </c>
      <c r="AI27" s="13">
        <v>0</v>
      </c>
      <c r="AJ27" s="13">
        <v>0</v>
      </c>
      <c r="AK27" s="13">
        <v>0</v>
      </c>
      <c r="AL27" s="13"/>
    </row>
    <row r="28" spans="1:38" s="14" customFormat="1" ht="12.75">
      <c r="A28" s="30" t="s">
        <v>117</v>
      </c>
      <c r="B28" s="61" t="s">
        <v>586</v>
      </c>
      <c r="C28" s="40" t="s">
        <v>587</v>
      </c>
      <c r="D28" s="77">
        <v>457770028</v>
      </c>
      <c r="E28" s="78">
        <v>0</v>
      </c>
      <c r="F28" s="79">
        <f t="shared" si="0"/>
        <v>457770028</v>
      </c>
      <c r="G28" s="77">
        <v>457770028</v>
      </c>
      <c r="H28" s="78">
        <v>0</v>
      </c>
      <c r="I28" s="80">
        <f t="shared" si="1"/>
        <v>457770028</v>
      </c>
      <c r="J28" s="77">
        <v>81828434</v>
      </c>
      <c r="K28" s="78">
        <v>315563</v>
      </c>
      <c r="L28" s="78">
        <f t="shared" si="2"/>
        <v>82143997</v>
      </c>
      <c r="M28" s="41">
        <f t="shared" si="3"/>
        <v>0.17944380797250448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81828434</v>
      </c>
      <c r="AA28" s="78">
        <v>315563</v>
      </c>
      <c r="AB28" s="78">
        <f t="shared" si="10"/>
        <v>82143997</v>
      </c>
      <c r="AC28" s="41">
        <f t="shared" si="11"/>
        <v>0.17944380797250448</v>
      </c>
      <c r="AD28" s="77">
        <v>143563594</v>
      </c>
      <c r="AE28" s="78">
        <v>12157372</v>
      </c>
      <c r="AF28" s="78">
        <f t="shared" si="12"/>
        <v>155720966</v>
      </c>
      <c r="AG28" s="41">
        <f t="shared" si="13"/>
        <v>0.3094193179459351</v>
      </c>
      <c r="AH28" s="41">
        <f t="shared" si="14"/>
        <v>-0.47249237459777893</v>
      </c>
      <c r="AI28" s="13">
        <v>503268403</v>
      </c>
      <c r="AJ28" s="13">
        <v>503268403</v>
      </c>
      <c r="AK28" s="13">
        <v>155720966</v>
      </c>
      <c r="AL28" s="13"/>
    </row>
    <row r="29" spans="1:38" s="58" customFormat="1" ht="12.75">
      <c r="A29" s="62"/>
      <c r="B29" s="63" t="s">
        <v>588</v>
      </c>
      <c r="C29" s="33"/>
      <c r="D29" s="81">
        <f>SUM(D23:D28)</f>
        <v>1176923728</v>
      </c>
      <c r="E29" s="82">
        <f>SUM(E23:E28)</f>
        <v>156029630</v>
      </c>
      <c r="F29" s="90">
        <f t="shared" si="0"/>
        <v>1332953358</v>
      </c>
      <c r="G29" s="81">
        <f>SUM(G23:G28)</f>
        <v>1176923728</v>
      </c>
      <c r="H29" s="82">
        <f>SUM(H23:H28)</f>
        <v>156029630</v>
      </c>
      <c r="I29" s="83">
        <f t="shared" si="1"/>
        <v>1332953358</v>
      </c>
      <c r="J29" s="81">
        <f>SUM(J23:J28)</f>
        <v>290151643</v>
      </c>
      <c r="K29" s="82">
        <f>SUM(K23:K28)</f>
        <v>18609748</v>
      </c>
      <c r="L29" s="82">
        <f t="shared" si="2"/>
        <v>308761391</v>
      </c>
      <c r="M29" s="45">
        <f t="shared" si="3"/>
        <v>0.23163705552553926</v>
      </c>
      <c r="N29" s="111">
        <f>SUM(N23:N28)</f>
        <v>0</v>
      </c>
      <c r="O29" s="112">
        <f>SUM(O23:O28)</f>
        <v>0</v>
      </c>
      <c r="P29" s="113">
        <f t="shared" si="4"/>
        <v>0</v>
      </c>
      <c r="Q29" s="45">
        <f t="shared" si="5"/>
        <v>0</v>
      </c>
      <c r="R29" s="111">
        <f>SUM(R23:R28)</f>
        <v>0</v>
      </c>
      <c r="S29" s="113">
        <f>SUM(S23:S28)</f>
        <v>0</v>
      </c>
      <c r="T29" s="113">
        <f t="shared" si="6"/>
        <v>0</v>
      </c>
      <c r="U29" s="45">
        <f t="shared" si="7"/>
        <v>0</v>
      </c>
      <c r="V29" s="111">
        <f>SUM(V23:V28)</f>
        <v>0</v>
      </c>
      <c r="W29" s="113">
        <f>SUM(W23:W28)</f>
        <v>0</v>
      </c>
      <c r="X29" s="113">
        <f t="shared" si="8"/>
        <v>0</v>
      </c>
      <c r="Y29" s="45">
        <f t="shared" si="9"/>
        <v>0</v>
      </c>
      <c r="Z29" s="81">
        <f>SUM(Z23:Z28)</f>
        <v>290151643</v>
      </c>
      <c r="AA29" s="82">
        <f>SUM(AA23:AA28)</f>
        <v>18609748</v>
      </c>
      <c r="AB29" s="82">
        <f t="shared" si="10"/>
        <v>308761391</v>
      </c>
      <c r="AC29" s="45">
        <f t="shared" si="11"/>
        <v>0.23163705552553926</v>
      </c>
      <c r="AD29" s="81">
        <f>SUM(AD23:AD28)</f>
        <v>332130905</v>
      </c>
      <c r="AE29" s="82">
        <f>SUM(AE23:AE28)</f>
        <v>21210503</v>
      </c>
      <c r="AF29" s="82">
        <f t="shared" si="12"/>
        <v>353341408</v>
      </c>
      <c r="AG29" s="45">
        <f t="shared" si="13"/>
        <v>0.26280265683219517</v>
      </c>
      <c r="AH29" s="45">
        <f t="shared" si="14"/>
        <v>-0.12616697616148065</v>
      </c>
      <c r="AI29" s="64">
        <f>SUM(AI23:AI28)</f>
        <v>1344512313</v>
      </c>
      <c r="AJ29" s="64">
        <f>SUM(AJ23:AJ28)</f>
        <v>1318099117</v>
      </c>
      <c r="AK29" s="64">
        <f>SUM(AK23:AK28)</f>
        <v>353341408</v>
      </c>
      <c r="AL29" s="64"/>
    </row>
    <row r="30" spans="1:38" s="14" customFormat="1" ht="12.75">
      <c r="A30" s="30" t="s">
        <v>98</v>
      </c>
      <c r="B30" s="61" t="s">
        <v>589</v>
      </c>
      <c r="C30" s="40" t="s">
        <v>590</v>
      </c>
      <c r="D30" s="77">
        <v>138482800</v>
      </c>
      <c r="E30" s="78">
        <v>23154000</v>
      </c>
      <c r="F30" s="80">
        <f t="shared" si="0"/>
        <v>161636800</v>
      </c>
      <c r="G30" s="77">
        <v>138482800</v>
      </c>
      <c r="H30" s="78">
        <v>23154000</v>
      </c>
      <c r="I30" s="80">
        <f t="shared" si="1"/>
        <v>161636800</v>
      </c>
      <c r="J30" s="77">
        <v>31922627</v>
      </c>
      <c r="K30" s="78">
        <v>3709420</v>
      </c>
      <c r="L30" s="78">
        <f t="shared" si="2"/>
        <v>35632047</v>
      </c>
      <c r="M30" s="41">
        <f t="shared" si="3"/>
        <v>0.22044513996812606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31922627</v>
      </c>
      <c r="AA30" s="78">
        <v>3709420</v>
      </c>
      <c r="AB30" s="78">
        <f t="shared" si="10"/>
        <v>35632047</v>
      </c>
      <c r="AC30" s="41">
        <f t="shared" si="11"/>
        <v>0.22044513996812606</v>
      </c>
      <c r="AD30" s="77">
        <v>33929793</v>
      </c>
      <c r="AE30" s="78">
        <v>8738774</v>
      </c>
      <c r="AF30" s="78">
        <f t="shared" si="12"/>
        <v>42668567</v>
      </c>
      <c r="AG30" s="41">
        <f t="shared" si="13"/>
        <v>0.2961830455202122</v>
      </c>
      <c r="AH30" s="41">
        <f t="shared" si="14"/>
        <v>-0.1649110925145435</v>
      </c>
      <c r="AI30" s="13">
        <v>144061477</v>
      </c>
      <c r="AJ30" s="13">
        <v>119909039</v>
      </c>
      <c r="AK30" s="13">
        <v>42668567</v>
      </c>
      <c r="AL30" s="13"/>
    </row>
    <row r="31" spans="1:38" s="14" customFormat="1" ht="12.75">
      <c r="A31" s="30" t="s">
        <v>98</v>
      </c>
      <c r="B31" s="61" t="s">
        <v>92</v>
      </c>
      <c r="C31" s="40" t="s">
        <v>93</v>
      </c>
      <c r="D31" s="77">
        <v>798969015</v>
      </c>
      <c r="E31" s="78">
        <v>118956201</v>
      </c>
      <c r="F31" s="79">
        <f t="shared" si="0"/>
        <v>917925216</v>
      </c>
      <c r="G31" s="77">
        <v>798969015</v>
      </c>
      <c r="H31" s="78">
        <v>118956201</v>
      </c>
      <c r="I31" s="80">
        <f t="shared" si="1"/>
        <v>917925216</v>
      </c>
      <c r="J31" s="77">
        <v>247781717</v>
      </c>
      <c r="K31" s="78">
        <v>21931404</v>
      </c>
      <c r="L31" s="78">
        <f t="shared" si="2"/>
        <v>269713121</v>
      </c>
      <c r="M31" s="41">
        <f t="shared" si="3"/>
        <v>0.29382907920899737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247781717</v>
      </c>
      <c r="AA31" s="78">
        <v>21931404</v>
      </c>
      <c r="AB31" s="78">
        <f t="shared" si="10"/>
        <v>269713121</v>
      </c>
      <c r="AC31" s="41">
        <f t="shared" si="11"/>
        <v>0.29382907920899737</v>
      </c>
      <c r="AD31" s="77">
        <v>181759685</v>
      </c>
      <c r="AE31" s="78">
        <v>4024495</v>
      </c>
      <c r="AF31" s="78">
        <f t="shared" si="12"/>
        <v>185784180</v>
      </c>
      <c r="AG31" s="41">
        <f t="shared" si="13"/>
        <v>0.2421475469874703</v>
      </c>
      <c r="AH31" s="41">
        <f t="shared" si="14"/>
        <v>0.45175504717355364</v>
      </c>
      <c r="AI31" s="13">
        <v>767235441</v>
      </c>
      <c r="AJ31" s="13">
        <v>836547955</v>
      </c>
      <c r="AK31" s="13">
        <v>185784180</v>
      </c>
      <c r="AL31" s="13"/>
    </row>
    <row r="32" spans="1:38" s="14" customFormat="1" ht="12.75">
      <c r="A32" s="30" t="s">
        <v>98</v>
      </c>
      <c r="B32" s="61" t="s">
        <v>58</v>
      </c>
      <c r="C32" s="40" t="s">
        <v>59</v>
      </c>
      <c r="D32" s="77">
        <v>1939899064</v>
      </c>
      <c r="E32" s="78">
        <v>206159400</v>
      </c>
      <c r="F32" s="79">
        <f t="shared" si="0"/>
        <v>2146058464</v>
      </c>
      <c r="G32" s="77">
        <v>1939899064</v>
      </c>
      <c r="H32" s="78">
        <v>206159400</v>
      </c>
      <c r="I32" s="80">
        <f t="shared" si="1"/>
        <v>2146058464</v>
      </c>
      <c r="J32" s="77">
        <v>472402956</v>
      </c>
      <c r="K32" s="78">
        <v>41289383</v>
      </c>
      <c r="L32" s="78">
        <f t="shared" si="2"/>
        <v>513692339</v>
      </c>
      <c r="M32" s="41">
        <f t="shared" si="3"/>
        <v>0.23936549148923839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472402956</v>
      </c>
      <c r="AA32" s="78">
        <v>41289383</v>
      </c>
      <c r="AB32" s="78">
        <f t="shared" si="10"/>
        <v>513692339</v>
      </c>
      <c r="AC32" s="41">
        <f t="shared" si="11"/>
        <v>0.23936549148923839</v>
      </c>
      <c r="AD32" s="77">
        <v>329985265</v>
      </c>
      <c r="AE32" s="78">
        <v>28699109</v>
      </c>
      <c r="AF32" s="78">
        <f t="shared" si="12"/>
        <v>358684374</v>
      </c>
      <c r="AG32" s="41">
        <f t="shared" si="13"/>
        <v>0.2047963020802691</v>
      </c>
      <c r="AH32" s="41">
        <f t="shared" si="14"/>
        <v>0.43215700553489955</v>
      </c>
      <c r="AI32" s="13">
        <v>1751420169</v>
      </c>
      <c r="AJ32" s="13">
        <v>1779205704</v>
      </c>
      <c r="AK32" s="13">
        <v>358684374</v>
      </c>
      <c r="AL32" s="13"/>
    </row>
    <row r="33" spans="1:38" s="14" customFormat="1" ht="12.75">
      <c r="A33" s="30" t="s">
        <v>98</v>
      </c>
      <c r="B33" s="61" t="s">
        <v>591</v>
      </c>
      <c r="C33" s="40" t="s">
        <v>592</v>
      </c>
      <c r="D33" s="77">
        <v>210561176</v>
      </c>
      <c r="E33" s="78">
        <v>50274800</v>
      </c>
      <c r="F33" s="79">
        <f t="shared" si="0"/>
        <v>260835976</v>
      </c>
      <c r="G33" s="77">
        <v>210561176</v>
      </c>
      <c r="H33" s="78">
        <v>50274800</v>
      </c>
      <c r="I33" s="80">
        <f t="shared" si="1"/>
        <v>260835976</v>
      </c>
      <c r="J33" s="77">
        <v>61129363</v>
      </c>
      <c r="K33" s="78">
        <v>4708091</v>
      </c>
      <c r="L33" s="78">
        <f t="shared" si="2"/>
        <v>65837454</v>
      </c>
      <c r="M33" s="41">
        <f t="shared" si="3"/>
        <v>0.2524094068986864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61129363</v>
      </c>
      <c r="AA33" s="78">
        <v>4708091</v>
      </c>
      <c r="AB33" s="78">
        <f t="shared" si="10"/>
        <v>65837454</v>
      </c>
      <c r="AC33" s="41">
        <f t="shared" si="11"/>
        <v>0.2524094068986864</v>
      </c>
      <c r="AD33" s="77">
        <v>54703023</v>
      </c>
      <c r="AE33" s="78">
        <v>0</v>
      </c>
      <c r="AF33" s="78">
        <f t="shared" si="12"/>
        <v>54703023</v>
      </c>
      <c r="AG33" s="41">
        <f t="shared" si="13"/>
        <v>0.2479199487429585</v>
      </c>
      <c r="AH33" s="41">
        <f t="shared" si="14"/>
        <v>0.20354324842340077</v>
      </c>
      <c r="AI33" s="13">
        <v>220647928</v>
      </c>
      <c r="AJ33" s="13">
        <v>220647928</v>
      </c>
      <c r="AK33" s="13">
        <v>54703023</v>
      </c>
      <c r="AL33" s="13"/>
    </row>
    <row r="34" spans="1:38" s="14" customFormat="1" ht="12.75">
      <c r="A34" s="30" t="s">
        <v>117</v>
      </c>
      <c r="B34" s="61" t="s">
        <v>593</v>
      </c>
      <c r="C34" s="40" t="s">
        <v>594</v>
      </c>
      <c r="D34" s="77">
        <v>254224574</v>
      </c>
      <c r="E34" s="78">
        <v>5304200</v>
      </c>
      <c r="F34" s="79">
        <f t="shared" si="0"/>
        <v>259528774</v>
      </c>
      <c r="G34" s="77">
        <v>254224574</v>
      </c>
      <c r="H34" s="78">
        <v>5304200</v>
      </c>
      <c r="I34" s="80">
        <f t="shared" si="1"/>
        <v>259528774</v>
      </c>
      <c r="J34" s="77">
        <v>67316709</v>
      </c>
      <c r="K34" s="78">
        <v>71334</v>
      </c>
      <c r="L34" s="78">
        <f t="shared" si="2"/>
        <v>67388043</v>
      </c>
      <c r="M34" s="41">
        <f t="shared" si="3"/>
        <v>0.2596553821812452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67316709</v>
      </c>
      <c r="AA34" s="78">
        <v>71334</v>
      </c>
      <c r="AB34" s="78">
        <f t="shared" si="10"/>
        <v>67388043</v>
      </c>
      <c r="AC34" s="41">
        <f t="shared" si="11"/>
        <v>0.2596553821812452</v>
      </c>
      <c r="AD34" s="77">
        <v>67164500</v>
      </c>
      <c r="AE34" s="78">
        <v>1063173</v>
      </c>
      <c r="AF34" s="78">
        <f t="shared" si="12"/>
        <v>68227673</v>
      </c>
      <c r="AG34" s="41">
        <f t="shared" si="13"/>
        <v>0.23803674952931886</v>
      </c>
      <c r="AH34" s="41">
        <f t="shared" si="14"/>
        <v>-0.012306296889240231</v>
      </c>
      <c r="AI34" s="13">
        <v>286626637</v>
      </c>
      <c r="AJ34" s="13">
        <v>326058820</v>
      </c>
      <c r="AK34" s="13">
        <v>68227673</v>
      </c>
      <c r="AL34" s="13"/>
    </row>
    <row r="35" spans="1:38" s="58" customFormat="1" ht="12.75">
      <c r="A35" s="62"/>
      <c r="B35" s="63" t="s">
        <v>595</v>
      </c>
      <c r="C35" s="33"/>
      <c r="D35" s="81">
        <f>SUM(D30:D34)</f>
        <v>3342136629</v>
      </c>
      <c r="E35" s="82">
        <f>SUM(E30:E34)</f>
        <v>403848601</v>
      </c>
      <c r="F35" s="90">
        <f t="shared" si="0"/>
        <v>3745985230</v>
      </c>
      <c r="G35" s="81">
        <f>SUM(G30:G34)</f>
        <v>3342136629</v>
      </c>
      <c r="H35" s="82">
        <f>SUM(H30:H34)</f>
        <v>403848601</v>
      </c>
      <c r="I35" s="83">
        <f t="shared" si="1"/>
        <v>3745985230</v>
      </c>
      <c r="J35" s="81">
        <f>SUM(J30:J34)</f>
        <v>880553372</v>
      </c>
      <c r="K35" s="82">
        <f>SUM(K30:K34)</f>
        <v>71709632</v>
      </c>
      <c r="L35" s="82">
        <f t="shared" si="2"/>
        <v>952263004</v>
      </c>
      <c r="M35" s="45">
        <f t="shared" si="3"/>
        <v>0.2542089585334537</v>
      </c>
      <c r="N35" s="111">
        <f>SUM(N30:N34)</f>
        <v>0</v>
      </c>
      <c r="O35" s="112">
        <f>SUM(O30:O34)</f>
        <v>0</v>
      </c>
      <c r="P35" s="113">
        <f t="shared" si="4"/>
        <v>0</v>
      </c>
      <c r="Q35" s="45">
        <f t="shared" si="5"/>
        <v>0</v>
      </c>
      <c r="R35" s="111">
        <f>SUM(R30:R34)</f>
        <v>0</v>
      </c>
      <c r="S35" s="113">
        <f>SUM(S30:S34)</f>
        <v>0</v>
      </c>
      <c r="T35" s="113">
        <f t="shared" si="6"/>
        <v>0</v>
      </c>
      <c r="U35" s="45">
        <f t="shared" si="7"/>
        <v>0</v>
      </c>
      <c r="V35" s="111">
        <f>SUM(V30:V34)</f>
        <v>0</v>
      </c>
      <c r="W35" s="113">
        <f>SUM(W30:W34)</f>
        <v>0</v>
      </c>
      <c r="X35" s="113">
        <f t="shared" si="8"/>
        <v>0</v>
      </c>
      <c r="Y35" s="45">
        <f t="shared" si="9"/>
        <v>0</v>
      </c>
      <c r="Z35" s="81">
        <f>SUM(Z30:Z34)</f>
        <v>880553372</v>
      </c>
      <c r="AA35" s="82">
        <f>SUM(AA30:AA34)</f>
        <v>71709632</v>
      </c>
      <c r="AB35" s="82">
        <f t="shared" si="10"/>
        <v>952263004</v>
      </c>
      <c r="AC35" s="45">
        <f t="shared" si="11"/>
        <v>0.2542089585334537</v>
      </c>
      <c r="AD35" s="81">
        <f>SUM(AD30:AD34)</f>
        <v>667542266</v>
      </c>
      <c r="AE35" s="82">
        <f>SUM(AE30:AE34)</f>
        <v>42525551</v>
      </c>
      <c r="AF35" s="82">
        <f t="shared" si="12"/>
        <v>710067817</v>
      </c>
      <c r="AG35" s="45">
        <f t="shared" si="13"/>
        <v>0.22399674666398775</v>
      </c>
      <c r="AH35" s="45">
        <f t="shared" si="14"/>
        <v>0.34108740207838495</v>
      </c>
      <c r="AI35" s="64">
        <f>SUM(AI30:AI34)</f>
        <v>3169991652</v>
      </c>
      <c r="AJ35" s="64">
        <f>SUM(AJ30:AJ34)</f>
        <v>3282369446</v>
      </c>
      <c r="AK35" s="64">
        <f>SUM(AK30:AK34)</f>
        <v>710067817</v>
      </c>
      <c r="AL35" s="64"/>
    </row>
    <row r="36" spans="1:38" s="58" customFormat="1" ht="12.75">
      <c r="A36" s="62"/>
      <c r="B36" s="63" t="s">
        <v>596</v>
      </c>
      <c r="C36" s="33"/>
      <c r="D36" s="81">
        <f>SUM(D9:D14,D16:D21,D23:D28,D30:D34)</f>
        <v>10665894274</v>
      </c>
      <c r="E36" s="82">
        <f>SUM(E9:E14,E16:E21,E23:E28,E30:E34)</f>
        <v>2085514111</v>
      </c>
      <c r="F36" s="83">
        <f t="shared" si="0"/>
        <v>12751408385</v>
      </c>
      <c r="G36" s="81">
        <f>SUM(G9:G14,G16:G21,G23:G28,G30:G34)</f>
        <v>10665894274</v>
      </c>
      <c r="H36" s="82">
        <f>SUM(H9:H14,H16:H21,H23:H28,H30:H34)</f>
        <v>2085514111</v>
      </c>
      <c r="I36" s="90">
        <f t="shared" si="1"/>
        <v>12751408385</v>
      </c>
      <c r="J36" s="81">
        <f>SUM(J9:J14,J16:J21,J23:J28,J30:J34)</f>
        <v>2902358492</v>
      </c>
      <c r="K36" s="92">
        <f>SUM(K9:K14,K16:K21,K23:K28,K30:K34)</f>
        <v>232526324</v>
      </c>
      <c r="L36" s="82">
        <f t="shared" si="2"/>
        <v>3134884816</v>
      </c>
      <c r="M36" s="45">
        <f t="shared" si="3"/>
        <v>0.24584616234922665</v>
      </c>
      <c r="N36" s="111">
        <f>SUM(N9:N14,N16:N21,N23:N28,N30:N34)</f>
        <v>0</v>
      </c>
      <c r="O36" s="112">
        <f>SUM(O9:O14,O16:O21,O23:O28,O30:O34)</f>
        <v>0</v>
      </c>
      <c r="P36" s="113">
        <f t="shared" si="4"/>
        <v>0</v>
      </c>
      <c r="Q36" s="45">
        <f t="shared" si="5"/>
        <v>0</v>
      </c>
      <c r="R36" s="111">
        <f>SUM(R9:R14,R16:R21,R23:R28,R30:R34)</f>
        <v>0</v>
      </c>
      <c r="S36" s="113">
        <f>SUM(S9:S14,S16:S21,S23:S28,S30:S34)</f>
        <v>0</v>
      </c>
      <c r="T36" s="113">
        <f t="shared" si="6"/>
        <v>0</v>
      </c>
      <c r="U36" s="45">
        <f t="shared" si="7"/>
        <v>0</v>
      </c>
      <c r="V36" s="111">
        <f>SUM(V9:V14,V16:V21,V23:V28,V30:V34)</f>
        <v>0</v>
      </c>
      <c r="W36" s="113">
        <f>SUM(W9:W14,W16:W21,W23:W28,W30:W34)</f>
        <v>0</v>
      </c>
      <c r="X36" s="113">
        <f t="shared" si="8"/>
        <v>0</v>
      </c>
      <c r="Y36" s="45">
        <f t="shared" si="9"/>
        <v>0</v>
      </c>
      <c r="Z36" s="81">
        <f>SUM(Z9:Z14,Z16:Z21,Z23:Z28,Z30:Z34)</f>
        <v>2902358492</v>
      </c>
      <c r="AA36" s="82">
        <f>SUM(AA9:AA14,AA16:AA21,AA23:AA28,AA30:AA34)</f>
        <v>232526324</v>
      </c>
      <c r="AB36" s="82">
        <f t="shared" si="10"/>
        <v>3134884816</v>
      </c>
      <c r="AC36" s="45">
        <f t="shared" si="11"/>
        <v>0.24584616234922665</v>
      </c>
      <c r="AD36" s="81">
        <f>SUM(AD9:AD14,AD16:AD21,AD23:AD28,AD30:AD34)</f>
        <v>2530289726</v>
      </c>
      <c r="AE36" s="82">
        <f>SUM(AE9:AE14,AE16:AE21,AE23:AE28,AE30:AE34)</f>
        <v>164323714</v>
      </c>
      <c r="AF36" s="82">
        <f t="shared" si="12"/>
        <v>2694613440</v>
      </c>
      <c r="AG36" s="45">
        <f t="shared" si="13"/>
        <v>0.25671996343642284</v>
      </c>
      <c r="AH36" s="45">
        <f t="shared" si="14"/>
        <v>0.16338943815258333</v>
      </c>
      <c r="AI36" s="64">
        <f>SUM(AI9:AI14,AI16:AI21,AI23:AI28,AI30:AI34)</f>
        <v>10496314365</v>
      </c>
      <c r="AJ36" s="64">
        <f>SUM(AJ9:AJ14,AJ16:AJ21,AJ23:AJ28,AJ30:AJ34)</f>
        <v>10545769807</v>
      </c>
      <c r="AK36" s="64">
        <f>SUM(AK9:AK14,AK16:AK21,AK23:AK28,AK30:AK34)</f>
        <v>2694613440</v>
      </c>
      <c r="AL36" s="64"/>
    </row>
    <row r="37" spans="1:38" s="14" customFormat="1" ht="12.75">
      <c r="A37" s="65"/>
      <c r="B37" s="66"/>
      <c r="C37" s="67"/>
      <c r="D37" s="93"/>
      <c r="E37" s="93"/>
      <c r="F37" s="94"/>
      <c r="G37" s="95"/>
      <c r="H37" s="93"/>
      <c r="I37" s="96"/>
      <c r="J37" s="95"/>
      <c r="K37" s="97"/>
      <c r="L37" s="93"/>
      <c r="M37" s="71"/>
      <c r="N37" s="95"/>
      <c r="O37" s="97"/>
      <c r="P37" s="93"/>
      <c r="Q37" s="71"/>
      <c r="R37" s="95"/>
      <c r="S37" s="97"/>
      <c r="T37" s="93"/>
      <c r="U37" s="71"/>
      <c r="V37" s="95"/>
      <c r="W37" s="97"/>
      <c r="X37" s="93"/>
      <c r="Y37" s="71"/>
      <c r="Z37" s="95"/>
      <c r="AA37" s="97"/>
      <c r="AB37" s="93"/>
      <c r="AC37" s="71"/>
      <c r="AD37" s="95"/>
      <c r="AE37" s="93"/>
      <c r="AF37" s="93"/>
      <c r="AG37" s="71"/>
      <c r="AH37" s="71"/>
      <c r="AI37" s="13"/>
      <c r="AJ37" s="13"/>
      <c r="AK37" s="13"/>
      <c r="AL37" s="13"/>
    </row>
    <row r="38" spans="1:38" s="14" customFormat="1" ht="12.75">
      <c r="A38" s="13"/>
      <c r="B38" s="130" t="s">
        <v>658</v>
      </c>
      <c r="C38" s="13"/>
      <c r="D38" s="88"/>
      <c r="E38" s="88"/>
      <c r="F38" s="88"/>
      <c r="G38" s="88"/>
      <c r="H38" s="88"/>
      <c r="I38" s="88"/>
      <c r="J38" s="88"/>
      <c r="K38" s="88"/>
      <c r="L38" s="88"/>
      <c r="M38" s="13"/>
      <c r="N38" s="88"/>
      <c r="O38" s="88"/>
      <c r="P38" s="88"/>
      <c r="Q38" s="13"/>
      <c r="R38" s="88"/>
      <c r="S38" s="88"/>
      <c r="T38" s="88"/>
      <c r="U38" s="13"/>
      <c r="V38" s="88"/>
      <c r="W38" s="88"/>
      <c r="X38" s="88"/>
      <c r="Y38" s="13"/>
      <c r="Z38" s="88"/>
      <c r="AA38" s="88"/>
      <c r="AB38" s="88"/>
      <c r="AC38" s="13"/>
      <c r="AD38" s="88"/>
      <c r="AE38" s="88"/>
      <c r="AF38" s="88"/>
      <c r="AG38" s="13"/>
      <c r="AH38" s="13"/>
      <c r="AI38" s="13"/>
      <c r="AJ38" s="13"/>
      <c r="AK38" s="13"/>
      <c r="AL38" s="13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43</v>
      </c>
      <c r="C9" s="40" t="s">
        <v>44</v>
      </c>
      <c r="D9" s="77">
        <v>24696594170</v>
      </c>
      <c r="E9" s="78">
        <v>5089866927</v>
      </c>
      <c r="F9" s="79">
        <f>$D9+$E9</f>
        <v>29786461097</v>
      </c>
      <c r="G9" s="77">
        <v>24800960218</v>
      </c>
      <c r="H9" s="78">
        <v>5615373937</v>
      </c>
      <c r="I9" s="80">
        <f>$G9+$H9</f>
        <v>30416334155</v>
      </c>
      <c r="J9" s="77">
        <v>5713811899</v>
      </c>
      <c r="K9" s="78">
        <v>354885547</v>
      </c>
      <c r="L9" s="78">
        <f>$J9+$K9</f>
        <v>6068697446</v>
      </c>
      <c r="M9" s="41">
        <f>IF($F9=0,0,$L9/$F9)</f>
        <v>0.20374012965948549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5713811899</v>
      </c>
      <c r="AA9" s="78">
        <v>354885547</v>
      </c>
      <c r="AB9" s="78">
        <f>$Z9+$AA9</f>
        <v>6068697446</v>
      </c>
      <c r="AC9" s="41">
        <f>IF($F9=0,0,$AB9/$F9)</f>
        <v>0.20374012965948549</v>
      </c>
      <c r="AD9" s="77">
        <v>5127756484</v>
      </c>
      <c r="AE9" s="78">
        <v>377095892</v>
      </c>
      <c r="AF9" s="78">
        <f>$AD9+$AE9</f>
        <v>5504852376</v>
      </c>
      <c r="AG9" s="41">
        <f>IF($AI9=0,0,$AK9/$AI9)</f>
        <v>0.22242240685875597</v>
      </c>
      <c r="AH9" s="41">
        <f>IF($AF9=0,0,(($L9/$AF9)-1))</f>
        <v>0.10242691928638203</v>
      </c>
      <c r="AI9" s="13">
        <v>24749540542</v>
      </c>
      <c r="AJ9" s="13">
        <v>25234874604</v>
      </c>
      <c r="AK9" s="13">
        <v>5504852376</v>
      </c>
      <c r="AL9" s="13"/>
    </row>
    <row r="10" spans="1:38" s="58" customFormat="1" ht="12.75">
      <c r="A10" s="62"/>
      <c r="B10" s="63" t="s">
        <v>97</v>
      </c>
      <c r="C10" s="33"/>
      <c r="D10" s="81">
        <f>D9</f>
        <v>24696594170</v>
      </c>
      <c r="E10" s="82">
        <f>E9</f>
        <v>5089866927</v>
      </c>
      <c r="F10" s="83">
        <f aca="true" t="shared" si="0" ref="F10:F45">$D10+$E10</f>
        <v>29786461097</v>
      </c>
      <c r="G10" s="81">
        <f>G9</f>
        <v>24800960218</v>
      </c>
      <c r="H10" s="82">
        <f>H9</f>
        <v>5615373937</v>
      </c>
      <c r="I10" s="83">
        <f aca="true" t="shared" si="1" ref="I10:I45">$G10+$H10</f>
        <v>30416334155</v>
      </c>
      <c r="J10" s="81">
        <f>J9</f>
        <v>5713811899</v>
      </c>
      <c r="K10" s="82">
        <f>K9</f>
        <v>354885547</v>
      </c>
      <c r="L10" s="82">
        <f aca="true" t="shared" si="2" ref="L10:L45">$J10+$K10</f>
        <v>6068697446</v>
      </c>
      <c r="M10" s="45">
        <f aca="true" t="shared" si="3" ref="M10:M45">IF($F10=0,0,$L10/$F10)</f>
        <v>0.20374012965948549</v>
      </c>
      <c r="N10" s="111">
        <f>N9</f>
        <v>0</v>
      </c>
      <c r="O10" s="112">
        <f>O9</f>
        <v>0</v>
      </c>
      <c r="P10" s="113">
        <f aca="true" t="shared" si="4" ref="P10:P45">$N10+$O10</f>
        <v>0</v>
      </c>
      <c r="Q10" s="45">
        <f aca="true" t="shared" si="5" ref="Q10:Q45">IF($F10=0,0,$P10/$F10)</f>
        <v>0</v>
      </c>
      <c r="R10" s="111">
        <f>R9</f>
        <v>0</v>
      </c>
      <c r="S10" s="113">
        <f>S9</f>
        <v>0</v>
      </c>
      <c r="T10" s="113">
        <f aca="true" t="shared" si="6" ref="T10:T45">$R10+$S10</f>
        <v>0</v>
      </c>
      <c r="U10" s="45">
        <f aca="true" t="shared" si="7" ref="U10:U45">IF($I10=0,0,$T10/$I10)</f>
        <v>0</v>
      </c>
      <c r="V10" s="111">
        <f>V9</f>
        <v>0</v>
      </c>
      <c r="W10" s="113">
        <f>W9</f>
        <v>0</v>
      </c>
      <c r="X10" s="113">
        <f aca="true" t="shared" si="8" ref="X10:X45">$V10+$W10</f>
        <v>0</v>
      </c>
      <c r="Y10" s="45">
        <f aca="true" t="shared" si="9" ref="Y10:Y45">IF($I10=0,0,$X10/$I10)</f>
        <v>0</v>
      </c>
      <c r="Z10" s="81">
        <f>Z9</f>
        <v>5713811899</v>
      </c>
      <c r="AA10" s="82">
        <f>AA9</f>
        <v>354885547</v>
      </c>
      <c r="AB10" s="82">
        <f aca="true" t="shared" si="10" ref="AB10:AB45">$Z10+$AA10</f>
        <v>6068697446</v>
      </c>
      <c r="AC10" s="45">
        <f aca="true" t="shared" si="11" ref="AC10:AC45">IF($F10=0,0,$AB10/$F10)</f>
        <v>0.20374012965948549</v>
      </c>
      <c r="AD10" s="81">
        <f>AD9</f>
        <v>5127756484</v>
      </c>
      <c r="AE10" s="82">
        <f>AE9</f>
        <v>377095892</v>
      </c>
      <c r="AF10" s="82">
        <f aca="true" t="shared" si="12" ref="AF10:AF45">$AD10+$AE10</f>
        <v>5504852376</v>
      </c>
      <c r="AG10" s="45">
        <f aca="true" t="shared" si="13" ref="AG10:AG45">IF($AI10=0,0,$AK10/$AI10)</f>
        <v>0.22242240685875597</v>
      </c>
      <c r="AH10" s="45">
        <f aca="true" t="shared" si="14" ref="AH10:AH45">IF($AF10=0,0,(($L10/$AF10)-1))</f>
        <v>0.10242691928638203</v>
      </c>
      <c r="AI10" s="64">
        <f>AI9</f>
        <v>24749540542</v>
      </c>
      <c r="AJ10" s="64">
        <f>AJ9</f>
        <v>25234874604</v>
      </c>
      <c r="AK10" s="64">
        <f>AK9</f>
        <v>5504852376</v>
      </c>
      <c r="AL10" s="64"/>
    </row>
    <row r="11" spans="1:38" s="14" customFormat="1" ht="12.75">
      <c r="A11" s="30" t="s">
        <v>98</v>
      </c>
      <c r="B11" s="61" t="s">
        <v>597</v>
      </c>
      <c r="C11" s="40" t="s">
        <v>598</v>
      </c>
      <c r="D11" s="77">
        <v>194576481</v>
      </c>
      <c r="E11" s="78">
        <v>48835571</v>
      </c>
      <c r="F11" s="79">
        <f t="shared" si="0"/>
        <v>243412052</v>
      </c>
      <c r="G11" s="77">
        <v>194576481</v>
      </c>
      <c r="H11" s="78">
        <v>48835571</v>
      </c>
      <c r="I11" s="80">
        <f t="shared" si="1"/>
        <v>243412052</v>
      </c>
      <c r="J11" s="77">
        <v>44322277</v>
      </c>
      <c r="K11" s="78">
        <v>9132408</v>
      </c>
      <c r="L11" s="78">
        <f t="shared" si="2"/>
        <v>53454685</v>
      </c>
      <c r="M11" s="41">
        <f t="shared" si="3"/>
        <v>0.21960574491192408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44322277</v>
      </c>
      <c r="AA11" s="78">
        <v>9132408</v>
      </c>
      <c r="AB11" s="78">
        <f t="shared" si="10"/>
        <v>53454685</v>
      </c>
      <c r="AC11" s="41">
        <f t="shared" si="11"/>
        <v>0.21960574491192408</v>
      </c>
      <c r="AD11" s="77">
        <v>39251748</v>
      </c>
      <c r="AE11" s="78">
        <v>6481783</v>
      </c>
      <c r="AF11" s="78">
        <f t="shared" si="12"/>
        <v>45733531</v>
      </c>
      <c r="AG11" s="41">
        <f t="shared" si="13"/>
        <v>0.19631180785094743</v>
      </c>
      <c r="AH11" s="41">
        <f t="shared" si="14"/>
        <v>0.16882916825293903</v>
      </c>
      <c r="AI11" s="13">
        <v>232963730</v>
      </c>
      <c r="AJ11" s="13">
        <v>232963730</v>
      </c>
      <c r="AK11" s="13">
        <v>45733531</v>
      </c>
      <c r="AL11" s="13"/>
    </row>
    <row r="12" spans="1:38" s="14" customFormat="1" ht="12.75">
      <c r="A12" s="30" t="s">
        <v>98</v>
      </c>
      <c r="B12" s="61" t="s">
        <v>599</v>
      </c>
      <c r="C12" s="40" t="s">
        <v>600</v>
      </c>
      <c r="D12" s="77">
        <v>181592765</v>
      </c>
      <c r="E12" s="78">
        <v>62797918</v>
      </c>
      <c r="F12" s="79">
        <f t="shared" si="0"/>
        <v>244390683</v>
      </c>
      <c r="G12" s="77">
        <v>181592765</v>
      </c>
      <c r="H12" s="78">
        <v>62797918</v>
      </c>
      <c r="I12" s="80">
        <f t="shared" si="1"/>
        <v>244390683</v>
      </c>
      <c r="J12" s="77">
        <v>38428308</v>
      </c>
      <c r="K12" s="78">
        <v>5345070</v>
      </c>
      <c r="L12" s="78">
        <f t="shared" si="2"/>
        <v>43773378</v>
      </c>
      <c r="M12" s="41">
        <f t="shared" si="3"/>
        <v>0.1791123027386441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38428308</v>
      </c>
      <c r="AA12" s="78">
        <v>5345070</v>
      </c>
      <c r="AB12" s="78">
        <f t="shared" si="10"/>
        <v>43773378</v>
      </c>
      <c r="AC12" s="41">
        <f t="shared" si="11"/>
        <v>0.1791123027386441</v>
      </c>
      <c r="AD12" s="77">
        <v>35247408</v>
      </c>
      <c r="AE12" s="78">
        <v>1336004</v>
      </c>
      <c r="AF12" s="78">
        <f t="shared" si="12"/>
        <v>36583412</v>
      </c>
      <c r="AG12" s="41">
        <f t="shared" si="13"/>
        <v>0.22587237646274455</v>
      </c>
      <c r="AH12" s="41">
        <f t="shared" si="14"/>
        <v>0.19653623341639093</v>
      </c>
      <c r="AI12" s="13">
        <v>161964967</v>
      </c>
      <c r="AJ12" s="13">
        <v>254361737</v>
      </c>
      <c r="AK12" s="13">
        <v>36583412</v>
      </c>
      <c r="AL12" s="13"/>
    </row>
    <row r="13" spans="1:38" s="14" customFormat="1" ht="12.75">
      <c r="A13" s="30" t="s">
        <v>98</v>
      </c>
      <c r="B13" s="61" t="s">
        <v>601</v>
      </c>
      <c r="C13" s="40" t="s">
        <v>602</v>
      </c>
      <c r="D13" s="77">
        <v>185293407</v>
      </c>
      <c r="E13" s="78">
        <v>36265519</v>
      </c>
      <c r="F13" s="79">
        <f t="shared" si="0"/>
        <v>221558926</v>
      </c>
      <c r="G13" s="77">
        <v>185293407</v>
      </c>
      <c r="H13" s="78">
        <v>36265519</v>
      </c>
      <c r="I13" s="80">
        <f t="shared" si="1"/>
        <v>221558926</v>
      </c>
      <c r="J13" s="77">
        <v>51839545</v>
      </c>
      <c r="K13" s="78">
        <v>1747178</v>
      </c>
      <c r="L13" s="78">
        <f t="shared" si="2"/>
        <v>53586723</v>
      </c>
      <c r="M13" s="41">
        <f t="shared" si="3"/>
        <v>0.2418621716915165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51839545</v>
      </c>
      <c r="AA13" s="78">
        <v>1747178</v>
      </c>
      <c r="AB13" s="78">
        <f t="shared" si="10"/>
        <v>53586723</v>
      </c>
      <c r="AC13" s="41">
        <f t="shared" si="11"/>
        <v>0.2418621716915165</v>
      </c>
      <c r="AD13" s="77">
        <v>47076477</v>
      </c>
      <c r="AE13" s="78">
        <v>2548827</v>
      </c>
      <c r="AF13" s="78">
        <f t="shared" si="12"/>
        <v>49625304</v>
      </c>
      <c r="AG13" s="41">
        <f t="shared" si="13"/>
        <v>0.2573927236879093</v>
      </c>
      <c r="AH13" s="41">
        <f t="shared" si="14"/>
        <v>0.07982659411013371</v>
      </c>
      <c r="AI13" s="13">
        <v>192799949</v>
      </c>
      <c r="AJ13" s="13">
        <v>215050348</v>
      </c>
      <c r="AK13" s="13">
        <v>49625304</v>
      </c>
      <c r="AL13" s="13"/>
    </row>
    <row r="14" spans="1:38" s="14" customFormat="1" ht="12.75">
      <c r="A14" s="30" t="s">
        <v>98</v>
      </c>
      <c r="B14" s="61" t="s">
        <v>603</v>
      </c>
      <c r="C14" s="40" t="s">
        <v>604</v>
      </c>
      <c r="D14" s="77">
        <v>634637245</v>
      </c>
      <c r="E14" s="78">
        <v>136571374</v>
      </c>
      <c r="F14" s="79">
        <f t="shared" si="0"/>
        <v>771208619</v>
      </c>
      <c r="G14" s="77">
        <v>634637245</v>
      </c>
      <c r="H14" s="78">
        <v>136571374</v>
      </c>
      <c r="I14" s="80">
        <f t="shared" si="1"/>
        <v>771208619</v>
      </c>
      <c r="J14" s="77">
        <v>251038230</v>
      </c>
      <c r="K14" s="78">
        <v>24140208</v>
      </c>
      <c r="L14" s="78">
        <f t="shared" si="2"/>
        <v>275178438</v>
      </c>
      <c r="M14" s="41">
        <f t="shared" si="3"/>
        <v>0.35681452621317244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251038230</v>
      </c>
      <c r="AA14" s="78">
        <v>24140208</v>
      </c>
      <c r="AB14" s="78">
        <f t="shared" si="10"/>
        <v>275178438</v>
      </c>
      <c r="AC14" s="41">
        <f t="shared" si="11"/>
        <v>0.35681452621317244</v>
      </c>
      <c r="AD14" s="77">
        <v>224207586</v>
      </c>
      <c r="AE14" s="78">
        <v>9530923</v>
      </c>
      <c r="AF14" s="78">
        <f t="shared" si="12"/>
        <v>233738509</v>
      </c>
      <c r="AG14" s="41">
        <f t="shared" si="13"/>
        <v>0.2986631083678964</v>
      </c>
      <c r="AH14" s="41">
        <f t="shared" si="14"/>
        <v>0.1772918342693801</v>
      </c>
      <c r="AI14" s="13">
        <v>782615939</v>
      </c>
      <c r="AJ14" s="13">
        <v>782615939</v>
      </c>
      <c r="AK14" s="13">
        <v>233738509</v>
      </c>
      <c r="AL14" s="13"/>
    </row>
    <row r="15" spans="1:38" s="14" customFormat="1" ht="12.75">
      <c r="A15" s="30" t="s">
        <v>98</v>
      </c>
      <c r="B15" s="61" t="s">
        <v>605</v>
      </c>
      <c r="C15" s="40" t="s">
        <v>606</v>
      </c>
      <c r="D15" s="77">
        <v>371354225</v>
      </c>
      <c r="E15" s="78">
        <v>96348657</v>
      </c>
      <c r="F15" s="79">
        <f t="shared" si="0"/>
        <v>467702882</v>
      </c>
      <c r="G15" s="77">
        <v>371354225</v>
      </c>
      <c r="H15" s="78">
        <v>96348657</v>
      </c>
      <c r="I15" s="80">
        <f t="shared" si="1"/>
        <v>467702882</v>
      </c>
      <c r="J15" s="77">
        <v>86425365</v>
      </c>
      <c r="K15" s="78">
        <v>24613996</v>
      </c>
      <c r="L15" s="78">
        <f t="shared" si="2"/>
        <v>111039361</v>
      </c>
      <c r="M15" s="41">
        <f t="shared" si="3"/>
        <v>0.237414318520278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86425365</v>
      </c>
      <c r="AA15" s="78">
        <v>24613996</v>
      </c>
      <c r="AB15" s="78">
        <f t="shared" si="10"/>
        <v>111039361</v>
      </c>
      <c r="AC15" s="41">
        <f t="shared" si="11"/>
        <v>0.237414318520278</v>
      </c>
      <c r="AD15" s="77">
        <v>77931445</v>
      </c>
      <c r="AE15" s="78">
        <v>4021627</v>
      </c>
      <c r="AF15" s="78">
        <f t="shared" si="12"/>
        <v>81953072</v>
      </c>
      <c r="AG15" s="41">
        <f t="shared" si="13"/>
        <v>0.18727421748710504</v>
      </c>
      <c r="AH15" s="41">
        <f t="shared" si="14"/>
        <v>0.3549139561235728</v>
      </c>
      <c r="AI15" s="13">
        <v>437610009</v>
      </c>
      <c r="AJ15" s="13">
        <v>460764815</v>
      </c>
      <c r="AK15" s="13">
        <v>81953072</v>
      </c>
      <c r="AL15" s="13"/>
    </row>
    <row r="16" spans="1:38" s="14" customFormat="1" ht="12.75">
      <c r="A16" s="30" t="s">
        <v>117</v>
      </c>
      <c r="B16" s="61" t="s">
        <v>607</v>
      </c>
      <c r="C16" s="40" t="s">
        <v>608</v>
      </c>
      <c r="D16" s="77">
        <v>229394390</v>
      </c>
      <c r="E16" s="78">
        <v>30810300</v>
      </c>
      <c r="F16" s="79">
        <f t="shared" si="0"/>
        <v>260204690</v>
      </c>
      <c r="G16" s="77">
        <v>229394390</v>
      </c>
      <c r="H16" s="78">
        <v>30810300</v>
      </c>
      <c r="I16" s="80">
        <f t="shared" si="1"/>
        <v>260204690</v>
      </c>
      <c r="J16" s="77">
        <v>54704904</v>
      </c>
      <c r="K16" s="78">
        <v>1590812</v>
      </c>
      <c r="L16" s="78">
        <f t="shared" si="2"/>
        <v>56295716</v>
      </c>
      <c r="M16" s="41">
        <f t="shared" si="3"/>
        <v>0.2163516576123205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54704904</v>
      </c>
      <c r="AA16" s="78">
        <v>1590812</v>
      </c>
      <c r="AB16" s="78">
        <f t="shared" si="10"/>
        <v>56295716</v>
      </c>
      <c r="AC16" s="41">
        <f t="shared" si="11"/>
        <v>0.2163516576123205</v>
      </c>
      <c r="AD16" s="77">
        <v>63471451</v>
      </c>
      <c r="AE16" s="78">
        <v>2576098</v>
      </c>
      <c r="AF16" s="78">
        <f t="shared" si="12"/>
        <v>66047549</v>
      </c>
      <c r="AG16" s="41">
        <f t="shared" si="13"/>
        <v>0.21774855725100592</v>
      </c>
      <c r="AH16" s="41">
        <f t="shared" si="14"/>
        <v>-0.14764867353366895</v>
      </c>
      <c r="AI16" s="13">
        <v>303320260</v>
      </c>
      <c r="AJ16" s="13">
        <v>303320260</v>
      </c>
      <c r="AK16" s="13">
        <v>66047549</v>
      </c>
      <c r="AL16" s="13"/>
    </row>
    <row r="17" spans="1:38" s="58" customFormat="1" ht="12.75">
      <c r="A17" s="62"/>
      <c r="B17" s="63" t="s">
        <v>609</v>
      </c>
      <c r="C17" s="33"/>
      <c r="D17" s="81">
        <f>SUM(D11:D16)</f>
        <v>1796848513</v>
      </c>
      <c r="E17" s="82">
        <f>SUM(E11:E16)</f>
        <v>411629339</v>
      </c>
      <c r="F17" s="90">
        <f t="shared" si="0"/>
        <v>2208477852</v>
      </c>
      <c r="G17" s="81">
        <f>SUM(G11:G16)</f>
        <v>1796848513</v>
      </c>
      <c r="H17" s="82">
        <f>SUM(H11:H16)</f>
        <v>411629339</v>
      </c>
      <c r="I17" s="83">
        <f t="shared" si="1"/>
        <v>2208477852</v>
      </c>
      <c r="J17" s="81">
        <f>SUM(J11:J16)</f>
        <v>526758629</v>
      </c>
      <c r="K17" s="82">
        <f>SUM(K11:K16)</f>
        <v>66569672</v>
      </c>
      <c r="L17" s="82">
        <f t="shared" si="2"/>
        <v>593328301</v>
      </c>
      <c r="M17" s="45">
        <f t="shared" si="3"/>
        <v>0.26865938477158885</v>
      </c>
      <c r="N17" s="111">
        <f>SUM(N11:N16)</f>
        <v>0</v>
      </c>
      <c r="O17" s="112">
        <f>SUM(O11:O16)</f>
        <v>0</v>
      </c>
      <c r="P17" s="113">
        <f t="shared" si="4"/>
        <v>0</v>
      </c>
      <c r="Q17" s="45">
        <f t="shared" si="5"/>
        <v>0</v>
      </c>
      <c r="R17" s="111">
        <f>SUM(R11:R16)</f>
        <v>0</v>
      </c>
      <c r="S17" s="113">
        <f>SUM(S11:S16)</f>
        <v>0</v>
      </c>
      <c r="T17" s="113">
        <f t="shared" si="6"/>
        <v>0</v>
      </c>
      <c r="U17" s="45">
        <f t="shared" si="7"/>
        <v>0</v>
      </c>
      <c r="V17" s="111">
        <f>SUM(V11:V16)</f>
        <v>0</v>
      </c>
      <c r="W17" s="113">
        <f>SUM(W11:W16)</f>
        <v>0</v>
      </c>
      <c r="X17" s="113">
        <f t="shared" si="8"/>
        <v>0</v>
      </c>
      <c r="Y17" s="45">
        <f t="shared" si="9"/>
        <v>0</v>
      </c>
      <c r="Z17" s="81">
        <f>SUM(Z11:Z16)</f>
        <v>526758629</v>
      </c>
      <c r="AA17" s="82">
        <f>SUM(AA11:AA16)</f>
        <v>66569672</v>
      </c>
      <c r="AB17" s="82">
        <f t="shared" si="10"/>
        <v>593328301</v>
      </c>
      <c r="AC17" s="45">
        <f t="shared" si="11"/>
        <v>0.26865938477158885</v>
      </c>
      <c r="AD17" s="81">
        <f>SUM(AD11:AD16)</f>
        <v>487186115</v>
      </c>
      <c r="AE17" s="82">
        <f>SUM(AE11:AE16)</f>
        <v>26495262</v>
      </c>
      <c r="AF17" s="82">
        <f t="shared" si="12"/>
        <v>513681377</v>
      </c>
      <c r="AG17" s="45">
        <f t="shared" si="13"/>
        <v>0.2433038862878438</v>
      </c>
      <c r="AH17" s="45">
        <f t="shared" si="14"/>
        <v>0.15505121962013435</v>
      </c>
      <c r="AI17" s="64">
        <f>SUM(AI11:AI16)</f>
        <v>2111274854</v>
      </c>
      <c r="AJ17" s="64">
        <f>SUM(AJ11:AJ16)</f>
        <v>2249076829</v>
      </c>
      <c r="AK17" s="64">
        <f>SUM(AK11:AK16)</f>
        <v>513681377</v>
      </c>
      <c r="AL17" s="64"/>
    </row>
    <row r="18" spans="1:38" s="14" customFormat="1" ht="12.75">
      <c r="A18" s="30" t="s">
        <v>98</v>
      </c>
      <c r="B18" s="61" t="s">
        <v>610</v>
      </c>
      <c r="C18" s="40" t="s">
        <v>611</v>
      </c>
      <c r="D18" s="77">
        <v>347535946</v>
      </c>
      <c r="E18" s="78">
        <v>67696534</v>
      </c>
      <c r="F18" s="79">
        <f t="shared" si="0"/>
        <v>415232480</v>
      </c>
      <c r="G18" s="77">
        <v>345165575</v>
      </c>
      <c r="H18" s="78">
        <v>75826047</v>
      </c>
      <c r="I18" s="80">
        <f t="shared" si="1"/>
        <v>420991622</v>
      </c>
      <c r="J18" s="77">
        <v>118750742</v>
      </c>
      <c r="K18" s="78">
        <v>2548189</v>
      </c>
      <c r="L18" s="78">
        <f t="shared" si="2"/>
        <v>121298931</v>
      </c>
      <c r="M18" s="41">
        <f t="shared" si="3"/>
        <v>0.2921229355661195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118750742</v>
      </c>
      <c r="AA18" s="78">
        <v>2548189</v>
      </c>
      <c r="AB18" s="78">
        <f t="shared" si="10"/>
        <v>121298931</v>
      </c>
      <c r="AC18" s="41">
        <f t="shared" si="11"/>
        <v>0.2921229355661195</v>
      </c>
      <c r="AD18" s="77">
        <v>99674451</v>
      </c>
      <c r="AE18" s="78">
        <v>4459206</v>
      </c>
      <c r="AF18" s="78">
        <f t="shared" si="12"/>
        <v>104133657</v>
      </c>
      <c r="AG18" s="41">
        <f t="shared" si="13"/>
        <v>0.27425824960215056</v>
      </c>
      <c r="AH18" s="41">
        <f t="shared" si="14"/>
        <v>0.16483886665000158</v>
      </c>
      <c r="AI18" s="13">
        <v>379691977</v>
      </c>
      <c r="AJ18" s="13">
        <v>393994314</v>
      </c>
      <c r="AK18" s="13">
        <v>104133657</v>
      </c>
      <c r="AL18" s="13"/>
    </row>
    <row r="19" spans="1:38" s="14" customFormat="1" ht="12.75">
      <c r="A19" s="30" t="s">
        <v>98</v>
      </c>
      <c r="B19" s="61" t="s">
        <v>60</v>
      </c>
      <c r="C19" s="40" t="s">
        <v>61</v>
      </c>
      <c r="D19" s="77">
        <v>1241379906</v>
      </c>
      <c r="E19" s="78">
        <v>363022855</v>
      </c>
      <c r="F19" s="79">
        <f t="shared" si="0"/>
        <v>1604402761</v>
      </c>
      <c r="G19" s="77">
        <v>1241379906</v>
      </c>
      <c r="H19" s="78">
        <v>363022855</v>
      </c>
      <c r="I19" s="80">
        <f t="shared" si="1"/>
        <v>1604402761</v>
      </c>
      <c r="J19" s="77">
        <v>265250861</v>
      </c>
      <c r="K19" s="78">
        <v>27661161</v>
      </c>
      <c r="L19" s="78">
        <f t="shared" si="2"/>
        <v>292912022</v>
      </c>
      <c r="M19" s="41">
        <f t="shared" si="3"/>
        <v>0.18256763770303683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265250861</v>
      </c>
      <c r="AA19" s="78">
        <v>27661161</v>
      </c>
      <c r="AB19" s="78">
        <f t="shared" si="10"/>
        <v>292912022</v>
      </c>
      <c r="AC19" s="41">
        <f t="shared" si="11"/>
        <v>0.18256763770303683</v>
      </c>
      <c r="AD19" s="77">
        <v>403791741</v>
      </c>
      <c r="AE19" s="78">
        <v>20542481</v>
      </c>
      <c r="AF19" s="78">
        <f t="shared" si="12"/>
        <v>424334222</v>
      </c>
      <c r="AG19" s="41">
        <f t="shared" si="13"/>
        <v>0.3086515442138527</v>
      </c>
      <c r="AH19" s="41">
        <f t="shared" si="14"/>
        <v>-0.3097138839770506</v>
      </c>
      <c r="AI19" s="13">
        <v>1374800256</v>
      </c>
      <c r="AJ19" s="13">
        <v>1340949991</v>
      </c>
      <c r="AK19" s="13">
        <v>424334222</v>
      </c>
      <c r="AL19" s="13"/>
    </row>
    <row r="20" spans="1:38" s="14" customFormat="1" ht="12.75">
      <c r="A20" s="30" t="s">
        <v>98</v>
      </c>
      <c r="B20" s="61" t="s">
        <v>88</v>
      </c>
      <c r="C20" s="40" t="s">
        <v>89</v>
      </c>
      <c r="D20" s="77">
        <v>856145820</v>
      </c>
      <c r="E20" s="78">
        <v>199066040</v>
      </c>
      <c r="F20" s="79">
        <f t="shared" si="0"/>
        <v>1055211860</v>
      </c>
      <c r="G20" s="77">
        <v>861524020</v>
      </c>
      <c r="H20" s="78">
        <v>226242092</v>
      </c>
      <c r="I20" s="80">
        <f t="shared" si="1"/>
        <v>1087766112</v>
      </c>
      <c r="J20" s="77">
        <v>396240423</v>
      </c>
      <c r="K20" s="78">
        <v>9038019</v>
      </c>
      <c r="L20" s="78">
        <f t="shared" si="2"/>
        <v>405278442</v>
      </c>
      <c r="M20" s="41">
        <f t="shared" si="3"/>
        <v>0.384073054296414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396240423</v>
      </c>
      <c r="AA20" s="78">
        <v>9038019</v>
      </c>
      <c r="AB20" s="78">
        <f t="shared" si="10"/>
        <v>405278442</v>
      </c>
      <c r="AC20" s="41">
        <f t="shared" si="11"/>
        <v>0.384073054296414</v>
      </c>
      <c r="AD20" s="77">
        <v>359953359</v>
      </c>
      <c r="AE20" s="78">
        <v>7333114</v>
      </c>
      <c r="AF20" s="78">
        <f t="shared" si="12"/>
        <v>367286473</v>
      </c>
      <c r="AG20" s="41">
        <f t="shared" si="13"/>
        <v>0.40617213397295543</v>
      </c>
      <c r="AH20" s="41">
        <f t="shared" si="14"/>
        <v>0.10343960856952106</v>
      </c>
      <c r="AI20" s="13">
        <v>904263100</v>
      </c>
      <c r="AJ20" s="13">
        <v>866896480</v>
      </c>
      <c r="AK20" s="13">
        <v>367286473</v>
      </c>
      <c r="AL20" s="13"/>
    </row>
    <row r="21" spans="1:38" s="14" customFormat="1" ht="12.75">
      <c r="A21" s="30" t="s">
        <v>98</v>
      </c>
      <c r="B21" s="61" t="s">
        <v>612</v>
      </c>
      <c r="C21" s="40" t="s">
        <v>613</v>
      </c>
      <c r="D21" s="77">
        <v>611760940</v>
      </c>
      <c r="E21" s="78">
        <v>113512978</v>
      </c>
      <c r="F21" s="80">
        <f t="shared" si="0"/>
        <v>725273918</v>
      </c>
      <c r="G21" s="77">
        <v>617870612</v>
      </c>
      <c r="H21" s="78">
        <v>122190778</v>
      </c>
      <c r="I21" s="80">
        <f t="shared" si="1"/>
        <v>740061390</v>
      </c>
      <c r="J21" s="77">
        <v>143010226</v>
      </c>
      <c r="K21" s="78">
        <v>7988473</v>
      </c>
      <c r="L21" s="78">
        <f t="shared" si="2"/>
        <v>150998699</v>
      </c>
      <c r="M21" s="41">
        <f t="shared" si="3"/>
        <v>0.20819540762804598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143010226</v>
      </c>
      <c r="AA21" s="78">
        <v>7988473</v>
      </c>
      <c r="AB21" s="78">
        <f t="shared" si="10"/>
        <v>150998699</v>
      </c>
      <c r="AC21" s="41">
        <f t="shared" si="11"/>
        <v>0.20819540762804598</v>
      </c>
      <c r="AD21" s="77">
        <v>109717663</v>
      </c>
      <c r="AE21" s="78">
        <v>29010132</v>
      </c>
      <c r="AF21" s="78">
        <f t="shared" si="12"/>
        <v>138727795</v>
      </c>
      <c r="AG21" s="41">
        <f t="shared" si="13"/>
        <v>0.21028097536314663</v>
      </c>
      <c r="AH21" s="41">
        <f t="shared" si="14"/>
        <v>0.08845310343179613</v>
      </c>
      <c r="AI21" s="13">
        <v>659725849</v>
      </c>
      <c r="AJ21" s="13">
        <v>734995530</v>
      </c>
      <c r="AK21" s="13">
        <v>138727795</v>
      </c>
      <c r="AL21" s="13"/>
    </row>
    <row r="22" spans="1:38" s="14" customFormat="1" ht="12.75">
      <c r="A22" s="30" t="s">
        <v>98</v>
      </c>
      <c r="B22" s="61" t="s">
        <v>614</v>
      </c>
      <c r="C22" s="40" t="s">
        <v>615</v>
      </c>
      <c r="D22" s="77">
        <v>447107575</v>
      </c>
      <c r="E22" s="78">
        <v>0</v>
      </c>
      <c r="F22" s="79">
        <f t="shared" si="0"/>
        <v>447107575</v>
      </c>
      <c r="G22" s="77">
        <v>447107575</v>
      </c>
      <c r="H22" s="78">
        <v>0</v>
      </c>
      <c r="I22" s="80">
        <f t="shared" si="1"/>
        <v>447107575</v>
      </c>
      <c r="J22" s="77">
        <v>108389857</v>
      </c>
      <c r="K22" s="78">
        <v>5570175</v>
      </c>
      <c r="L22" s="78">
        <f t="shared" si="2"/>
        <v>113960032</v>
      </c>
      <c r="M22" s="41">
        <f t="shared" si="3"/>
        <v>0.25488280309274564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108389857</v>
      </c>
      <c r="AA22" s="78">
        <v>5570175</v>
      </c>
      <c r="AB22" s="78">
        <f t="shared" si="10"/>
        <v>113960032</v>
      </c>
      <c r="AC22" s="41">
        <f t="shared" si="11"/>
        <v>0.25488280309274564</v>
      </c>
      <c r="AD22" s="77">
        <v>105310422</v>
      </c>
      <c r="AE22" s="78">
        <v>9325984</v>
      </c>
      <c r="AF22" s="78">
        <f t="shared" si="12"/>
        <v>114636406</v>
      </c>
      <c r="AG22" s="41">
        <f t="shared" si="13"/>
        <v>0.26631878637047374</v>
      </c>
      <c r="AH22" s="41">
        <f t="shared" si="14"/>
        <v>-0.00590016752618705</v>
      </c>
      <c r="AI22" s="13">
        <v>430448064</v>
      </c>
      <c r="AJ22" s="13">
        <v>475742885</v>
      </c>
      <c r="AK22" s="13">
        <v>114636406</v>
      </c>
      <c r="AL22" s="13"/>
    </row>
    <row r="23" spans="1:38" s="14" customFormat="1" ht="12.75">
      <c r="A23" s="30" t="s">
        <v>117</v>
      </c>
      <c r="B23" s="61" t="s">
        <v>616</v>
      </c>
      <c r="C23" s="40" t="s">
        <v>617</v>
      </c>
      <c r="D23" s="77">
        <v>396080719</v>
      </c>
      <c r="E23" s="78">
        <v>14955252</v>
      </c>
      <c r="F23" s="79">
        <f t="shared" si="0"/>
        <v>411035971</v>
      </c>
      <c r="G23" s="77">
        <v>404155257</v>
      </c>
      <c r="H23" s="78">
        <v>15246840</v>
      </c>
      <c r="I23" s="80">
        <f t="shared" si="1"/>
        <v>419402097</v>
      </c>
      <c r="J23" s="77">
        <v>99992856</v>
      </c>
      <c r="K23" s="78">
        <v>368560</v>
      </c>
      <c r="L23" s="78">
        <f t="shared" si="2"/>
        <v>100361416</v>
      </c>
      <c r="M23" s="41">
        <f t="shared" si="3"/>
        <v>0.24416699043597817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99992856</v>
      </c>
      <c r="AA23" s="78">
        <v>368560</v>
      </c>
      <c r="AB23" s="78">
        <f t="shared" si="10"/>
        <v>100361416</v>
      </c>
      <c r="AC23" s="41">
        <f t="shared" si="11"/>
        <v>0.24416699043597817</v>
      </c>
      <c r="AD23" s="77">
        <v>111601700</v>
      </c>
      <c r="AE23" s="78">
        <v>553939</v>
      </c>
      <c r="AF23" s="78">
        <f t="shared" si="12"/>
        <v>112155639</v>
      </c>
      <c r="AG23" s="41">
        <f t="shared" si="13"/>
        <v>0.3026095136052292</v>
      </c>
      <c r="AH23" s="41">
        <f t="shared" si="14"/>
        <v>-0.1051594293890118</v>
      </c>
      <c r="AI23" s="13">
        <v>370628265</v>
      </c>
      <c r="AJ23" s="13">
        <v>397395573</v>
      </c>
      <c r="AK23" s="13">
        <v>112155639</v>
      </c>
      <c r="AL23" s="13"/>
    </row>
    <row r="24" spans="1:38" s="58" customFormat="1" ht="12.75">
      <c r="A24" s="62"/>
      <c r="B24" s="63" t="s">
        <v>618</v>
      </c>
      <c r="C24" s="33"/>
      <c r="D24" s="81">
        <f>SUM(D18:D23)</f>
        <v>3900010906</v>
      </c>
      <c r="E24" s="82">
        <f>SUM(E18:E23)</f>
        <v>758253659</v>
      </c>
      <c r="F24" s="90">
        <f t="shared" si="0"/>
        <v>4658264565</v>
      </c>
      <c r="G24" s="81">
        <f>SUM(G18:G23)</f>
        <v>3917202945</v>
      </c>
      <c r="H24" s="82">
        <f>SUM(H18:H23)</f>
        <v>802528612</v>
      </c>
      <c r="I24" s="83">
        <f t="shared" si="1"/>
        <v>4719731557</v>
      </c>
      <c r="J24" s="81">
        <f>SUM(J18:J23)</f>
        <v>1131634965</v>
      </c>
      <c r="K24" s="82">
        <f>SUM(K18:K23)</f>
        <v>53174577</v>
      </c>
      <c r="L24" s="82">
        <f t="shared" si="2"/>
        <v>1184809542</v>
      </c>
      <c r="M24" s="45">
        <f t="shared" si="3"/>
        <v>0.25434569579883876</v>
      </c>
      <c r="N24" s="111">
        <f>SUM(N18:N23)</f>
        <v>0</v>
      </c>
      <c r="O24" s="112">
        <f>SUM(O18:O23)</f>
        <v>0</v>
      </c>
      <c r="P24" s="113">
        <f t="shared" si="4"/>
        <v>0</v>
      </c>
      <c r="Q24" s="45">
        <f t="shared" si="5"/>
        <v>0</v>
      </c>
      <c r="R24" s="111">
        <f>SUM(R18:R23)</f>
        <v>0</v>
      </c>
      <c r="S24" s="113">
        <f>SUM(S18:S23)</f>
        <v>0</v>
      </c>
      <c r="T24" s="113">
        <f t="shared" si="6"/>
        <v>0</v>
      </c>
      <c r="U24" s="45">
        <f t="shared" si="7"/>
        <v>0</v>
      </c>
      <c r="V24" s="111">
        <f>SUM(V18:V23)</f>
        <v>0</v>
      </c>
      <c r="W24" s="113">
        <f>SUM(W18:W23)</f>
        <v>0</v>
      </c>
      <c r="X24" s="113">
        <f t="shared" si="8"/>
        <v>0</v>
      </c>
      <c r="Y24" s="45">
        <f t="shared" si="9"/>
        <v>0</v>
      </c>
      <c r="Z24" s="81">
        <f>SUM(Z18:Z23)</f>
        <v>1131634965</v>
      </c>
      <c r="AA24" s="82">
        <f>SUM(AA18:AA23)</f>
        <v>53174577</v>
      </c>
      <c r="AB24" s="82">
        <f t="shared" si="10"/>
        <v>1184809542</v>
      </c>
      <c r="AC24" s="45">
        <f t="shared" si="11"/>
        <v>0.25434569579883876</v>
      </c>
      <c r="AD24" s="81">
        <f>SUM(AD18:AD23)</f>
        <v>1190049336</v>
      </c>
      <c r="AE24" s="82">
        <f>SUM(AE18:AE23)</f>
        <v>71224856</v>
      </c>
      <c r="AF24" s="82">
        <f t="shared" si="12"/>
        <v>1261274192</v>
      </c>
      <c r="AG24" s="45">
        <f t="shared" si="13"/>
        <v>0.3061673950739026</v>
      </c>
      <c r="AH24" s="45">
        <f t="shared" si="14"/>
        <v>-0.06062492238800998</v>
      </c>
      <c r="AI24" s="64">
        <f>SUM(AI18:AI23)</f>
        <v>4119557511</v>
      </c>
      <c r="AJ24" s="64">
        <f>SUM(AJ18:AJ23)</f>
        <v>4209974773</v>
      </c>
      <c r="AK24" s="64">
        <f>SUM(AK18:AK23)</f>
        <v>1261274192</v>
      </c>
      <c r="AL24" s="64"/>
    </row>
    <row r="25" spans="1:38" s="14" customFormat="1" ht="12.75">
      <c r="A25" s="30" t="s">
        <v>98</v>
      </c>
      <c r="B25" s="61" t="s">
        <v>619</v>
      </c>
      <c r="C25" s="40" t="s">
        <v>620</v>
      </c>
      <c r="D25" s="77">
        <v>301527911</v>
      </c>
      <c r="E25" s="78">
        <v>87303893</v>
      </c>
      <c r="F25" s="79">
        <f t="shared" si="0"/>
        <v>388831804</v>
      </c>
      <c r="G25" s="77">
        <v>301527911</v>
      </c>
      <c r="H25" s="78">
        <v>91178338</v>
      </c>
      <c r="I25" s="80">
        <f t="shared" si="1"/>
        <v>392706249</v>
      </c>
      <c r="J25" s="77">
        <v>92980915</v>
      </c>
      <c r="K25" s="78">
        <v>9449829</v>
      </c>
      <c r="L25" s="78">
        <f t="shared" si="2"/>
        <v>102430744</v>
      </c>
      <c r="M25" s="41">
        <f t="shared" si="3"/>
        <v>0.2634320108238883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92980915</v>
      </c>
      <c r="AA25" s="78">
        <v>9449829</v>
      </c>
      <c r="AB25" s="78">
        <f t="shared" si="10"/>
        <v>102430744</v>
      </c>
      <c r="AC25" s="41">
        <f t="shared" si="11"/>
        <v>0.2634320108238883</v>
      </c>
      <c r="AD25" s="77">
        <v>97599025</v>
      </c>
      <c r="AE25" s="78">
        <v>16837085</v>
      </c>
      <c r="AF25" s="78">
        <f t="shared" si="12"/>
        <v>114436110</v>
      </c>
      <c r="AG25" s="41">
        <f t="shared" si="13"/>
        <v>0.30532124504695224</v>
      </c>
      <c r="AH25" s="41">
        <f t="shared" si="14"/>
        <v>-0.1049088963265179</v>
      </c>
      <c r="AI25" s="13">
        <v>374805592</v>
      </c>
      <c r="AJ25" s="13">
        <v>382025172</v>
      </c>
      <c r="AK25" s="13">
        <v>114436110</v>
      </c>
      <c r="AL25" s="13"/>
    </row>
    <row r="26" spans="1:38" s="14" customFormat="1" ht="12.75">
      <c r="A26" s="30" t="s">
        <v>98</v>
      </c>
      <c r="B26" s="61" t="s">
        <v>621</v>
      </c>
      <c r="C26" s="40" t="s">
        <v>622</v>
      </c>
      <c r="D26" s="77">
        <v>681520100</v>
      </c>
      <c r="E26" s="78">
        <v>213971000</v>
      </c>
      <c r="F26" s="79">
        <f t="shared" si="0"/>
        <v>895491100</v>
      </c>
      <c r="G26" s="77">
        <v>681520100</v>
      </c>
      <c r="H26" s="78">
        <v>213971000</v>
      </c>
      <c r="I26" s="80">
        <f t="shared" si="1"/>
        <v>895491100</v>
      </c>
      <c r="J26" s="77">
        <v>174342834</v>
      </c>
      <c r="K26" s="78">
        <v>21946712</v>
      </c>
      <c r="L26" s="78">
        <f t="shared" si="2"/>
        <v>196289546</v>
      </c>
      <c r="M26" s="41">
        <f t="shared" si="3"/>
        <v>0.219197651433945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174342834</v>
      </c>
      <c r="AA26" s="78">
        <v>21946712</v>
      </c>
      <c r="AB26" s="78">
        <f t="shared" si="10"/>
        <v>196289546</v>
      </c>
      <c r="AC26" s="41">
        <f t="shared" si="11"/>
        <v>0.219197651433945</v>
      </c>
      <c r="AD26" s="77">
        <v>136106151</v>
      </c>
      <c r="AE26" s="78">
        <v>8766138</v>
      </c>
      <c r="AF26" s="78">
        <f t="shared" si="12"/>
        <v>144872289</v>
      </c>
      <c r="AG26" s="41">
        <f t="shared" si="13"/>
        <v>0.1842988501105106</v>
      </c>
      <c r="AH26" s="41">
        <f t="shared" si="14"/>
        <v>0.35491436875136273</v>
      </c>
      <c r="AI26" s="13">
        <v>786072669</v>
      </c>
      <c r="AJ26" s="13">
        <v>780963242</v>
      </c>
      <c r="AK26" s="13">
        <v>144872289</v>
      </c>
      <c r="AL26" s="13"/>
    </row>
    <row r="27" spans="1:38" s="14" customFormat="1" ht="12.75">
      <c r="A27" s="30" t="s">
        <v>98</v>
      </c>
      <c r="B27" s="61" t="s">
        <v>623</v>
      </c>
      <c r="C27" s="40" t="s">
        <v>624</v>
      </c>
      <c r="D27" s="77">
        <v>177707691</v>
      </c>
      <c r="E27" s="78">
        <v>25034645</v>
      </c>
      <c r="F27" s="79">
        <f t="shared" si="0"/>
        <v>202742336</v>
      </c>
      <c r="G27" s="77">
        <v>177707691</v>
      </c>
      <c r="H27" s="78">
        <v>25034645</v>
      </c>
      <c r="I27" s="80">
        <f t="shared" si="1"/>
        <v>202742336</v>
      </c>
      <c r="J27" s="77">
        <v>73268393</v>
      </c>
      <c r="K27" s="78">
        <v>1198688</v>
      </c>
      <c r="L27" s="78">
        <f t="shared" si="2"/>
        <v>74467081</v>
      </c>
      <c r="M27" s="41">
        <f t="shared" si="3"/>
        <v>0.3672991170428262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73268393</v>
      </c>
      <c r="AA27" s="78">
        <v>1198688</v>
      </c>
      <c r="AB27" s="78">
        <f t="shared" si="10"/>
        <v>74467081</v>
      </c>
      <c r="AC27" s="41">
        <f t="shared" si="11"/>
        <v>0.3672991170428262</v>
      </c>
      <c r="AD27" s="77">
        <v>58774428</v>
      </c>
      <c r="AE27" s="78">
        <v>3078186</v>
      </c>
      <c r="AF27" s="78">
        <f t="shared" si="12"/>
        <v>61852614</v>
      </c>
      <c r="AG27" s="41">
        <f t="shared" si="13"/>
        <v>0.3293528968318362</v>
      </c>
      <c r="AH27" s="41">
        <f t="shared" si="14"/>
        <v>0.20394395942587007</v>
      </c>
      <c r="AI27" s="13">
        <v>187800425</v>
      </c>
      <c r="AJ27" s="13">
        <v>194197946</v>
      </c>
      <c r="AK27" s="13">
        <v>61852614</v>
      </c>
      <c r="AL27" s="13"/>
    </row>
    <row r="28" spans="1:38" s="14" customFormat="1" ht="12.75">
      <c r="A28" s="30" t="s">
        <v>98</v>
      </c>
      <c r="B28" s="61" t="s">
        <v>625</v>
      </c>
      <c r="C28" s="40" t="s">
        <v>626</v>
      </c>
      <c r="D28" s="77">
        <v>129114206</v>
      </c>
      <c r="E28" s="78">
        <v>64319149</v>
      </c>
      <c r="F28" s="79">
        <f t="shared" si="0"/>
        <v>193433355</v>
      </c>
      <c r="G28" s="77">
        <v>129114206</v>
      </c>
      <c r="H28" s="78">
        <v>64319149</v>
      </c>
      <c r="I28" s="80">
        <f t="shared" si="1"/>
        <v>193433355</v>
      </c>
      <c r="J28" s="77">
        <v>40042675</v>
      </c>
      <c r="K28" s="78">
        <v>1674609</v>
      </c>
      <c r="L28" s="78">
        <f t="shared" si="2"/>
        <v>41717284</v>
      </c>
      <c r="M28" s="41">
        <f t="shared" si="3"/>
        <v>0.21566747885854537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40042675</v>
      </c>
      <c r="AA28" s="78">
        <v>1674609</v>
      </c>
      <c r="AB28" s="78">
        <f t="shared" si="10"/>
        <v>41717284</v>
      </c>
      <c r="AC28" s="41">
        <f t="shared" si="11"/>
        <v>0.21566747885854537</v>
      </c>
      <c r="AD28" s="77">
        <v>83153852</v>
      </c>
      <c r="AE28" s="78">
        <v>5121391</v>
      </c>
      <c r="AF28" s="78">
        <f t="shared" si="12"/>
        <v>88275243</v>
      </c>
      <c r="AG28" s="41">
        <f t="shared" si="13"/>
        <v>0.4493507781031335</v>
      </c>
      <c r="AH28" s="41">
        <f t="shared" si="14"/>
        <v>-0.5274180780221698</v>
      </c>
      <c r="AI28" s="13">
        <v>196450629</v>
      </c>
      <c r="AJ28" s="13">
        <v>197014887</v>
      </c>
      <c r="AK28" s="13">
        <v>88275243</v>
      </c>
      <c r="AL28" s="13"/>
    </row>
    <row r="29" spans="1:38" s="14" customFormat="1" ht="12.75">
      <c r="A29" s="30" t="s">
        <v>117</v>
      </c>
      <c r="B29" s="61" t="s">
        <v>627</v>
      </c>
      <c r="C29" s="40" t="s">
        <v>628</v>
      </c>
      <c r="D29" s="77">
        <v>109044617</v>
      </c>
      <c r="E29" s="78">
        <v>1545000</v>
      </c>
      <c r="F29" s="79">
        <f t="shared" si="0"/>
        <v>110589617</v>
      </c>
      <c r="G29" s="77">
        <v>109044617</v>
      </c>
      <c r="H29" s="78">
        <v>1545000</v>
      </c>
      <c r="I29" s="80">
        <f t="shared" si="1"/>
        <v>110589617</v>
      </c>
      <c r="J29" s="77">
        <v>35236432</v>
      </c>
      <c r="K29" s="78">
        <v>38576</v>
      </c>
      <c r="L29" s="78">
        <f t="shared" si="2"/>
        <v>35275008</v>
      </c>
      <c r="M29" s="41">
        <f t="shared" si="3"/>
        <v>0.31897215088465314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35236432</v>
      </c>
      <c r="AA29" s="78">
        <v>38576</v>
      </c>
      <c r="AB29" s="78">
        <f t="shared" si="10"/>
        <v>35275008</v>
      </c>
      <c r="AC29" s="41">
        <f t="shared" si="11"/>
        <v>0.31897215088465314</v>
      </c>
      <c r="AD29" s="77">
        <v>32649022</v>
      </c>
      <c r="AE29" s="78">
        <v>41220</v>
      </c>
      <c r="AF29" s="78">
        <f t="shared" si="12"/>
        <v>32690242</v>
      </c>
      <c r="AG29" s="41">
        <f t="shared" si="13"/>
        <v>0.27026970360479324</v>
      </c>
      <c r="AH29" s="41">
        <f t="shared" si="14"/>
        <v>0.07906842659653601</v>
      </c>
      <c r="AI29" s="13">
        <v>120954149</v>
      </c>
      <c r="AJ29" s="13">
        <v>134118706</v>
      </c>
      <c r="AK29" s="13">
        <v>32690242</v>
      </c>
      <c r="AL29" s="13"/>
    </row>
    <row r="30" spans="1:38" s="58" customFormat="1" ht="12.75">
      <c r="A30" s="62"/>
      <c r="B30" s="63" t="s">
        <v>629</v>
      </c>
      <c r="C30" s="33"/>
      <c r="D30" s="81">
        <f>SUM(D25:D29)</f>
        <v>1398914525</v>
      </c>
      <c r="E30" s="82">
        <f>SUM(E25:E29)</f>
        <v>392173687</v>
      </c>
      <c r="F30" s="90">
        <f t="shared" si="0"/>
        <v>1791088212</v>
      </c>
      <c r="G30" s="81">
        <f>SUM(G25:G29)</f>
        <v>1398914525</v>
      </c>
      <c r="H30" s="82">
        <f>SUM(H25:H29)</f>
        <v>396048132</v>
      </c>
      <c r="I30" s="83">
        <f t="shared" si="1"/>
        <v>1794962657</v>
      </c>
      <c r="J30" s="81">
        <f>SUM(J25:J29)</f>
        <v>415871249</v>
      </c>
      <c r="K30" s="82">
        <f>SUM(K25:K29)</f>
        <v>34308414</v>
      </c>
      <c r="L30" s="82">
        <f t="shared" si="2"/>
        <v>450179663</v>
      </c>
      <c r="M30" s="45">
        <f t="shared" si="3"/>
        <v>0.2513442163171358</v>
      </c>
      <c r="N30" s="111">
        <f>SUM(N25:N29)</f>
        <v>0</v>
      </c>
      <c r="O30" s="112">
        <f>SUM(O25:O29)</f>
        <v>0</v>
      </c>
      <c r="P30" s="113">
        <f t="shared" si="4"/>
        <v>0</v>
      </c>
      <c r="Q30" s="45">
        <f t="shared" si="5"/>
        <v>0</v>
      </c>
      <c r="R30" s="111">
        <f>SUM(R25:R29)</f>
        <v>0</v>
      </c>
      <c r="S30" s="113">
        <f>SUM(S25:S29)</f>
        <v>0</v>
      </c>
      <c r="T30" s="113">
        <f t="shared" si="6"/>
        <v>0</v>
      </c>
      <c r="U30" s="45">
        <f t="shared" si="7"/>
        <v>0</v>
      </c>
      <c r="V30" s="111">
        <f>SUM(V25:V29)</f>
        <v>0</v>
      </c>
      <c r="W30" s="113">
        <f>SUM(W25:W29)</f>
        <v>0</v>
      </c>
      <c r="X30" s="113">
        <f t="shared" si="8"/>
        <v>0</v>
      </c>
      <c r="Y30" s="45">
        <f t="shared" si="9"/>
        <v>0</v>
      </c>
      <c r="Z30" s="81">
        <f>SUM(Z25:Z29)</f>
        <v>415871249</v>
      </c>
      <c r="AA30" s="82">
        <f>SUM(AA25:AA29)</f>
        <v>34308414</v>
      </c>
      <c r="AB30" s="82">
        <f t="shared" si="10"/>
        <v>450179663</v>
      </c>
      <c r="AC30" s="45">
        <f t="shared" si="11"/>
        <v>0.2513442163171358</v>
      </c>
      <c r="AD30" s="81">
        <f>SUM(AD25:AD29)</f>
        <v>408282478</v>
      </c>
      <c r="AE30" s="82">
        <f>SUM(AE25:AE29)</f>
        <v>33844020</v>
      </c>
      <c r="AF30" s="82">
        <f t="shared" si="12"/>
        <v>442126498</v>
      </c>
      <c r="AG30" s="45">
        <f t="shared" si="13"/>
        <v>0.26536875706006047</v>
      </c>
      <c r="AH30" s="45">
        <f t="shared" si="14"/>
        <v>0.01821461739214736</v>
      </c>
      <c r="AI30" s="64">
        <f>SUM(AI25:AI29)</f>
        <v>1666083464</v>
      </c>
      <c r="AJ30" s="64">
        <f>SUM(AJ25:AJ29)</f>
        <v>1688319953</v>
      </c>
      <c r="AK30" s="64">
        <f>SUM(AK25:AK29)</f>
        <v>442126498</v>
      </c>
      <c r="AL30" s="64"/>
    </row>
    <row r="31" spans="1:38" s="14" customFormat="1" ht="12.75">
      <c r="A31" s="30" t="s">
        <v>98</v>
      </c>
      <c r="B31" s="61" t="s">
        <v>630</v>
      </c>
      <c r="C31" s="40" t="s">
        <v>631</v>
      </c>
      <c r="D31" s="77">
        <v>86117029</v>
      </c>
      <c r="E31" s="78">
        <v>21776200</v>
      </c>
      <c r="F31" s="80">
        <f t="shared" si="0"/>
        <v>107893229</v>
      </c>
      <c r="G31" s="77">
        <v>86117029</v>
      </c>
      <c r="H31" s="78">
        <v>21776200</v>
      </c>
      <c r="I31" s="80">
        <f t="shared" si="1"/>
        <v>107893229</v>
      </c>
      <c r="J31" s="77">
        <v>20166381</v>
      </c>
      <c r="K31" s="78">
        <v>526272</v>
      </c>
      <c r="L31" s="78">
        <f t="shared" si="2"/>
        <v>20692653</v>
      </c>
      <c r="M31" s="41">
        <f t="shared" si="3"/>
        <v>0.19178824465435176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20166381</v>
      </c>
      <c r="AA31" s="78">
        <v>526272</v>
      </c>
      <c r="AB31" s="78">
        <f t="shared" si="10"/>
        <v>20692653</v>
      </c>
      <c r="AC31" s="41">
        <f t="shared" si="11"/>
        <v>0.19178824465435176</v>
      </c>
      <c r="AD31" s="77">
        <v>14277145</v>
      </c>
      <c r="AE31" s="78">
        <v>2361785</v>
      </c>
      <c r="AF31" s="78">
        <f t="shared" si="12"/>
        <v>16638930</v>
      </c>
      <c r="AG31" s="41">
        <f t="shared" si="13"/>
        <v>0.1931756387021956</v>
      </c>
      <c r="AH31" s="41">
        <f t="shared" si="14"/>
        <v>0.24362882709404987</v>
      </c>
      <c r="AI31" s="13">
        <v>86133687</v>
      </c>
      <c r="AJ31" s="13">
        <v>86133687</v>
      </c>
      <c r="AK31" s="13">
        <v>16638930</v>
      </c>
      <c r="AL31" s="13"/>
    </row>
    <row r="32" spans="1:38" s="14" customFormat="1" ht="12.75">
      <c r="A32" s="30" t="s">
        <v>98</v>
      </c>
      <c r="B32" s="61" t="s">
        <v>632</v>
      </c>
      <c r="C32" s="40" t="s">
        <v>633</v>
      </c>
      <c r="D32" s="77">
        <v>282843016</v>
      </c>
      <c r="E32" s="78">
        <v>68121500</v>
      </c>
      <c r="F32" s="79">
        <f t="shared" si="0"/>
        <v>350964516</v>
      </c>
      <c r="G32" s="77">
        <v>282843016</v>
      </c>
      <c r="H32" s="78">
        <v>68121500</v>
      </c>
      <c r="I32" s="80">
        <f t="shared" si="1"/>
        <v>350964516</v>
      </c>
      <c r="J32" s="77">
        <v>106662530</v>
      </c>
      <c r="K32" s="78">
        <v>2902173</v>
      </c>
      <c r="L32" s="78">
        <f t="shared" si="2"/>
        <v>109564703</v>
      </c>
      <c r="M32" s="41">
        <f t="shared" si="3"/>
        <v>0.312181710700349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106662530</v>
      </c>
      <c r="AA32" s="78">
        <v>2902173</v>
      </c>
      <c r="AB32" s="78">
        <f t="shared" si="10"/>
        <v>109564703</v>
      </c>
      <c r="AC32" s="41">
        <f t="shared" si="11"/>
        <v>0.312181710700349</v>
      </c>
      <c r="AD32" s="77">
        <v>90864531</v>
      </c>
      <c r="AE32" s="78">
        <v>6092039</v>
      </c>
      <c r="AF32" s="78">
        <f t="shared" si="12"/>
        <v>96956570</v>
      </c>
      <c r="AG32" s="41">
        <f t="shared" si="13"/>
        <v>0.30233733707799604</v>
      </c>
      <c r="AH32" s="41">
        <f t="shared" si="14"/>
        <v>0.1300389751823936</v>
      </c>
      <c r="AI32" s="13">
        <v>320690031</v>
      </c>
      <c r="AJ32" s="13">
        <v>321143879</v>
      </c>
      <c r="AK32" s="13">
        <v>96956570</v>
      </c>
      <c r="AL32" s="13"/>
    </row>
    <row r="33" spans="1:38" s="14" customFormat="1" ht="12.75">
      <c r="A33" s="30" t="s">
        <v>98</v>
      </c>
      <c r="B33" s="61" t="s">
        <v>634</v>
      </c>
      <c r="C33" s="40" t="s">
        <v>635</v>
      </c>
      <c r="D33" s="77">
        <v>678942577</v>
      </c>
      <c r="E33" s="78">
        <v>118021141</v>
      </c>
      <c r="F33" s="79">
        <f t="shared" si="0"/>
        <v>796963718</v>
      </c>
      <c r="G33" s="77">
        <v>708804675</v>
      </c>
      <c r="H33" s="78">
        <v>146811407</v>
      </c>
      <c r="I33" s="80">
        <f t="shared" si="1"/>
        <v>855616082</v>
      </c>
      <c r="J33" s="77">
        <v>259365672</v>
      </c>
      <c r="K33" s="78">
        <v>10830096</v>
      </c>
      <c r="L33" s="78">
        <f t="shared" si="2"/>
        <v>270195768</v>
      </c>
      <c r="M33" s="41">
        <f t="shared" si="3"/>
        <v>0.3390314538760471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259365672</v>
      </c>
      <c r="AA33" s="78">
        <v>10830096</v>
      </c>
      <c r="AB33" s="78">
        <f t="shared" si="10"/>
        <v>270195768</v>
      </c>
      <c r="AC33" s="41">
        <f t="shared" si="11"/>
        <v>0.3390314538760471</v>
      </c>
      <c r="AD33" s="77">
        <v>234656767</v>
      </c>
      <c r="AE33" s="78">
        <v>33519637</v>
      </c>
      <c r="AF33" s="78">
        <f t="shared" si="12"/>
        <v>268176404</v>
      </c>
      <c r="AG33" s="41">
        <f t="shared" si="13"/>
        <v>0.314121318065149</v>
      </c>
      <c r="AH33" s="41">
        <f t="shared" si="14"/>
        <v>0.007529983883294955</v>
      </c>
      <c r="AI33" s="13">
        <v>853735129</v>
      </c>
      <c r="AJ33" s="13">
        <v>1054171609</v>
      </c>
      <c r="AK33" s="13">
        <v>268176404</v>
      </c>
      <c r="AL33" s="13"/>
    </row>
    <row r="34" spans="1:38" s="14" customFormat="1" ht="12.75">
      <c r="A34" s="30" t="s">
        <v>98</v>
      </c>
      <c r="B34" s="61" t="s">
        <v>66</v>
      </c>
      <c r="C34" s="40" t="s">
        <v>67</v>
      </c>
      <c r="D34" s="77">
        <v>988486450</v>
      </c>
      <c r="E34" s="78">
        <v>162912000</v>
      </c>
      <c r="F34" s="79">
        <f t="shared" si="0"/>
        <v>1151398450</v>
      </c>
      <c r="G34" s="77">
        <v>991634950</v>
      </c>
      <c r="H34" s="78">
        <v>165965500</v>
      </c>
      <c r="I34" s="80">
        <f t="shared" si="1"/>
        <v>1157600450</v>
      </c>
      <c r="J34" s="77">
        <v>398903618</v>
      </c>
      <c r="K34" s="78">
        <v>5863251</v>
      </c>
      <c r="L34" s="78">
        <f t="shared" si="2"/>
        <v>404766869</v>
      </c>
      <c r="M34" s="41">
        <f t="shared" si="3"/>
        <v>0.3515436980134896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398903618</v>
      </c>
      <c r="AA34" s="78">
        <v>5863251</v>
      </c>
      <c r="AB34" s="78">
        <f t="shared" si="10"/>
        <v>404766869</v>
      </c>
      <c r="AC34" s="41">
        <f t="shared" si="11"/>
        <v>0.3515436980134896</v>
      </c>
      <c r="AD34" s="77">
        <v>428350540</v>
      </c>
      <c r="AE34" s="78">
        <v>37440364</v>
      </c>
      <c r="AF34" s="78">
        <f t="shared" si="12"/>
        <v>465790904</v>
      </c>
      <c r="AG34" s="41">
        <f t="shared" si="13"/>
        <v>0.4437617984006705</v>
      </c>
      <c r="AH34" s="41">
        <f t="shared" si="14"/>
        <v>-0.13101165024038341</v>
      </c>
      <c r="AI34" s="13">
        <v>1049641735</v>
      </c>
      <c r="AJ34" s="13">
        <v>1094905767</v>
      </c>
      <c r="AK34" s="13">
        <v>465790904</v>
      </c>
      <c r="AL34" s="13"/>
    </row>
    <row r="35" spans="1:38" s="14" customFormat="1" ht="12.75">
      <c r="A35" s="30" t="s">
        <v>98</v>
      </c>
      <c r="B35" s="61" t="s">
        <v>636</v>
      </c>
      <c r="C35" s="40" t="s">
        <v>637</v>
      </c>
      <c r="D35" s="77">
        <v>413656937</v>
      </c>
      <c r="E35" s="78">
        <v>81337000</v>
      </c>
      <c r="F35" s="79">
        <f t="shared" si="0"/>
        <v>494993937</v>
      </c>
      <c r="G35" s="77">
        <v>413656937</v>
      </c>
      <c r="H35" s="78">
        <v>81337000</v>
      </c>
      <c r="I35" s="80">
        <f t="shared" si="1"/>
        <v>494993937</v>
      </c>
      <c r="J35" s="77">
        <v>143083049</v>
      </c>
      <c r="K35" s="78">
        <v>9792367</v>
      </c>
      <c r="L35" s="78">
        <f t="shared" si="2"/>
        <v>152875416</v>
      </c>
      <c r="M35" s="41">
        <f t="shared" si="3"/>
        <v>0.3088430071013173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143083049</v>
      </c>
      <c r="AA35" s="78">
        <v>9792367</v>
      </c>
      <c r="AB35" s="78">
        <f t="shared" si="10"/>
        <v>152875416</v>
      </c>
      <c r="AC35" s="41">
        <f t="shared" si="11"/>
        <v>0.3088430071013173</v>
      </c>
      <c r="AD35" s="77">
        <v>126196426</v>
      </c>
      <c r="AE35" s="78">
        <v>7936616</v>
      </c>
      <c r="AF35" s="78">
        <f t="shared" si="12"/>
        <v>134133042</v>
      </c>
      <c r="AG35" s="41">
        <f t="shared" si="13"/>
        <v>0.3209087199616136</v>
      </c>
      <c r="AH35" s="41">
        <f t="shared" si="14"/>
        <v>0.13972973191795646</v>
      </c>
      <c r="AI35" s="13">
        <v>417978801</v>
      </c>
      <c r="AJ35" s="13">
        <v>442741660</v>
      </c>
      <c r="AK35" s="13">
        <v>134133042</v>
      </c>
      <c r="AL35" s="13"/>
    </row>
    <row r="36" spans="1:38" s="14" customFormat="1" ht="12.75">
      <c r="A36" s="30" t="s">
        <v>98</v>
      </c>
      <c r="B36" s="61" t="s">
        <v>638</v>
      </c>
      <c r="C36" s="40" t="s">
        <v>639</v>
      </c>
      <c r="D36" s="77">
        <v>349527744</v>
      </c>
      <c r="E36" s="78">
        <v>44081000</v>
      </c>
      <c r="F36" s="79">
        <f t="shared" si="0"/>
        <v>393608744</v>
      </c>
      <c r="G36" s="77">
        <v>349527744</v>
      </c>
      <c r="H36" s="78">
        <v>44081000</v>
      </c>
      <c r="I36" s="80">
        <f t="shared" si="1"/>
        <v>393608744</v>
      </c>
      <c r="J36" s="77">
        <v>169956418</v>
      </c>
      <c r="K36" s="78">
        <v>5810020</v>
      </c>
      <c r="L36" s="78">
        <f t="shared" si="2"/>
        <v>175766438</v>
      </c>
      <c r="M36" s="41">
        <f t="shared" si="3"/>
        <v>0.4465511518209565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169956418</v>
      </c>
      <c r="AA36" s="78">
        <v>5810020</v>
      </c>
      <c r="AB36" s="78">
        <f t="shared" si="10"/>
        <v>175766438</v>
      </c>
      <c r="AC36" s="41">
        <f t="shared" si="11"/>
        <v>0.4465511518209565</v>
      </c>
      <c r="AD36" s="77">
        <v>158391742</v>
      </c>
      <c r="AE36" s="78">
        <v>6106552</v>
      </c>
      <c r="AF36" s="78">
        <f t="shared" si="12"/>
        <v>164498294</v>
      </c>
      <c r="AG36" s="41">
        <f t="shared" si="13"/>
        <v>0.3658355113448503</v>
      </c>
      <c r="AH36" s="41">
        <f t="shared" si="14"/>
        <v>0.0685000660250008</v>
      </c>
      <c r="AI36" s="13">
        <v>449650974</v>
      </c>
      <c r="AJ36" s="13">
        <v>444921592</v>
      </c>
      <c r="AK36" s="13">
        <v>164498294</v>
      </c>
      <c r="AL36" s="13"/>
    </row>
    <row r="37" spans="1:38" s="14" customFormat="1" ht="12.75">
      <c r="A37" s="30" t="s">
        <v>98</v>
      </c>
      <c r="B37" s="61" t="s">
        <v>640</v>
      </c>
      <c r="C37" s="40" t="s">
        <v>641</v>
      </c>
      <c r="D37" s="77">
        <v>491419000</v>
      </c>
      <c r="E37" s="78">
        <v>63011100</v>
      </c>
      <c r="F37" s="79">
        <f t="shared" si="0"/>
        <v>554430100</v>
      </c>
      <c r="G37" s="77">
        <v>491419000</v>
      </c>
      <c r="H37" s="78">
        <v>66517100</v>
      </c>
      <c r="I37" s="80">
        <f t="shared" si="1"/>
        <v>557936100</v>
      </c>
      <c r="J37" s="77">
        <v>237507790</v>
      </c>
      <c r="K37" s="78">
        <v>7950663</v>
      </c>
      <c r="L37" s="78">
        <f t="shared" si="2"/>
        <v>245458453</v>
      </c>
      <c r="M37" s="41">
        <f t="shared" si="3"/>
        <v>0.4427220906657124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237507790</v>
      </c>
      <c r="AA37" s="78">
        <v>7950663</v>
      </c>
      <c r="AB37" s="78">
        <f t="shared" si="10"/>
        <v>245458453</v>
      </c>
      <c r="AC37" s="41">
        <f t="shared" si="11"/>
        <v>0.4427220906657124</v>
      </c>
      <c r="AD37" s="77">
        <v>213205799</v>
      </c>
      <c r="AE37" s="78">
        <v>5134939</v>
      </c>
      <c r="AF37" s="78">
        <f t="shared" si="12"/>
        <v>218340738</v>
      </c>
      <c r="AG37" s="41">
        <f t="shared" si="13"/>
        <v>0.4125716159094817</v>
      </c>
      <c r="AH37" s="41">
        <f t="shared" si="14"/>
        <v>0.1241990626595757</v>
      </c>
      <c r="AI37" s="13">
        <v>529219000</v>
      </c>
      <c r="AJ37" s="13">
        <v>506128000</v>
      </c>
      <c r="AK37" s="13">
        <v>218340738</v>
      </c>
      <c r="AL37" s="13"/>
    </row>
    <row r="38" spans="1:38" s="14" customFormat="1" ht="12.75">
      <c r="A38" s="30" t="s">
        <v>117</v>
      </c>
      <c r="B38" s="61" t="s">
        <v>642</v>
      </c>
      <c r="C38" s="40" t="s">
        <v>643</v>
      </c>
      <c r="D38" s="77">
        <v>176919628</v>
      </c>
      <c r="E38" s="78">
        <v>19000000</v>
      </c>
      <c r="F38" s="79">
        <f t="shared" si="0"/>
        <v>195919628</v>
      </c>
      <c r="G38" s="77">
        <v>176919628</v>
      </c>
      <c r="H38" s="78">
        <v>19000000</v>
      </c>
      <c r="I38" s="80">
        <f t="shared" si="1"/>
        <v>195919628</v>
      </c>
      <c r="J38" s="77">
        <v>58938356</v>
      </c>
      <c r="K38" s="78">
        <v>217961</v>
      </c>
      <c r="L38" s="78">
        <f t="shared" si="2"/>
        <v>59156317</v>
      </c>
      <c r="M38" s="41">
        <f t="shared" si="3"/>
        <v>0.3019417584847599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58938356</v>
      </c>
      <c r="AA38" s="78">
        <v>217961</v>
      </c>
      <c r="AB38" s="78">
        <f t="shared" si="10"/>
        <v>59156317</v>
      </c>
      <c r="AC38" s="41">
        <f t="shared" si="11"/>
        <v>0.3019417584847599</v>
      </c>
      <c r="AD38" s="77">
        <v>66836621</v>
      </c>
      <c r="AE38" s="78">
        <v>2144743</v>
      </c>
      <c r="AF38" s="78">
        <f t="shared" si="12"/>
        <v>68981364</v>
      </c>
      <c r="AG38" s="41">
        <f t="shared" si="13"/>
        <v>0.2873777082678348</v>
      </c>
      <c r="AH38" s="41">
        <f t="shared" si="14"/>
        <v>-0.14243045411511435</v>
      </c>
      <c r="AI38" s="13">
        <v>240037282</v>
      </c>
      <c r="AJ38" s="13">
        <v>259039429</v>
      </c>
      <c r="AK38" s="13">
        <v>68981364</v>
      </c>
      <c r="AL38" s="13"/>
    </row>
    <row r="39" spans="1:38" s="58" customFormat="1" ht="12.75">
      <c r="A39" s="62"/>
      <c r="B39" s="63" t="s">
        <v>644</v>
      </c>
      <c r="C39" s="33"/>
      <c r="D39" s="81">
        <f>SUM(D31:D38)</f>
        <v>3467912381</v>
      </c>
      <c r="E39" s="82">
        <f>SUM(E31:E38)</f>
        <v>578259941</v>
      </c>
      <c r="F39" s="90">
        <f t="shared" si="0"/>
        <v>4046172322</v>
      </c>
      <c r="G39" s="81">
        <f>SUM(G31:G38)</f>
        <v>3500922979</v>
      </c>
      <c r="H39" s="82">
        <f>SUM(H31:H38)</f>
        <v>613609707</v>
      </c>
      <c r="I39" s="83">
        <f t="shared" si="1"/>
        <v>4114532686</v>
      </c>
      <c r="J39" s="81">
        <f>SUM(J31:J38)</f>
        <v>1394583814</v>
      </c>
      <c r="K39" s="82">
        <f>SUM(K31:K38)</f>
        <v>43892803</v>
      </c>
      <c r="L39" s="82">
        <f t="shared" si="2"/>
        <v>1438476617</v>
      </c>
      <c r="M39" s="45">
        <f t="shared" si="3"/>
        <v>0.3555154112390767</v>
      </c>
      <c r="N39" s="111">
        <f>SUM(N31:N38)</f>
        <v>0</v>
      </c>
      <c r="O39" s="112">
        <f>SUM(O31:O38)</f>
        <v>0</v>
      </c>
      <c r="P39" s="113">
        <f t="shared" si="4"/>
        <v>0</v>
      </c>
      <c r="Q39" s="45">
        <f t="shared" si="5"/>
        <v>0</v>
      </c>
      <c r="R39" s="111">
        <f>SUM(R31:R38)</f>
        <v>0</v>
      </c>
      <c r="S39" s="113">
        <f>SUM(S31:S38)</f>
        <v>0</v>
      </c>
      <c r="T39" s="113">
        <f t="shared" si="6"/>
        <v>0</v>
      </c>
      <c r="U39" s="45">
        <f t="shared" si="7"/>
        <v>0</v>
      </c>
      <c r="V39" s="111">
        <f>SUM(V31:V38)</f>
        <v>0</v>
      </c>
      <c r="W39" s="113">
        <f>SUM(W31:W38)</f>
        <v>0</v>
      </c>
      <c r="X39" s="113">
        <f t="shared" si="8"/>
        <v>0</v>
      </c>
      <c r="Y39" s="45">
        <f t="shared" si="9"/>
        <v>0</v>
      </c>
      <c r="Z39" s="81">
        <f>SUM(Z31:Z38)</f>
        <v>1394583814</v>
      </c>
      <c r="AA39" s="82">
        <f>SUM(AA31:AA38)</f>
        <v>43892803</v>
      </c>
      <c r="AB39" s="82">
        <f t="shared" si="10"/>
        <v>1438476617</v>
      </c>
      <c r="AC39" s="45">
        <f t="shared" si="11"/>
        <v>0.3555154112390767</v>
      </c>
      <c r="AD39" s="81">
        <f>SUM(AD31:AD38)</f>
        <v>1332779571</v>
      </c>
      <c r="AE39" s="82">
        <f>SUM(AE31:AE38)</f>
        <v>100736675</v>
      </c>
      <c r="AF39" s="82">
        <f t="shared" si="12"/>
        <v>1433516246</v>
      </c>
      <c r="AG39" s="45">
        <f t="shared" si="13"/>
        <v>0.3631833747543944</v>
      </c>
      <c r="AH39" s="45">
        <f t="shared" si="14"/>
        <v>0.0034602823747837963</v>
      </c>
      <c r="AI39" s="64">
        <f>SUM(AI31:AI38)</f>
        <v>3947086639</v>
      </c>
      <c r="AJ39" s="64">
        <f>SUM(AJ31:AJ38)</f>
        <v>4209185623</v>
      </c>
      <c r="AK39" s="64">
        <f>SUM(AK31:AK38)</f>
        <v>1433516246</v>
      </c>
      <c r="AL39" s="64"/>
    </row>
    <row r="40" spans="1:38" s="14" customFormat="1" ht="12.75">
      <c r="A40" s="30" t="s">
        <v>98</v>
      </c>
      <c r="B40" s="61" t="s">
        <v>645</v>
      </c>
      <c r="C40" s="40" t="s">
        <v>646</v>
      </c>
      <c r="D40" s="77">
        <v>14878826</v>
      </c>
      <c r="E40" s="78">
        <v>13415996</v>
      </c>
      <c r="F40" s="79">
        <f t="shared" si="0"/>
        <v>28294822</v>
      </c>
      <c r="G40" s="77">
        <v>14878826</v>
      </c>
      <c r="H40" s="78">
        <v>13415996</v>
      </c>
      <c r="I40" s="80">
        <f t="shared" si="1"/>
        <v>28294822</v>
      </c>
      <c r="J40" s="77">
        <v>3594026</v>
      </c>
      <c r="K40" s="78">
        <v>3100172</v>
      </c>
      <c r="L40" s="78">
        <f t="shared" si="2"/>
        <v>6694198</v>
      </c>
      <c r="M40" s="41">
        <f t="shared" si="3"/>
        <v>0.23658738690775294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3594026</v>
      </c>
      <c r="AA40" s="78">
        <v>3100172</v>
      </c>
      <c r="AB40" s="78">
        <f t="shared" si="10"/>
        <v>6694198</v>
      </c>
      <c r="AC40" s="41">
        <f t="shared" si="11"/>
        <v>0.23658738690775294</v>
      </c>
      <c r="AD40" s="77">
        <v>8445478</v>
      </c>
      <c r="AE40" s="78">
        <v>973793</v>
      </c>
      <c r="AF40" s="78">
        <f t="shared" si="12"/>
        <v>9419271</v>
      </c>
      <c r="AG40" s="41">
        <f t="shared" si="13"/>
        <v>0.2030301819317088</v>
      </c>
      <c r="AH40" s="41">
        <f t="shared" si="14"/>
        <v>-0.28930827024724104</v>
      </c>
      <c r="AI40" s="13">
        <v>46393452</v>
      </c>
      <c r="AJ40" s="13">
        <v>46393452</v>
      </c>
      <c r="AK40" s="13">
        <v>9419271</v>
      </c>
      <c r="AL40" s="13"/>
    </row>
    <row r="41" spans="1:38" s="14" customFormat="1" ht="12.75">
      <c r="A41" s="30" t="s">
        <v>98</v>
      </c>
      <c r="B41" s="61" t="s">
        <v>647</v>
      </c>
      <c r="C41" s="40" t="s">
        <v>648</v>
      </c>
      <c r="D41" s="77">
        <v>45803268</v>
      </c>
      <c r="E41" s="78">
        <v>8702250</v>
      </c>
      <c r="F41" s="79">
        <f t="shared" si="0"/>
        <v>54505518</v>
      </c>
      <c r="G41" s="77">
        <v>45803268</v>
      </c>
      <c r="H41" s="78">
        <v>8702250</v>
      </c>
      <c r="I41" s="80">
        <f t="shared" si="1"/>
        <v>54505518</v>
      </c>
      <c r="J41" s="77">
        <v>15478931</v>
      </c>
      <c r="K41" s="78">
        <v>980978</v>
      </c>
      <c r="L41" s="78">
        <f t="shared" si="2"/>
        <v>16459909</v>
      </c>
      <c r="M41" s="41">
        <f t="shared" si="3"/>
        <v>0.301986103498732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15478931</v>
      </c>
      <c r="AA41" s="78">
        <v>980978</v>
      </c>
      <c r="AB41" s="78">
        <f t="shared" si="10"/>
        <v>16459909</v>
      </c>
      <c r="AC41" s="41">
        <f t="shared" si="11"/>
        <v>0.301986103498732</v>
      </c>
      <c r="AD41" s="77">
        <v>8486039</v>
      </c>
      <c r="AE41" s="78">
        <v>1737674</v>
      </c>
      <c r="AF41" s="78">
        <f t="shared" si="12"/>
        <v>10223713</v>
      </c>
      <c r="AG41" s="41">
        <f t="shared" si="13"/>
        <v>0.20041794116341136</v>
      </c>
      <c r="AH41" s="41">
        <f t="shared" si="14"/>
        <v>0.609973695466608</v>
      </c>
      <c r="AI41" s="13">
        <v>51011965</v>
      </c>
      <c r="AJ41" s="13">
        <v>59789457</v>
      </c>
      <c r="AK41" s="13">
        <v>10223713</v>
      </c>
      <c r="AL41" s="13"/>
    </row>
    <row r="42" spans="1:38" s="14" customFormat="1" ht="12.75">
      <c r="A42" s="30" t="s">
        <v>98</v>
      </c>
      <c r="B42" s="61" t="s">
        <v>649</v>
      </c>
      <c r="C42" s="40" t="s">
        <v>650</v>
      </c>
      <c r="D42" s="77">
        <v>211731747</v>
      </c>
      <c r="E42" s="78">
        <v>53443000</v>
      </c>
      <c r="F42" s="79">
        <f t="shared" si="0"/>
        <v>265174747</v>
      </c>
      <c r="G42" s="77">
        <v>211731747</v>
      </c>
      <c r="H42" s="78">
        <v>53443000</v>
      </c>
      <c r="I42" s="80">
        <f t="shared" si="1"/>
        <v>265174747</v>
      </c>
      <c r="J42" s="77">
        <v>54270394</v>
      </c>
      <c r="K42" s="78">
        <v>2746078</v>
      </c>
      <c r="L42" s="78">
        <f t="shared" si="2"/>
        <v>57016472</v>
      </c>
      <c r="M42" s="41">
        <f t="shared" si="3"/>
        <v>0.21501471254349871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54270394</v>
      </c>
      <c r="AA42" s="78">
        <v>2746078</v>
      </c>
      <c r="AB42" s="78">
        <f t="shared" si="10"/>
        <v>57016472</v>
      </c>
      <c r="AC42" s="41">
        <f t="shared" si="11"/>
        <v>0.21501471254349871</v>
      </c>
      <c r="AD42" s="77">
        <v>48396126</v>
      </c>
      <c r="AE42" s="78">
        <v>9971105</v>
      </c>
      <c r="AF42" s="78">
        <f t="shared" si="12"/>
        <v>58367231</v>
      </c>
      <c r="AG42" s="41">
        <f t="shared" si="13"/>
        <v>0.23219161008990225</v>
      </c>
      <c r="AH42" s="41">
        <f t="shared" si="14"/>
        <v>-0.02314242044478687</v>
      </c>
      <c r="AI42" s="13">
        <v>251375280</v>
      </c>
      <c r="AJ42" s="13">
        <v>247097954</v>
      </c>
      <c r="AK42" s="13">
        <v>58367231</v>
      </c>
      <c r="AL42" s="13"/>
    </row>
    <row r="43" spans="1:38" s="14" customFormat="1" ht="12.75">
      <c r="A43" s="30" t="s">
        <v>117</v>
      </c>
      <c r="B43" s="61" t="s">
        <v>651</v>
      </c>
      <c r="C43" s="40" t="s">
        <v>652</v>
      </c>
      <c r="D43" s="77">
        <v>57673388</v>
      </c>
      <c r="E43" s="78">
        <v>100000</v>
      </c>
      <c r="F43" s="80">
        <f t="shared" si="0"/>
        <v>57773388</v>
      </c>
      <c r="G43" s="77">
        <v>57673388</v>
      </c>
      <c r="H43" s="78">
        <v>100000</v>
      </c>
      <c r="I43" s="79">
        <f t="shared" si="1"/>
        <v>57773388</v>
      </c>
      <c r="J43" s="77">
        <v>11907246</v>
      </c>
      <c r="K43" s="91">
        <v>45538</v>
      </c>
      <c r="L43" s="78">
        <f t="shared" si="2"/>
        <v>11952784</v>
      </c>
      <c r="M43" s="41">
        <f t="shared" si="3"/>
        <v>0.20689082662072716</v>
      </c>
      <c r="N43" s="105">
        <v>0</v>
      </c>
      <c r="O43" s="106">
        <v>0</v>
      </c>
      <c r="P43" s="107">
        <f t="shared" si="4"/>
        <v>0</v>
      </c>
      <c r="Q43" s="41">
        <f t="shared" si="5"/>
        <v>0</v>
      </c>
      <c r="R43" s="105">
        <v>0</v>
      </c>
      <c r="S43" s="107">
        <v>0</v>
      </c>
      <c r="T43" s="107">
        <f t="shared" si="6"/>
        <v>0</v>
      </c>
      <c r="U43" s="41">
        <f t="shared" si="7"/>
        <v>0</v>
      </c>
      <c r="V43" s="105">
        <v>0</v>
      </c>
      <c r="W43" s="107">
        <v>0</v>
      </c>
      <c r="X43" s="107">
        <f t="shared" si="8"/>
        <v>0</v>
      </c>
      <c r="Y43" s="41">
        <f t="shared" si="9"/>
        <v>0</v>
      </c>
      <c r="Z43" s="77">
        <v>11907246</v>
      </c>
      <c r="AA43" s="78">
        <v>45538</v>
      </c>
      <c r="AB43" s="78">
        <f t="shared" si="10"/>
        <v>11952784</v>
      </c>
      <c r="AC43" s="41">
        <f t="shared" si="11"/>
        <v>0.20689082662072716</v>
      </c>
      <c r="AD43" s="77">
        <v>19679966</v>
      </c>
      <c r="AE43" s="78">
        <v>3250414</v>
      </c>
      <c r="AF43" s="78">
        <f t="shared" si="12"/>
        <v>22930380</v>
      </c>
      <c r="AG43" s="41">
        <f t="shared" si="13"/>
        <v>0.3106189021731394</v>
      </c>
      <c r="AH43" s="41">
        <f t="shared" si="14"/>
        <v>-0.47873589534931393</v>
      </c>
      <c r="AI43" s="13">
        <v>73821586</v>
      </c>
      <c r="AJ43" s="13">
        <v>87670977</v>
      </c>
      <c r="AK43" s="13">
        <v>22930380</v>
      </c>
      <c r="AL43" s="13"/>
    </row>
    <row r="44" spans="1:38" s="58" customFormat="1" ht="12.75">
      <c r="A44" s="62"/>
      <c r="B44" s="63" t="s">
        <v>653</v>
      </c>
      <c r="C44" s="33"/>
      <c r="D44" s="81">
        <f>SUM(D40:D43)</f>
        <v>330087229</v>
      </c>
      <c r="E44" s="82">
        <f>SUM(E40:E43)</f>
        <v>75661246</v>
      </c>
      <c r="F44" s="83">
        <f t="shared" si="0"/>
        <v>405748475</v>
      </c>
      <c r="G44" s="81">
        <f>SUM(G40:G43)</f>
        <v>330087229</v>
      </c>
      <c r="H44" s="82">
        <f>SUM(H40:H43)</f>
        <v>75661246</v>
      </c>
      <c r="I44" s="90">
        <f t="shared" si="1"/>
        <v>405748475</v>
      </c>
      <c r="J44" s="81">
        <f>SUM(J40:J43)</f>
        <v>85250597</v>
      </c>
      <c r="K44" s="92">
        <f>SUM(K40:K43)</f>
        <v>6872766</v>
      </c>
      <c r="L44" s="82">
        <f t="shared" si="2"/>
        <v>92123363</v>
      </c>
      <c r="M44" s="45">
        <f t="shared" si="3"/>
        <v>0.22704549413278757</v>
      </c>
      <c r="N44" s="111">
        <f>SUM(N40:N43)</f>
        <v>0</v>
      </c>
      <c r="O44" s="112">
        <f>SUM(O40:O43)</f>
        <v>0</v>
      </c>
      <c r="P44" s="113">
        <f t="shared" si="4"/>
        <v>0</v>
      </c>
      <c r="Q44" s="45">
        <f t="shared" si="5"/>
        <v>0</v>
      </c>
      <c r="R44" s="111">
        <f>SUM(R40:R43)</f>
        <v>0</v>
      </c>
      <c r="S44" s="113">
        <f>SUM(S40:S43)</f>
        <v>0</v>
      </c>
      <c r="T44" s="113">
        <f t="shared" si="6"/>
        <v>0</v>
      </c>
      <c r="U44" s="45">
        <f t="shared" si="7"/>
        <v>0</v>
      </c>
      <c r="V44" s="111">
        <f>SUM(V40:V43)</f>
        <v>0</v>
      </c>
      <c r="W44" s="113">
        <f>SUM(W40:W43)</f>
        <v>0</v>
      </c>
      <c r="X44" s="113">
        <f t="shared" si="8"/>
        <v>0</v>
      </c>
      <c r="Y44" s="45">
        <f t="shared" si="9"/>
        <v>0</v>
      </c>
      <c r="Z44" s="81">
        <f>SUM(Z40:Z43)</f>
        <v>85250597</v>
      </c>
      <c r="AA44" s="82">
        <f>SUM(AA40:AA43)</f>
        <v>6872766</v>
      </c>
      <c r="AB44" s="82">
        <f t="shared" si="10"/>
        <v>92123363</v>
      </c>
      <c r="AC44" s="45">
        <f t="shared" si="11"/>
        <v>0.22704549413278757</v>
      </c>
      <c r="AD44" s="81">
        <f>SUM(AD40:AD43)</f>
        <v>85007609</v>
      </c>
      <c r="AE44" s="82">
        <f>SUM(AE40:AE43)</f>
        <v>15932986</v>
      </c>
      <c r="AF44" s="82">
        <f t="shared" si="12"/>
        <v>100940595</v>
      </c>
      <c r="AG44" s="45">
        <f t="shared" si="13"/>
        <v>0.2388548265367511</v>
      </c>
      <c r="AH44" s="45">
        <f t="shared" si="14"/>
        <v>-0.08735070364901254</v>
      </c>
      <c r="AI44" s="64">
        <f>SUM(AI40:AI43)</f>
        <v>422602283</v>
      </c>
      <c r="AJ44" s="64">
        <f>SUM(AJ40:AJ43)</f>
        <v>440951840</v>
      </c>
      <c r="AK44" s="64">
        <f>SUM(AK40:AK43)</f>
        <v>100940595</v>
      </c>
      <c r="AL44" s="64"/>
    </row>
    <row r="45" spans="1:38" s="58" customFormat="1" ht="12.75">
      <c r="A45" s="62"/>
      <c r="B45" s="63" t="s">
        <v>654</v>
      </c>
      <c r="C45" s="33"/>
      <c r="D45" s="81">
        <f>SUM(D9,D11:D16,D18:D23,D25:D29,D31:D38,D40:D43)</f>
        <v>35590367724</v>
      </c>
      <c r="E45" s="82">
        <f>SUM(E9,E11:E16,E18:E23,E25:E29,E31:E38,E40:E43)</f>
        <v>7305844799</v>
      </c>
      <c r="F45" s="83">
        <f t="shared" si="0"/>
        <v>42896212523</v>
      </c>
      <c r="G45" s="81">
        <f>SUM(G9,G11:G16,G18:G23,G25:G29,G31:G38,G40:G43)</f>
        <v>35744936409</v>
      </c>
      <c r="H45" s="82">
        <f>SUM(H9,H11:H16,H18:H23,H25:H29,H31:H38,H40:H43)</f>
        <v>7914850973</v>
      </c>
      <c r="I45" s="90">
        <f t="shared" si="1"/>
        <v>43659787382</v>
      </c>
      <c r="J45" s="81">
        <f>SUM(J9,J11:J16,J18:J23,J25:J29,J31:J38,J40:J43)</f>
        <v>9267911153</v>
      </c>
      <c r="K45" s="92">
        <f>SUM(K9,K11:K16,K18:K23,K25:K29,K31:K38,K40:K43)</f>
        <v>559703779</v>
      </c>
      <c r="L45" s="82">
        <f t="shared" si="2"/>
        <v>9827614932</v>
      </c>
      <c r="M45" s="45">
        <f t="shared" si="3"/>
        <v>0.22910215970071135</v>
      </c>
      <c r="N45" s="111">
        <f>SUM(N9,N11:N16,N18:N23,N25:N29,N31:N38,N40:N43)</f>
        <v>0</v>
      </c>
      <c r="O45" s="112">
        <f>SUM(O9,O11:O16,O18:O23,O25:O29,O31:O38,O40:O43)</f>
        <v>0</v>
      </c>
      <c r="P45" s="113">
        <f t="shared" si="4"/>
        <v>0</v>
      </c>
      <c r="Q45" s="45">
        <f t="shared" si="5"/>
        <v>0</v>
      </c>
      <c r="R45" s="111">
        <f>SUM(R9,R11:R16,R18:R23,R25:R29,R31:R38,R40:R43)</f>
        <v>0</v>
      </c>
      <c r="S45" s="113">
        <f>SUM(S9,S11:S16,S18:S23,S25:S29,S31:S38,S40:S43)</f>
        <v>0</v>
      </c>
      <c r="T45" s="113">
        <f t="shared" si="6"/>
        <v>0</v>
      </c>
      <c r="U45" s="45">
        <f t="shared" si="7"/>
        <v>0</v>
      </c>
      <c r="V45" s="111">
        <f>SUM(V9,V11:V16,V18:V23,V25:V29,V31:V38,V40:V43)</f>
        <v>0</v>
      </c>
      <c r="W45" s="113">
        <f>SUM(W9,W11:W16,W18:W23,W25:W29,W31:W38,W40:W43)</f>
        <v>0</v>
      </c>
      <c r="X45" s="113">
        <f t="shared" si="8"/>
        <v>0</v>
      </c>
      <c r="Y45" s="45">
        <f t="shared" si="9"/>
        <v>0</v>
      </c>
      <c r="Z45" s="81">
        <f>SUM(Z9,Z11:Z16,Z18:Z23,Z25:Z29,Z31:Z38,Z40:Z43)</f>
        <v>9267911153</v>
      </c>
      <c r="AA45" s="82">
        <f>SUM(AA9,AA11:AA16,AA18:AA23,AA25:AA29,AA31:AA38,AA40:AA43)</f>
        <v>559703779</v>
      </c>
      <c r="AB45" s="82">
        <f t="shared" si="10"/>
        <v>9827614932</v>
      </c>
      <c r="AC45" s="45">
        <f t="shared" si="11"/>
        <v>0.22910215970071135</v>
      </c>
      <c r="AD45" s="81">
        <f>SUM(AD9,AD11:AD16,AD18:AD23,AD25:AD29,AD31:AD38,AD40:AD43)</f>
        <v>8631061593</v>
      </c>
      <c r="AE45" s="82">
        <f>SUM(AE9,AE11:AE16,AE18:AE23,AE25:AE29,AE31:AE38,AE40:AE43)</f>
        <v>625329691</v>
      </c>
      <c r="AF45" s="82">
        <f t="shared" si="12"/>
        <v>9256391284</v>
      </c>
      <c r="AG45" s="45">
        <f t="shared" si="13"/>
        <v>0.2500636198267367</v>
      </c>
      <c r="AH45" s="45">
        <f t="shared" si="14"/>
        <v>0.06171126851426223</v>
      </c>
      <c r="AI45" s="64">
        <f>SUM(AI9,AI11:AI16,AI18:AI23,AI25:AI29,AI31:AI38,AI40:AI43)</f>
        <v>37016145293</v>
      </c>
      <c r="AJ45" s="64">
        <f>SUM(AJ9,AJ11:AJ16,AJ18:AJ23,AJ25:AJ29,AJ31:AJ38,AJ40:AJ43)</f>
        <v>38032383622</v>
      </c>
      <c r="AK45" s="64">
        <f>SUM(AK9,AK11:AK16,AK18:AK23,AK25:AK29,AK31:AK38,AK40:AK43)</f>
        <v>9256391284</v>
      </c>
      <c r="AL45" s="64"/>
    </row>
    <row r="46" spans="1:38" s="14" customFormat="1" ht="12.75">
      <c r="A46" s="65"/>
      <c r="B46" s="66"/>
      <c r="C46" s="67"/>
      <c r="D46" s="93"/>
      <c r="E46" s="93"/>
      <c r="F46" s="94"/>
      <c r="G46" s="95"/>
      <c r="H46" s="93"/>
      <c r="I46" s="96"/>
      <c r="J46" s="95"/>
      <c r="K46" s="97"/>
      <c r="L46" s="93"/>
      <c r="M46" s="71"/>
      <c r="N46" s="95"/>
      <c r="O46" s="97"/>
      <c r="P46" s="93"/>
      <c r="Q46" s="71"/>
      <c r="R46" s="95"/>
      <c r="S46" s="97"/>
      <c r="T46" s="93"/>
      <c r="U46" s="71"/>
      <c r="V46" s="95"/>
      <c r="W46" s="97"/>
      <c r="X46" s="93"/>
      <c r="Y46" s="71"/>
      <c r="Z46" s="95"/>
      <c r="AA46" s="97"/>
      <c r="AB46" s="93"/>
      <c r="AC46" s="71"/>
      <c r="AD46" s="95"/>
      <c r="AE46" s="93"/>
      <c r="AF46" s="93"/>
      <c r="AG46" s="71"/>
      <c r="AH46" s="71"/>
      <c r="AI46" s="13"/>
      <c r="AJ46" s="13"/>
      <c r="AK46" s="13"/>
      <c r="AL46" s="13"/>
    </row>
    <row r="47" spans="1:38" s="14" customFormat="1" ht="12.75">
      <c r="A47" s="13"/>
      <c r="B47" s="130" t="s">
        <v>658</v>
      </c>
      <c r="C47" s="13"/>
      <c r="D47" s="88"/>
      <c r="E47" s="88"/>
      <c r="F47" s="88"/>
      <c r="G47" s="88"/>
      <c r="H47" s="88"/>
      <c r="I47" s="88"/>
      <c r="J47" s="88"/>
      <c r="K47" s="88"/>
      <c r="L47" s="88"/>
      <c r="M47" s="13"/>
      <c r="N47" s="88"/>
      <c r="O47" s="88"/>
      <c r="P47" s="88"/>
      <c r="Q47" s="13"/>
      <c r="R47" s="88"/>
      <c r="S47" s="88"/>
      <c r="T47" s="88"/>
      <c r="U47" s="13"/>
      <c r="V47" s="88"/>
      <c r="W47" s="88"/>
      <c r="X47" s="88"/>
      <c r="Y47" s="13"/>
      <c r="Z47" s="88"/>
      <c r="AA47" s="88"/>
      <c r="AB47" s="88"/>
      <c r="AC47" s="13"/>
      <c r="AD47" s="88"/>
      <c r="AE47" s="88"/>
      <c r="AF47" s="88"/>
      <c r="AG47" s="13"/>
      <c r="AH47" s="13"/>
      <c r="AI47" s="13"/>
      <c r="AJ47" s="13"/>
      <c r="AK47" s="13"/>
      <c r="AL47" s="13"/>
    </row>
    <row r="48" spans="1:38" s="14" customFormat="1" ht="12.75">
      <c r="A48" s="13"/>
      <c r="B48" s="13"/>
      <c r="C48" s="13"/>
      <c r="D48" s="88"/>
      <c r="E48" s="88"/>
      <c r="F48" s="88"/>
      <c r="G48" s="88"/>
      <c r="H48" s="88"/>
      <c r="I48" s="88"/>
      <c r="J48" s="88"/>
      <c r="K48" s="88"/>
      <c r="L48" s="88"/>
      <c r="M48" s="13"/>
      <c r="N48" s="88"/>
      <c r="O48" s="88"/>
      <c r="P48" s="88"/>
      <c r="Q48" s="13"/>
      <c r="R48" s="88"/>
      <c r="S48" s="88"/>
      <c r="T48" s="88"/>
      <c r="U48" s="13"/>
      <c r="V48" s="88"/>
      <c r="W48" s="88"/>
      <c r="X48" s="88"/>
      <c r="Y48" s="13"/>
      <c r="Z48" s="88"/>
      <c r="AA48" s="88"/>
      <c r="AB48" s="88"/>
      <c r="AC48" s="13"/>
      <c r="AD48" s="88"/>
      <c r="AE48" s="88"/>
      <c r="AF48" s="88"/>
      <c r="AG48" s="13"/>
      <c r="AH48" s="13"/>
      <c r="AI48" s="13"/>
      <c r="AJ48" s="13"/>
      <c r="AK48" s="13"/>
      <c r="AL48" s="13"/>
    </row>
    <row r="49" spans="1:38" s="14" customFormat="1" ht="12.75">
      <c r="A49" s="13"/>
      <c r="B49" s="13"/>
      <c r="C49" s="13"/>
      <c r="D49" s="88"/>
      <c r="E49" s="88"/>
      <c r="F49" s="88"/>
      <c r="G49" s="88"/>
      <c r="H49" s="88"/>
      <c r="I49" s="88"/>
      <c r="J49" s="88"/>
      <c r="K49" s="88"/>
      <c r="L49" s="88"/>
      <c r="M49" s="13"/>
      <c r="N49" s="88"/>
      <c r="O49" s="88"/>
      <c r="P49" s="88"/>
      <c r="Q49" s="13"/>
      <c r="R49" s="88"/>
      <c r="S49" s="88"/>
      <c r="T49" s="88"/>
      <c r="U49" s="13"/>
      <c r="V49" s="88"/>
      <c r="W49" s="88"/>
      <c r="X49" s="88"/>
      <c r="Y49" s="13"/>
      <c r="Z49" s="88"/>
      <c r="AA49" s="88"/>
      <c r="AB49" s="88"/>
      <c r="AC49" s="13"/>
      <c r="AD49" s="88"/>
      <c r="AE49" s="88"/>
      <c r="AF49" s="88"/>
      <c r="AG49" s="13"/>
      <c r="AH49" s="13"/>
      <c r="AI49" s="13"/>
      <c r="AJ49" s="13"/>
      <c r="AK49" s="13"/>
      <c r="AL49" s="13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 customHeight="1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5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40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41</v>
      </c>
      <c r="C9" s="40" t="s">
        <v>42</v>
      </c>
      <c r="D9" s="77">
        <v>4307707264</v>
      </c>
      <c r="E9" s="78">
        <v>764669130</v>
      </c>
      <c r="F9" s="79">
        <f>$D9+$E9</f>
        <v>5072376394</v>
      </c>
      <c r="G9" s="77">
        <v>4307579764</v>
      </c>
      <c r="H9" s="78">
        <v>764669130</v>
      </c>
      <c r="I9" s="80">
        <f>$G9+$H9</f>
        <v>5072248894</v>
      </c>
      <c r="J9" s="77">
        <v>1482703586</v>
      </c>
      <c r="K9" s="78">
        <v>36993198</v>
      </c>
      <c r="L9" s="78">
        <f>$J9+$K9</f>
        <v>1519696784</v>
      </c>
      <c r="M9" s="41">
        <f>IF($F9=0,0,$L9/$F9)</f>
        <v>0.29960252669687826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1482703586</v>
      </c>
      <c r="AA9" s="78">
        <v>36993198</v>
      </c>
      <c r="AB9" s="78">
        <f>$Z9+$AA9</f>
        <v>1519696784</v>
      </c>
      <c r="AC9" s="41">
        <f>IF($F9=0,0,$AB9/$F9)</f>
        <v>0.29960252669687826</v>
      </c>
      <c r="AD9" s="77">
        <v>1285393405</v>
      </c>
      <c r="AE9" s="78">
        <v>38980166</v>
      </c>
      <c r="AF9" s="78">
        <f>$AD9+$AE9</f>
        <v>1324373571</v>
      </c>
      <c r="AG9" s="41">
        <f>IF($AI9=0,0,$AK9/$AI9)</f>
        <v>0.2766204546586425</v>
      </c>
      <c r="AH9" s="41">
        <f>IF($AF9=0,0,(($L9/$AF9)-1))</f>
        <v>0.14748347239556936</v>
      </c>
      <c r="AI9" s="13">
        <v>4787692120</v>
      </c>
      <c r="AJ9" s="13">
        <v>3732407650</v>
      </c>
      <c r="AK9" s="13">
        <v>1324373571</v>
      </c>
      <c r="AL9" s="13"/>
    </row>
    <row r="10" spans="1:38" s="14" customFormat="1" ht="12.75">
      <c r="A10" s="30"/>
      <c r="B10" s="39" t="s">
        <v>43</v>
      </c>
      <c r="C10" s="40" t="s">
        <v>44</v>
      </c>
      <c r="D10" s="77">
        <v>24696594170</v>
      </c>
      <c r="E10" s="78">
        <v>5089866927</v>
      </c>
      <c r="F10" s="80">
        <f aca="true" t="shared" si="0" ref="F10:F17">$D10+$E10</f>
        <v>29786461097</v>
      </c>
      <c r="G10" s="77">
        <v>24800960218</v>
      </c>
      <c r="H10" s="78">
        <v>5615373937</v>
      </c>
      <c r="I10" s="80">
        <f aca="true" t="shared" si="1" ref="I10:I17">$G10+$H10</f>
        <v>30416334155</v>
      </c>
      <c r="J10" s="77">
        <v>5713811899</v>
      </c>
      <c r="K10" s="78">
        <v>354885547</v>
      </c>
      <c r="L10" s="78">
        <f aca="true" t="shared" si="2" ref="L10:L17">$J10+$K10</f>
        <v>6068697446</v>
      </c>
      <c r="M10" s="41">
        <f aca="true" t="shared" si="3" ref="M10:M17">IF($F10=0,0,$L10/$F10)</f>
        <v>0.20374012965948549</v>
      </c>
      <c r="N10" s="105">
        <v>0</v>
      </c>
      <c r="O10" s="106">
        <v>0</v>
      </c>
      <c r="P10" s="107">
        <f aca="true" t="shared" si="4" ref="P10:P17">$N10+$O10</f>
        <v>0</v>
      </c>
      <c r="Q10" s="41">
        <f aca="true" t="shared" si="5" ref="Q10:Q17">IF($F10=0,0,$P10/$F10)</f>
        <v>0</v>
      </c>
      <c r="R10" s="105">
        <v>0</v>
      </c>
      <c r="S10" s="107">
        <v>0</v>
      </c>
      <c r="T10" s="107">
        <f aca="true" t="shared" si="6" ref="T10:T17">$R10+$S10</f>
        <v>0</v>
      </c>
      <c r="U10" s="41">
        <f aca="true" t="shared" si="7" ref="U10:U17">IF($I10=0,0,$T10/$I10)</f>
        <v>0</v>
      </c>
      <c r="V10" s="105">
        <v>0</v>
      </c>
      <c r="W10" s="107">
        <v>0</v>
      </c>
      <c r="X10" s="107">
        <f aca="true" t="shared" si="8" ref="X10:X17">$V10+$W10</f>
        <v>0</v>
      </c>
      <c r="Y10" s="41">
        <f aca="true" t="shared" si="9" ref="Y10:Y17">IF($I10=0,0,$X10/$I10)</f>
        <v>0</v>
      </c>
      <c r="Z10" s="77">
        <v>5713811899</v>
      </c>
      <c r="AA10" s="78">
        <v>354885547</v>
      </c>
      <c r="AB10" s="78">
        <f aca="true" t="shared" si="10" ref="AB10:AB17">$Z10+$AA10</f>
        <v>6068697446</v>
      </c>
      <c r="AC10" s="41">
        <f aca="true" t="shared" si="11" ref="AC10:AC17">IF($F10=0,0,$AB10/$F10)</f>
        <v>0.20374012965948549</v>
      </c>
      <c r="AD10" s="77">
        <v>5127756484</v>
      </c>
      <c r="AE10" s="78">
        <v>377095892</v>
      </c>
      <c r="AF10" s="78">
        <f aca="true" t="shared" si="12" ref="AF10:AF17">$AD10+$AE10</f>
        <v>5504852376</v>
      </c>
      <c r="AG10" s="41">
        <f aca="true" t="shared" si="13" ref="AG10:AG17">IF($AI10=0,0,$AK10/$AI10)</f>
        <v>0.22242240685875597</v>
      </c>
      <c r="AH10" s="41">
        <f aca="true" t="shared" si="14" ref="AH10:AH17">IF($AF10=0,0,(($L10/$AF10)-1))</f>
        <v>0.10242691928638203</v>
      </c>
      <c r="AI10" s="13">
        <v>24749540542</v>
      </c>
      <c r="AJ10" s="13">
        <v>25234874604</v>
      </c>
      <c r="AK10" s="13">
        <v>5504852376</v>
      </c>
      <c r="AL10" s="13"/>
    </row>
    <row r="11" spans="1:38" s="14" customFormat="1" ht="12.75">
      <c r="A11" s="30"/>
      <c r="B11" s="39" t="s">
        <v>45</v>
      </c>
      <c r="C11" s="40" t="s">
        <v>46</v>
      </c>
      <c r="D11" s="77">
        <v>21151848416</v>
      </c>
      <c r="E11" s="78">
        <v>2374785485</v>
      </c>
      <c r="F11" s="80">
        <f t="shared" si="0"/>
        <v>23526633901</v>
      </c>
      <c r="G11" s="77">
        <v>21160159115</v>
      </c>
      <c r="H11" s="78">
        <v>2374785485</v>
      </c>
      <c r="I11" s="80">
        <f t="shared" si="1"/>
        <v>23534944600</v>
      </c>
      <c r="J11" s="77">
        <v>5707858244</v>
      </c>
      <c r="K11" s="78">
        <v>186036582</v>
      </c>
      <c r="L11" s="78">
        <f t="shared" si="2"/>
        <v>5893894826</v>
      </c>
      <c r="M11" s="41">
        <f t="shared" si="3"/>
        <v>0.2505201063102138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5707858244</v>
      </c>
      <c r="AA11" s="78">
        <v>186036582</v>
      </c>
      <c r="AB11" s="78">
        <f t="shared" si="10"/>
        <v>5893894826</v>
      </c>
      <c r="AC11" s="41">
        <f t="shared" si="11"/>
        <v>0.2505201063102138</v>
      </c>
      <c r="AD11" s="77">
        <v>5480513069</v>
      </c>
      <c r="AE11" s="78">
        <v>164020600</v>
      </c>
      <c r="AF11" s="78">
        <f t="shared" si="12"/>
        <v>5644533669</v>
      </c>
      <c r="AG11" s="41">
        <f t="shared" si="13"/>
        <v>0.2801696701670524</v>
      </c>
      <c r="AH11" s="41">
        <f t="shared" si="14"/>
        <v>0.044177459401030905</v>
      </c>
      <c r="AI11" s="13">
        <v>20146840540</v>
      </c>
      <c r="AJ11" s="13">
        <v>20372871473</v>
      </c>
      <c r="AK11" s="13">
        <v>5644533669</v>
      </c>
      <c r="AL11" s="13"/>
    </row>
    <row r="12" spans="1:38" s="14" customFormat="1" ht="12.75">
      <c r="A12" s="30"/>
      <c r="B12" s="39" t="s">
        <v>47</v>
      </c>
      <c r="C12" s="40" t="s">
        <v>48</v>
      </c>
      <c r="D12" s="77">
        <v>23583850606</v>
      </c>
      <c r="E12" s="78">
        <v>5097529000</v>
      </c>
      <c r="F12" s="80">
        <f t="shared" si="0"/>
        <v>28681379606</v>
      </c>
      <c r="G12" s="77">
        <v>23583850606</v>
      </c>
      <c r="H12" s="78">
        <v>5097529000</v>
      </c>
      <c r="I12" s="80">
        <f t="shared" si="1"/>
        <v>28681379606</v>
      </c>
      <c r="J12" s="77">
        <v>5798834969</v>
      </c>
      <c r="K12" s="78">
        <v>614665000</v>
      </c>
      <c r="L12" s="78">
        <f t="shared" si="2"/>
        <v>6413499969</v>
      </c>
      <c r="M12" s="41">
        <f t="shared" si="3"/>
        <v>0.2236119760312481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5798834969</v>
      </c>
      <c r="AA12" s="78">
        <v>614665000</v>
      </c>
      <c r="AB12" s="78">
        <f t="shared" si="10"/>
        <v>6413499969</v>
      </c>
      <c r="AC12" s="41">
        <f t="shared" si="11"/>
        <v>0.2236119760312481</v>
      </c>
      <c r="AD12" s="77">
        <v>4912625937</v>
      </c>
      <c r="AE12" s="78">
        <v>768717000</v>
      </c>
      <c r="AF12" s="78">
        <f t="shared" si="12"/>
        <v>5681342937</v>
      </c>
      <c r="AG12" s="41">
        <f t="shared" si="13"/>
        <v>0.2186770287954925</v>
      </c>
      <c r="AH12" s="41">
        <f t="shared" si="14"/>
        <v>0.12887041675160904</v>
      </c>
      <c r="AI12" s="13">
        <v>25980520077</v>
      </c>
      <c r="AJ12" s="13">
        <v>26009999589</v>
      </c>
      <c r="AK12" s="13">
        <v>5681342937</v>
      </c>
      <c r="AL12" s="13"/>
    </row>
    <row r="13" spans="1:38" s="14" customFormat="1" ht="12.75">
      <c r="A13" s="30"/>
      <c r="B13" s="39" t="s">
        <v>49</v>
      </c>
      <c r="C13" s="40" t="s">
        <v>50</v>
      </c>
      <c r="D13" s="77">
        <v>32072725734</v>
      </c>
      <c r="E13" s="78">
        <v>3722199000</v>
      </c>
      <c r="F13" s="80">
        <f t="shared" si="0"/>
        <v>35794924734</v>
      </c>
      <c r="G13" s="77">
        <v>32072725734</v>
      </c>
      <c r="H13" s="78">
        <v>3722199000</v>
      </c>
      <c r="I13" s="80">
        <f t="shared" si="1"/>
        <v>35794924734</v>
      </c>
      <c r="J13" s="77">
        <v>7986481348</v>
      </c>
      <c r="K13" s="78">
        <v>314777401</v>
      </c>
      <c r="L13" s="78">
        <f t="shared" si="2"/>
        <v>8301258749</v>
      </c>
      <c r="M13" s="41">
        <f t="shared" si="3"/>
        <v>0.23191161346723005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7986481348</v>
      </c>
      <c r="AA13" s="78">
        <v>314777401</v>
      </c>
      <c r="AB13" s="78">
        <f t="shared" si="10"/>
        <v>8301258749</v>
      </c>
      <c r="AC13" s="41">
        <f t="shared" si="11"/>
        <v>0.23191161346723005</v>
      </c>
      <c r="AD13" s="77">
        <v>6403810996</v>
      </c>
      <c r="AE13" s="78">
        <v>236659827</v>
      </c>
      <c r="AF13" s="78">
        <f t="shared" si="12"/>
        <v>6640470823</v>
      </c>
      <c r="AG13" s="41">
        <f t="shared" si="13"/>
        <v>0.22000828932788324</v>
      </c>
      <c r="AH13" s="41">
        <f t="shared" si="14"/>
        <v>0.25010092962801345</v>
      </c>
      <c r="AI13" s="13">
        <v>30182821035</v>
      </c>
      <c r="AJ13" s="13">
        <v>32255513812</v>
      </c>
      <c r="AK13" s="13">
        <v>6640470823</v>
      </c>
      <c r="AL13" s="13"/>
    </row>
    <row r="14" spans="1:38" s="14" customFormat="1" ht="12.75">
      <c r="A14" s="30"/>
      <c r="B14" s="39" t="s">
        <v>51</v>
      </c>
      <c r="C14" s="40" t="s">
        <v>52</v>
      </c>
      <c r="D14" s="77">
        <v>4438450206</v>
      </c>
      <c r="E14" s="78">
        <v>824147005</v>
      </c>
      <c r="F14" s="80">
        <f t="shared" si="0"/>
        <v>5262597211</v>
      </c>
      <c r="G14" s="77">
        <v>4438450206</v>
      </c>
      <c r="H14" s="78">
        <v>824147005</v>
      </c>
      <c r="I14" s="80">
        <f t="shared" si="1"/>
        <v>5262597211</v>
      </c>
      <c r="J14" s="77">
        <v>960358650</v>
      </c>
      <c r="K14" s="78">
        <v>92165352</v>
      </c>
      <c r="L14" s="78">
        <f t="shared" si="2"/>
        <v>1052524002</v>
      </c>
      <c r="M14" s="41">
        <f t="shared" si="3"/>
        <v>0.2000008664543033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960358650</v>
      </c>
      <c r="AA14" s="78">
        <v>92165352</v>
      </c>
      <c r="AB14" s="78">
        <f t="shared" si="10"/>
        <v>1052524002</v>
      </c>
      <c r="AC14" s="41">
        <f t="shared" si="11"/>
        <v>0.2000008664543033</v>
      </c>
      <c r="AD14" s="77">
        <v>827044927</v>
      </c>
      <c r="AE14" s="78">
        <v>64571051</v>
      </c>
      <c r="AF14" s="78">
        <f t="shared" si="12"/>
        <v>891615978</v>
      </c>
      <c r="AG14" s="41">
        <f t="shared" si="13"/>
        <v>0.24147584610324943</v>
      </c>
      <c r="AH14" s="41">
        <f t="shared" si="14"/>
        <v>0.1804678560841133</v>
      </c>
      <c r="AI14" s="13">
        <v>3692360923</v>
      </c>
      <c r="AJ14" s="13">
        <v>4544306035</v>
      </c>
      <c r="AK14" s="13">
        <v>891615978</v>
      </c>
      <c r="AL14" s="13"/>
    </row>
    <row r="15" spans="1:38" s="14" customFormat="1" ht="12.75">
      <c r="A15" s="30"/>
      <c r="B15" s="39" t="s">
        <v>53</v>
      </c>
      <c r="C15" s="40" t="s">
        <v>54</v>
      </c>
      <c r="D15" s="77">
        <v>7616420630</v>
      </c>
      <c r="E15" s="78">
        <v>1406732000</v>
      </c>
      <c r="F15" s="80">
        <f t="shared" si="0"/>
        <v>9023152630</v>
      </c>
      <c r="G15" s="77">
        <v>7616420630</v>
      </c>
      <c r="H15" s="78">
        <v>1406732000</v>
      </c>
      <c r="I15" s="80">
        <f t="shared" si="1"/>
        <v>9023152630</v>
      </c>
      <c r="J15" s="77">
        <v>1600962246</v>
      </c>
      <c r="K15" s="78">
        <v>126365992</v>
      </c>
      <c r="L15" s="78">
        <f t="shared" si="2"/>
        <v>1727328238</v>
      </c>
      <c r="M15" s="41">
        <f t="shared" si="3"/>
        <v>0.19143289588796417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1600962246</v>
      </c>
      <c r="AA15" s="78">
        <v>126365992</v>
      </c>
      <c r="AB15" s="78">
        <f t="shared" si="10"/>
        <v>1727328238</v>
      </c>
      <c r="AC15" s="41">
        <f t="shared" si="11"/>
        <v>0.19143289588796417</v>
      </c>
      <c r="AD15" s="77">
        <v>1446977612</v>
      </c>
      <c r="AE15" s="78">
        <v>328701479</v>
      </c>
      <c r="AF15" s="78">
        <f t="shared" si="12"/>
        <v>1775679091</v>
      </c>
      <c r="AG15" s="41">
        <f t="shared" si="13"/>
        <v>0.20192113959760907</v>
      </c>
      <c r="AH15" s="41">
        <f t="shared" si="14"/>
        <v>-0.027229499544746294</v>
      </c>
      <c r="AI15" s="13">
        <v>8793923680</v>
      </c>
      <c r="AJ15" s="13">
        <v>7808711910</v>
      </c>
      <c r="AK15" s="13">
        <v>1775679091</v>
      </c>
      <c r="AL15" s="13"/>
    </row>
    <row r="16" spans="1:38" s="14" customFormat="1" ht="12.75">
      <c r="A16" s="30"/>
      <c r="B16" s="39" t="s">
        <v>55</v>
      </c>
      <c r="C16" s="40" t="s">
        <v>56</v>
      </c>
      <c r="D16" s="77">
        <v>19406082475</v>
      </c>
      <c r="E16" s="78">
        <v>3185417550</v>
      </c>
      <c r="F16" s="80">
        <f t="shared" si="0"/>
        <v>22591500025</v>
      </c>
      <c r="G16" s="77">
        <v>19406082475</v>
      </c>
      <c r="H16" s="78">
        <v>3185417550</v>
      </c>
      <c r="I16" s="80">
        <f t="shared" si="1"/>
        <v>22591500025</v>
      </c>
      <c r="J16" s="77">
        <v>4908656055</v>
      </c>
      <c r="K16" s="78">
        <v>365922546</v>
      </c>
      <c r="L16" s="78">
        <f t="shared" si="2"/>
        <v>5274578601</v>
      </c>
      <c r="M16" s="41">
        <f t="shared" si="3"/>
        <v>0.2334762452764577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4908656055</v>
      </c>
      <c r="AA16" s="78">
        <v>365922546</v>
      </c>
      <c r="AB16" s="78">
        <f t="shared" si="10"/>
        <v>5274578601</v>
      </c>
      <c r="AC16" s="41">
        <f t="shared" si="11"/>
        <v>0.2334762452764577</v>
      </c>
      <c r="AD16" s="77">
        <v>3945078204</v>
      </c>
      <c r="AE16" s="78">
        <v>210122353</v>
      </c>
      <c r="AF16" s="78">
        <f t="shared" si="12"/>
        <v>4155200557</v>
      </c>
      <c r="AG16" s="41">
        <f t="shared" si="13"/>
        <v>0.21230048058612552</v>
      </c>
      <c r="AH16" s="41">
        <f t="shared" si="14"/>
        <v>0.26939206150091977</v>
      </c>
      <c r="AI16" s="13">
        <v>19572261662</v>
      </c>
      <c r="AJ16" s="13">
        <v>18371723560</v>
      </c>
      <c r="AK16" s="13">
        <v>4155200557</v>
      </c>
      <c r="AL16" s="13"/>
    </row>
    <row r="17" spans="1:38" s="14" customFormat="1" ht="12.75">
      <c r="A17" s="30"/>
      <c r="B17" s="52" t="s">
        <v>97</v>
      </c>
      <c r="C17" s="40"/>
      <c r="D17" s="81">
        <f>SUM(D9:D16)</f>
        <v>137273679501</v>
      </c>
      <c r="E17" s="82">
        <f>SUM(E9:E16)</f>
        <v>22465346097</v>
      </c>
      <c r="F17" s="83">
        <f t="shared" si="0"/>
        <v>159739025598</v>
      </c>
      <c r="G17" s="81">
        <f>SUM(G9:G16)</f>
        <v>137386228748</v>
      </c>
      <c r="H17" s="82">
        <f>SUM(H9:H16)</f>
        <v>22990853107</v>
      </c>
      <c r="I17" s="83">
        <f t="shared" si="1"/>
        <v>160377081855</v>
      </c>
      <c r="J17" s="81">
        <f>SUM(J9:J16)</f>
        <v>34159666997</v>
      </c>
      <c r="K17" s="82">
        <f>SUM(K9:K16)</f>
        <v>2091811618</v>
      </c>
      <c r="L17" s="82">
        <f t="shared" si="2"/>
        <v>36251478615</v>
      </c>
      <c r="M17" s="45">
        <f t="shared" si="3"/>
        <v>0.22694190401680955</v>
      </c>
      <c r="N17" s="111">
        <f>SUM(N9:N16)</f>
        <v>0</v>
      </c>
      <c r="O17" s="112">
        <f>SUM(O9:O16)</f>
        <v>0</v>
      </c>
      <c r="P17" s="113">
        <f t="shared" si="4"/>
        <v>0</v>
      </c>
      <c r="Q17" s="45">
        <f t="shared" si="5"/>
        <v>0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5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5">
        <f t="shared" si="9"/>
        <v>0</v>
      </c>
      <c r="Z17" s="81">
        <f>SUM(Z9:Z16)</f>
        <v>34159666997</v>
      </c>
      <c r="AA17" s="82">
        <f>SUM(AA9:AA16)</f>
        <v>2091811618</v>
      </c>
      <c r="AB17" s="82">
        <f t="shared" si="10"/>
        <v>36251478615</v>
      </c>
      <c r="AC17" s="45">
        <f t="shared" si="11"/>
        <v>0.22694190401680955</v>
      </c>
      <c r="AD17" s="81">
        <f>SUM(AD9:AD16)</f>
        <v>29429200634</v>
      </c>
      <c r="AE17" s="82">
        <f>SUM(AE9:AE16)</f>
        <v>2188868368</v>
      </c>
      <c r="AF17" s="82">
        <f t="shared" si="12"/>
        <v>31618069002</v>
      </c>
      <c r="AG17" s="45">
        <f t="shared" si="13"/>
        <v>0.22927267878234645</v>
      </c>
      <c r="AH17" s="45">
        <f t="shared" si="14"/>
        <v>0.1465430925812361</v>
      </c>
      <c r="AI17" s="13">
        <f>SUM(AI9:AI16)</f>
        <v>137905960579</v>
      </c>
      <c r="AJ17" s="13">
        <f>SUM(AJ9:AJ16)</f>
        <v>138330408633</v>
      </c>
      <c r="AK17" s="13">
        <f>SUM(AK9:AK16)</f>
        <v>31618069002</v>
      </c>
      <c r="AL17" s="13"/>
    </row>
    <row r="18" spans="1:38" s="14" customFormat="1" ht="12.75">
      <c r="A18" s="46"/>
      <c r="B18" s="53"/>
      <c r="C18" s="54"/>
      <c r="D18" s="101"/>
      <c r="E18" s="102"/>
      <c r="F18" s="103"/>
      <c r="G18" s="101"/>
      <c r="H18" s="102"/>
      <c r="I18" s="103"/>
      <c r="J18" s="101"/>
      <c r="K18" s="102"/>
      <c r="L18" s="102"/>
      <c r="M18" s="50"/>
      <c r="N18" s="114"/>
      <c r="O18" s="115"/>
      <c r="P18" s="116"/>
      <c r="Q18" s="50"/>
      <c r="R18" s="114"/>
      <c r="S18" s="116"/>
      <c r="T18" s="116"/>
      <c r="U18" s="50"/>
      <c r="V18" s="114"/>
      <c r="W18" s="116"/>
      <c r="X18" s="116"/>
      <c r="Y18" s="50"/>
      <c r="Z18" s="101"/>
      <c r="AA18" s="102"/>
      <c r="AB18" s="102"/>
      <c r="AC18" s="50"/>
      <c r="AD18" s="101"/>
      <c r="AE18" s="102"/>
      <c r="AF18" s="102"/>
      <c r="AG18" s="50"/>
      <c r="AH18" s="50"/>
      <c r="AI18" s="13"/>
      <c r="AJ18" s="13"/>
      <c r="AK18" s="13"/>
      <c r="AL18" s="13"/>
    </row>
    <row r="19" spans="1:38" ht="12.75">
      <c r="A19" s="55"/>
      <c r="B19" s="130" t="s">
        <v>658</v>
      </c>
      <c r="C19" s="56"/>
      <c r="D19" s="104"/>
      <c r="E19" s="104"/>
      <c r="F19" s="104"/>
      <c r="G19" s="104"/>
      <c r="H19" s="104"/>
      <c r="I19" s="104"/>
      <c r="J19" s="104"/>
      <c r="K19" s="104"/>
      <c r="L19" s="104"/>
      <c r="M19" s="51"/>
      <c r="N19" s="117"/>
      <c r="O19" s="117"/>
      <c r="P19" s="117"/>
      <c r="Q19" s="57"/>
      <c r="R19" s="117"/>
      <c r="S19" s="117"/>
      <c r="T19" s="117"/>
      <c r="U19" s="57"/>
      <c r="V19" s="117"/>
      <c r="W19" s="117"/>
      <c r="X19" s="117"/>
      <c r="Y19" s="57"/>
      <c r="Z19" s="104"/>
      <c r="AA19" s="104"/>
      <c r="AB19" s="104"/>
      <c r="AC19" s="51"/>
      <c r="AD19" s="104"/>
      <c r="AE19" s="104"/>
      <c r="AF19" s="104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2"/>
      <c r="D20" s="89"/>
      <c r="E20" s="89"/>
      <c r="F20" s="89"/>
      <c r="G20" s="89"/>
      <c r="H20" s="89"/>
      <c r="I20" s="89"/>
      <c r="J20" s="89"/>
      <c r="K20" s="89"/>
      <c r="L20" s="89"/>
      <c r="M20" s="2"/>
      <c r="N20" s="89"/>
      <c r="O20" s="89"/>
      <c r="P20" s="89"/>
      <c r="Q20" s="2"/>
      <c r="R20" s="89"/>
      <c r="S20" s="89"/>
      <c r="T20" s="89"/>
      <c r="U20" s="2"/>
      <c r="V20" s="89"/>
      <c r="W20" s="89"/>
      <c r="X20" s="89"/>
      <c r="Y20" s="2"/>
      <c r="Z20" s="89"/>
      <c r="AA20" s="89"/>
      <c r="AB20" s="89"/>
      <c r="AC20" s="2"/>
      <c r="AD20" s="89"/>
      <c r="AE20" s="89"/>
      <c r="AF20" s="89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2"/>
      <c r="D21" s="89"/>
      <c r="E21" s="89"/>
      <c r="F21" s="89"/>
      <c r="G21" s="89"/>
      <c r="H21" s="89"/>
      <c r="I21" s="89"/>
      <c r="J21" s="89"/>
      <c r="K21" s="89"/>
      <c r="L21" s="89"/>
      <c r="M21" s="2"/>
      <c r="N21" s="89"/>
      <c r="O21" s="89"/>
      <c r="P21" s="89"/>
      <c r="Q21" s="2"/>
      <c r="R21" s="89"/>
      <c r="S21" s="89"/>
      <c r="T21" s="89"/>
      <c r="U21" s="2"/>
      <c r="V21" s="89"/>
      <c r="W21" s="89"/>
      <c r="X21" s="89"/>
      <c r="Y21" s="2"/>
      <c r="Z21" s="89"/>
      <c r="AA21" s="89"/>
      <c r="AB21" s="89"/>
      <c r="AC21" s="2"/>
      <c r="AD21" s="89"/>
      <c r="AE21" s="89"/>
      <c r="AF21" s="89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2"/>
      <c r="D22" s="89"/>
      <c r="E22" s="89"/>
      <c r="F22" s="89"/>
      <c r="G22" s="89"/>
      <c r="H22" s="89"/>
      <c r="I22" s="89"/>
      <c r="J22" s="89"/>
      <c r="K22" s="89"/>
      <c r="L22" s="89"/>
      <c r="M22" s="2"/>
      <c r="N22" s="89"/>
      <c r="O22" s="89"/>
      <c r="P22" s="89"/>
      <c r="Q22" s="2"/>
      <c r="R22" s="89"/>
      <c r="S22" s="89"/>
      <c r="T22" s="89"/>
      <c r="U22" s="2"/>
      <c r="V22" s="89"/>
      <c r="W22" s="89"/>
      <c r="X22" s="89"/>
      <c r="Y22" s="2"/>
      <c r="Z22" s="89"/>
      <c r="AA22" s="89"/>
      <c r="AB22" s="89"/>
      <c r="AC22" s="2"/>
      <c r="AD22" s="89"/>
      <c r="AE22" s="89"/>
      <c r="AF22" s="89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2"/>
      <c r="D23" s="89"/>
      <c r="E23" s="89"/>
      <c r="F23" s="89"/>
      <c r="G23" s="89"/>
      <c r="H23" s="89"/>
      <c r="I23" s="89"/>
      <c r="J23" s="89"/>
      <c r="K23" s="89"/>
      <c r="L23" s="89"/>
      <c r="M23" s="2"/>
      <c r="N23" s="89"/>
      <c r="O23" s="89"/>
      <c r="P23" s="89"/>
      <c r="Q23" s="2"/>
      <c r="R23" s="89"/>
      <c r="S23" s="89"/>
      <c r="T23" s="89"/>
      <c r="U23" s="2"/>
      <c r="V23" s="89"/>
      <c r="W23" s="89"/>
      <c r="X23" s="89"/>
      <c r="Y23" s="2"/>
      <c r="Z23" s="89"/>
      <c r="AA23" s="89"/>
      <c r="AB23" s="89"/>
      <c r="AC23" s="2"/>
      <c r="AD23" s="89"/>
      <c r="AE23" s="89"/>
      <c r="AF23" s="89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2"/>
      <c r="D24" s="89"/>
      <c r="E24" s="89"/>
      <c r="F24" s="89"/>
      <c r="G24" s="89"/>
      <c r="H24" s="89"/>
      <c r="I24" s="89"/>
      <c r="J24" s="89"/>
      <c r="K24" s="89"/>
      <c r="L24" s="89"/>
      <c r="M24" s="2"/>
      <c r="N24" s="89"/>
      <c r="O24" s="89"/>
      <c r="P24" s="89"/>
      <c r="Q24" s="2"/>
      <c r="R24" s="89"/>
      <c r="S24" s="89"/>
      <c r="T24" s="89"/>
      <c r="U24" s="2"/>
      <c r="V24" s="89"/>
      <c r="W24" s="89"/>
      <c r="X24" s="89"/>
      <c r="Y24" s="2"/>
      <c r="Z24" s="89"/>
      <c r="AA24" s="89"/>
      <c r="AB24" s="89"/>
      <c r="AC24" s="2"/>
      <c r="AD24" s="89"/>
      <c r="AE24" s="89"/>
      <c r="AF24" s="89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2"/>
      <c r="D25" s="89"/>
      <c r="E25" s="89"/>
      <c r="F25" s="89"/>
      <c r="G25" s="89"/>
      <c r="H25" s="89"/>
      <c r="I25" s="89"/>
      <c r="J25" s="89"/>
      <c r="K25" s="89"/>
      <c r="L25" s="89"/>
      <c r="M25" s="2"/>
      <c r="N25" s="89"/>
      <c r="O25" s="89"/>
      <c r="P25" s="89"/>
      <c r="Q25" s="2"/>
      <c r="R25" s="89"/>
      <c r="S25" s="89"/>
      <c r="T25" s="89"/>
      <c r="U25" s="2"/>
      <c r="V25" s="89"/>
      <c r="W25" s="89"/>
      <c r="X25" s="89"/>
      <c r="Y25" s="2"/>
      <c r="Z25" s="89"/>
      <c r="AA25" s="89"/>
      <c r="AB25" s="89"/>
      <c r="AC25" s="2"/>
      <c r="AD25" s="89"/>
      <c r="AE25" s="89"/>
      <c r="AF25" s="89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2"/>
      <c r="D26" s="89"/>
      <c r="E26" s="89"/>
      <c r="F26" s="89"/>
      <c r="G26" s="89"/>
      <c r="H26" s="89"/>
      <c r="I26" s="89"/>
      <c r="J26" s="89"/>
      <c r="K26" s="89"/>
      <c r="L26" s="89"/>
      <c r="M26" s="2"/>
      <c r="N26" s="89"/>
      <c r="O26" s="89"/>
      <c r="P26" s="89"/>
      <c r="Q26" s="2"/>
      <c r="R26" s="89"/>
      <c r="S26" s="89"/>
      <c r="T26" s="89"/>
      <c r="U26" s="2"/>
      <c r="V26" s="89"/>
      <c r="W26" s="89"/>
      <c r="X26" s="89"/>
      <c r="Y26" s="2"/>
      <c r="Z26" s="89"/>
      <c r="AA26" s="89"/>
      <c r="AB26" s="89"/>
      <c r="AC26" s="2"/>
      <c r="AD26" s="89"/>
      <c r="AE26" s="89"/>
      <c r="AF26" s="89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s="8" customFormat="1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7"/>
      <c r="AJ3" s="7"/>
      <c r="AK3" s="7"/>
      <c r="AL3" s="7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25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34" t="s">
        <v>57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31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/>
      <c r="B9" s="39" t="s">
        <v>58</v>
      </c>
      <c r="C9" s="40" t="s">
        <v>59</v>
      </c>
      <c r="D9" s="77">
        <v>1939899064</v>
      </c>
      <c r="E9" s="78">
        <v>206159400</v>
      </c>
      <c r="F9" s="79">
        <f>$D9+$E9</f>
        <v>2146058464</v>
      </c>
      <c r="G9" s="77">
        <v>1939899064</v>
      </c>
      <c r="H9" s="78">
        <v>206159400</v>
      </c>
      <c r="I9" s="80">
        <f>$G9+$H9</f>
        <v>2146058464</v>
      </c>
      <c r="J9" s="77">
        <v>472402956</v>
      </c>
      <c r="K9" s="78">
        <v>41289383</v>
      </c>
      <c r="L9" s="78">
        <f>$J9+$K9</f>
        <v>513692339</v>
      </c>
      <c r="M9" s="41">
        <f>IF($F9=0,0,$L9/$F9)</f>
        <v>0.23936549148923839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472402956</v>
      </c>
      <c r="AA9" s="78">
        <v>41289383</v>
      </c>
      <c r="AB9" s="78">
        <f>$Z9+$AA9</f>
        <v>513692339</v>
      </c>
      <c r="AC9" s="41">
        <f>IF($F9=0,0,$AB9/$F9)</f>
        <v>0.23936549148923839</v>
      </c>
      <c r="AD9" s="77">
        <v>329985265</v>
      </c>
      <c r="AE9" s="78">
        <v>28699109</v>
      </c>
      <c r="AF9" s="78">
        <f>$AD9+$AE9</f>
        <v>358684374</v>
      </c>
      <c r="AG9" s="41">
        <f>IF($AI9=0,0,$AK9/$AI9)</f>
        <v>0.2047963020802691</v>
      </c>
      <c r="AH9" s="41">
        <f>IF($AF9=0,0,(($L9/$AF9)-1))</f>
        <v>0.43215700553489955</v>
      </c>
      <c r="AI9" s="13">
        <v>1751420169</v>
      </c>
      <c r="AJ9" s="13">
        <v>1779205704</v>
      </c>
      <c r="AK9" s="13">
        <v>358684374</v>
      </c>
      <c r="AL9" s="13"/>
    </row>
    <row r="10" spans="1:38" s="14" customFormat="1" ht="12.75">
      <c r="A10" s="30"/>
      <c r="B10" s="39" t="s">
        <v>60</v>
      </c>
      <c r="C10" s="40" t="s">
        <v>61</v>
      </c>
      <c r="D10" s="77">
        <v>1241379906</v>
      </c>
      <c r="E10" s="78">
        <v>363022855</v>
      </c>
      <c r="F10" s="80">
        <f aca="true" t="shared" si="0" ref="F10:F28">$D10+$E10</f>
        <v>1604402761</v>
      </c>
      <c r="G10" s="77">
        <v>1241379906</v>
      </c>
      <c r="H10" s="78">
        <v>363022855</v>
      </c>
      <c r="I10" s="80">
        <f aca="true" t="shared" si="1" ref="I10:I28">$G10+$H10</f>
        <v>1604402761</v>
      </c>
      <c r="J10" s="77">
        <v>265250861</v>
      </c>
      <c r="K10" s="78">
        <v>27661161</v>
      </c>
      <c r="L10" s="78">
        <f aca="true" t="shared" si="2" ref="L10:L28">$J10+$K10</f>
        <v>292912022</v>
      </c>
      <c r="M10" s="41">
        <f aca="true" t="shared" si="3" ref="M10:M28">IF($F10=0,0,$L10/$F10)</f>
        <v>0.18256763770303683</v>
      </c>
      <c r="N10" s="105">
        <v>0</v>
      </c>
      <c r="O10" s="106">
        <v>0</v>
      </c>
      <c r="P10" s="107">
        <f aca="true" t="shared" si="4" ref="P10:P28">$N10+$O10</f>
        <v>0</v>
      </c>
      <c r="Q10" s="41">
        <f aca="true" t="shared" si="5" ref="Q10:Q28">IF($F10=0,0,$P10/$F10)</f>
        <v>0</v>
      </c>
      <c r="R10" s="105">
        <v>0</v>
      </c>
      <c r="S10" s="107">
        <v>0</v>
      </c>
      <c r="T10" s="107">
        <f aca="true" t="shared" si="6" ref="T10:T28">$R10+$S10</f>
        <v>0</v>
      </c>
      <c r="U10" s="41">
        <f aca="true" t="shared" si="7" ref="U10:U28">IF($I10=0,0,$T10/$I10)</f>
        <v>0</v>
      </c>
      <c r="V10" s="105">
        <v>0</v>
      </c>
      <c r="W10" s="107">
        <v>0</v>
      </c>
      <c r="X10" s="107">
        <f aca="true" t="shared" si="8" ref="X10:X28">$V10+$W10</f>
        <v>0</v>
      </c>
      <c r="Y10" s="41">
        <f aca="true" t="shared" si="9" ref="Y10:Y28">IF($I10=0,0,$X10/$I10)</f>
        <v>0</v>
      </c>
      <c r="Z10" s="77">
        <v>265250861</v>
      </c>
      <c r="AA10" s="78">
        <v>27661161</v>
      </c>
      <c r="AB10" s="78">
        <f aca="true" t="shared" si="10" ref="AB10:AB28">$Z10+$AA10</f>
        <v>292912022</v>
      </c>
      <c r="AC10" s="41">
        <f aca="true" t="shared" si="11" ref="AC10:AC28">IF($F10=0,0,$AB10/$F10)</f>
        <v>0.18256763770303683</v>
      </c>
      <c r="AD10" s="77">
        <v>403791741</v>
      </c>
      <c r="AE10" s="78">
        <v>20542481</v>
      </c>
      <c r="AF10" s="78">
        <f aca="true" t="shared" si="12" ref="AF10:AF28">$AD10+$AE10</f>
        <v>424334222</v>
      </c>
      <c r="AG10" s="41">
        <f aca="true" t="shared" si="13" ref="AG10:AG28">IF($AI10=0,0,$AK10/$AI10)</f>
        <v>0.3086515442138527</v>
      </c>
      <c r="AH10" s="41">
        <f aca="true" t="shared" si="14" ref="AH10:AH28">IF($AF10=0,0,(($L10/$AF10)-1))</f>
        <v>-0.3097138839770506</v>
      </c>
      <c r="AI10" s="13">
        <v>1374800256</v>
      </c>
      <c r="AJ10" s="13">
        <v>1340949991</v>
      </c>
      <c r="AK10" s="13">
        <v>424334222</v>
      </c>
      <c r="AL10" s="13"/>
    </row>
    <row r="11" spans="1:38" s="14" customFormat="1" ht="12.75">
      <c r="A11" s="30"/>
      <c r="B11" s="39" t="s">
        <v>62</v>
      </c>
      <c r="C11" s="40" t="s">
        <v>63</v>
      </c>
      <c r="D11" s="77">
        <v>0</v>
      </c>
      <c r="E11" s="78">
        <v>0</v>
      </c>
      <c r="F11" s="80">
        <f t="shared" si="0"/>
        <v>0</v>
      </c>
      <c r="G11" s="77">
        <v>0</v>
      </c>
      <c r="H11" s="78">
        <v>0</v>
      </c>
      <c r="I11" s="80">
        <f t="shared" si="1"/>
        <v>0</v>
      </c>
      <c r="J11" s="77">
        <v>367324474</v>
      </c>
      <c r="K11" s="78">
        <v>253544</v>
      </c>
      <c r="L11" s="78">
        <f t="shared" si="2"/>
        <v>367578018</v>
      </c>
      <c r="M11" s="41">
        <f t="shared" si="3"/>
        <v>0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367324474</v>
      </c>
      <c r="AA11" s="78">
        <v>253544</v>
      </c>
      <c r="AB11" s="78">
        <f t="shared" si="10"/>
        <v>367578018</v>
      </c>
      <c r="AC11" s="41">
        <f t="shared" si="11"/>
        <v>0</v>
      </c>
      <c r="AD11" s="77">
        <v>323482629</v>
      </c>
      <c r="AE11" s="78">
        <v>12857268</v>
      </c>
      <c r="AF11" s="78">
        <f t="shared" si="12"/>
        <v>336339897</v>
      </c>
      <c r="AG11" s="41">
        <f t="shared" si="13"/>
        <v>0.23669141569606225</v>
      </c>
      <c r="AH11" s="41">
        <f t="shared" si="14"/>
        <v>0.09287664436669552</v>
      </c>
      <c r="AI11" s="13">
        <v>1421005895</v>
      </c>
      <c r="AJ11" s="13">
        <v>1435811135</v>
      </c>
      <c r="AK11" s="13">
        <v>336339897</v>
      </c>
      <c r="AL11" s="13"/>
    </row>
    <row r="12" spans="1:38" s="14" customFormat="1" ht="12.75">
      <c r="A12" s="30"/>
      <c r="B12" s="39" t="s">
        <v>64</v>
      </c>
      <c r="C12" s="40" t="s">
        <v>65</v>
      </c>
      <c r="D12" s="77">
        <v>3665902369</v>
      </c>
      <c r="E12" s="78">
        <v>303245535</v>
      </c>
      <c r="F12" s="80">
        <f t="shared" si="0"/>
        <v>3969147904</v>
      </c>
      <c r="G12" s="77">
        <v>3665902369</v>
      </c>
      <c r="H12" s="78">
        <v>303245535</v>
      </c>
      <c r="I12" s="80">
        <f t="shared" si="1"/>
        <v>3969147904</v>
      </c>
      <c r="J12" s="77">
        <v>1046874165</v>
      </c>
      <c r="K12" s="78">
        <v>16664991</v>
      </c>
      <c r="L12" s="78">
        <f t="shared" si="2"/>
        <v>1063539156</v>
      </c>
      <c r="M12" s="41">
        <f t="shared" si="3"/>
        <v>0.267951505391924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1046874165</v>
      </c>
      <c r="AA12" s="78">
        <v>16664991</v>
      </c>
      <c r="AB12" s="78">
        <f t="shared" si="10"/>
        <v>1063539156</v>
      </c>
      <c r="AC12" s="41">
        <f t="shared" si="11"/>
        <v>0.267951505391924</v>
      </c>
      <c r="AD12" s="77">
        <v>856318890</v>
      </c>
      <c r="AE12" s="78">
        <v>37867314</v>
      </c>
      <c r="AF12" s="78">
        <f t="shared" si="12"/>
        <v>894186204</v>
      </c>
      <c r="AG12" s="41">
        <f t="shared" si="13"/>
        <v>0.25449995146068566</v>
      </c>
      <c r="AH12" s="41">
        <f t="shared" si="14"/>
        <v>0.1893933850046292</v>
      </c>
      <c r="AI12" s="13">
        <v>3513502454</v>
      </c>
      <c r="AJ12" s="13">
        <v>3513502454</v>
      </c>
      <c r="AK12" s="13">
        <v>894186204</v>
      </c>
      <c r="AL12" s="13"/>
    </row>
    <row r="13" spans="1:38" s="14" customFormat="1" ht="12.75">
      <c r="A13" s="30"/>
      <c r="B13" s="39" t="s">
        <v>66</v>
      </c>
      <c r="C13" s="40" t="s">
        <v>67</v>
      </c>
      <c r="D13" s="77">
        <v>988486450</v>
      </c>
      <c r="E13" s="78">
        <v>162912000</v>
      </c>
      <c r="F13" s="80">
        <f t="shared" si="0"/>
        <v>1151398450</v>
      </c>
      <c r="G13" s="77">
        <v>991634950</v>
      </c>
      <c r="H13" s="78">
        <v>165965500</v>
      </c>
      <c r="I13" s="80">
        <f t="shared" si="1"/>
        <v>1157600450</v>
      </c>
      <c r="J13" s="77">
        <v>398903618</v>
      </c>
      <c r="K13" s="78">
        <v>5863251</v>
      </c>
      <c r="L13" s="78">
        <f t="shared" si="2"/>
        <v>404766869</v>
      </c>
      <c r="M13" s="41">
        <f t="shared" si="3"/>
        <v>0.3515436980134896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398903618</v>
      </c>
      <c r="AA13" s="78">
        <v>5863251</v>
      </c>
      <c r="AB13" s="78">
        <f t="shared" si="10"/>
        <v>404766869</v>
      </c>
      <c r="AC13" s="41">
        <f t="shared" si="11"/>
        <v>0.3515436980134896</v>
      </c>
      <c r="AD13" s="77">
        <v>428350540</v>
      </c>
      <c r="AE13" s="78">
        <v>37440364</v>
      </c>
      <c r="AF13" s="78">
        <f t="shared" si="12"/>
        <v>465790904</v>
      </c>
      <c r="AG13" s="41">
        <f t="shared" si="13"/>
        <v>0.4437617984006705</v>
      </c>
      <c r="AH13" s="41">
        <f t="shared" si="14"/>
        <v>-0.13101165024038341</v>
      </c>
      <c r="AI13" s="13">
        <v>1049641735</v>
      </c>
      <c r="AJ13" s="13">
        <v>1094905767</v>
      </c>
      <c r="AK13" s="13">
        <v>465790904</v>
      </c>
      <c r="AL13" s="13"/>
    </row>
    <row r="14" spans="1:38" s="14" customFormat="1" ht="12.75">
      <c r="A14" s="30"/>
      <c r="B14" s="39" t="s">
        <v>68</v>
      </c>
      <c r="C14" s="40" t="s">
        <v>69</v>
      </c>
      <c r="D14" s="77">
        <v>1137321580</v>
      </c>
      <c r="E14" s="78">
        <v>0</v>
      </c>
      <c r="F14" s="80">
        <f t="shared" si="0"/>
        <v>1137321580</v>
      </c>
      <c r="G14" s="77">
        <v>1137321580</v>
      </c>
      <c r="H14" s="78">
        <v>0</v>
      </c>
      <c r="I14" s="80">
        <f t="shared" si="1"/>
        <v>1137321580</v>
      </c>
      <c r="J14" s="77">
        <v>363666276</v>
      </c>
      <c r="K14" s="78">
        <v>18186136</v>
      </c>
      <c r="L14" s="78">
        <f t="shared" si="2"/>
        <v>381852412</v>
      </c>
      <c r="M14" s="41">
        <f t="shared" si="3"/>
        <v>0.33574709098547134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363666276</v>
      </c>
      <c r="AA14" s="78">
        <v>18186136</v>
      </c>
      <c r="AB14" s="78">
        <f t="shared" si="10"/>
        <v>381852412</v>
      </c>
      <c r="AC14" s="41">
        <f t="shared" si="11"/>
        <v>0.33574709098547134</v>
      </c>
      <c r="AD14" s="77">
        <v>308701045</v>
      </c>
      <c r="AE14" s="78">
        <v>19343511</v>
      </c>
      <c r="AF14" s="78">
        <f t="shared" si="12"/>
        <v>328044556</v>
      </c>
      <c r="AG14" s="41">
        <f t="shared" si="13"/>
        <v>0.3048444082795268</v>
      </c>
      <c r="AH14" s="41">
        <f t="shared" si="14"/>
        <v>0.16402605992339647</v>
      </c>
      <c r="AI14" s="13">
        <v>1076104882</v>
      </c>
      <c r="AJ14" s="13">
        <v>1045762387</v>
      </c>
      <c r="AK14" s="13">
        <v>328044556</v>
      </c>
      <c r="AL14" s="13"/>
    </row>
    <row r="15" spans="1:38" s="14" customFormat="1" ht="12.75">
      <c r="A15" s="30"/>
      <c r="B15" s="39" t="s">
        <v>70</v>
      </c>
      <c r="C15" s="40" t="s">
        <v>71</v>
      </c>
      <c r="D15" s="77">
        <v>949774000</v>
      </c>
      <c r="E15" s="78">
        <v>284250000</v>
      </c>
      <c r="F15" s="80">
        <f t="shared" si="0"/>
        <v>1234024000</v>
      </c>
      <c r="G15" s="77">
        <v>949774000</v>
      </c>
      <c r="H15" s="78">
        <v>284250000</v>
      </c>
      <c r="I15" s="80">
        <f t="shared" si="1"/>
        <v>1234024000</v>
      </c>
      <c r="J15" s="77">
        <v>423400125</v>
      </c>
      <c r="K15" s="78">
        <v>0</v>
      </c>
      <c r="L15" s="78">
        <f t="shared" si="2"/>
        <v>423400125</v>
      </c>
      <c r="M15" s="41">
        <f t="shared" si="3"/>
        <v>0.34310525970321487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423400125</v>
      </c>
      <c r="AA15" s="78">
        <v>0</v>
      </c>
      <c r="AB15" s="78">
        <f t="shared" si="10"/>
        <v>423400125</v>
      </c>
      <c r="AC15" s="41">
        <f t="shared" si="11"/>
        <v>0.34310525970321487</v>
      </c>
      <c r="AD15" s="77">
        <v>301048041</v>
      </c>
      <c r="AE15" s="78">
        <v>2481152</v>
      </c>
      <c r="AF15" s="78">
        <f t="shared" si="12"/>
        <v>303529193</v>
      </c>
      <c r="AG15" s="41">
        <f t="shared" si="13"/>
        <v>0.3085464683561248</v>
      </c>
      <c r="AH15" s="41">
        <f t="shared" si="14"/>
        <v>0.39492389781433634</v>
      </c>
      <c r="AI15" s="13">
        <v>983738996</v>
      </c>
      <c r="AJ15" s="13">
        <v>761261402</v>
      </c>
      <c r="AK15" s="13">
        <v>303529193</v>
      </c>
      <c r="AL15" s="13"/>
    </row>
    <row r="16" spans="1:38" s="14" customFormat="1" ht="12.75">
      <c r="A16" s="30"/>
      <c r="B16" s="39" t="s">
        <v>72</v>
      </c>
      <c r="C16" s="40" t="s">
        <v>73</v>
      </c>
      <c r="D16" s="77">
        <v>1491936000</v>
      </c>
      <c r="E16" s="78">
        <v>204638000</v>
      </c>
      <c r="F16" s="80">
        <f t="shared" si="0"/>
        <v>1696574000</v>
      </c>
      <c r="G16" s="77">
        <v>1491936000</v>
      </c>
      <c r="H16" s="78">
        <v>204638000</v>
      </c>
      <c r="I16" s="80">
        <f t="shared" si="1"/>
        <v>1696574000</v>
      </c>
      <c r="J16" s="77">
        <v>416918747</v>
      </c>
      <c r="K16" s="78">
        <v>77236633</v>
      </c>
      <c r="L16" s="78">
        <f t="shared" si="2"/>
        <v>494155380</v>
      </c>
      <c r="M16" s="41">
        <f t="shared" si="3"/>
        <v>0.2912666232065327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416918747</v>
      </c>
      <c r="AA16" s="78">
        <v>77236633</v>
      </c>
      <c r="AB16" s="78">
        <f t="shared" si="10"/>
        <v>494155380</v>
      </c>
      <c r="AC16" s="41">
        <f t="shared" si="11"/>
        <v>0.2912666232065327</v>
      </c>
      <c r="AD16" s="77">
        <v>378852736</v>
      </c>
      <c r="AE16" s="78">
        <v>31676161</v>
      </c>
      <c r="AF16" s="78">
        <f t="shared" si="12"/>
        <v>410528897</v>
      </c>
      <c r="AG16" s="41">
        <f t="shared" si="13"/>
        <v>0.2600016954337289</v>
      </c>
      <c r="AH16" s="41">
        <f t="shared" si="14"/>
        <v>0.20370425470926112</v>
      </c>
      <c r="AI16" s="13">
        <v>1578947000</v>
      </c>
      <c r="AJ16" s="13">
        <v>1578947000</v>
      </c>
      <c r="AK16" s="13">
        <v>410528897</v>
      </c>
      <c r="AL16" s="13"/>
    </row>
    <row r="17" spans="1:38" s="14" customFormat="1" ht="12.75">
      <c r="A17" s="30"/>
      <c r="B17" s="39" t="s">
        <v>74</v>
      </c>
      <c r="C17" s="40" t="s">
        <v>75</v>
      </c>
      <c r="D17" s="77">
        <v>1320401370</v>
      </c>
      <c r="E17" s="78">
        <v>640400269</v>
      </c>
      <c r="F17" s="80">
        <f t="shared" si="0"/>
        <v>1960801639</v>
      </c>
      <c r="G17" s="77">
        <v>1320401370</v>
      </c>
      <c r="H17" s="78">
        <v>640400269</v>
      </c>
      <c r="I17" s="80">
        <f t="shared" si="1"/>
        <v>1960801639</v>
      </c>
      <c r="J17" s="77">
        <v>376532949</v>
      </c>
      <c r="K17" s="78">
        <v>30594624</v>
      </c>
      <c r="L17" s="78">
        <f t="shared" si="2"/>
        <v>407127573</v>
      </c>
      <c r="M17" s="41">
        <f t="shared" si="3"/>
        <v>0.20763322760564054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376532949</v>
      </c>
      <c r="AA17" s="78">
        <v>30594624</v>
      </c>
      <c r="AB17" s="78">
        <f t="shared" si="10"/>
        <v>407127573</v>
      </c>
      <c r="AC17" s="41">
        <f t="shared" si="11"/>
        <v>0.20763322760564054</v>
      </c>
      <c r="AD17" s="77">
        <v>276494555</v>
      </c>
      <c r="AE17" s="78">
        <v>22939222</v>
      </c>
      <c r="AF17" s="78">
        <f t="shared" si="12"/>
        <v>299433777</v>
      </c>
      <c r="AG17" s="41">
        <f t="shared" si="13"/>
        <v>0.16472947647502043</v>
      </c>
      <c r="AH17" s="41">
        <f t="shared" si="14"/>
        <v>0.3596581423744991</v>
      </c>
      <c r="AI17" s="13">
        <v>1817730399</v>
      </c>
      <c r="AJ17" s="13">
        <v>1902898784</v>
      </c>
      <c r="AK17" s="13">
        <v>299433777</v>
      </c>
      <c r="AL17" s="13"/>
    </row>
    <row r="18" spans="1:38" s="14" customFormat="1" ht="12.75">
      <c r="A18" s="30"/>
      <c r="B18" s="39" t="s">
        <v>76</v>
      </c>
      <c r="C18" s="40" t="s">
        <v>77</v>
      </c>
      <c r="D18" s="77">
        <v>1603435698</v>
      </c>
      <c r="E18" s="78">
        <v>226212770</v>
      </c>
      <c r="F18" s="80">
        <f t="shared" si="0"/>
        <v>1829648468</v>
      </c>
      <c r="G18" s="77">
        <v>1603435698</v>
      </c>
      <c r="H18" s="78">
        <v>226212770</v>
      </c>
      <c r="I18" s="80">
        <f t="shared" si="1"/>
        <v>1829648468</v>
      </c>
      <c r="J18" s="77">
        <v>419158240</v>
      </c>
      <c r="K18" s="78">
        <v>25772686</v>
      </c>
      <c r="L18" s="78">
        <f t="shared" si="2"/>
        <v>444930926</v>
      </c>
      <c r="M18" s="41">
        <f t="shared" si="3"/>
        <v>0.243178366654419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419158240</v>
      </c>
      <c r="AA18" s="78">
        <v>25772686</v>
      </c>
      <c r="AB18" s="78">
        <f t="shared" si="10"/>
        <v>444930926</v>
      </c>
      <c r="AC18" s="41">
        <f t="shared" si="11"/>
        <v>0.243178366654419</v>
      </c>
      <c r="AD18" s="77">
        <v>359840528</v>
      </c>
      <c r="AE18" s="78">
        <v>11029924</v>
      </c>
      <c r="AF18" s="78">
        <f t="shared" si="12"/>
        <v>370870452</v>
      </c>
      <c r="AG18" s="41">
        <f t="shared" si="13"/>
        <v>0.21990634127585149</v>
      </c>
      <c r="AH18" s="41">
        <f t="shared" si="14"/>
        <v>0.19969364936088252</v>
      </c>
      <c r="AI18" s="13">
        <v>1686492758</v>
      </c>
      <c r="AJ18" s="13">
        <v>1605336752</v>
      </c>
      <c r="AK18" s="13">
        <v>370870452</v>
      </c>
      <c r="AL18" s="13"/>
    </row>
    <row r="19" spans="1:38" s="14" customFormat="1" ht="12.75">
      <c r="A19" s="30"/>
      <c r="B19" s="39" t="s">
        <v>78</v>
      </c>
      <c r="C19" s="40" t="s">
        <v>79</v>
      </c>
      <c r="D19" s="77">
        <v>3339195995</v>
      </c>
      <c r="E19" s="78">
        <v>411313300</v>
      </c>
      <c r="F19" s="80">
        <f t="shared" si="0"/>
        <v>3750509295</v>
      </c>
      <c r="G19" s="77">
        <v>3339195995</v>
      </c>
      <c r="H19" s="78">
        <v>411313300</v>
      </c>
      <c r="I19" s="80">
        <f t="shared" si="1"/>
        <v>3750509295</v>
      </c>
      <c r="J19" s="77">
        <v>338523830</v>
      </c>
      <c r="K19" s="78">
        <v>6636941</v>
      </c>
      <c r="L19" s="78">
        <f t="shared" si="2"/>
        <v>345160771</v>
      </c>
      <c r="M19" s="41">
        <f t="shared" si="3"/>
        <v>0.09203037343758937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338523830</v>
      </c>
      <c r="AA19" s="78">
        <v>6636941</v>
      </c>
      <c r="AB19" s="78">
        <f t="shared" si="10"/>
        <v>345160771</v>
      </c>
      <c r="AC19" s="41">
        <f t="shared" si="11"/>
        <v>0.09203037343758937</v>
      </c>
      <c r="AD19" s="77">
        <v>715938491</v>
      </c>
      <c r="AE19" s="78">
        <v>3577735</v>
      </c>
      <c r="AF19" s="78">
        <f t="shared" si="12"/>
        <v>719516226</v>
      </c>
      <c r="AG19" s="41">
        <f t="shared" si="13"/>
        <v>0.26804148984246656</v>
      </c>
      <c r="AH19" s="41">
        <f t="shared" si="14"/>
        <v>-0.5202877175976293</v>
      </c>
      <c r="AI19" s="13">
        <v>2684346466</v>
      </c>
      <c r="AJ19" s="13">
        <v>2684346466</v>
      </c>
      <c r="AK19" s="13">
        <v>719516226</v>
      </c>
      <c r="AL19" s="13"/>
    </row>
    <row r="20" spans="1:38" s="14" customFormat="1" ht="12.75">
      <c r="A20" s="30"/>
      <c r="B20" s="39" t="s">
        <v>80</v>
      </c>
      <c r="C20" s="40" t="s">
        <v>81</v>
      </c>
      <c r="D20" s="77">
        <v>1265075000</v>
      </c>
      <c r="E20" s="78">
        <v>312845750</v>
      </c>
      <c r="F20" s="80">
        <f t="shared" si="0"/>
        <v>1577920750</v>
      </c>
      <c r="G20" s="77">
        <v>1265075000</v>
      </c>
      <c r="H20" s="78">
        <v>312845750</v>
      </c>
      <c r="I20" s="80">
        <f t="shared" si="1"/>
        <v>1577920750</v>
      </c>
      <c r="J20" s="77">
        <v>236644787</v>
      </c>
      <c r="K20" s="78">
        <v>23080827</v>
      </c>
      <c r="L20" s="78">
        <f t="shared" si="2"/>
        <v>259725614</v>
      </c>
      <c r="M20" s="41">
        <f t="shared" si="3"/>
        <v>0.16459991035671467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236644787</v>
      </c>
      <c r="AA20" s="78">
        <v>23080827</v>
      </c>
      <c r="AB20" s="78">
        <f t="shared" si="10"/>
        <v>259725614</v>
      </c>
      <c r="AC20" s="41">
        <f t="shared" si="11"/>
        <v>0.16459991035671467</v>
      </c>
      <c r="AD20" s="77">
        <v>247215746</v>
      </c>
      <c r="AE20" s="78">
        <v>12010755</v>
      </c>
      <c r="AF20" s="78">
        <f t="shared" si="12"/>
        <v>259226501</v>
      </c>
      <c r="AG20" s="41">
        <f t="shared" si="13"/>
        <v>0.20982196131140005</v>
      </c>
      <c r="AH20" s="41">
        <f t="shared" si="14"/>
        <v>0.0019253934226424185</v>
      </c>
      <c r="AI20" s="13">
        <v>1235459336</v>
      </c>
      <c r="AJ20" s="13">
        <v>1208301357</v>
      </c>
      <c r="AK20" s="13">
        <v>259226501</v>
      </c>
      <c r="AL20" s="13"/>
    </row>
    <row r="21" spans="1:38" s="14" customFormat="1" ht="12.75">
      <c r="A21" s="30"/>
      <c r="B21" s="39" t="s">
        <v>82</v>
      </c>
      <c r="C21" s="40" t="s">
        <v>83</v>
      </c>
      <c r="D21" s="77">
        <v>1475578905</v>
      </c>
      <c r="E21" s="78">
        <v>389198000</v>
      </c>
      <c r="F21" s="80">
        <f t="shared" si="0"/>
        <v>1864776905</v>
      </c>
      <c r="G21" s="77">
        <v>1475578905</v>
      </c>
      <c r="H21" s="78">
        <v>389198000</v>
      </c>
      <c r="I21" s="80">
        <f t="shared" si="1"/>
        <v>1864776905</v>
      </c>
      <c r="J21" s="77">
        <v>598232604</v>
      </c>
      <c r="K21" s="78">
        <v>38430922</v>
      </c>
      <c r="L21" s="78">
        <f t="shared" si="2"/>
        <v>636663526</v>
      </c>
      <c r="M21" s="41">
        <f t="shared" si="3"/>
        <v>0.3414153855578772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598232604</v>
      </c>
      <c r="AA21" s="78">
        <v>38430922</v>
      </c>
      <c r="AB21" s="78">
        <f t="shared" si="10"/>
        <v>636663526</v>
      </c>
      <c r="AC21" s="41">
        <f t="shared" si="11"/>
        <v>0.3414153855578772</v>
      </c>
      <c r="AD21" s="77">
        <v>407171668</v>
      </c>
      <c r="AE21" s="78">
        <v>34253166</v>
      </c>
      <c r="AF21" s="78">
        <f t="shared" si="12"/>
        <v>441424834</v>
      </c>
      <c r="AG21" s="41">
        <f t="shared" si="13"/>
        <v>0.21402846845160764</v>
      </c>
      <c r="AH21" s="41">
        <f t="shared" si="14"/>
        <v>0.4422920437684301</v>
      </c>
      <c r="AI21" s="13">
        <v>2062458500</v>
      </c>
      <c r="AJ21" s="13">
        <v>1881540500</v>
      </c>
      <c r="AK21" s="13">
        <v>441424834</v>
      </c>
      <c r="AL21" s="13"/>
    </row>
    <row r="22" spans="1:38" s="14" customFormat="1" ht="12.75">
      <c r="A22" s="30"/>
      <c r="B22" s="39" t="s">
        <v>84</v>
      </c>
      <c r="C22" s="40" t="s">
        <v>85</v>
      </c>
      <c r="D22" s="77">
        <v>2246388555</v>
      </c>
      <c r="E22" s="78">
        <v>496604923</v>
      </c>
      <c r="F22" s="80">
        <f t="shared" si="0"/>
        <v>2742993478</v>
      </c>
      <c r="G22" s="77">
        <v>2246388555</v>
      </c>
      <c r="H22" s="78">
        <v>496604923</v>
      </c>
      <c r="I22" s="80">
        <f t="shared" si="1"/>
        <v>2742993478</v>
      </c>
      <c r="J22" s="77">
        <v>474237924</v>
      </c>
      <c r="K22" s="78">
        <v>24592824</v>
      </c>
      <c r="L22" s="78">
        <f t="shared" si="2"/>
        <v>498830748</v>
      </c>
      <c r="M22" s="41">
        <f t="shared" si="3"/>
        <v>0.1818563376110222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474237924</v>
      </c>
      <c r="AA22" s="78">
        <v>24592824</v>
      </c>
      <c r="AB22" s="78">
        <f t="shared" si="10"/>
        <v>498830748</v>
      </c>
      <c r="AC22" s="41">
        <f t="shared" si="11"/>
        <v>0.1818563376110222</v>
      </c>
      <c r="AD22" s="77">
        <v>522318304</v>
      </c>
      <c r="AE22" s="78">
        <v>34706904</v>
      </c>
      <c r="AF22" s="78">
        <f t="shared" si="12"/>
        <v>557025208</v>
      </c>
      <c r="AG22" s="41">
        <f t="shared" si="13"/>
        <v>0.2458750135668752</v>
      </c>
      <c r="AH22" s="41">
        <f t="shared" si="14"/>
        <v>-0.10447365606477188</v>
      </c>
      <c r="AI22" s="13">
        <v>2265481148</v>
      </c>
      <c r="AJ22" s="13">
        <v>2265481148</v>
      </c>
      <c r="AK22" s="13">
        <v>557025208</v>
      </c>
      <c r="AL22" s="13"/>
    </row>
    <row r="23" spans="1:38" s="14" customFormat="1" ht="12.75">
      <c r="A23" s="30"/>
      <c r="B23" s="39" t="s">
        <v>86</v>
      </c>
      <c r="C23" s="40" t="s">
        <v>87</v>
      </c>
      <c r="D23" s="77">
        <v>1198854050</v>
      </c>
      <c r="E23" s="78">
        <v>246419000</v>
      </c>
      <c r="F23" s="80">
        <f t="shared" si="0"/>
        <v>1445273050</v>
      </c>
      <c r="G23" s="77">
        <v>1198854050</v>
      </c>
      <c r="H23" s="78">
        <v>246419000</v>
      </c>
      <c r="I23" s="80">
        <f t="shared" si="1"/>
        <v>1445273050</v>
      </c>
      <c r="J23" s="77">
        <v>382022558</v>
      </c>
      <c r="K23" s="78">
        <v>21633498</v>
      </c>
      <c r="L23" s="78">
        <f t="shared" si="2"/>
        <v>403656056</v>
      </c>
      <c r="M23" s="41">
        <f t="shared" si="3"/>
        <v>0.2792939756262666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382022558</v>
      </c>
      <c r="AA23" s="78">
        <v>21633498</v>
      </c>
      <c r="AB23" s="78">
        <f t="shared" si="10"/>
        <v>403656056</v>
      </c>
      <c r="AC23" s="41">
        <f t="shared" si="11"/>
        <v>0.2792939756262666</v>
      </c>
      <c r="AD23" s="77">
        <v>321322171</v>
      </c>
      <c r="AE23" s="78">
        <v>9257004</v>
      </c>
      <c r="AF23" s="78">
        <f t="shared" si="12"/>
        <v>330579175</v>
      </c>
      <c r="AG23" s="41">
        <f t="shared" si="13"/>
        <v>0.2498515041465027</v>
      </c>
      <c r="AH23" s="41">
        <f t="shared" si="14"/>
        <v>0.22105712194363125</v>
      </c>
      <c r="AI23" s="13">
        <v>1323102601</v>
      </c>
      <c r="AJ23" s="13">
        <v>1157366985</v>
      </c>
      <c r="AK23" s="13">
        <v>330579175</v>
      </c>
      <c r="AL23" s="13"/>
    </row>
    <row r="24" spans="1:38" s="14" customFormat="1" ht="12.75">
      <c r="A24" s="30"/>
      <c r="B24" s="39" t="s">
        <v>88</v>
      </c>
      <c r="C24" s="40" t="s">
        <v>89</v>
      </c>
      <c r="D24" s="77">
        <v>856145820</v>
      </c>
      <c r="E24" s="78">
        <v>199066040</v>
      </c>
      <c r="F24" s="80">
        <f t="shared" si="0"/>
        <v>1055211860</v>
      </c>
      <c r="G24" s="77">
        <v>861524020</v>
      </c>
      <c r="H24" s="78">
        <v>226242092</v>
      </c>
      <c r="I24" s="80">
        <f t="shared" si="1"/>
        <v>1087766112</v>
      </c>
      <c r="J24" s="77">
        <v>396240423</v>
      </c>
      <c r="K24" s="78">
        <v>9038019</v>
      </c>
      <c r="L24" s="78">
        <f t="shared" si="2"/>
        <v>405278442</v>
      </c>
      <c r="M24" s="41">
        <f t="shared" si="3"/>
        <v>0.384073054296414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396240423</v>
      </c>
      <c r="AA24" s="78">
        <v>9038019</v>
      </c>
      <c r="AB24" s="78">
        <f t="shared" si="10"/>
        <v>405278442</v>
      </c>
      <c r="AC24" s="41">
        <f t="shared" si="11"/>
        <v>0.384073054296414</v>
      </c>
      <c r="AD24" s="77">
        <v>359953359</v>
      </c>
      <c r="AE24" s="78">
        <v>7333114</v>
      </c>
      <c r="AF24" s="78">
        <f t="shared" si="12"/>
        <v>367286473</v>
      </c>
      <c r="AG24" s="41">
        <f t="shared" si="13"/>
        <v>0.40617213397295543</v>
      </c>
      <c r="AH24" s="41">
        <f t="shared" si="14"/>
        <v>0.10343960856952106</v>
      </c>
      <c r="AI24" s="13">
        <v>904263100</v>
      </c>
      <c r="AJ24" s="13">
        <v>866896480</v>
      </c>
      <c r="AK24" s="13">
        <v>367286473</v>
      </c>
      <c r="AL24" s="13"/>
    </row>
    <row r="25" spans="1:38" s="14" customFormat="1" ht="12.75">
      <c r="A25" s="30"/>
      <c r="B25" s="39" t="s">
        <v>90</v>
      </c>
      <c r="C25" s="40" t="s">
        <v>91</v>
      </c>
      <c r="D25" s="77">
        <v>925983292</v>
      </c>
      <c r="E25" s="78">
        <v>208479650</v>
      </c>
      <c r="F25" s="80">
        <f t="shared" si="0"/>
        <v>1134462942</v>
      </c>
      <c r="G25" s="77">
        <v>925983292</v>
      </c>
      <c r="H25" s="78">
        <v>362478957</v>
      </c>
      <c r="I25" s="80">
        <f t="shared" si="1"/>
        <v>1288462249</v>
      </c>
      <c r="J25" s="77">
        <v>241454318</v>
      </c>
      <c r="K25" s="78">
        <v>33418778</v>
      </c>
      <c r="L25" s="78">
        <f t="shared" si="2"/>
        <v>274873096</v>
      </c>
      <c r="M25" s="41">
        <f t="shared" si="3"/>
        <v>0.24229358740922188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241454318</v>
      </c>
      <c r="AA25" s="78">
        <v>33418778</v>
      </c>
      <c r="AB25" s="78">
        <f t="shared" si="10"/>
        <v>274873096</v>
      </c>
      <c r="AC25" s="41">
        <f t="shared" si="11"/>
        <v>0.24229358740922188</v>
      </c>
      <c r="AD25" s="77">
        <v>196767729</v>
      </c>
      <c r="AE25" s="78">
        <v>39418037</v>
      </c>
      <c r="AF25" s="78">
        <f t="shared" si="12"/>
        <v>236185766</v>
      </c>
      <c r="AG25" s="41">
        <f t="shared" si="13"/>
        <v>0.22118049710692333</v>
      </c>
      <c r="AH25" s="41">
        <f t="shared" si="14"/>
        <v>0.1638004298701048</v>
      </c>
      <c r="AI25" s="13">
        <v>1067841736</v>
      </c>
      <c r="AJ25" s="13">
        <v>1220642736</v>
      </c>
      <c r="AK25" s="13">
        <v>236185766</v>
      </c>
      <c r="AL25" s="13"/>
    </row>
    <row r="26" spans="1:38" s="14" customFormat="1" ht="12.75">
      <c r="A26" s="30"/>
      <c r="B26" s="39" t="s">
        <v>92</v>
      </c>
      <c r="C26" s="40" t="s">
        <v>93</v>
      </c>
      <c r="D26" s="77">
        <v>798969015</v>
      </c>
      <c r="E26" s="78">
        <v>118956201</v>
      </c>
      <c r="F26" s="80">
        <f t="shared" si="0"/>
        <v>917925216</v>
      </c>
      <c r="G26" s="77">
        <v>798969015</v>
      </c>
      <c r="H26" s="78">
        <v>118956201</v>
      </c>
      <c r="I26" s="80">
        <f t="shared" si="1"/>
        <v>917925216</v>
      </c>
      <c r="J26" s="77">
        <v>247781717</v>
      </c>
      <c r="K26" s="78">
        <v>21931404</v>
      </c>
      <c r="L26" s="78">
        <f t="shared" si="2"/>
        <v>269713121</v>
      </c>
      <c r="M26" s="41">
        <f t="shared" si="3"/>
        <v>0.29382907920899737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247781717</v>
      </c>
      <c r="AA26" s="78">
        <v>21931404</v>
      </c>
      <c r="AB26" s="78">
        <f t="shared" si="10"/>
        <v>269713121</v>
      </c>
      <c r="AC26" s="41">
        <f t="shared" si="11"/>
        <v>0.29382907920899737</v>
      </c>
      <c r="AD26" s="77">
        <v>181759685</v>
      </c>
      <c r="AE26" s="78">
        <v>4024495</v>
      </c>
      <c r="AF26" s="78">
        <f t="shared" si="12"/>
        <v>185784180</v>
      </c>
      <c r="AG26" s="41">
        <f t="shared" si="13"/>
        <v>0.2421475469874703</v>
      </c>
      <c r="AH26" s="41">
        <f t="shared" si="14"/>
        <v>0.45175504717355364</v>
      </c>
      <c r="AI26" s="13">
        <v>767235441</v>
      </c>
      <c r="AJ26" s="13">
        <v>836547955</v>
      </c>
      <c r="AK26" s="13">
        <v>185784180</v>
      </c>
      <c r="AL26" s="13"/>
    </row>
    <row r="27" spans="1:38" s="14" customFormat="1" ht="12.75">
      <c r="A27" s="30"/>
      <c r="B27" s="42" t="s">
        <v>94</v>
      </c>
      <c r="C27" s="40" t="s">
        <v>95</v>
      </c>
      <c r="D27" s="77">
        <v>1861269601</v>
      </c>
      <c r="E27" s="78">
        <v>220734200</v>
      </c>
      <c r="F27" s="80">
        <f t="shared" si="0"/>
        <v>2082003801</v>
      </c>
      <c r="G27" s="77">
        <v>1861269601</v>
      </c>
      <c r="H27" s="78">
        <v>220734200</v>
      </c>
      <c r="I27" s="80">
        <f t="shared" si="1"/>
        <v>2082003801</v>
      </c>
      <c r="J27" s="77">
        <v>432582128</v>
      </c>
      <c r="K27" s="78">
        <v>3833687</v>
      </c>
      <c r="L27" s="78">
        <f t="shared" si="2"/>
        <v>436415815</v>
      </c>
      <c r="M27" s="41">
        <f t="shared" si="3"/>
        <v>0.2096133613158567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432582128</v>
      </c>
      <c r="AA27" s="78">
        <v>3833687</v>
      </c>
      <c r="AB27" s="78">
        <f t="shared" si="10"/>
        <v>436415815</v>
      </c>
      <c r="AC27" s="41">
        <f t="shared" si="11"/>
        <v>0.2096133613158567</v>
      </c>
      <c r="AD27" s="77">
        <v>385923789</v>
      </c>
      <c r="AE27" s="78">
        <v>6669937</v>
      </c>
      <c r="AF27" s="78">
        <f t="shared" si="12"/>
        <v>392593726</v>
      </c>
      <c r="AG27" s="41">
        <f t="shared" si="13"/>
        <v>0.21900988544752004</v>
      </c>
      <c r="AH27" s="41">
        <f t="shared" si="14"/>
        <v>0.11162197991926126</v>
      </c>
      <c r="AI27" s="13">
        <v>1792584500</v>
      </c>
      <c r="AJ27" s="13">
        <v>1678950500</v>
      </c>
      <c r="AK27" s="13">
        <v>392593726</v>
      </c>
      <c r="AL27" s="13"/>
    </row>
    <row r="28" spans="1:38" s="14" customFormat="1" ht="12.75">
      <c r="A28" s="43"/>
      <c r="B28" s="44" t="s">
        <v>656</v>
      </c>
      <c r="C28" s="43"/>
      <c r="D28" s="81">
        <f>SUM(D9:D27)</f>
        <v>28305996670</v>
      </c>
      <c r="E28" s="82">
        <f>SUM(E9:E27)</f>
        <v>4994457893</v>
      </c>
      <c r="F28" s="83">
        <f t="shared" si="0"/>
        <v>33300454563</v>
      </c>
      <c r="G28" s="81">
        <f>SUM(G9:G27)</f>
        <v>28314523370</v>
      </c>
      <c r="H28" s="82">
        <f>SUM(H9:H27)</f>
        <v>5178686752</v>
      </c>
      <c r="I28" s="83">
        <f t="shared" si="1"/>
        <v>33493210122</v>
      </c>
      <c r="J28" s="81">
        <f>SUM(J9:J27)</f>
        <v>7898152700</v>
      </c>
      <c r="K28" s="82">
        <f>SUM(K9:K27)</f>
        <v>426119309</v>
      </c>
      <c r="L28" s="82">
        <f t="shared" si="2"/>
        <v>8324272009</v>
      </c>
      <c r="M28" s="45">
        <f t="shared" si="3"/>
        <v>0.24997472611827543</v>
      </c>
      <c r="N28" s="108">
        <f>SUM(N9:N27)</f>
        <v>0</v>
      </c>
      <c r="O28" s="109">
        <f>SUM(O9:O27)</f>
        <v>0</v>
      </c>
      <c r="P28" s="110">
        <f t="shared" si="4"/>
        <v>0</v>
      </c>
      <c r="Q28" s="45">
        <f t="shared" si="5"/>
        <v>0</v>
      </c>
      <c r="R28" s="108">
        <f>SUM(R9:R27)</f>
        <v>0</v>
      </c>
      <c r="S28" s="110">
        <f>SUM(S9:S27)</f>
        <v>0</v>
      </c>
      <c r="T28" s="110">
        <f t="shared" si="6"/>
        <v>0</v>
      </c>
      <c r="U28" s="45">
        <f t="shared" si="7"/>
        <v>0</v>
      </c>
      <c r="V28" s="108">
        <f>SUM(V9:V27)</f>
        <v>0</v>
      </c>
      <c r="W28" s="110">
        <f>SUM(W9:W27)</f>
        <v>0</v>
      </c>
      <c r="X28" s="110">
        <f t="shared" si="8"/>
        <v>0</v>
      </c>
      <c r="Y28" s="45">
        <f t="shared" si="9"/>
        <v>0</v>
      </c>
      <c r="Z28" s="81">
        <f>SUM(Z9:Z27)</f>
        <v>7898152700</v>
      </c>
      <c r="AA28" s="82">
        <f>SUM(AA9:AA27)</f>
        <v>426119309</v>
      </c>
      <c r="AB28" s="82">
        <f t="shared" si="10"/>
        <v>8324272009</v>
      </c>
      <c r="AC28" s="45">
        <f t="shared" si="11"/>
        <v>0.24997472611827543</v>
      </c>
      <c r="AD28" s="81">
        <f>SUM(AD9:AD27)</f>
        <v>7305236912</v>
      </c>
      <c r="AE28" s="82">
        <f>SUM(AE9:AE27)</f>
        <v>376127653</v>
      </c>
      <c r="AF28" s="82">
        <f t="shared" si="12"/>
        <v>7681364565</v>
      </c>
      <c r="AG28" s="45">
        <f t="shared" si="13"/>
        <v>0.2530414001636834</v>
      </c>
      <c r="AH28" s="45">
        <f t="shared" si="14"/>
        <v>0.08369703567116127</v>
      </c>
      <c r="AI28" s="13">
        <f>SUM(AI9:AI27)</f>
        <v>30356157372</v>
      </c>
      <c r="AJ28" s="13">
        <f>SUM(AJ9:AJ27)</f>
        <v>29858655503</v>
      </c>
      <c r="AK28" s="13">
        <f>SUM(AK9:AK27)</f>
        <v>7681364565</v>
      </c>
      <c r="AL28" s="13"/>
    </row>
    <row r="29" spans="1:38" s="14" customFormat="1" ht="12.75" customHeight="1">
      <c r="A29" s="46"/>
      <c r="B29" s="47"/>
      <c r="C29" s="48"/>
      <c r="D29" s="84"/>
      <c r="E29" s="85"/>
      <c r="F29" s="86"/>
      <c r="G29" s="84"/>
      <c r="H29" s="85"/>
      <c r="I29" s="86"/>
      <c r="J29" s="87"/>
      <c r="K29" s="85"/>
      <c r="L29" s="86"/>
      <c r="M29" s="49"/>
      <c r="N29" s="87"/>
      <c r="O29" s="86"/>
      <c r="P29" s="85"/>
      <c r="Q29" s="49"/>
      <c r="R29" s="87"/>
      <c r="S29" s="85"/>
      <c r="T29" s="85"/>
      <c r="U29" s="49"/>
      <c r="V29" s="87"/>
      <c r="W29" s="85"/>
      <c r="X29" s="85"/>
      <c r="Y29" s="49"/>
      <c r="Z29" s="87"/>
      <c r="AA29" s="85"/>
      <c r="AB29" s="86"/>
      <c r="AC29" s="49"/>
      <c r="AD29" s="87"/>
      <c r="AE29" s="85"/>
      <c r="AF29" s="85"/>
      <c r="AG29" s="49"/>
      <c r="AH29" s="49"/>
      <c r="AI29" s="13"/>
      <c r="AJ29" s="13"/>
      <c r="AK29" s="13"/>
      <c r="AL29" s="13"/>
    </row>
    <row r="30" spans="1:38" s="14" customFormat="1" ht="12.75">
      <c r="A30" s="13"/>
      <c r="B30" s="130" t="s">
        <v>658</v>
      </c>
      <c r="C30" s="13"/>
      <c r="D30" s="88"/>
      <c r="E30" s="88"/>
      <c r="F30" s="88"/>
      <c r="G30" s="88"/>
      <c r="H30" s="88"/>
      <c r="I30" s="88"/>
      <c r="J30" s="88"/>
      <c r="K30" s="88"/>
      <c r="L30" s="88"/>
      <c r="M30" s="13"/>
      <c r="N30" s="88"/>
      <c r="O30" s="88"/>
      <c r="P30" s="88"/>
      <c r="Q30" s="13"/>
      <c r="R30" s="88"/>
      <c r="S30" s="88"/>
      <c r="T30" s="88"/>
      <c r="U30" s="13"/>
      <c r="V30" s="88"/>
      <c r="W30" s="88"/>
      <c r="X30" s="88"/>
      <c r="Y30" s="13"/>
      <c r="Z30" s="88"/>
      <c r="AA30" s="88"/>
      <c r="AB30" s="88"/>
      <c r="AC30" s="13"/>
      <c r="AD30" s="88"/>
      <c r="AE30" s="88"/>
      <c r="AF30" s="88"/>
      <c r="AG30" s="13"/>
      <c r="AH30" s="13"/>
      <c r="AI30" s="13"/>
      <c r="AJ30" s="13"/>
      <c r="AK30" s="13"/>
      <c r="AL30" s="13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60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41</v>
      </c>
      <c r="C9" s="40" t="s">
        <v>42</v>
      </c>
      <c r="D9" s="77">
        <v>4307707264</v>
      </c>
      <c r="E9" s="78">
        <v>764669130</v>
      </c>
      <c r="F9" s="79">
        <f>$D9+$E9</f>
        <v>5072376394</v>
      </c>
      <c r="G9" s="77">
        <v>4307579764</v>
      </c>
      <c r="H9" s="78">
        <v>764669130</v>
      </c>
      <c r="I9" s="80">
        <f>$G9+$H9</f>
        <v>5072248894</v>
      </c>
      <c r="J9" s="77">
        <v>1482703586</v>
      </c>
      <c r="K9" s="78">
        <v>36993198</v>
      </c>
      <c r="L9" s="78">
        <f>$J9+$K9</f>
        <v>1519696784</v>
      </c>
      <c r="M9" s="41">
        <f>IF($F9=0,0,$L9/$F9)</f>
        <v>0.29960252669687826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1482703586</v>
      </c>
      <c r="AA9" s="78">
        <v>36993198</v>
      </c>
      <c r="AB9" s="78">
        <f>$Z9+$AA9</f>
        <v>1519696784</v>
      </c>
      <c r="AC9" s="41">
        <f>IF($F9=0,0,$AB9/$F9)</f>
        <v>0.29960252669687826</v>
      </c>
      <c r="AD9" s="77">
        <v>1285393405</v>
      </c>
      <c r="AE9" s="78">
        <v>38980166</v>
      </c>
      <c r="AF9" s="78">
        <f>$AD9+$AE9</f>
        <v>1324373571</v>
      </c>
      <c r="AG9" s="41">
        <f>IF($AI9=0,0,$AK9/$AI9)</f>
        <v>0.2766204546586425</v>
      </c>
      <c r="AH9" s="41">
        <f>IF($AF9=0,0,(($L9/$AF9)-1))</f>
        <v>0.14748347239556936</v>
      </c>
      <c r="AI9" s="13">
        <v>4787692120</v>
      </c>
      <c r="AJ9" s="13">
        <v>3732407650</v>
      </c>
      <c r="AK9" s="13">
        <v>1324373571</v>
      </c>
      <c r="AL9" s="13"/>
    </row>
    <row r="10" spans="1:38" s="14" customFormat="1" ht="12.75">
      <c r="A10" s="30" t="s">
        <v>96</v>
      </c>
      <c r="B10" s="61" t="s">
        <v>53</v>
      </c>
      <c r="C10" s="40" t="s">
        <v>54</v>
      </c>
      <c r="D10" s="77">
        <v>7616420630</v>
      </c>
      <c r="E10" s="78">
        <v>1406732000</v>
      </c>
      <c r="F10" s="79">
        <f aca="true" t="shared" si="0" ref="F10:F41">$D10+$E10</f>
        <v>9023152630</v>
      </c>
      <c r="G10" s="77">
        <v>7616420630</v>
      </c>
      <c r="H10" s="78">
        <v>1406732000</v>
      </c>
      <c r="I10" s="80">
        <f aca="true" t="shared" si="1" ref="I10:I41">$G10+$H10</f>
        <v>9023152630</v>
      </c>
      <c r="J10" s="77">
        <v>1600962246</v>
      </c>
      <c r="K10" s="78">
        <v>126365992</v>
      </c>
      <c r="L10" s="78">
        <f aca="true" t="shared" si="2" ref="L10:L41">$J10+$K10</f>
        <v>1727328238</v>
      </c>
      <c r="M10" s="41">
        <f aca="true" t="shared" si="3" ref="M10:M41">IF($F10=0,0,$L10/$F10)</f>
        <v>0.19143289588796417</v>
      </c>
      <c r="N10" s="105">
        <v>0</v>
      </c>
      <c r="O10" s="106">
        <v>0</v>
      </c>
      <c r="P10" s="107">
        <f aca="true" t="shared" si="4" ref="P10:P41">$N10+$O10</f>
        <v>0</v>
      </c>
      <c r="Q10" s="41">
        <f aca="true" t="shared" si="5" ref="Q10:Q41">IF($F10=0,0,$P10/$F10)</f>
        <v>0</v>
      </c>
      <c r="R10" s="105">
        <v>0</v>
      </c>
      <c r="S10" s="107">
        <v>0</v>
      </c>
      <c r="T10" s="107">
        <f aca="true" t="shared" si="6" ref="T10:T41">$R10+$S10</f>
        <v>0</v>
      </c>
      <c r="U10" s="41">
        <f aca="true" t="shared" si="7" ref="U10:U41">IF($I10=0,0,$T10/$I10)</f>
        <v>0</v>
      </c>
      <c r="V10" s="105">
        <v>0</v>
      </c>
      <c r="W10" s="107">
        <v>0</v>
      </c>
      <c r="X10" s="107">
        <f aca="true" t="shared" si="8" ref="X10:X41">$V10+$W10</f>
        <v>0</v>
      </c>
      <c r="Y10" s="41">
        <f aca="true" t="shared" si="9" ref="Y10:Y41">IF($I10=0,0,$X10/$I10)</f>
        <v>0</v>
      </c>
      <c r="Z10" s="77">
        <v>1600962246</v>
      </c>
      <c r="AA10" s="78">
        <v>126365992</v>
      </c>
      <c r="AB10" s="78">
        <f aca="true" t="shared" si="10" ref="AB10:AB41">$Z10+$AA10</f>
        <v>1727328238</v>
      </c>
      <c r="AC10" s="41">
        <f aca="true" t="shared" si="11" ref="AC10:AC41">IF($F10=0,0,$AB10/$F10)</f>
        <v>0.19143289588796417</v>
      </c>
      <c r="AD10" s="77">
        <v>1446977612</v>
      </c>
      <c r="AE10" s="78">
        <v>328701479</v>
      </c>
      <c r="AF10" s="78">
        <f aca="true" t="shared" si="12" ref="AF10:AF41">$AD10+$AE10</f>
        <v>1775679091</v>
      </c>
      <c r="AG10" s="41">
        <f aca="true" t="shared" si="13" ref="AG10:AG41">IF($AI10=0,0,$AK10/$AI10)</f>
        <v>0.20192113959760907</v>
      </c>
      <c r="AH10" s="41">
        <f aca="true" t="shared" si="14" ref="AH10:AH41">IF($AF10=0,0,(($L10/$AF10)-1))</f>
        <v>-0.027229499544746294</v>
      </c>
      <c r="AI10" s="13">
        <v>8793923680</v>
      </c>
      <c r="AJ10" s="13">
        <v>7808711910</v>
      </c>
      <c r="AK10" s="13">
        <v>1775679091</v>
      </c>
      <c r="AL10" s="13"/>
    </row>
    <row r="11" spans="1:38" s="58" customFormat="1" ht="12.75">
      <c r="A11" s="62"/>
      <c r="B11" s="63" t="s">
        <v>97</v>
      </c>
      <c r="C11" s="33"/>
      <c r="D11" s="81">
        <f>SUM(D9:D10)</f>
        <v>11924127894</v>
      </c>
      <c r="E11" s="82">
        <f>SUM(E9:E10)</f>
        <v>2171401130</v>
      </c>
      <c r="F11" s="83">
        <f t="shared" si="0"/>
        <v>14095529024</v>
      </c>
      <c r="G11" s="81">
        <f>SUM(G9:G10)</f>
        <v>11924000394</v>
      </c>
      <c r="H11" s="82">
        <f>SUM(H9:H10)</f>
        <v>2171401130</v>
      </c>
      <c r="I11" s="83">
        <f t="shared" si="1"/>
        <v>14095401524</v>
      </c>
      <c r="J11" s="81">
        <f>SUM(J9:J10)</f>
        <v>3083665832</v>
      </c>
      <c r="K11" s="82">
        <f>SUM(K9:K10)</f>
        <v>163359190</v>
      </c>
      <c r="L11" s="82">
        <f t="shared" si="2"/>
        <v>3247025022</v>
      </c>
      <c r="M11" s="45">
        <f t="shared" si="3"/>
        <v>0.23035850704655325</v>
      </c>
      <c r="N11" s="111">
        <f>SUM(N9:N10)</f>
        <v>0</v>
      </c>
      <c r="O11" s="112">
        <f>SUM(O9:O10)</f>
        <v>0</v>
      </c>
      <c r="P11" s="113">
        <f t="shared" si="4"/>
        <v>0</v>
      </c>
      <c r="Q11" s="45">
        <f t="shared" si="5"/>
        <v>0</v>
      </c>
      <c r="R11" s="111">
        <f>SUM(R9:R10)</f>
        <v>0</v>
      </c>
      <c r="S11" s="113">
        <f>SUM(S9:S10)</f>
        <v>0</v>
      </c>
      <c r="T11" s="113">
        <f t="shared" si="6"/>
        <v>0</v>
      </c>
      <c r="U11" s="45">
        <f t="shared" si="7"/>
        <v>0</v>
      </c>
      <c r="V11" s="111">
        <f>SUM(V9:V10)</f>
        <v>0</v>
      </c>
      <c r="W11" s="113">
        <f>SUM(W9:W10)</f>
        <v>0</v>
      </c>
      <c r="X11" s="113">
        <f t="shared" si="8"/>
        <v>0</v>
      </c>
      <c r="Y11" s="45">
        <f t="shared" si="9"/>
        <v>0</v>
      </c>
      <c r="Z11" s="81">
        <f>SUM(Z9:Z10)</f>
        <v>3083665832</v>
      </c>
      <c r="AA11" s="82">
        <f>SUM(AA9:AA10)</f>
        <v>163359190</v>
      </c>
      <c r="AB11" s="82">
        <f t="shared" si="10"/>
        <v>3247025022</v>
      </c>
      <c r="AC11" s="45">
        <f t="shared" si="11"/>
        <v>0.23035850704655325</v>
      </c>
      <c r="AD11" s="81">
        <f>SUM(AD9:AD10)</f>
        <v>2732371017</v>
      </c>
      <c r="AE11" s="82">
        <f>SUM(AE9:AE10)</f>
        <v>367681645</v>
      </c>
      <c r="AF11" s="82">
        <f t="shared" si="12"/>
        <v>3100052662</v>
      </c>
      <c r="AG11" s="45">
        <f t="shared" si="13"/>
        <v>0.228253597189813</v>
      </c>
      <c r="AH11" s="45">
        <f t="shared" si="14"/>
        <v>0.047409633327061274</v>
      </c>
      <c r="AI11" s="64">
        <f>SUM(AI9:AI10)</f>
        <v>13581615800</v>
      </c>
      <c r="AJ11" s="64">
        <f>SUM(AJ9:AJ10)</f>
        <v>11541119560</v>
      </c>
      <c r="AK11" s="64">
        <f>SUM(AK9:AK10)</f>
        <v>3100052662</v>
      </c>
      <c r="AL11" s="64"/>
    </row>
    <row r="12" spans="1:38" s="14" customFormat="1" ht="12.75">
      <c r="A12" s="30" t="s">
        <v>98</v>
      </c>
      <c r="B12" s="61" t="s">
        <v>99</v>
      </c>
      <c r="C12" s="40" t="s">
        <v>100</v>
      </c>
      <c r="D12" s="77">
        <v>167427637</v>
      </c>
      <c r="E12" s="78">
        <v>0</v>
      </c>
      <c r="F12" s="79">
        <f t="shared" si="0"/>
        <v>167427637</v>
      </c>
      <c r="G12" s="77">
        <v>167427637</v>
      </c>
      <c r="H12" s="78">
        <v>0</v>
      </c>
      <c r="I12" s="80">
        <f t="shared" si="1"/>
        <v>167427637</v>
      </c>
      <c r="J12" s="77">
        <v>57002475</v>
      </c>
      <c r="K12" s="78">
        <v>3569646</v>
      </c>
      <c r="L12" s="78">
        <f t="shared" si="2"/>
        <v>60572121</v>
      </c>
      <c r="M12" s="41">
        <f t="shared" si="3"/>
        <v>0.3617808988130197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57002475</v>
      </c>
      <c r="AA12" s="78">
        <v>3569646</v>
      </c>
      <c r="AB12" s="78">
        <f t="shared" si="10"/>
        <v>60572121</v>
      </c>
      <c r="AC12" s="41">
        <f t="shared" si="11"/>
        <v>0.3617808988130197</v>
      </c>
      <c r="AD12" s="77">
        <v>49191471</v>
      </c>
      <c r="AE12" s="78">
        <v>319692</v>
      </c>
      <c r="AF12" s="78">
        <f t="shared" si="12"/>
        <v>49511163</v>
      </c>
      <c r="AG12" s="41">
        <f t="shared" si="13"/>
        <v>0.4128372078875353</v>
      </c>
      <c r="AH12" s="41">
        <f t="shared" si="14"/>
        <v>0.22340331613700926</v>
      </c>
      <c r="AI12" s="13">
        <v>119929023</v>
      </c>
      <c r="AJ12" s="13">
        <v>132905331</v>
      </c>
      <c r="AK12" s="13">
        <v>49511163</v>
      </c>
      <c r="AL12" s="13"/>
    </row>
    <row r="13" spans="1:38" s="14" customFormat="1" ht="12.75">
      <c r="A13" s="30" t="s">
        <v>98</v>
      </c>
      <c r="B13" s="61" t="s">
        <v>101</v>
      </c>
      <c r="C13" s="40" t="s">
        <v>102</v>
      </c>
      <c r="D13" s="77">
        <v>156180378</v>
      </c>
      <c r="E13" s="78">
        <v>21964129</v>
      </c>
      <c r="F13" s="79">
        <f t="shared" si="0"/>
        <v>178144507</v>
      </c>
      <c r="G13" s="77">
        <v>156180378</v>
      </c>
      <c r="H13" s="78">
        <v>21964129</v>
      </c>
      <c r="I13" s="80">
        <f t="shared" si="1"/>
        <v>178144507</v>
      </c>
      <c r="J13" s="77">
        <v>43960274</v>
      </c>
      <c r="K13" s="78">
        <v>4200070</v>
      </c>
      <c r="L13" s="78">
        <f t="shared" si="2"/>
        <v>48160344</v>
      </c>
      <c r="M13" s="41">
        <f t="shared" si="3"/>
        <v>0.2703442548469934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43960274</v>
      </c>
      <c r="AA13" s="78">
        <v>4200070</v>
      </c>
      <c r="AB13" s="78">
        <f t="shared" si="10"/>
        <v>48160344</v>
      </c>
      <c r="AC13" s="41">
        <f t="shared" si="11"/>
        <v>0.2703442548469934</v>
      </c>
      <c r="AD13" s="77">
        <v>38229587</v>
      </c>
      <c r="AE13" s="78">
        <v>837748</v>
      </c>
      <c r="AF13" s="78">
        <f t="shared" si="12"/>
        <v>39067335</v>
      </c>
      <c r="AG13" s="41">
        <f t="shared" si="13"/>
        <v>0.2533891160361661</v>
      </c>
      <c r="AH13" s="41">
        <f t="shared" si="14"/>
        <v>0.2327522212610611</v>
      </c>
      <c r="AI13" s="13">
        <v>154179215</v>
      </c>
      <c r="AJ13" s="13">
        <v>154179215</v>
      </c>
      <c r="AK13" s="13">
        <v>39067335</v>
      </c>
      <c r="AL13" s="13"/>
    </row>
    <row r="14" spans="1:38" s="14" customFormat="1" ht="12.75">
      <c r="A14" s="30" t="s">
        <v>98</v>
      </c>
      <c r="B14" s="61" t="s">
        <v>103</v>
      </c>
      <c r="C14" s="40" t="s">
        <v>104</v>
      </c>
      <c r="D14" s="77">
        <v>41841048</v>
      </c>
      <c r="E14" s="78">
        <v>11530000</v>
      </c>
      <c r="F14" s="79">
        <f t="shared" si="0"/>
        <v>53371048</v>
      </c>
      <c r="G14" s="77">
        <v>41841048</v>
      </c>
      <c r="H14" s="78">
        <v>11530000</v>
      </c>
      <c r="I14" s="80">
        <f t="shared" si="1"/>
        <v>53371048</v>
      </c>
      <c r="J14" s="77">
        <v>3185569</v>
      </c>
      <c r="K14" s="78">
        <v>1844033</v>
      </c>
      <c r="L14" s="78">
        <f t="shared" si="2"/>
        <v>5029602</v>
      </c>
      <c r="M14" s="41">
        <f t="shared" si="3"/>
        <v>0.09423839681769038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3185569</v>
      </c>
      <c r="AA14" s="78">
        <v>1844033</v>
      </c>
      <c r="AB14" s="78">
        <f t="shared" si="10"/>
        <v>5029602</v>
      </c>
      <c r="AC14" s="41">
        <f t="shared" si="11"/>
        <v>0.09423839681769038</v>
      </c>
      <c r="AD14" s="77">
        <v>8875377</v>
      </c>
      <c r="AE14" s="78">
        <v>1273640</v>
      </c>
      <c r="AF14" s="78">
        <f t="shared" si="12"/>
        <v>10149017</v>
      </c>
      <c r="AG14" s="41">
        <f t="shared" si="13"/>
        <v>0.25078701622761507</v>
      </c>
      <c r="AH14" s="41">
        <f t="shared" si="14"/>
        <v>-0.5044247142358713</v>
      </c>
      <c r="AI14" s="13">
        <v>40468670</v>
      </c>
      <c r="AJ14" s="13">
        <v>40468670</v>
      </c>
      <c r="AK14" s="13">
        <v>10149017</v>
      </c>
      <c r="AL14" s="13"/>
    </row>
    <row r="15" spans="1:38" s="14" customFormat="1" ht="12.75">
      <c r="A15" s="30" t="s">
        <v>98</v>
      </c>
      <c r="B15" s="61" t="s">
        <v>105</v>
      </c>
      <c r="C15" s="40" t="s">
        <v>106</v>
      </c>
      <c r="D15" s="77">
        <v>296781040</v>
      </c>
      <c r="E15" s="78">
        <v>120897044</v>
      </c>
      <c r="F15" s="79">
        <f t="shared" si="0"/>
        <v>417678084</v>
      </c>
      <c r="G15" s="77">
        <v>296781040</v>
      </c>
      <c r="H15" s="78">
        <v>120897044</v>
      </c>
      <c r="I15" s="80">
        <f t="shared" si="1"/>
        <v>417678084</v>
      </c>
      <c r="J15" s="77">
        <v>88193398</v>
      </c>
      <c r="K15" s="78">
        <v>9322353</v>
      </c>
      <c r="L15" s="78">
        <f t="shared" si="2"/>
        <v>97515751</v>
      </c>
      <c r="M15" s="41">
        <f t="shared" si="3"/>
        <v>0.23347107434059192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88193398</v>
      </c>
      <c r="AA15" s="78">
        <v>9322353</v>
      </c>
      <c r="AB15" s="78">
        <f t="shared" si="10"/>
        <v>97515751</v>
      </c>
      <c r="AC15" s="41">
        <f t="shared" si="11"/>
        <v>0.23347107434059192</v>
      </c>
      <c r="AD15" s="77">
        <v>92106682</v>
      </c>
      <c r="AE15" s="78">
        <v>3101722</v>
      </c>
      <c r="AF15" s="78">
        <f t="shared" si="12"/>
        <v>95208404</v>
      </c>
      <c r="AG15" s="41">
        <f t="shared" si="13"/>
        <v>0.2612992989933935</v>
      </c>
      <c r="AH15" s="41">
        <f t="shared" si="14"/>
        <v>0.024234698861247628</v>
      </c>
      <c r="AI15" s="13">
        <v>364365325</v>
      </c>
      <c r="AJ15" s="13">
        <v>364365325</v>
      </c>
      <c r="AK15" s="13">
        <v>95208404</v>
      </c>
      <c r="AL15" s="13"/>
    </row>
    <row r="16" spans="1:38" s="14" customFormat="1" ht="12.75">
      <c r="A16" s="30" t="s">
        <v>98</v>
      </c>
      <c r="B16" s="61" t="s">
        <v>107</v>
      </c>
      <c r="C16" s="40" t="s">
        <v>108</v>
      </c>
      <c r="D16" s="77">
        <v>259280744</v>
      </c>
      <c r="E16" s="78">
        <v>34353148</v>
      </c>
      <c r="F16" s="79">
        <f t="shared" si="0"/>
        <v>293633892</v>
      </c>
      <c r="G16" s="77">
        <v>259280744</v>
      </c>
      <c r="H16" s="78">
        <v>34353148</v>
      </c>
      <c r="I16" s="80">
        <f t="shared" si="1"/>
        <v>293633892</v>
      </c>
      <c r="J16" s="77">
        <v>72318048</v>
      </c>
      <c r="K16" s="78">
        <v>3462453</v>
      </c>
      <c r="L16" s="78">
        <f t="shared" si="2"/>
        <v>75780501</v>
      </c>
      <c r="M16" s="41">
        <f t="shared" si="3"/>
        <v>0.25807818192867193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72318048</v>
      </c>
      <c r="AA16" s="78">
        <v>3462453</v>
      </c>
      <c r="AB16" s="78">
        <f t="shared" si="10"/>
        <v>75780501</v>
      </c>
      <c r="AC16" s="41">
        <f t="shared" si="11"/>
        <v>0.25807818192867193</v>
      </c>
      <c r="AD16" s="77">
        <v>47376421</v>
      </c>
      <c r="AE16" s="78">
        <v>4279664</v>
      </c>
      <c r="AF16" s="78">
        <f t="shared" si="12"/>
        <v>51656085</v>
      </c>
      <c r="AG16" s="41">
        <f t="shared" si="13"/>
        <v>0.24667526052393146</v>
      </c>
      <c r="AH16" s="41">
        <f t="shared" si="14"/>
        <v>0.46701982931923713</v>
      </c>
      <c r="AI16" s="13">
        <v>209409265</v>
      </c>
      <c r="AJ16" s="13">
        <v>209409265</v>
      </c>
      <c r="AK16" s="13">
        <v>51656085</v>
      </c>
      <c r="AL16" s="13"/>
    </row>
    <row r="17" spans="1:38" s="14" customFormat="1" ht="12.75">
      <c r="A17" s="30" t="s">
        <v>98</v>
      </c>
      <c r="B17" s="61" t="s">
        <v>109</v>
      </c>
      <c r="C17" s="40" t="s">
        <v>110</v>
      </c>
      <c r="D17" s="77">
        <v>111031835</v>
      </c>
      <c r="E17" s="78">
        <v>22827305</v>
      </c>
      <c r="F17" s="79">
        <f t="shared" si="0"/>
        <v>133859140</v>
      </c>
      <c r="G17" s="77">
        <v>111031835</v>
      </c>
      <c r="H17" s="78">
        <v>22827305</v>
      </c>
      <c r="I17" s="80">
        <f t="shared" si="1"/>
        <v>133859140</v>
      </c>
      <c r="J17" s="77">
        <v>26808375</v>
      </c>
      <c r="K17" s="78">
        <v>2364385</v>
      </c>
      <c r="L17" s="78">
        <f t="shared" si="2"/>
        <v>29172760</v>
      </c>
      <c r="M17" s="41">
        <f t="shared" si="3"/>
        <v>0.2179362574718469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26808375</v>
      </c>
      <c r="AA17" s="78">
        <v>2364385</v>
      </c>
      <c r="AB17" s="78">
        <f t="shared" si="10"/>
        <v>29172760</v>
      </c>
      <c r="AC17" s="41">
        <f t="shared" si="11"/>
        <v>0.2179362574718469</v>
      </c>
      <c r="AD17" s="77">
        <v>26223966</v>
      </c>
      <c r="AE17" s="78">
        <v>1870907</v>
      </c>
      <c r="AF17" s="78">
        <f t="shared" si="12"/>
        <v>28094873</v>
      </c>
      <c r="AG17" s="41">
        <f t="shared" si="13"/>
        <v>0.272552845878328</v>
      </c>
      <c r="AH17" s="41">
        <f t="shared" si="14"/>
        <v>0.03836596805402892</v>
      </c>
      <c r="AI17" s="13">
        <v>103080461</v>
      </c>
      <c r="AJ17" s="13">
        <v>103080461</v>
      </c>
      <c r="AK17" s="13">
        <v>28094873</v>
      </c>
      <c r="AL17" s="13"/>
    </row>
    <row r="18" spans="1:38" s="14" customFormat="1" ht="12.75">
      <c r="A18" s="30" t="s">
        <v>98</v>
      </c>
      <c r="B18" s="61" t="s">
        <v>111</v>
      </c>
      <c r="C18" s="40" t="s">
        <v>112</v>
      </c>
      <c r="D18" s="77">
        <v>44468582</v>
      </c>
      <c r="E18" s="78">
        <v>0</v>
      </c>
      <c r="F18" s="79">
        <f t="shared" si="0"/>
        <v>44468582</v>
      </c>
      <c r="G18" s="77">
        <v>44468582</v>
      </c>
      <c r="H18" s="78">
        <v>0</v>
      </c>
      <c r="I18" s="80">
        <f t="shared" si="1"/>
        <v>44468582</v>
      </c>
      <c r="J18" s="77">
        <v>4553508</v>
      </c>
      <c r="K18" s="78">
        <v>2693035</v>
      </c>
      <c r="L18" s="78">
        <f t="shared" si="2"/>
        <v>7246543</v>
      </c>
      <c r="M18" s="41">
        <f t="shared" si="3"/>
        <v>0.16295871543644005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4553508</v>
      </c>
      <c r="AA18" s="78">
        <v>2693035</v>
      </c>
      <c r="AB18" s="78">
        <f t="shared" si="10"/>
        <v>7246543</v>
      </c>
      <c r="AC18" s="41">
        <f t="shared" si="11"/>
        <v>0.16295871543644005</v>
      </c>
      <c r="AD18" s="77">
        <v>13970333</v>
      </c>
      <c r="AE18" s="78">
        <v>4912586</v>
      </c>
      <c r="AF18" s="78">
        <f t="shared" si="12"/>
        <v>18882919</v>
      </c>
      <c r="AG18" s="41">
        <f t="shared" si="13"/>
        <v>0.43914734304252434</v>
      </c>
      <c r="AH18" s="41">
        <f t="shared" si="14"/>
        <v>-0.6162381991894368</v>
      </c>
      <c r="AI18" s="13">
        <v>42999051</v>
      </c>
      <c r="AJ18" s="13">
        <v>42999051</v>
      </c>
      <c r="AK18" s="13">
        <v>18882919</v>
      </c>
      <c r="AL18" s="13"/>
    </row>
    <row r="19" spans="1:38" s="14" customFormat="1" ht="12.75">
      <c r="A19" s="30" t="s">
        <v>98</v>
      </c>
      <c r="B19" s="61" t="s">
        <v>113</v>
      </c>
      <c r="C19" s="40" t="s">
        <v>114</v>
      </c>
      <c r="D19" s="77">
        <v>521253373</v>
      </c>
      <c r="E19" s="78">
        <v>38151900</v>
      </c>
      <c r="F19" s="79">
        <f t="shared" si="0"/>
        <v>559405273</v>
      </c>
      <c r="G19" s="77">
        <v>521253373</v>
      </c>
      <c r="H19" s="78">
        <v>38151900</v>
      </c>
      <c r="I19" s="80">
        <f t="shared" si="1"/>
        <v>559405273</v>
      </c>
      <c r="J19" s="77">
        <v>75819737</v>
      </c>
      <c r="K19" s="78">
        <v>22800</v>
      </c>
      <c r="L19" s="78">
        <f t="shared" si="2"/>
        <v>75842537</v>
      </c>
      <c r="M19" s="41">
        <f t="shared" si="3"/>
        <v>0.13557708634612745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75819737</v>
      </c>
      <c r="AA19" s="78">
        <v>22800</v>
      </c>
      <c r="AB19" s="78">
        <f t="shared" si="10"/>
        <v>75842537</v>
      </c>
      <c r="AC19" s="41">
        <f t="shared" si="11"/>
        <v>0.13557708634612745</v>
      </c>
      <c r="AD19" s="77">
        <v>204100832</v>
      </c>
      <c r="AE19" s="78">
        <v>3213183</v>
      </c>
      <c r="AF19" s="78">
        <f t="shared" si="12"/>
        <v>207314015</v>
      </c>
      <c r="AG19" s="41">
        <f t="shared" si="13"/>
        <v>0.42535487073167805</v>
      </c>
      <c r="AH19" s="41">
        <f t="shared" si="14"/>
        <v>-0.6341658956342147</v>
      </c>
      <c r="AI19" s="13">
        <v>487390716</v>
      </c>
      <c r="AJ19" s="13">
        <v>487390716</v>
      </c>
      <c r="AK19" s="13">
        <v>207314015</v>
      </c>
      <c r="AL19" s="13"/>
    </row>
    <row r="20" spans="1:38" s="14" customFormat="1" ht="12.75">
      <c r="A20" s="30" t="s">
        <v>98</v>
      </c>
      <c r="B20" s="61" t="s">
        <v>115</v>
      </c>
      <c r="C20" s="40" t="s">
        <v>116</v>
      </c>
      <c r="D20" s="77">
        <v>0</v>
      </c>
      <c r="E20" s="78">
        <v>20245086</v>
      </c>
      <c r="F20" s="79">
        <f t="shared" si="0"/>
        <v>20245086</v>
      </c>
      <c r="G20" s="77">
        <v>0</v>
      </c>
      <c r="H20" s="78">
        <v>20245086</v>
      </c>
      <c r="I20" s="80">
        <f t="shared" si="1"/>
        <v>20245086</v>
      </c>
      <c r="J20" s="77">
        <v>440999</v>
      </c>
      <c r="K20" s="78">
        <v>0</v>
      </c>
      <c r="L20" s="78">
        <f t="shared" si="2"/>
        <v>440999</v>
      </c>
      <c r="M20" s="41">
        <f t="shared" si="3"/>
        <v>0.02178301440655772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440999</v>
      </c>
      <c r="AA20" s="78">
        <v>0</v>
      </c>
      <c r="AB20" s="78">
        <f t="shared" si="10"/>
        <v>440999</v>
      </c>
      <c r="AC20" s="41">
        <f t="shared" si="11"/>
        <v>0.02178301440655772</v>
      </c>
      <c r="AD20" s="77">
        <v>0</v>
      </c>
      <c r="AE20" s="78">
        <v>0</v>
      </c>
      <c r="AF20" s="78">
        <f t="shared" si="12"/>
        <v>0</v>
      </c>
      <c r="AG20" s="41">
        <f t="shared" si="13"/>
        <v>0</v>
      </c>
      <c r="AH20" s="41">
        <f t="shared" si="14"/>
        <v>0</v>
      </c>
      <c r="AI20" s="13">
        <v>0</v>
      </c>
      <c r="AJ20" s="13">
        <v>0</v>
      </c>
      <c r="AK20" s="13">
        <v>0</v>
      </c>
      <c r="AL20" s="13"/>
    </row>
    <row r="21" spans="1:38" s="14" customFormat="1" ht="12.75">
      <c r="A21" s="30" t="s">
        <v>117</v>
      </c>
      <c r="B21" s="61" t="s">
        <v>118</v>
      </c>
      <c r="C21" s="40" t="s">
        <v>119</v>
      </c>
      <c r="D21" s="77">
        <v>191777934</v>
      </c>
      <c r="E21" s="78">
        <v>6552000</v>
      </c>
      <c r="F21" s="79">
        <f t="shared" si="0"/>
        <v>198329934</v>
      </c>
      <c r="G21" s="77">
        <v>191777934</v>
      </c>
      <c r="H21" s="78">
        <v>6552000</v>
      </c>
      <c r="I21" s="80">
        <f t="shared" si="1"/>
        <v>198329934</v>
      </c>
      <c r="J21" s="77">
        <v>13862337</v>
      </c>
      <c r="K21" s="78">
        <v>592978</v>
      </c>
      <c r="L21" s="78">
        <f t="shared" si="2"/>
        <v>14455315</v>
      </c>
      <c r="M21" s="41">
        <f t="shared" si="3"/>
        <v>0.07288519039188507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13862337</v>
      </c>
      <c r="AA21" s="78">
        <v>592978</v>
      </c>
      <c r="AB21" s="78">
        <f t="shared" si="10"/>
        <v>14455315</v>
      </c>
      <c r="AC21" s="41">
        <f t="shared" si="11"/>
        <v>0.07288519039188507</v>
      </c>
      <c r="AD21" s="77">
        <v>68165432</v>
      </c>
      <c r="AE21" s="78">
        <v>173020</v>
      </c>
      <c r="AF21" s="78">
        <f t="shared" si="12"/>
        <v>68338452</v>
      </c>
      <c r="AG21" s="41">
        <f t="shared" si="13"/>
        <v>0.23926521437724513</v>
      </c>
      <c r="AH21" s="41">
        <f t="shared" si="14"/>
        <v>-0.7884746496745346</v>
      </c>
      <c r="AI21" s="13">
        <v>285618000</v>
      </c>
      <c r="AJ21" s="13">
        <v>314151434</v>
      </c>
      <c r="AK21" s="13">
        <v>68338452</v>
      </c>
      <c r="AL21" s="13"/>
    </row>
    <row r="22" spans="1:38" s="58" customFormat="1" ht="12.75">
      <c r="A22" s="62"/>
      <c r="B22" s="63" t="s">
        <v>120</v>
      </c>
      <c r="C22" s="33"/>
      <c r="D22" s="81">
        <f>SUM(D12:D21)</f>
        <v>1790042571</v>
      </c>
      <c r="E22" s="82">
        <f>SUM(E12:E21)</f>
        <v>276520612</v>
      </c>
      <c r="F22" s="83">
        <f t="shared" si="0"/>
        <v>2066563183</v>
      </c>
      <c r="G22" s="81">
        <f>SUM(G12:G21)</f>
        <v>1790042571</v>
      </c>
      <c r="H22" s="82">
        <f>SUM(H12:H21)</f>
        <v>276520612</v>
      </c>
      <c r="I22" s="83">
        <f t="shared" si="1"/>
        <v>2066563183</v>
      </c>
      <c r="J22" s="81">
        <f>SUM(J12:J21)</f>
        <v>386144720</v>
      </c>
      <c r="K22" s="82">
        <f>SUM(K12:K21)</f>
        <v>28071753</v>
      </c>
      <c r="L22" s="82">
        <f t="shared" si="2"/>
        <v>414216473</v>
      </c>
      <c r="M22" s="45">
        <f t="shared" si="3"/>
        <v>0.20043736209346763</v>
      </c>
      <c r="N22" s="111">
        <f>SUM(N12:N21)</f>
        <v>0</v>
      </c>
      <c r="O22" s="112">
        <f>SUM(O12:O21)</f>
        <v>0</v>
      </c>
      <c r="P22" s="113">
        <f t="shared" si="4"/>
        <v>0</v>
      </c>
      <c r="Q22" s="45">
        <f t="shared" si="5"/>
        <v>0</v>
      </c>
      <c r="R22" s="111">
        <f>SUM(R12:R21)</f>
        <v>0</v>
      </c>
      <c r="S22" s="113">
        <f>SUM(S12:S21)</f>
        <v>0</v>
      </c>
      <c r="T22" s="113">
        <f t="shared" si="6"/>
        <v>0</v>
      </c>
      <c r="U22" s="45">
        <f t="shared" si="7"/>
        <v>0</v>
      </c>
      <c r="V22" s="111">
        <f>SUM(V12:V21)</f>
        <v>0</v>
      </c>
      <c r="W22" s="113">
        <f>SUM(W12:W21)</f>
        <v>0</v>
      </c>
      <c r="X22" s="113">
        <f t="shared" si="8"/>
        <v>0</v>
      </c>
      <c r="Y22" s="45">
        <f t="shared" si="9"/>
        <v>0</v>
      </c>
      <c r="Z22" s="81">
        <f>SUM(Z12:Z21)</f>
        <v>386144720</v>
      </c>
      <c r="AA22" s="82">
        <f>SUM(AA12:AA21)</f>
        <v>28071753</v>
      </c>
      <c r="AB22" s="82">
        <f t="shared" si="10"/>
        <v>414216473</v>
      </c>
      <c r="AC22" s="45">
        <f t="shared" si="11"/>
        <v>0.20043736209346763</v>
      </c>
      <c r="AD22" s="81">
        <f>SUM(AD12:AD21)</f>
        <v>548240101</v>
      </c>
      <c r="AE22" s="82">
        <f>SUM(AE12:AE21)</f>
        <v>19982162</v>
      </c>
      <c r="AF22" s="82">
        <f t="shared" si="12"/>
        <v>568222263</v>
      </c>
      <c r="AG22" s="45">
        <f t="shared" si="13"/>
        <v>0.31437964698137877</v>
      </c>
      <c r="AH22" s="45">
        <f t="shared" si="14"/>
        <v>-0.271030897640137</v>
      </c>
      <c r="AI22" s="64">
        <f>SUM(AI12:AI21)</f>
        <v>1807439726</v>
      </c>
      <c r="AJ22" s="64">
        <f>SUM(AJ12:AJ21)</f>
        <v>1848949468</v>
      </c>
      <c r="AK22" s="64">
        <f>SUM(AK12:AK21)</f>
        <v>568222263</v>
      </c>
      <c r="AL22" s="64"/>
    </row>
    <row r="23" spans="1:38" s="14" customFormat="1" ht="12.75">
      <c r="A23" s="30" t="s">
        <v>98</v>
      </c>
      <c r="B23" s="61" t="s">
        <v>121</v>
      </c>
      <c r="C23" s="40" t="s">
        <v>122</v>
      </c>
      <c r="D23" s="77">
        <v>181717999</v>
      </c>
      <c r="E23" s="78">
        <v>56447875</v>
      </c>
      <c r="F23" s="79">
        <f t="shared" si="0"/>
        <v>238165874</v>
      </c>
      <c r="G23" s="77">
        <v>181717999</v>
      </c>
      <c r="H23" s="78">
        <v>56447875</v>
      </c>
      <c r="I23" s="80">
        <f t="shared" si="1"/>
        <v>238165874</v>
      </c>
      <c r="J23" s="77">
        <v>55691482</v>
      </c>
      <c r="K23" s="78">
        <v>16307633</v>
      </c>
      <c r="L23" s="78">
        <f t="shared" si="2"/>
        <v>71999115</v>
      </c>
      <c r="M23" s="41">
        <f t="shared" si="3"/>
        <v>0.3023065974598863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55691482</v>
      </c>
      <c r="AA23" s="78">
        <v>16307633</v>
      </c>
      <c r="AB23" s="78">
        <f t="shared" si="10"/>
        <v>71999115</v>
      </c>
      <c r="AC23" s="41">
        <f t="shared" si="11"/>
        <v>0.3023065974598863</v>
      </c>
      <c r="AD23" s="77">
        <v>68063775</v>
      </c>
      <c r="AE23" s="78">
        <v>9387423</v>
      </c>
      <c r="AF23" s="78">
        <f t="shared" si="12"/>
        <v>77451198</v>
      </c>
      <c r="AG23" s="41">
        <f t="shared" si="13"/>
        <v>0.45116142708103363</v>
      </c>
      <c r="AH23" s="41">
        <f t="shared" si="14"/>
        <v>-0.07039378525816997</v>
      </c>
      <c r="AI23" s="13">
        <v>171670700</v>
      </c>
      <c r="AJ23" s="13">
        <v>171670700</v>
      </c>
      <c r="AK23" s="13">
        <v>77451198</v>
      </c>
      <c r="AL23" s="13"/>
    </row>
    <row r="24" spans="1:38" s="14" customFormat="1" ht="12.75">
      <c r="A24" s="30" t="s">
        <v>98</v>
      </c>
      <c r="B24" s="61" t="s">
        <v>123</v>
      </c>
      <c r="C24" s="40" t="s">
        <v>124</v>
      </c>
      <c r="D24" s="77">
        <v>216960816</v>
      </c>
      <c r="E24" s="78">
        <v>65164647</v>
      </c>
      <c r="F24" s="79">
        <f t="shared" si="0"/>
        <v>282125463</v>
      </c>
      <c r="G24" s="77">
        <v>216960816</v>
      </c>
      <c r="H24" s="78">
        <v>65164647</v>
      </c>
      <c r="I24" s="80">
        <f t="shared" si="1"/>
        <v>282125463</v>
      </c>
      <c r="J24" s="77">
        <v>60857833</v>
      </c>
      <c r="K24" s="78">
        <v>219137</v>
      </c>
      <c r="L24" s="78">
        <f t="shared" si="2"/>
        <v>61076970</v>
      </c>
      <c r="M24" s="41">
        <f t="shared" si="3"/>
        <v>0.21648868326358758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60857833</v>
      </c>
      <c r="AA24" s="78">
        <v>219137</v>
      </c>
      <c r="AB24" s="78">
        <f t="shared" si="10"/>
        <v>61076970</v>
      </c>
      <c r="AC24" s="41">
        <f t="shared" si="11"/>
        <v>0.21648868326358758</v>
      </c>
      <c r="AD24" s="77">
        <v>92552710</v>
      </c>
      <c r="AE24" s="78">
        <v>4538903</v>
      </c>
      <c r="AF24" s="78">
        <f t="shared" si="12"/>
        <v>97091613</v>
      </c>
      <c r="AG24" s="41">
        <f t="shared" si="13"/>
        <v>0.5250467642931346</v>
      </c>
      <c r="AH24" s="41">
        <f t="shared" si="14"/>
        <v>-0.3709346449934867</v>
      </c>
      <c r="AI24" s="13">
        <v>184919934</v>
      </c>
      <c r="AJ24" s="13">
        <v>135609606</v>
      </c>
      <c r="AK24" s="13">
        <v>97091613</v>
      </c>
      <c r="AL24" s="13"/>
    </row>
    <row r="25" spans="1:38" s="14" customFormat="1" ht="12.75">
      <c r="A25" s="30" t="s">
        <v>98</v>
      </c>
      <c r="B25" s="61" t="s">
        <v>125</v>
      </c>
      <c r="C25" s="40" t="s">
        <v>126</v>
      </c>
      <c r="D25" s="77">
        <v>60270176</v>
      </c>
      <c r="E25" s="78">
        <v>0</v>
      </c>
      <c r="F25" s="79">
        <f t="shared" si="0"/>
        <v>60270176</v>
      </c>
      <c r="G25" s="77">
        <v>60270176</v>
      </c>
      <c r="H25" s="78">
        <v>0</v>
      </c>
      <c r="I25" s="80">
        <f t="shared" si="1"/>
        <v>60270176</v>
      </c>
      <c r="J25" s="77">
        <v>6866802</v>
      </c>
      <c r="K25" s="78">
        <v>400289</v>
      </c>
      <c r="L25" s="78">
        <f t="shared" si="2"/>
        <v>7267091</v>
      </c>
      <c r="M25" s="41">
        <f t="shared" si="3"/>
        <v>0.12057524106118422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6866802</v>
      </c>
      <c r="AA25" s="78">
        <v>400289</v>
      </c>
      <c r="AB25" s="78">
        <f t="shared" si="10"/>
        <v>7267091</v>
      </c>
      <c r="AC25" s="41">
        <f t="shared" si="11"/>
        <v>0.12057524106118422</v>
      </c>
      <c r="AD25" s="77">
        <v>17174877</v>
      </c>
      <c r="AE25" s="78">
        <v>1901211</v>
      </c>
      <c r="AF25" s="78">
        <f t="shared" si="12"/>
        <v>19076088</v>
      </c>
      <c r="AG25" s="41">
        <f t="shared" si="13"/>
        <v>0.3127637722980063</v>
      </c>
      <c r="AH25" s="41">
        <f t="shared" si="14"/>
        <v>-0.6190471023199307</v>
      </c>
      <c r="AI25" s="13">
        <v>60992000</v>
      </c>
      <c r="AJ25" s="13">
        <v>60992000</v>
      </c>
      <c r="AK25" s="13">
        <v>19076088</v>
      </c>
      <c r="AL25" s="13"/>
    </row>
    <row r="26" spans="1:38" s="14" customFormat="1" ht="12.75">
      <c r="A26" s="30" t="s">
        <v>98</v>
      </c>
      <c r="B26" s="61" t="s">
        <v>127</v>
      </c>
      <c r="C26" s="40" t="s">
        <v>128</v>
      </c>
      <c r="D26" s="77">
        <v>0</v>
      </c>
      <c r="E26" s="78">
        <v>0</v>
      </c>
      <c r="F26" s="79">
        <f t="shared" si="0"/>
        <v>0</v>
      </c>
      <c r="G26" s="77">
        <v>0</v>
      </c>
      <c r="H26" s="78">
        <v>0</v>
      </c>
      <c r="I26" s="80">
        <f t="shared" si="1"/>
        <v>0</v>
      </c>
      <c r="J26" s="77">
        <v>51975505</v>
      </c>
      <c r="K26" s="78">
        <v>1039857</v>
      </c>
      <c r="L26" s="78">
        <f t="shared" si="2"/>
        <v>53015362</v>
      </c>
      <c r="M26" s="41">
        <f t="shared" si="3"/>
        <v>0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51975505</v>
      </c>
      <c r="AA26" s="78">
        <v>1039857</v>
      </c>
      <c r="AB26" s="78">
        <f t="shared" si="10"/>
        <v>53015362</v>
      </c>
      <c r="AC26" s="41">
        <f t="shared" si="11"/>
        <v>0</v>
      </c>
      <c r="AD26" s="77">
        <v>45274333</v>
      </c>
      <c r="AE26" s="78">
        <v>3641690</v>
      </c>
      <c r="AF26" s="78">
        <f t="shared" si="12"/>
        <v>48916023</v>
      </c>
      <c r="AG26" s="41">
        <f t="shared" si="13"/>
        <v>0.4071445511797756</v>
      </c>
      <c r="AH26" s="41">
        <f t="shared" si="14"/>
        <v>0.08380360357586714</v>
      </c>
      <c r="AI26" s="13">
        <v>120144118</v>
      </c>
      <c r="AJ26" s="13">
        <v>120144118</v>
      </c>
      <c r="AK26" s="13">
        <v>48916023</v>
      </c>
      <c r="AL26" s="13"/>
    </row>
    <row r="27" spans="1:38" s="14" customFormat="1" ht="12.75">
      <c r="A27" s="30" t="s">
        <v>98</v>
      </c>
      <c r="B27" s="61" t="s">
        <v>129</v>
      </c>
      <c r="C27" s="40" t="s">
        <v>130</v>
      </c>
      <c r="D27" s="77">
        <v>0</v>
      </c>
      <c r="E27" s="78">
        <v>23961107</v>
      </c>
      <c r="F27" s="79">
        <f t="shared" si="0"/>
        <v>23961107</v>
      </c>
      <c r="G27" s="77">
        <v>0</v>
      </c>
      <c r="H27" s="78">
        <v>23961107</v>
      </c>
      <c r="I27" s="80">
        <f t="shared" si="1"/>
        <v>23961107</v>
      </c>
      <c r="J27" s="77">
        <v>37839592</v>
      </c>
      <c r="K27" s="78">
        <v>6085347</v>
      </c>
      <c r="L27" s="78">
        <f t="shared" si="2"/>
        <v>43924939</v>
      </c>
      <c r="M27" s="41">
        <f t="shared" si="3"/>
        <v>1.8331765306168868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37839592</v>
      </c>
      <c r="AA27" s="78">
        <v>6085347</v>
      </c>
      <c r="AB27" s="78">
        <f t="shared" si="10"/>
        <v>43924939</v>
      </c>
      <c r="AC27" s="41">
        <f t="shared" si="11"/>
        <v>1.8331765306168868</v>
      </c>
      <c r="AD27" s="77">
        <v>875173</v>
      </c>
      <c r="AE27" s="78">
        <v>1237059</v>
      </c>
      <c r="AF27" s="78">
        <f t="shared" si="12"/>
        <v>2112232</v>
      </c>
      <c r="AG27" s="41">
        <f t="shared" si="13"/>
        <v>0.037491457962882564</v>
      </c>
      <c r="AH27" s="41">
        <f t="shared" si="14"/>
        <v>19.795508731995348</v>
      </c>
      <c r="AI27" s="13">
        <v>56339020</v>
      </c>
      <c r="AJ27" s="13">
        <v>56339020</v>
      </c>
      <c r="AK27" s="13">
        <v>2112232</v>
      </c>
      <c r="AL27" s="13"/>
    </row>
    <row r="28" spans="1:38" s="14" customFormat="1" ht="12.75">
      <c r="A28" s="30" t="s">
        <v>98</v>
      </c>
      <c r="B28" s="61" t="s">
        <v>131</v>
      </c>
      <c r="C28" s="40" t="s">
        <v>132</v>
      </c>
      <c r="D28" s="77">
        <v>161306899</v>
      </c>
      <c r="E28" s="78">
        <v>36808350</v>
      </c>
      <c r="F28" s="79">
        <f t="shared" si="0"/>
        <v>198115249</v>
      </c>
      <c r="G28" s="77">
        <v>161306899</v>
      </c>
      <c r="H28" s="78">
        <v>36808350</v>
      </c>
      <c r="I28" s="80">
        <f t="shared" si="1"/>
        <v>198115249</v>
      </c>
      <c r="J28" s="77">
        <v>18617187</v>
      </c>
      <c r="K28" s="78">
        <v>3338862</v>
      </c>
      <c r="L28" s="78">
        <f t="shared" si="2"/>
        <v>21956049</v>
      </c>
      <c r="M28" s="41">
        <f t="shared" si="3"/>
        <v>0.11082462915310472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18617187</v>
      </c>
      <c r="AA28" s="78">
        <v>3338862</v>
      </c>
      <c r="AB28" s="78">
        <f t="shared" si="10"/>
        <v>21956049</v>
      </c>
      <c r="AC28" s="41">
        <f t="shared" si="11"/>
        <v>0.11082462915310472</v>
      </c>
      <c r="AD28" s="77">
        <v>4670060</v>
      </c>
      <c r="AE28" s="78">
        <v>6286399</v>
      </c>
      <c r="AF28" s="78">
        <f t="shared" si="12"/>
        <v>10956459</v>
      </c>
      <c r="AG28" s="41">
        <f t="shared" si="13"/>
        <v>0.0928568559151814</v>
      </c>
      <c r="AH28" s="41">
        <f t="shared" si="14"/>
        <v>1.0039365820654282</v>
      </c>
      <c r="AI28" s="13">
        <v>117993000</v>
      </c>
      <c r="AJ28" s="13">
        <v>117993000</v>
      </c>
      <c r="AK28" s="13">
        <v>10956459</v>
      </c>
      <c r="AL28" s="13"/>
    </row>
    <row r="29" spans="1:38" s="14" customFormat="1" ht="12.75">
      <c r="A29" s="30" t="s">
        <v>98</v>
      </c>
      <c r="B29" s="61" t="s">
        <v>133</v>
      </c>
      <c r="C29" s="40" t="s">
        <v>134</v>
      </c>
      <c r="D29" s="77">
        <v>49534129</v>
      </c>
      <c r="E29" s="78">
        <v>12854250</v>
      </c>
      <c r="F29" s="79">
        <f t="shared" si="0"/>
        <v>62388379</v>
      </c>
      <c r="G29" s="77">
        <v>49534129</v>
      </c>
      <c r="H29" s="78">
        <v>12854250</v>
      </c>
      <c r="I29" s="80">
        <f t="shared" si="1"/>
        <v>62388379</v>
      </c>
      <c r="J29" s="77">
        <v>15699127</v>
      </c>
      <c r="K29" s="78">
        <v>1827825</v>
      </c>
      <c r="L29" s="78">
        <f t="shared" si="2"/>
        <v>17526952</v>
      </c>
      <c r="M29" s="41">
        <f t="shared" si="3"/>
        <v>0.28093296028736375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15699127</v>
      </c>
      <c r="AA29" s="78">
        <v>1827825</v>
      </c>
      <c r="AB29" s="78">
        <f t="shared" si="10"/>
        <v>17526952</v>
      </c>
      <c r="AC29" s="41">
        <f t="shared" si="11"/>
        <v>0.28093296028736375</v>
      </c>
      <c r="AD29" s="77">
        <v>18617477</v>
      </c>
      <c r="AE29" s="78">
        <v>849959</v>
      </c>
      <c r="AF29" s="78">
        <f t="shared" si="12"/>
        <v>19467436</v>
      </c>
      <c r="AG29" s="41">
        <f t="shared" si="13"/>
        <v>0.3504254197482109</v>
      </c>
      <c r="AH29" s="41">
        <f t="shared" si="14"/>
        <v>-0.0996784579129989</v>
      </c>
      <c r="AI29" s="13">
        <v>55553721</v>
      </c>
      <c r="AJ29" s="13">
        <v>55553721</v>
      </c>
      <c r="AK29" s="13">
        <v>19467436</v>
      </c>
      <c r="AL29" s="13"/>
    </row>
    <row r="30" spans="1:38" s="14" customFormat="1" ht="12.75">
      <c r="A30" s="30" t="s">
        <v>117</v>
      </c>
      <c r="B30" s="61" t="s">
        <v>135</v>
      </c>
      <c r="C30" s="40" t="s">
        <v>136</v>
      </c>
      <c r="D30" s="77">
        <v>1358950905</v>
      </c>
      <c r="E30" s="78">
        <v>416135488</v>
      </c>
      <c r="F30" s="79">
        <f t="shared" si="0"/>
        <v>1775086393</v>
      </c>
      <c r="G30" s="77">
        <v>1358950905</v>
      </c>
      <c r="H30" s="78">
        <v>416135488</v>
      </c>
      <c r="I30" s="80">
        <f t="shared" si="1"/>
        <v>1775086393</v>
      </c>
      <c r="J30" s="77">
        <v>258836204</v>
      </c>
      <c r="K30" s="78">
        <v>75224816</v>
      </c>
      <c r="L30" s="78">
        <f t="shared" si="2"/>
        <v>334061020</v>
      </c>
      <c r="M30" s="41">
        <f t="shared" si="3"/>
        <v>0.18819423173844363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258836204</v>
      </c>
      <c r="AA30" s="78">
        <v>75224816</v>
      </c>
      <c r="AB30" s="78">
        <f t="shared" si="10"/>
        <v>334061020</v>
      </c>
      <c r="AC30" s="41">
        <f t="shared" si="11"/>
        <v>0.18819423173844363</v>
      </c>
      <c r="AD30" s="77">
        <v>235559625</v>
      </c>
      <c r="AE30" s="78">
        <v>59761872</v>
      </c>
      <c r="AF30" s="78">
        <f t="shared" si="12"/>
        <v>295321497</v>
      </c>
      <c r="AG30" s="41">
        <f t="shared" si="13"/>
        <v>0.19293720007766368</v>
      </c>
      <c r="AH30" s="41">
        <f t="shared" si="14"/>
        <v>0.13117745708840145</v>
      </c>
      <c r="AI30" s="13">
        <v>1530661256</v>
      </c>
      <c r="AJ30" s="13">
        <v>1530661256</v>
      </c>
      <c r="AK30" s="13">
        <v>295321497</v>
      </c>
      <c r="AL30" s="13"/>
    </row>
    <row r="31" spans="1:38" s="58" customFormat="1" ht="12.75">
      <c r="A31" s="62"/>
      <c r="B31" s="63" t="s">
        <v>137</v>
      </c>
      <c r="C31" s="33"/>
      <c r="D31" s="81">
        <f>SUM(D23:D30)</f>
        <v>2028740924</v>
      </c>
      <c r="E31" s="82">
        <f>SUM(E23:E30)</f>
        <v>611371717</v>
      </c>
      <c r="F31" s="83">
        <f t="shared" si="0"/>
        <v>2640112641</v>
      </c>
      <c r="G31" s="81">
        <f>SUM(G23:G30)</f>
        <v>2028740924</v>
      </c>
      <c r="H31" s="82">
        <f>SUM(H23:H30)</f>
        <v>611371717</v>
      </c>
      <c r="I31" s="83">
        <f t="shared" si="1"/>
        <v>2640112641</v>
      </c>
      <c r="J31" s="81">
        <f>SUM(J23:J30)</f>
        <v>506383732</v>
      </c>
      <c r="K31" s="82">
        <f>SUM(K23:K30)</f>
        <v>104443766</v>
      </c>
      <c r="L31" s="82">
        <f t="shared" si="2"/>
        <v>610827498</v>
      </c>
      <c r="M31" s="45">
        <f t="shared" si="3"/>
        <v>0.23136418064671507</v>
      </c>
      <c r="N31" s="111">
        <f>SUM(N23:N30)</f>
        <v>0</v>
      </c>
      <c r="O31" s="112">
        <f>SUM(O23:O30)</f>
        <v>0</v>
      </c>
      <c r="P31" s="113">
        <f t="shared" si="4"/>
        <v>0</v>
      </c>
      <c r="Q31" s="45">
        <f t="shared" si="5"/>
        <v>0</v>
      </c>
      <c r="R31" s="111">
        <f>SUM(R23:R30)</f>
        <v>0</v>
      </c>
      <c r="S31" s="113">
        <f>SUM(S23:S30)</f>
        <v>0</v>
      </c>
      <c r="T31" s="113">
        <f t="shared" si="6"/>
        <v>0</v>
      </c>
      <c r="U31" s="45">
        <f t="shared" si="7"/>
        <v>0</v>
      </c>
      <c r="V31" s="111">
        <f>SUM(V23:V30)</f>
        <v>0</v>
      </c>
      <c r="W31" s="113">
        <f>SUM(W23:W30)</f>
        <v>0</v>
      </c>
      <c r="X31" s="113">
        <f t="shared" si="8"/>
        <v>0</v>
      </c>
      <c r="Y31" s="45">
        <f t="shared" si="9"/>
        <v>0</v>
      </c>
      <c r="Z31" s="81">
        <f>SUM(Z23:Z30)</f>
        <v>506383732</v>
      </c>
      <c r="AA31" s="82">
        <f>SUM(AA23:AA30)</f>
        <v>104443766</v>
      </c>
      <c r="AB31" s="82">
        <f t="shared" si="10"/>
        <v>610827498</v>
      </c>
      <c r="AC31" s="45">
        <f t="shared" si="11"/>
        <v>0.23136418064671507</v>
      </c>
      <c r="AD31" s="81">
        <f>SUM(AD23:AD30)</f>
        <v>482788030</v>
      </c>
      <c r="AE31" s="82">
        <f>SUM(AE23:AE30)</f>
        <v>87604516</v>
      </c>
      <c r="AF31" s="82">
        <f t="shared" si="12"/>
        <v>570392546</v>
      </c>
      <c r="AG31" s="45">
        <f t="shared" si="13"/>
        <v>0.24818303139396822</v>
      </c>
      <c r="AH31" s="45">
        <f t="shared" si="14"/>
        <v>0.07088969216648922</v>
      </c>
      <c r="AI31" s="64">
        <f>SUM(AI23:AI30)</f>
        <v>2298273749</v>
      </c>
      <c r="AJ31" s="64">
        <f>SUM(AJ23:AJ30)</f>
        <v>2248963421</v>
      </c>
      <c r="AK31" s="64">
        <f>SUM(AK23:AK30)</f>
        <v>570392546</v>
      </c>
      <c r="AL31" s="64"/>
    </row>
    <row r="32" spans="1:38" s="14" customFormat="1" ht="12.75">
      <c r="A32" s="30" t="s">
        <v>98</v>
      </c>
      <c r="B32" s="61" t="s">
        <v>138</v>
      </c>
      <c r="C32" s="40" t="s">
        <v>139</v>
      </c>
      <c r="D32" s="77">
        <v>0</v>
      </c>
      <c r="E32" s="78">
        <v>0</v>
      </c>
      <c r="F32" s="79">
        <f t="shared" si="0"/>
        <v>0</v>
      </c>
      <c r="G32" s="77">
        <v>0</v>
      </c>
      <c r="H32" s="78">
        <v>0</v>
      </c>
      <c r="I32" s="80">
        <f t="shared" si="1"/>
        <v>0</v>
      </c>
      <c r="J32" s="77">
        <v>80330122</v>
      </c>
      <c r="K32" s="78">
        <v>0</v>
      </c>
      <c r="L32" s="78">
        <f t="shared" si="2"/>
        <v>80330122</v>
      </c>
      <c r="M32" s="41">
        <f t="shared" si="3"/>
        <v>0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80330122</v>
      </c>
      <c r="AA32" s="78">
        <v>0</v>
      </c>
      <c r="AB32" s="78">
        <f t="shared" si="10"/>
        <v>80330122</v>
      </c>
      <c r="AC32" s="41">
        <f t="shared" si="11"/>
        <v>0</v>
      </c>
      <c r="AD32" s="77">
        <v>17606205</v>
      </c>
      <c r="AE32" s="78">
        <v>0</v>
      </c>
      <c r="AF32" s="78">
        <f t="shared" si="12"/>
        <v>17606205</v>
      </c>
      <c r="AG32" s="41">
        <f t="shared" si="13"/>
        <v>0.10088662877050072</v>
      </c>
      <c r="AH32" s="41">
        <f t="shared" si="14"/>
        <v>3.5626029005114956</v>
      </c>
      <c r="AI32" s="13">
        <v>174514752</v>
      </c>
      <c r="AJ32" s="13">
        <v>174514752</v>
      </c>
      <c r="AK32" s="13">
        <v>17606205</v>
      </c>
      <c r="AL32" s="13"/>
    </row>
    <row r="33" spans="1:38" s="14" customFormat="1" ht="12.75">
      <c r="A33" s="30" t="s">
        <v>98</v>
      </c>
      <c r="B33" s="61" t="s">
        <v>140</v>
      </c>
      <c r="C33" s="40" t="s">
        <v>141</v>
      </c>
      <c r="D33" s="77">
        <v>57960722</v>
      </c>
      <c r="E33" s="78">
        <v>20034050</v>
      </c>
      <c r="F33" s="79">
        <f t="shared" si="0"/>
        <v>77994772</v>
      </c>
      <c r="G33" s="77">
        <v>57960722</v>
      </c>
      <c r="H33" s="78">
        <v>20034050</v>
      </c>
      <c r="I33" s="80">
        <f t="shared" si="1"/>
        <v>77994772</v>
      </c>
      <c r="J33" s="77">
        <v>13943952</v>
      </c>
      <c r="K33" s="78">
        <v>30305</v>
      </c>
      <c r="L33" s="78">
        <f t="shared" si="2"/>
        <v>13974257</v>
      </c>
      <c r="M33" s="41">
        <f t="shared" si="3"/>
        <v>0.17916914995276864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13943952</v>
      </c>
      <c r="AA33" s="78">
        <v>30305</v>
      </c>
      <c r="AB33" s="78">
        <f t="shared" si="10"/>
        <v>13974257</v>
      </c>
      <c r="AC33" s="41">
        <f t="shared" si="11"/>
        <v>0.17916914995276864</v>
      </c>
      <c r="AD33" s="77">
        <v>11724241</v>
      </c>
      <c r="AE33" s="78">
        <v>452730</v>
      </c>
      <c r="AF33" s="78">
        <f t="shared" si="12"/>
        <v>12176971</v>
      </c>
      <c r="AG33" s="41">
        <f t="shared" si="13"/>
        <v>0.2339835370274689</v>
      </c>
      <c r="AH33" s="41">
        <f t="shared" si="14"/>
        <v>0.14759713232461502</v>
      </c>
      <c r="AI33" s="13">
        <v>52041999</v>
      </c>
      <c r="AJ33" s="13">
        <v>52041999</v>
      </c>
      <c r="AK33" s="13">
        <v>12176971</v>
      </c>
      <c r="AL33" s="13"/>
    </row>
    <row r="34" spans="1:38" s="14" customFormat="1" ht="12.75">
      <c r="A34" s="30" t="s">
        <v>98</v>
      </c>
      <c r="B34" s="61" t="s">
        <v>142</v>
      </c>
      <c r="C34" s="40" t="s">
        <v>143</v>
      </c>
      <c r="D34" s="77">
        <v>38138205</v>
      </c>
      <c r="E34" s="78">
        <v>9106000</v>
      </c>
      <c r="F34" s="79">
        <f t="shared" si="0"/>
        <v>47244205</v>
      </c>
      <c r="G34" s="77">
        <v>38138205</v>
      </c>
      <c r="H34" s="78">
        <v>9106000</v>
      </c>
      <c r="I34" s="80">
        <f t="shared" si="1"/>
        <v>47244205</v>
      </c>
      <c r="J34" s="77">
        <v>8641608</v>
      </c>
      <c r="K34" s="78">
        <v>2163783</v>
      </c>
      <c r="L34" s="78">
        <f t="shared" si="2"/>
        <v>10805391</v>
      </c>
      <c r="M34" s="41">
        <f t="shared" si="3"/>
        <v>0.22871357450083032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8641608</v>
      </c>
      <c r="AA34" s="78">
        <v>2163783</v>
      </c>
      <c r="AB34" s="78">
        <f t="shared" si="10"/>
        <v>10805391</v>
      </c>
      <c r="AC34" s="41">
        <f t="shared" si="11"/>
        <v>0.22871357450083032</v>
      </c>
      <c r="AD34" s="77">
        <v>10191143</v>
      </c>
      <c r="AE34" s="78">
        <v>275521</v>
      </c>
      <c r="AF34" s="78">
        <f t="shared" si="12"/>
        <v>10466664</v>
      </c>
      <c r="AG34" s="41">
        <f t="shared" si="13"/>
        <v>0.3100863327972196</v>
      </c>
      <c r="AH34" s="41">
        <f t="shared" si="14"/>
        <v>0.0323624604745123</v>
      </c>
      <c r="AI34" s="13">
        <v>33754032</v>
      </c>
      <c r="AJ34" s="13">
        <v>33754032</v>
      </c>
      <c r="AK34" s="13">
        <v>10466664</v>
      </c>
      <c r="AL34" s="13"/>
    </row>
    <row r="35" spans="1:38" s="14" customFormat="1" ht="12.75">
      <c r="A35" s="30" t="s">
        <v>98</v>
      </c>
      <c r="B35" s="61" t="s">
        <v>144</v>
      </c>
      <c r="C35" s="40" t="s">
        <v>145</v>
      </c>
      <c r="D35" s="77">
        <v>439694131</v>
      </c>
      <c r="E35" s="78">
        <v>41452398</v>
      </c>
      <c r="F35" s="79">
        <f t="shared" si="0"/>
        <v>481146529</v>
      </c>
      <c r="G35" s="77">
        <v>439694131</v>
      </c>
      <c r="H35" s="78">
        <v>41452398</v>
      </c>
      <c r="I35" s="80">
        <f t="shared" si="1"/>
        <v>481146529</v>
      </c>
      <c r="J35" s="77">
        <v>99169564</v>
      </c>
      <c r="K35" s="78">
        <v>237467</v>
      </c>
      <c r="L35" s="78">
        <f t="shared" si="2"/>
        <v>99407031</v>
      </c>
      <c r="M35" s="41">
        <f t="shared" si="3"/>
        <v>0.20660448534587683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99169564</v>
      </c>
      <c r="AA35" s="78">
        <v>237467</v>
      </c>
      <c r="AB35" s="78">
        <f t="shared" si="10"/>
        <v>99407031</v>
      </c>
      <c r="AC35" s="41">
        <f t="shared" si="11"/>
        <v>0.20660448534587683</v>
      </c>
      <c r="AD35" s="77">
        <v>150370379</v>
      </c>
      <c r="AE35" s="78">
        <v>9749549</v>
      </c>
      <c r="AF35" s="78">
        <f t="shared" si="12"/>
        <v>160119928</v>
      </c>
      <c r="AG35" s="41">
        <f t="shared" si="13"/>
        <v>0.3621123561964164</v>
      </c>
      <c r="AH35" s="41">
        <f t="shared" si="14"/>
        <v>-0.379171398328383</v>
      </c>
      <c r="AI35" s="13">
        <v>442183000</v>
      </c>
      <c r="AJ35" s="13">
        <v>442183000</v>
      </c>
      <c r="AK35" s="13">
        <v>160119928</v>
      </c>
      <c r="AL35" s="13"/>
    </row>
    <row r="36" spans="1:38" s="14" customFormat="1" ht="12.75">
      <c r="A36" s="30" t="s">
        <v>98</v>
      </c>
      <c r="B36" s="61" t="s">
        <v>146</v>
      </c>
      <c r="C36" s="40" t="s">
        <v>147</v>
      </c>
      <c r="D36" s="77">
        <v>0</v>
      </c>
      <c r="E36" s="78">
        <v>0</v>
      </c>
      <c r="F36" s="79">
        <f t="shared" si="0"/>
        <v>0</v>
      </c>
      <c r="G36" s="77">
        <v>0</v>
      </c>
      <c r="H36" s="78">
        <v>0</v>
      </c>
      <c r="I36" s="80">
        <f t="shared" si="1"/>
        <v>0</v>
      </c>
      <c r="J36" s="77">
        <v>1482168</v>
      </c>
      <c r="K36" s="78">
        <v>0</v>
      </c>
      <c r="L36" s="78">
        <f t="shared" si="2"/>
        <v>1482168</v>
      </c>
      <c r="M36" s="41">
        <f t="shared" si="3"/>
        <v>0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1482168</v>
      </c>
      <c r="AA36" s="78">
        <v>0</v>
      </c>
      <c r="AB36" s="78">
        <f t="shared" si="10"/>
        <v>1482168</v>
      </c>
      <c r="AC36" s="41">
        <f t="shared" si="11"/>
        <v>0</v>
      </c>
      <c r="AD36" s="77">
        <v>50136090</v>
      </c>
      <c r="AE36" s="78">
        <v>13434709</v>
      </c>
      <c r="AF36" s="78">
        <f t="shared" si="12"/>
        <v>63570799</v>
      </c>
      <c r="AG36" s="41">
        <f t="shared" si="13"/>
        <v>0.54141006328218</v>
      </c>
      <c r="AH36" s="41">
        <f t="shared" si="14"/>
        <v>-0.9766847668534102</v>
      </c>
      <c r="AI36" s="13">
        <v>117417099</v>
      </c>
      <c r="AJ36" s="13">
        <v>114295427</v>
      </c>
      <c r="AK36" s="13">
        <v>63570799</v>
      </c>
      <c r="AL36" s="13"/>
    </row>
    <row r="37" spans="1:38" s="14" customFormat="1" ht="12.75">
      <c r="A37" s="30" t="s">
        <v>98</v>
      </c>
      <c r="B37" s="61" t="s">
        <v>148</v>
      </c>
      <c r="C37" s="40" t="s">
        <v>149</v>
      </c>
      <c r="D37" s="77">
        <v>146229000</v>
      </c>
      <c r="E37" s="78">
        <v>33243620</v>
      </c>
      <c r="F37" s="79">
        <f t="shared" si="0"/>
        <v>179472620</v>
      </c>
      <c r="G37" s="77">
        <v>146229000</v>
      </c>
      <c r="H37" s="78">
        <v>33243620</v>
      </c>
      <c r="I37" s="80">
        <f t="shared" si="1"/>
        <v>179472620</v>
      </c>
      <c r="J37" s="77">
        <v>79179715</v>
      </c>
      <c r="K37" s="78">
        <v>1732089</v>
      </c>
      <c r="L37" s="78">
        <f t="shared" si="2"/>
        <v>80911804</v>
      </c>
      <c r="M37" s="41">
        <f t="shared" si="3"/>
        <v>0.4508309066864907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79179715</v>
      </c>
      <c r="AA37" s="78">
        <v>1732089</v>
      </c>
      <c r="AB37" s="78">
        <f t="shared" si="10"/>
        <v>80911804</v>
      </c>
      <c r="AC37" s="41">
        <f t="shared" si="11"/>
        <v>0.4508309066864907</v>
      </c>
      <c r="AD37" s="77">
        <v>11904632</v>
      </c>
      <c r="AE37" s="78">
        <v>6024366</v>
      </c>
      <c r="AF37" s="78">
        <f t="shared" si="12"/>
        <v>17928998</v>
      </c>
      <c r="AG37" s="41">
        <f t="shared" si="13"/>
        <v>0.11973353851987105</v>
      </c>
      <c r="AH37" s="41">
        <f t="shared" si="14"/>
        <v>3.512901613352849</v>
      </c>
      <c r="AI37" s="13">
        <v>149740818</v>
      </c>
      <c r="AJ37" s="13">
        <v>149740818</v>
      </c>
      <c r="AK37" s="13">
        <v>17928998</v>
      </c>
      <c r="AL37" s="13"/>
    </row>
    <row r="38" spans="1:38" s="14" customFormat="1" ht="12.75">
      <c r="A38" s="30" t="s">
        <v>98</v>
      </c>
      <c r="B38" s="61" t="s">
        <v>150</v>
      </c>
      <c r="C38" s="40" t="s">
        <v>151</v>
      </c>
      <c r="D38" s="77">
        <v>110563577</v>
      </c>
      <c r="E38" s="78">
        <v>55966522</v>
      </c>
      <c r="F38" s="79">
        <f t="shared" si="0"/>
        <v>166530099</v>
      </c>
      <c r="G38" s="77">
        <v>110563577</v>
      </c>
      <c r="H38" s="78">
        <v>55966522</v>
      </c>
      <c r="I38" s="80">
        <f t="shared" si="1"/>
        <v>166530099</v>
      </c>
      <c r="J38" s="77">
        <v>83623778</v>
      </c>
      <c r="K38" s="78">
        <v>8292452</v>
      </c>
      <c r="L38" s="78">
        <f t="shared" si="2"/>
        <v>91916230</v>
      </c>
      <c r="M38" s="41">
        <f t="shared" si="3"/>
        <v>0.551949650855609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83623778</v>
      </c>
      <c r="AA38" s="78">
        <v>8292452</v>
      </c>
      <c r="AB38" s="78">
        <f t="shared" si="10"/>
        <v>91916230</v>
      </c>
      <c r="AC38" s="41">
        <f t="shared" si="11"/>
        <v>0.551949650855609</v>
      </c>
      <c r="AD38" s="77">
        <v>148165</v>
      </c>
      <c r="AE38" s="78">
        <v>1917742</v>
      </c>
      <c r="AF38" s="78">
        <f t="shared" si="12"/>
        <v>2065907</v>
      </c>
      <c r="AG38" s="41">
        <f t="shared" si="13"/>
        <v>0.018685240257738767</v>
      </c>
      <c r="AH38" s="41">
        <f t="shared" si="14"/>
        <v>43.49194954080701</v>
      </c>
      <c r="AI38" s="13">
        <v>110563577</v>
      </c>
      <c r="AJ38" s="13">
        <v>110563577</v>
      </c>
      <c r="AK38" s="13">
        <v>2065907</v>
      </c>
      <c r="AL38" s="13"/>
    </row>
    <row r="39" spans="1:38" s="14" customFormat="1" ht="12.75">
      <c r="A39" s="30" t="s">
        <v>98</v>
      </c>
      <c r="B39" s="61" t="s">
        <v>152</v>
      </c>
      <c r="C39" s="40" t="s">
        <v>153</v>
      </c>
      <c r="D39" s="77">
        <v>69435705</v>
      </c>
      <c r="E39" s="78">
        <v>0</v>
      </c>
      <c r="F39" s="79">
        <f t="shared" si="0"/>
        <v>69435705</v>
      </c>
      <c r="G39" s="77">
        <v>69435705</v>
      </c>
      <c r="H39" s="78">
        <v>0</v>
      </c>
      <c r="I39" s="80">
        <f t="shared" si="1"/>
        <v>69435705</v>
      </c>
      <c r="J39" s="77">
        <v>43164983</v>
      </c>
      <c r="K39" s="78">
        <v>0</v>
      </c>
      <c r="L39" s="78">
        <f t="shared" si="2"/>
        <v>43164983</v>
      </c>
      <c r="M39" s="41">
        <f t="shared" si="3"/>
        <v>0.6216539891112217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43164983</v>
      </c>
      <c r="AA39" s="78">
        <v>0</v>
      </c>
      <c r="AB39" s="78">
        <f t="shared" si="10"/>
        <v>43164983</v>
      </c>
      <c r="AC39" s="41">
        <f t="shared" si="11"/>
        <v>0.6216539891112217</v>
      </c>
      <c r="AD39" s="77">
        <v>23444620</v>
      </c>
      <c r="AE39" s="78">
        <v>1033639</v>
      </c>
      <c r="AF39" s="78">
        <f t="shared" si="12"/>
        <v>24478259</v>
      </c>
      <c r="AG39" s="41">
        <f t="shared" si="13"/>
        <v>0.2091061778475782</v>
      </c>
      <c r="AH39" s="41">
        <f t="shared" si="14"/>
        <v>0.7634008611478456</v>
      </c>
      <c r="AI39" s="13">
        <v>117061386</v>
      </c>
      <c r="AJ39" s="13">
        <v>117061386</v>
      </c>
      <c r="AK39" s="13">
        <v>24478259</v>
      </c>
      <c r="AL39" s="13"/>
    </row>
    <row r="40" spans="1:38" s="14" customFormat="1" ht="12.75">
      <c r="A40" s="30" t="s">
        <v>117</v>
      </c>
      <c r="B40" s="61" t="s">
        <v>154</v>
      </c>
      <c r="C40" s="40" t="s">
        <v>155</v>
      </c>
      <c r="D40" s="77">
        <v>806304633</v>
      </c>
      <c r="E40" s="78">
        <v>423939451</v>
      </c>
      <c r="F40" s="79">
        <f t="shared" si="0"/>
        <v>1230244084</v>
      </c>
      <c r="G40" s="77">
        <v>806304633</v>
      </c>
      <c r="H40" s="78">
        <v>423939451</v>
      </c>
      <c r="I40" s="80">
        <f t="shared" si="1"/>
        <v>1230244084</v>
      </c>
      <c r="J40" s="77">
        <v>171986510</v>
      </c>
      <c r="K40" s="78">
        <v>0</v>
      </c>
      <c r="L40" s="78">
        <f t="shared" si="2"/>
        <v>171986510</v>
      </c>
      <c r="M40" s="41">
        <f t="shared" si="3"/>
        <v>0.1397986889242379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171986510</v>
      </c>
      <c r="AA40" s="78">
        <v>0</v>
      </c>
      <c r="AB40" s="78">
        <f t="shared" si="10"/>
        <v>171986510</v>
      </c>
      <c r="AC40" s="41">
        <f t="shared" si="11"/>
        <v>0.1397986889242379</v>
      </c>
      <c r="AD40" s="77">
        <v>235920327</v>
      </c>
      <c r="AE40" s="78">
        <v>206064</v>
      </c>
      <c r="AF40" s="78">
        <f t="shared" si="12"/>
        <v>236126391</v>
      </c>
      <c r="AG40" s="41">
        <f t="shared" si="13"/>
        <v>0.37637990700868895</v>
      </c>
      <c r="AH40" s="41">
        <f t="shared" si="14"/>
        <v>-0.2716336819800884</v>
      </c>
      <c r="AI40" s="13">
        <v>627361840</v>
      </c>
      <c r="AJ40" s="13">
        <v>627361840</v>
      </c>
      <c r="AK40" s="13">
        <v>236126391</v>
      </c>
      <c r="AL40" s="13"/>
    </row>
    <row r="41" spans="1:38" s="58" customFormat="1" ht="12.75">
      <c r="A41" s="62"/>
      <c r="B41" s="63" t="s">
        <v>156</v>
      </c>
      <c r="C41" s="33"/>
      <c r="D41" s="81">
        <f>SUM(D32:D40)</f>
        <v>1668325973</v>
      </c>
      <c r="E41" s="82">
        <f>SUM(E32:E40)</f>
        <v>583742041</v>
      </c>
      <c r="F41" s="83">
        <f t="shared" si="0"/>
        <v>2252068014</v>
      </c>
      <c r="G41" s="81">
        <f>SUM(G32:G40)</f>
        <v>1668325973</v>
      </c>
      <c r="H41" s="82">
        <f>SUM(H32:H40)</f>
        <v>583742041</v>
      </c>
      <c r="I41" s="83">
        <f t="shared" si="1"/>
        <v>2252068014</v>
      </c>
      <c r="J41" s="81">
        <f>SUM(J32:J40)</f>
        <v>581522400</v>
      </c>
      <c r="K41" s="82">
        <f>SUM(K32:K40)</f>
        <v>12456096</v>
      </c>
      <c r="L41" s="82">
        <f t="shared" si="2"/>
        <v>593978496</v>
      </c>
      <c r="M41" s="45">
        <f t="shared" si="3"/>
        <v>0.26374802728315827</v>
      </c>
      <c r="N41" s="111">
        <f>SUM(N32:N40)</f>
        <v>0</v>
      </c>
      <c r="O41" s="112">
        <f>SUM(O32:O40)</f>
        <v>0</v>
      </c>
      <c r="P41" s="113">
        <f t="shared" si="4"/>
        <v>0</v>
      </c>
      <c r="Q41" s="45">
        <f t="shared" si="5"/>
        <v>0</v>
      </c>
      <c r="R41" s="111">
        <f>SUM(R32:R40)</f>
        <v>0</v>
      </c>
      <c r="S41" s="113">
        <f>SUM(S32:S40)</f>
        <v>0</v>
      </c>
      <c r="T41" s="113">
        <f t="shared" si="6"/>
        <v>0</v>
      </c>
      <c r="U41" s="45">
        <f t="shared" si="7"/>
        <v>0</v>
      </c>
      <c r="V41" s="111">
        <f>SUM(V32:V40)</f>
        <v>0</v>
      </c>
      <c r="W41" s="113">
        <f>SUM(W32:W40)</f>
        <v>0</v>
      </c>
      <c r="X41" s="113">
        <f t="shared" si="8"/>
        <v>0</v>
      </c>
      <c r="Y41" s="45">
        <f t="shared" si="9"/>
        <v>0</v>
      </c>
      <c r="Z41" s="81">
        <f>SUM(Z32:Z40)</f>
        <v>581522400</v>
      </c>
      <c r="AA41" s="82">
        <f>SUM(AA32:AA40)</f>
        <v>12456096</v>
      </c>
      <c r="AB41" s="82">
        <f t="shared" si="10"/>
        <v>593978496</v>
      </c>
      <c r="AC41" s="45">
        <f t="shared" si="11"/>
        <v>0.26374802728315827</v>
      </c>
      <c r="AD41" s="81">
        <f>SUM(AD32:AD40)</f>
        <v>511445802</v>
      </c>
      <c r="AE41" s="82">
        <f>SUM(AE32:AE40)</f>
        <v>33094320</v>
      </c>
      <c r="AF41" s="82">
        <f t="shared" si="12"/>
        <v>544540122</v>
      </c>
      <c r="AG41" s="45">
        <f t="shared" si="13"/>
        <v>0.2984372636578085</v>
      </c>
      <c r="AH41" s="45">
        <f t="shared" si="14"/>
        <v>0.090789221955623</v>
      </c>
      <c r="AI41" s="64">
        <f>SUM(AI32:AI40)</f>
        <v>1824638503</v>
      </c>
      <c r="AJ41" s="64">
        <f>SUM(AJ32:AJ40)</f>
        <v>1821516831</v>
      </c>
      <c r="AK41" s="64">
        <f>SUM(AK32:AK40)</f>
        <v>544540122</v>
      </c>
      <c r="AL41" s="64"/>
    </row>
    <row r="42" spans="1:38" s="14" customFormat="1" ht="12.75">
      <c r="A42" s="30" t="s">
        <v>98</v>
      </c>
      <c r="B42" s="61" t="s">
        <v>157</v>
      </c>
      <c r="C42" s="40" t="s">
        <v>158</v>
      </c>
      <c r="D42" s="77">
        <v>187708715</v>
      </c>
      <c r="E42" s="78">
        <v>44081266</v>
      </c>
      <c r="F42" s="79">
        <f aca="true" t="shared" si="15" ref="F42:F61">$D42+$E42</f>
        <v>231789981</v>
      </c>
      <c r="G42" s="77">
        <v>187708715</v>
      </c>
      <c r="H42" s="78">
        <v>44081266</v>
      </c>
      <c r="I42" s="80">
        <f aca="true" t="shared" si="16" ref="I42:I61">$G42+$H42</f>
        <v>231789981</v>
      </c>
      <c r="J42" s="77">
        <v>60451525</v>
      </c>
      <c r="K42" s="78">
        <v>6844172</v>
      </c>
      <c r="L42" s="78">
        <f aca="true" t="shared" si="17" ref="L42:L61">$J42+$K42</f>
        <v>67295697</v>
      </c>
      <c r="M42" s="41">
        <f aca="true" t="shared" si="18" ref="M42:M61">IF($F42=0,0,$L42/$F42)</f>
        <v>0.2903304824033788</v>
      </c>
      <c r="N42" s="105">
        <v>0</v>
      </c>
      <c r="O42" s="106">
        <v>0</v>
      </c>
      <c r="P42" s="107">
        <f aca="true" t="shared" si="19" ref="P42:P61">$N42+$O42</f>
        <v>0</v>
      </c>
      <c r="Q42" s="41">
        <f aca="true" t="shared" si="20" ref="Q42:Q61">IF($F42=0,0,$P42/$F42)</f>
        <v>0</v>
      </c>
      <c r="R42" s="105">
        <v>0</v>
      </c>
      <c r="S42" s="107">
        <v>0</v>
      </c>
      <c r="T42" s="107">
        <f aca="true" t="shared" si="21" ref="T42:T61">$R42+$S42</f>
        <v>0</v>
      </c>
      <c r="U42" s="41">
        <f aca="true" t="shared" si="22" ref="U42:U61">IF($I42=0,0,$T42/$I42)</f>
        <v>0</v>
      </c>
      <c r="V42" s="105">
        <v>0</v>
      </c>
      <c r="W42" s="107">
        <v>0</v>
      </c>
      <c r="X42" s="107">
        <f aca="true" t="shared" si="23" ref="X42:X61">$V42+$W42</f>
        <v>0</v>
      </c>
      <c r="Y42" s="41">
        <f aca="true" t="shared" si="24" ref="Y42:Y61">IF($I42=0,0,$X42/$I42)</f>
        <v>0</v>
      </c>
      <c r="Z42" s="77">
        <v>60451525</v>
      </c>
      <c r="AA42" s="78">
        <v>6844172</v>
      </c>
      <c r="AB42" s="78">
        <f aca="true" t="shared" si="25" ref="AB42:AB61">$Z42+$AA42</f>
        <v>67295697</v>
      </c>
      <c r="AC42" s="41">
        <f aca="true" t="shared" si="26" ref="AC42:AC61">IF($F42=0,0,$AB42/$F42)</f>
        <v>0.2903304824033788</v>
      </c>
      <c r="AD42" s="77">
        <v>54052894</v>
      </c>
      <c r="AE42" s="78">
        <v>10192152</v>
      </c>
      <c r="AF42" s="78">
        <f aca="true" t="shared" si="27" ref="AF42:AF61">$AD42+$AE42</f>
        <v>64245046</v>
      </c>
      <c r="AG42" s="41">
        <f aca="true" t="shared" si="28" ref="AG42:AG61">IF($AI42=0,0,$AK42/$AI42)</f>
        <v>0.5028765464988659</v>
      </c>
      <c r="AH42" s="41">
        <f aca="true" t="shared" si="29" ref="AH42:AH61">IF($AF42=0,0,(($L42/$AF42)-1))</f>
        <v>0.04748461072002352</v>
      </c>
      <c r="AI42" s="13">
        <v>127755105</v>
      </c>
      <c r="AJ42" s="13">
        <v>218145619</v>
      </c>
      <c r="AK42" s="13">
        <v>64245046</v>
      </c>
      <c r="AL42" s="13"/>
    </row>
    <row r="43" spans="1:38" s="14" customFormat="1" ht="12.75">
      <c r="A43" s="30" t="s">
        <v>98</v>
      </c>
      <c r="B43" s="61" t="s">
        <v>159</v>
      </c>
      <c r="C43" s="40" t="s">
        <v>160</v>
      </c>
      <c r="D43" s="77">
        <v>153454559</v>
      </c>
      <c r="E43" s="78">
        <v>39173400</v>
      </c>
      <c r="F43" s="79">
        <f t="shared" si="15"/>
        <v>192627959</v>
      </c>
      <c r="G43" s="77">
        <v>153454559</v>
      </c>
      <c r="H43" s="78">
        <v>39173400</v>
      </c>
      <c r="I43" s="80">
        <f t="shared" si="16"/>
        <v>192627959</v>
      </c>
      <c r="J43" s="77">
        <v>56475140</v>
      </c>
      <c r="K43" s="78">
        <v>8360562</v>
      </c>
      <c r="L43" s="78">
        <f t="shared" si="17"/>
        <v>64835702</v>
      </c>
      <c r="M43" s="41">
        <f t="shared" si="18"/>
        <v>0.33658510600737873</v>
      </c>
      <c r="N43" s="105">
        <v>0</v>
      </c>
      <c r="O43" s="106">
        <v>0</v>
      </c>
      <c r="P43" s="107">
        <f t="shared" si="19"/>
        <v>0</v>
      </c>
      <c r="Q43" s="41">
        <f t="shared" si="20"/>
        <v>0</v>
      </c>
      <c r="R43" s="105">
        <v>0</v>
      </c>
      <c r="S43" s="107">
        <v>0</v>
      </c>
      <c r="T43" s="107">
        <f t="shared" si="21"/>
        <v>0</v>
      </c>
      <c r="U43" s="41">
        <f t="shared" si="22"/>
        <v>0</v>
      </c>
      <c r="V43" s="105">
        <v>0</v>
      </c>
      <c r="W43" s="107">
        <v>0</v>
      </c>
      <c r="X43" s="107">
        <f t="shared" si="23"/>
        <v>0</v>
      </c>
      <c r="Y43" s="41">
        <f t="shared" si="24"/>
        <v>0</v>
      </c>
      <c r="Z43" s="77">
        <v>56475140</v>
      </c>
      <c r="AA43" s="78">
        <v>8360562</v>
      </c>
      <c r="AB43" s="78">
        <f t="shared" si="25"/>
        <v>64835702</v>
      </c>
      <c r="AC43" s="41">
        <f t="shared" si="26"/>
        <v>0.33658510600737873</v>
      </c>
      <c r="AD43" s="77">
        <v>46874523</v>
      </c>
      <c r="AE43" s="78">
        <v>16479578</v>
      </c>
      <c r="AF43" s="78">
        <f t="shared" si="27"/>
        <v>63354101</v>
      </c>
      <c r="AG43" s="41">
        <f t="shared" si="28"/>
        <v>0.2935144115860592</v>
      </c>
      <c r="AH43" s="41">
        <f t="shared" si="29"/>
        <v>0.02338603147411078</v>
      </c>
      <c r="AI43" s="13">
        <v>215846645</v>
      </c>
      <c r="AJ43" s="13">
        <v>215846645</v>
      </c>
      <c r="AK43" s="13">
        <v>63354101</v>
      </c>
      <c r="AL43" s="13"/>
    </row>
    <row r="44" spans="1:38" s="14" customFormat="1" ht="12.75">
      <c r="A44" s="30" t="s">
        <v>98</v>
      </c>
      <c r="B44" s="61" t="s">
        <v>161</v>
      </c>
      <c r="C44" s="40" t="s">
        <v>162</v>
      </c>
      <c r="D44" s="77">
        <v>148234623</v>
      </c>
      <c r="E44" s="78">
        <v>35521707</v>
      </c>
      <c r="F44" s="79">
        <f t="shared" si="15"/>
        <v>183756330</v>
      </c>
      <c r="G44" s="77">
        <v>148234623</v>
      </c>
      <c r="H44" s="78">
        <v>35521707</v>
      </c>
      <c r="I44" s="80">
        <f t="shared" si="16"/>
        <v>183756330</v>
      </c>
      <c r="J44" s="77">
        <v>38520535</v>
      </c>
      <c r="K44" s="78">
        <v>1568336</v>
      </c>
      <c r="L44" s="78">
        <f t="shared" si="17"/>
        <v>40088871</v>
      </c>
      <c r="M44" s="41">
        <f t="shared" si="18"/>
        <v>0.21816321103060776</v>
      </c>
      <c r="N44" s="105">
        <v>0</v>
      </c>
      <c r="O44" s="106">
        <v>0</v>
      </c>
      <c r="P44" s="107">
        <f t="shared" si="19"/>
        <v>0</v>
      </c>
      <c r="Q44" s="41">
        <f t="shared" si="20"/>
        <v>0</v>
      </c>
      <c r="R44" s="105">
        <v>0</v>
      </c>
      <c r="S44" s="107">
        <v>0</v>
      </c>
      <c r="T44" s="107">
        <f t="shared" si="21"/>
        <v>0</v>
      </c>
      <c r="U44" s="41">
        <f t="shared" si="22"/>
        <v>0</v>
      </c>
      <c r="V44" s="105">
        <v>0</v>
      </c>
      <c r="W44" s="107">
        <v>0</v>
      </c>
      <c r="X44" s="107">
        <f t="shared" si="23"/>
        <v>0</v>
      </c>
      <c r="Y44" s="41">
        <f t="shared" si="24"/>
        <v>0</v>
      </c>
      <c r="Z44" s="77">
        <v>38520535</v>
      </c>
      <c r="AA44" s="78">
        <v>1568336</v>
      </c>
      <c r="AB44" s="78">
        <f t="shared" si="25"/>
        <v>40088871</v>
      </c>
      <c r="AC44" s="41">
        <f t="shared" si="26"/>
        <v>0.21816321103060776</v>
      </c>
      <c r="AD44" s="77">
        <v>42431189</v>
      </c>
      <c r="AE44" s="78">
        <v>5973168</v>
      </c>
      <c r="AF44" s="78">
        <f t="shared" si="27"/>
        <v>48404357</v>
      </c>
      <c r="AG44" s="41">
        <f t="shared" si="28"/>
        <v>0.3407487046467076</v>
      </c>
      <c r="AH44" s="41">
        <f t="shared" si="29"/>
        <v>-0.17179209714530452</v>
      </c>
      <c r="AI44" s="13">
        <v>142052945</v>
      </c>
      <c r="AJ44" s="13">
        <v>142052945</v>
      </c>
      <c r="AK44" s="13">
        <v>48404357</v>
      </c>
      <c r="AL44" s="13"/>
    </row>
    <row r="45" spans="1:38" s="14" customFormat="1" ht="12.75">
      <c r="A45" s="30" t="s">
        <v>98</v>
      </c>
      <c r="B45" s="61" t="s">
        <v>163</v>
      </c>
      <c r="C45" s="40" t="s">
        <v>164</v>
      </c>
      <c r="D45" s="77">
        <v>7706</v>
      </c>
      <c r="E45" s="78">
        <v>0</v>
      </c>
      <c r="F45" s="79">
        <f t="shared" si="15"/>
        <v>7706</v>
      </c>
      <c r="G45" s="77">
        <v>7706</v>
      </c>
      <c r="H45" s="78">
        <v>0</v>
      </c>
      <c r="I45" s="80">
        <f t="shared" si="16"/>
        <v>7706</v>
      </c>
      <c r="J45" s="77">
        <v>27443282</v>
      </c>
      <c r="K45" s="78">
        <v>3279109</v>
      </c>
      <c r="L45" s="78">
        <f t="shared" si="17"/>
        <v>30722391</v>
      </c>
      <c r="M45" s="41">
        <f t="shared" si="18"/>
        <v>3986.8143005450297</v>
      </c>
      <c r="N45" s="105">
        <v>0</v>
      </c>
      <c r="O45" s="106">
        <v>0</v>
      </c>
      <c r="P45" s="107">
        <f t="shared" si="19"/>
        <v>0</v>
      </c>
      <c r="Q45" s="41">
        <f t="shared" si="20"/>
        <v>0</v>
      </c>
      <c r="R45" s="105">
        <v>0</v>
      </c>
      <c r="S45" s="107">
        <v>0</v>
      </c>
      <c r="T45" s="107">
        <f t="shared" si="21"/>
        <v>0</v>
      </c>
      <c r="U45" s="41">
        <f t="shared" si="22"/>
        <v>0</v>
      </c>
      <c r="V45" s="105">
        <v>0</v>
      </c>
      <c r="W45" s="107">
        <v>0</v>
      </c>
      <c r="X45" s="107">
        <f t="shared" si="23"/>
        <v>0</v>
      </c>
      <c r="Y45" s="41">
        <f t="shared" si="24"/>
        <v>0</v>
      </c>
      <c r="Z45" s="77">
        <v>27443282</v>
      </c>
      <c r="AA45" s="78">
        <v>3279109</v>
      </c>
      <c r="AB45" s="78">
        <f t="shared" si="25"/>
        <v>30722391</v>
      </c>
      <c r="AC45" s="41">
        <f t="shared" si="26"/>
        <v>3986.8143005450297</v>
      </c>
      <c r="AD45" s="77">
        <v>11882038</v>
      </c>
      <c r="AE45" s="78">
        <v>4430342</v>
      </c>
      <c r="AF45" s="78">
        <f t="shared" si="27"/>
        <v>16312380</v>
      </c>
      <c r="AG45" s="41">
        <f t="shared" si="28"/>
        <v>0.22879934575459113</v>
      </c>
      <c r="AH45" s="41">
        <f t="shared" si="29"/>
        <v>0.8833788202579882</v>
      </c>
      <c r="AI45" s="13">
        <v>71295571</v>
      </c>
      <c r="AJ45" s="13">
        <v>71295571</v>
      </c>
      <c r="AK45" s="13">
        <v>16312380</v>
      </c>
      <c r="AL45" s="13"/>
    </row>
    <row r="46" spans="1:38" s="14" customFormat="1" ht="12.75">
      <c r="A46" s="30" t="s">
        <v>117</v>
      </c>
      <c r="B46" s="61" t="s">
        <v>165</v>
      </c>
      <c r="C46" s="40" t="s">
        <v>166</v>
      </c>
      <c r="D46" s="77">
        <v>263308392</v>
      </c>
      <c r="E46" s="78">
        <v>136500000</v>
      </c>
      <c r="F46" s="79">
        <f t="shared" si="15"/>
        <v>399808392</v>
      </c>
      <c r="G46" s="77">
        <v>263308392</v>
      </c>
      <c r="H46" s="78">
        <v>136500000</v>
      </c>
      <c r="I46" s="80">
        <f t="shared" si="16"/>
        <v>399808392</v>
      </c>
      <c r="J46" s="77">
        <v>3934127</v>
      </c>
      <c r="K46" s="78">
        <v>33780</v>
      </c>
      <c r="L46" s="78">
        <f t="shared" si="17"/>
        <v>3967907</v>
      </c>
      <c r="M46" s="41">
        <f t="shared" si="18"/>
        <v>0.009924521544310155</v>
      </c>
      <c r="N46" s="105">
        <v>0</v>
      </c>
      <c r="O46" s="106">
        <v>0</v>
      </c>
      <c r="P46" s="107">
        <f t="shared" si="19"/>
        <v>0</v>
      </c>
      <c r="Q46" s="41">
        <f t="shared" si="20"/>
        <v>0</v>
      </c>
      <c r="R46" s="105">
        <v>0</v>
      </c>
      <c r="S46" s="107">
        <v>0</v>
      </c>
      <c r="T46" s="107">
        <f t="shared" si="21"/>
        <v>0</v>
      </c>
      <c r="U46" s="41">
        <f t="shared" si="22"/>
        <v>0</v>
      </c>
      <c r="V46" s="105">
        <v>0</v>
      </c>
      <c r="W46" s="107">
        <v>0</v>
      </c>
      <c r="X46" s="107">
        <f t="shared" si="23"/>
        <v>0</v>
      </c>
      <c r="Y46" s="41">
        <f t="shared" si="24"/>
        <v>0</v>
      </c>
      <c r="Z46" s="77">
        <v>3934127</v>
      </c>
      <c r="AA46" s="78">
        <v>33780</v>
      </c>
      <c r="AB46" s="78">
        <f t="shared" si="25"/>
        <v>3967907</v>
      </c>
      <c r="AC46" s="41">
        <f t="shared" si="26"/>
        <v>0.009924521544310155</v>
      </c>
      <c r="AD46" s="77">
        <v>48237088</v>
      </c>
      <c r="AE46" s="78">
        <v>8814766</v>
      </c>
      <c r="AF46" s="78">
        <f t="shared" si="27"/>
        <v>57051854</v>
      </c>
      <c r="AG46" s="41">
        <f t="shared" si="28"/>
        <v>0.08783561863383256</v>
      </c>
      <c r="AH46" s="41">
        <f t="shared" si="29"/>
        <v>-0.9304508666799856</v>
      </c>
      <c r="AI46" s="13">
        <v>649529825</v>
      </c>
      <c r="AJ46" s="13">
        <v>649529825</v>
      </c>
      <c r="AK46" s="13">
        <v>57051854</v>
      </c>
      <c r="AL46" s="13"/>
    </row>
    <row r="47" spans="1:38" s="58" customFormat="1" ht="12.75">
      <c r="A47" s="62"/>
      <c r="B47" s="63" t="s">
        <v>167</v>
      </c>
      <c r="C47" s="33"/>
      <c r="D47" s="81">
        <f>SUM(D42:D46)</f>
        <v>752713995</v>
      </c>
      <c r="E47" s="82">
        <f>SUM(E42:E46)</f>
        <v>255276373</v>
      </c>
      <c r="F47" s="83">
        <f t="shared" si="15"/>
        <v>1007990368</v>
      </c>
      <c r="G47" s="81">
        <f>SUM(G42:G46)</f>
        <v>752713995</v>
      </c>
      <c r="H47" s="82">
        <f>SUM(H42:H46)</f>
        <v>255276373</v>
      </c>
      <c r="I47" s="83">
        <f t="shared" si="16"/>
        <v>1007990368</v>
      </c>
      <c r="J47" s="81">
        <f>SUM(J42:J46)</f>
        <v>186824609</v>
      </c>
      <c r="K47" s="82">
        <f>SUM(K42:K46)</f>
        <v>20085959</v>
      </c>
      <c r="L47" s="82">
        <f t="shared" si="17"/>
        <v>206910568</v>
      </c>
      <c r="M47" s="45">
        <f t="shared" si="18"/>
        <v>0.20527038210746076</v>
      </c>
      <c r="N47" s="111">
        <f>SUM(N42:N46)</f>
        <v>0</v>
      </c>
      <c r="O47" s="112">
        <f>SUM(O42:O46)</f>
        <v>0</v>
      </c>
      <c r="P47" s="113">
        <f t="shared" si="19"/>
        <v>0</v>
      </c>
      <c r="Q47" s="45">
        <f t="shared" si="20"/>
        <v>0</v>
      </c>
      <c r="R47" s="111">
        <f>SUM(R42:R46)</f>
        <v>0</v>
      </c>
      <c r="S47" s="113">
        <f>SUM(S42:S46)</f>
        <v>0</v>
      </c>
      <c r="T47" s="113">
        <f t="shared" si="21"/>
        <v>0</v>
      </c>
      <c r="U47" s="45">
        <f t="shared" si="22"/>
        <v>0</v>
      </c>
      <c r="V47" s="111">
        <f>SUM(V42:V46)</f>
        <v>0</v>
      </c>
      <c r="W47" s="113">
        <f>SUM(W42:W46)</f>
        <v>0</v>
      </c>
      <c r="X47" s="113">
        <f t="shared" si="23"/>
        <v>0</v>
      </c>
      <c r="Y47" s="45">
        <f t="shared" si="24"/>
        <v>0</v>
      </c>
      <c r="Z47" s="81">
        <f>SUM(Z42:Z46)</f>
        <v>186824609</v>
      </c>
      <c r="AA47" s="82">
        <f>SUM(AA42:AA46)</f>
        <v>20085959</v>
      </c>
      <c r="AB47" s="82">
        <f t="shared" si="25"/>
        <v>206910568</v>
      </c>
      <c r="AC47" s="45">
        <f t="shared" si="26"/>
        <v>0.20527038210746076</v>
      </c>
      <c r="AD47" s="81">
        <f>SUM(AD42:AD46)</f>
        <v>203477732</v>
      </c>
      <c r="AE47" s="82">
        <f>SUM(AE42:AE46)</f>
        <v>45890006</v>
      </c>
      <c r="AF47" s="82">
        <f t="shared" si="27"/>
        <v>249367738</v>
      </c>
      <c r="AG47" s="45">
        <f t="shared" si="28"/>
        <v>0.20669030501225238</v>
      </c>
      <c r="AH47" s="45">
        <f t="shared" si="29"/>
        <v>-0.17025927387607775</v>
      </c>
      <c r="AI47" s="64">
        <f>SUM(AI42:AI46)</f>
        <v>1206480091</v>
      </c>
      <c r="AJ47" s="64">
        <f>SUM(AJ42:AJ46)</f>
        <v>1296870605</v>
      </c>
      <c r="AK47" s="64">
        <f>SUM(AK42:AK46)</f>
        <v>249367738</v>
      </c>
      <c r="AL47" s="64"/>
    </row>
    <row r="48" spans="1:38" s="14" customFormat="1" ht="12.75">
      <c r="A48" s="30" t="s">
        <v>98</v>
      </c>
      <c r="B48" s="61" t="s">
        <v>168</v>
      </c>
      <c r="C48" s="40" t="s">
        <v>169</v>
      </c>
      <c r="D48" s="77">
        <v>161556787</v>
      </c>
      <c r="E48" s="78">
        <v>0</v>
      </c>
      <c r="F48" s="79">
        <f t="shared" si="15"/>
        <v>161556787</v>
      </c>
      <c r="G48" s="77">
        <v>161556787</v>
      </c>
      <c r="H48" s="78">
        <v>0</v>
      </c>
      <c r="I48" s="80">
        <f t="shared" si="16"/>
        <v>161556787</v>
      </c>
      <c r="J48" s="77">
        <v>66971739</v>
      </c>
      <c r="K48" s="78">
        <v>3819637</v>
      </c>
      <c r="L48" s="78">
        <f t="shared" si="17"/>
        <v>70791376</v>
      </c>
      <c r="M48" s="41">
        <f t="shared" si="18"/>
        <v>0.43818261872217107</v>
      </c>
      <c r="N48" s="105">
        <v>0</v>
      </c>
      <c r="O48" s="106">
        <v>0</v>
      </c>
      <c r="P48" s="107">
        <f t="shared" si="19"/>
        <v>0</v>
      </c>
      <c r="Q48" s="41">
        <f t="shared" si="20"/>
        <v>0</v>
      </c>
      <c r="R48" s="105">
        <v>0</v>
      </c>
      <c r="S48" s="107">
        <v>0</v>
      </c>
      <c r="T48" s="107">
        <f t="shared" si="21"/>
        <v>0</v>
      </c>
      <c r="U48" s="41">
        <f t="shared" si="22"/>
        <v>0</v>
      </c>
      <c r="V48" s="105">
        <v>0</v>
      </c>
      <c r="W48" s="107">
        <v>0</v>
      </c>
      <c r="X48" s="107">
        <f t="shared" si="23"/>
        <v>0</v>
      </c>
      <c r="Y48" s="41">
        <f t="shared" si="24"/>
        <v>0</v>
      </c>
      <c r="Z48" s="77">
        <v>66971739</v>
      </c>
      <c r="AA48" s="78">
        <v>3819637</v>
      </c>
      <c r="AB48" s="78">
        <f t="shared" si="25"/>
        <v>70791376</v>
      </c>
      <c r="AC48" s="41">
        <f t="shared" si="26"/>
        <v>0.43818261872217107</v>
      </c>
      <c r="AD48" s="77">
        <v>17986827</v>
      </c>
      <c r="AE48" s="78">
        <v>5937660</v>
      </c>
      <c r="AF48" s="78">
        <f t="shared" si="27"/>
        <v>23924487</v>
      </c>
      <c r="AG48" s="41">
        <f t="shared" si="28"/>
        <v>0.15407459833130638</v>
      </c>
      <c r="AH48" s="41">
        <f t="shared" si="29"/>
        <v>1.958950634970773</v>
      </c>
      <c r="AI48" s="13">
        <v>155278594</v>
      </c>
      <c r="AJ48" s="13">
        <v>155278594</v>
      </c>
      <c r="AK48" s="13">
        <v>23924487</v>
      </c>
      <c r="AL48" s="13"/>
    </row>
    <row r="49" spans="1:38" s="14" customFormat="1" ht="12.75">
      <c r="A49" s="30" t="s">
        <v>98</v>
      </c>
      <c r="B49" s="61" t="s">
        <v>170</v>
      </c>
      <c r="C49" s="40" t="s">
        <v>171</v>
      </c>
      <c r="D49" s="77">
        <v>88058207</v>
      </c>
      <c r="E49" s="78">
        <v>24226616</v>
      </c>
      <c r="F49" s="79">
        <f t="shared" si="15"/>
        <v>112284823</v>
      </c>
      <c r="G49" s="77">
        <v>88058207</v>
      </c>
      <c r="H49" s="78">
        <v>24226616</v>
      </c>
      <c r="I49" s="80">
        <f t="shared" si="16"/>
        <v>112284823</v>
      </c>
      <c r="J49" s="77">
        <v>40634806</v>
      </c>
      <c r="K49" s="78">
        <v>7950029</v>
      </c>
      <c r="L49" s="78">
        <f t="shared" si="17"/>
        <v>48584835</v>
      </c>
      <c r="M49" s="41">
        <f t="shared" si="18"/>
        <v>0.43269280479695815</v>
      </c>
      <c r="N49" s="105">
        <v>0</v>
      </c>
      <c r="O49" s="106">
        <v>0</v>
      </c>
      <c r="P49" s="107">
        <f t="shared" si="19"/>
        <v>0</v>
      </c>
      <c r="Q49" s="41">
        <f t="shared" si="20"/>
        <v>0</v>
      </c>
      <c r="R49" s="105">
        <v>0</v>
      </c>
      <c r="S49" s="107">
        <v>0</v>
      </c>
      <c r="T49" s="107">
        <f t="shared" si="21"/>
        <v>0</v>
      </c>
      <c r="U49" s="41">
        <f t="shared" si="22"/>
        <v>0</v>
      </c>
      <c r="V49" s="105">
        <v>0</v>
      </c>
      <c r="W49" s="107">
        <v>0</v>
      </c>
      <c r="X49" s="107">
        <f t="shared" si="23"/>
        <v>0</v>
      </c>
      <c r="Y49" s="41">
        <f t="shared" si="24"/>
        <v>0</v>
      </c>
      <c r="Z49" s="77">
        <v>40634806</v>
      </c>
      <c r="AA49" s="78">
        <v>7950029</v>
      </c>
      <c r="AB49" s="78">
        <f t="shared" si="25"/>
        <v>48584835</v>
      </c>
      <c r="AC49" s="41">
        <f t="shared" si="26"/>
        <v>0.43269280479695815</v>
      </c>
      <c r="AD49" s="77">
        <v>32771552</v>
      </c>
      <c r="AE49" s="78">
        <v>7531483</v>
      </c>
      <c r="AF49" s="78">
        <f t="shared" si="27"/>
        <v>40303035</v>
      </c>
      <c r="AG49" s="41">
        <f t="shared" si="28"/>
        <v>1.3084548354267953</v>
      </c>
      <c r="AH49" s="41">
        <f t="shared" si="29"/>
        <v>0.20548824672881327</v>
      </c>
      <c r="AI49" s="13">
        <v>30802007</v>
      </c>
      <c r="AJ49" s="13">
        <v>30802007</v>
      </c>
      <c r="AK49" s="13">
        <v>40303035</v>
      </c>
      <c r="AL49" s="13"/>
    </row>
    <row r="50" spans="1:38" s="14" customFormat="1" ht="12.75">
      <c r="A50" s="30" t="s">
        <v>98</v>
      </c>
      <c r="B50" s="61" t="s">
        <v>172</v>
      </c>
      <c r="C50" s="40" t="s">
        <v>173</v>
      </c>
      <c r="D50" s="77">
        <v>90209953</v>
      </c>
      <c r="E50" s="78">
        <v>34014650</v>
      </c>
      <c r="F50" s="79">
        <f t="shared" si="15"/>
        <v>124224603</v>
      </c>
      <c r="G50" s="77">
        <v>90209953</v>
      </c>
      <c r="H50" s="78">
        <v>34014650</v>
      </c>
      <c r="I50" s="80">
        <f t="shared" si="16"/>
        <v>124224603</v>
      </c>
      <c r="J50" s="77">
        <v>58740040</v>
      </c>
      <c r="K50" s="78">
        <v>9769080</v>
      </c>
      <c r="L50" s="78">
        <f t="shared" si="17"/>
        <v>68509120</v>
      </c>
      <c r="M50" s="41">
        <f t="shared" si="18"/>
        <v>0.5514939741848078</v>
      </c>
      <c r="N50" s="105">
        <v>0</v>
      </c>
      <c r="O50" s="106">
        <v>0</v>
      </c>
      <c r="P50" s="107">
        <f t="shared" si="19"/>
        <v>0</v>
      </c>
      <c r="Q50" s="41">
        <f t="shared" si="20"/>
        <v>0</v>
      </c>
      <c r="R50" s="105">
        <v>0</v>
      </c>
      <c r="S50" s="107">
        <v>0</v>
      </c>
      <c r="T50" s="107">
        <f t="shared" si="21"/>
        <v>0</v>
      </c>
      <c r="U50" s="41">
        <f t="shared" si="22"/>
        <v>0</v>
      </c>
      <c r="V50" s="105">
        <v>0</v>
      </c>
      <c r="W50" s="107">
        <v>0</v>
      </c>
      <c r="X50" s="107">
        <f t="shared" si="23"/>
        <v>0</v>
      </c>
      <c r="Y50" s="41">
        <f t="shared" si="24"/>
        <v>0</v>
      </c>
      <c r="Z50" s="77">
        <v>58740040</v>
      </c>
      <c r="AA50" s="78">
        <v>9769080</v>
      </c>
      <c r="AB50" s="78">
        <f t="shared" si="25"/>
        <v>68509120</v>
      </c>
      <c r="AC50" s="41">
        <f t="shared" si="26"/>
        <v>0.5514939741848078</v>
      </c>
      <c r="AD50" s="77">
        <v>39961085</v>
      </c>
      <c r="AE50" s="78">
        <v>4482680</v>
      </c>
      <c r="AF50" s="78">
        <f t="shared" si="27"/>
        <v>44443765</v>
      </c>
      <c r="AG50" s="41">
        <f t="shared" si="28"/>
        <v>0.3577694267213718</v>
      </c>
      <c r="AH50" s="41">
        <f t="shared" si="29"/>
        <v>0.5414787653566253</v>
      </c>
      <c r="AI50" s="13">
        <v>124224603</v>
      </c>
      <c r="AJ50" s="13">
        <v>124224603</v>
      </c>
      <c r="AK50" s="13">
        <v>44443765</v>
      </c>
      <c r="AL50" s="13"/>
    </row>
    <row r="51" spans="1:38" s="14" customFormat="1" ht="12.75">
      <c r="A51" s="30" t="s">
        <v>98</v>
      </c>
      <c r="B51" s="61" t="s">
        <v>174</v>
      </c>
      <c r="C51" s="40" t="s">
        <v>175</v>
      </c>
      <c r="D51" s="77">
        <v>90823255</v>
      </c>
      <c r="E51" s="78">
        <v>47480647</v>
      </c>
      <c r="F51" s="79">
        <f t="shared" si="15"/>
        <v>138303902</v>
      </c>
      <c r="G51" s="77">
        <v>90823255</v>
      </c>
      <c r="H51" s="78">
        <v>47480647</v>
      </c>
      <c r="I51" s="80">
        <f t="shared" si="16"/>
        <v>138303902</v>
      </c>
      <c r="J51" s="77">
        <v>2753527</v>
      </c>
      <c r="K51" s="78">
        <v>5687741</v>
      </c>
      <c r="L51" s="78">
        <f t="shared" si="17"/>
        <v>8441268</v>
      </c>
      <c r="M51" s="41">
        <f t="shared" si="18"/>
        <v>0.061034199888301055</v>
      </c>
      <c r="N51" s="105">
        <v>0</v>
      </c>
      <c r="O51" s="106">
        <v>0</v>
      </c>
      <c r="P51" s="107">
        <f t="shared" si="19"/>
        <v>0</v>
      </c>
      <c r="Q51" s="41">
        <f t="shared" si="20"/>
        <v>0</v>
      </c>
      <c r="R51" s="105">
        <v>0</v>
      </c>
      <c r="S51" s="107">
        <v>0</v>
      </c>
      <c r="T51" s="107">
        <f t="shared" si="21"/>
        <v>0</v>
      </c>
      <c r="U51" s="41">
        <f t="shared" si="22"/>
        <v>0</v>
      </c>
      <c r="V51" s="105">
        <v>0</v>
      </c>
      <c r="W51" s="107">
        <v>0</v>
      </c>
      <c r="X51" s="107">
        <f t="shared" si="23"/>
        <v>0</v>
      </c>
      <c r="Y51" s="41">
        <f t="shared" si="24"/>
        <v>0</v>
      </c>
      <c r="Z51" s="77">
        <v>2753527</v>
      </c>
      <c r="AA51" s="78">
        <v>5687741</v>
      </c>
      <c r="AB51" s="78">
        <f t="shared" si="25"/>
        <v>8441268</v>
      </c>
      <c r="AC51" s="41">
        <f t="shared" si="26"/>
        <v>0.061034199888301055</v>
      </c>
      <c r="AD51" s="77">
        <v>40081515</v>
      </c>
      <c r="AE51" s="78">
        <v>17925248</v>
      </c>
      <c r="AF51" s="78">
        <f t="shared" si="27"/>
        <v>58006763</v>
      </c>
      <c r="AG51" s="41">
        <f t="shared" si="28"/>
        <v>0</v>
      </c>
      <c r="AH51" s="41">
        <f t="shared" si="29"/>
        <v>-0.8544778649344733</v>
      </c>
      <c r="AI51" s="13">
        <v>0</v>
      </c>
      <c r="AJ51" s="13">
        <v>0</v>
      </c>
      <c r="AK51" s="13">
        <v>58006763</v>
      </c>
      <c r="AL51" s="13"/>
    </row>
    <row r="52" spans="1:38" s="14" customFormat="1" ht="12.75">
      <c r="A52" s="30" t="s">
        <v>98</v>
      </c>
      <c r="B52" s="61" t="s">
        <v>176</v>
      </c>
      <c r="C52" s="40" t="s">
        <v>177</v>
      </c>
      <c r="D52" s="77">
        <v>630574009</v>
      </c>
      <c r="E52" s="78">
        <v>115862000</v>
      </c>
      <c r="F52" s="79">
        <f t="shared" si="15"/>
        <v>746436009</v>
      </c>
      <c r="G52" s="77">
        <v>630574009</v>
      </c>
      <c r="H52" s="78">
        <v>115862000</v>
      </c>
      <c r="I52" s="80">
        <f t="shared" si="16"/>
        <v>746436009</v>
      </c>
      <c r="J52" s="77">
        <v>280430456</v>
      </c>
      <c r="K52" s="78">
        <v>55026502</v>
      </c>
      <c r="L52" s="78">
        <f t="shared" si="17"/>
        <v>335456958</v>
      </c>
      <c r="M52" s="41">
        <f t="shared" si="18"/>
        <v>0.44941154225586133</v>
      </c>
      <c r="N52" s="105">
        <v>0</v>
      </c>
      <c r="O52" s="106">
        <v>0</v>
      </c>
      <c r="P52" s="107">
        <f t="shared" si="19"/>
        <v>0</v>
      </c>
      <c r="Q52" s="41">
        <f t="shared" si="20"/>
        <v>0</v>
      </c>
      <c r="R52" s="105">
        <v>0</v>
      </c>
      <c r="S52" s="107">
        <v>0</v>
      </c>
      <c r="T52" s="107">
        <f t="shared" si="21"/>
        <v>0</v>
      </c>
      <c r="U52" s="41">
        <f t="shared" si="22"/>
        <v>0</v>
      </c>
      <c r="V52" s="105">
        <v>0</v>
      </c>
      <c r="W52" s="107">
        <v>0</v>
      </c>
      <c r="X52" s="107">
        <f t="shared" si="23"/>
        <v>0</v>
      </c>
      <c r="Y52" s="41">
        <f t="shared" si="24"/>
        <v>0</v>
      </c>
      <c r="Z52" s="77">
        <v>280430456</v>
      </c>
      <c r="AA52" s="78">
        <v>55026502</v>
      </c>
      <c r="AB52" s="78">
        <f t="shared" si="25"/>
        <v>335456958</v>
      </c>
      <c r="AC52" s="41">
        <f t="shared" si="26"/>
        <v>0.44941154225586133</v>
      </c>
      <c r="AD52" s="77">
        <v>428868778</v>
      </c>
      <c r="AE52" s="78">
        <v>21804469</v>
      </c>
      <c r="AF52" s="78">
        <f t="shared" si="27"/>
        <v>450673247</v>
      </c>
      <c r="AG52" s="41">
        <f t="shared" si="28"/>
        <v>0.6916461933430293</v>
      </c>
      <c r="AH52" s="41">
        <f t="shared" si="29"/>
        <v>-0.2556537131213382</v>
      </c>
      <c r="AI52" s="13">
        <v>651595066</v>
      </c>
      <c r="AJ52" s="13">
        <v>651595066</v>
      </c>
      <c r="AK52" s="13">
        <v>450673247</v>
      </c>
      <c r="AL52" s="13"/>
    </row>
    <row r="53" spans="1:38" s="14" customFormat="1" ht="12.75">
      <c r="A53" s="30" t="s">
        <v>117</v>
      </c>
      <c r="B53" s="61" t="s">
        <v>178</v>
      </c>
      <c r="C53" s="40" t="s">
        <v>179</v>
      </c>
      <c r="D53" s="77">
        <v>1216074791</v>
      </c>
      <c r="E53" s="78">
        <v>280806270</v>
      </c>
      <c r="F53" s="79">
        <f t="shared" si="15"/>
        <v>1496881061</v>
      </c>
      <c r="G53" s="77">
        <v>1216074791</v>
      </c>
      <c r="H53" s="78">
        <v>280806270</v>
      </c>
      <c r="I53" s="80">
        <f t="shared" si="16"/>
        <v>1496881061</v>
      </c>
      <c r="J53" s="77">
        <v>386476494</v>
      </c>
      <c r="K53" s="78">
        <v>15842938</v>
      </c>
      <c r="L53" s="78">
        <f t="shared" si="17"/>
        <v>402319432</v>
      </c>
      <c r="M53" s="41">
        <f t="shared" si="18"/>
        <v>0.26877180992004013</v>
      </c>
      <c r="N53" s="105">
        <v>0</v>
      </c>
      <c r="O53" s="106">
        <v>0</v>
      </c>
      <c r="P53" s="107">
        <f t="shared" si="19"/>
        <v>0</v>
      </c>
      <c r="Q53" s="41">
        <f t="shared" si="20"/>
        <v>0</v>
      </c>
      <c r="R53" s="105">
        <v>0</v>
      </c>
      <c r="S53" s="107">
        <v>0</v>
      </c>
      <c r="T53" s="107">
        <f t="shared" si="21"/>
        <v>0</v>
      </c>
      <c r="U53" s="41">
        <f t="shared" si="22"/>
        <v>0</v>
      </c>
      <c r="V53" s="105">
        <v>0</v>
      </c>
      <c r="W53" s="107">
        <v>0</v>
      </c>
      <c r="X53" s="107">
        <f t="shared" si="23"/>
        <v>0</v>
      </c>
      <c r="Y53" s="41">
        <f t="shared" si="24"/>
        <v>0</v>
      </c>
      <c r="Z53" s="77">
        <v>386476494</v>
      </c>
      <c r="AA53" s="78">
        <v>15842938</v>
      </c>
      <c r="AB53" s="78">
        <f t="shared" si="25"/>
        <v>402319432</v>
      </c>
      <c r="AC53" s="41">
        <f t="shared" si="26"/>
        <v>0.26877180992004013</v>
      </c>
      <c r="AD53" s="77">
        <v>214796447</v>
      </c>
      <c r="AE53" s="78">
        <v>61209904</v>
      </c>
      <c r="AF53" s="78">
        <f t="shared" si="27"/>
        <v>276006351</v>
      </c>
      <c r="AG53" s="41">
        <f t="shared" si="28"/>
        <v>0.21663516156186355</v>
      </c>
      <c r="AH53" s="41">
        <f t="shared" si="29"/>
        <v>0.4576455597574274</v>
      </c>
      <c r="AI53" s="13">
        <v>1274060725</v>
      </c>
      <c r="AJ53" s="13">
        <v>1274060725</v>
      </c>
      <c r="AK53" s="13">
        <v>276006351</v>
      </c>
      <c r="AL53" s="13"/>
    </row>
    <row r="54" spans="1:38" s="58" customFormat="1" ht="12.75">
      <c r="A54" s="62"/>
      <c r="B54" s="63" t="s">
        <v>180</v>
      </c>
      <c r="C54" s="33"/>
      <c r="D54" s="81">
        <f>SUM(D48:D53)</f>
        <v>2277297002</v>
      </c>
      <c r="E54" s="82">
        <f>SUM(E48:E53)</f>
        <v>502390183</v>
      </c>
      <c r="F54" s="83">
        <f t="shared" si="15"/>
        <v>2779687185</v>
      </c>
      <c r="G54" s="81">
        <f>SUM(G48:G53)</f>
        <v>2277297002</v>
      </c>
      <c r="H54" s="82">
        <f>SUM(H48:H53)</f>
        <v>502390183</v>
      </c>
      <c r="I54" s="83">
        <f t="shared" si="16"/>
        <v>2779687185</v>
      </c>
      <c r="J54" s="81">
        <f>SUM(J48:J53)</f>
        <v>836007062</v>
      </c>
      <c r="K54" s="82">
        <f>SUM(K48:K53)</f>
        <v>98095927</v>
      </c>
      <c r="L54" s="82">
        <f t="shared" si="17"/>
        <v>934102989</v>
      </c>
      <c r="M54" s="45">
        <f t="shared" si="18"/>
        <v>0.33604608246593043</v>
      </c>
      <c r="N54" s="111">
        <f>SUM(N48:N53)</f>
        <v>0</v>
      </c>
      <c r="O54" s="112">
        <f>SUM(O48:O53)</f>
        <v>0</v>
      </c>
      <c r="P54" s="113">
        <f t="shared" si="19"/>
        <v>0</v>
      </c>
      <c r="Q54" s="45">
        <f t="shared" si="20"/>
        <v>0</v>
      </c>
      <c r="R54" s="111">
        <f>SUM(R48:R53)</f>
        <v>0</v>
      </c>
      <c r="S54" s="113">
        <f>SUM(S48:S53)</f>
        <v>0</v>
      </c>
      <c r="T54" s="113">
        <f t="shared" si="21"/>
        <v>0</v>
      </c>
      <c r="U54" s="45">
        <f t="shared" si="22"/>
        <v>0</v>
      </c>
      <c r="V54" s="111">
        <f>SUM(V48:V53)</f>
        <v>0</v>
      </c>
      <c r="W54" s="113">
        <f>SUM(W48:W53)</f>
        <v>0</v>
      </c>
      <c r="X54" s="113">
        <f t="shared" si="23"/>
        <v>0</v>
      </c>
      <c r="Y54" s="45">
        <f t="shared" si="24"/>
        <v>0</v>
      </c>
      <c r="Z54" s="81">
        <f>SUM(Z48:Z53)</f>
        <v>836007062</v>
      </c>
      <c r="AA54" s="82">
        <f>SUM(AA48:AA53)</f>
        <v>98095927</v>
      </c>
      <c r="AB54" s="82">
        <f t="shared" si="25"/>
        <v>934102989</v>
      </c>
      <c r="AC54" s="45">
        <f t="shared" si="26"/>
        <v>0.33604608246593043</v>
      </c>
      <c r="AD54" s="81">
        <f>SUM(AD48:AD53)</f>
        <v>774466204</v>
      </c>
      <c r="AE54" s="82">
        <f>SUM(AE48:AE53)</f>
        <v>118891444</v>
      </c>
      <c r="AF54" s="82">
        <f t="shared" si="27"/>
        <v>893357648</v>
      </c>
      <c r="AG54" s="45">
        <f t="shared" si="28"/>
        <v>0.399540801470913</v>
      </c>
      <c r="AH54" s="45">
        <f t="shared" si="29"/>
        <v>0.04560921495575543</v>
      </c>
      <c r="AI54" s="64">
        <f>SUM(AI48:AI53)</f>
        <v>2235960995</v>
      </c>
      <c r="AJ54" s="64">
        <f>SUM(AJ48:AJ53)</f>
        <v>2235960995</v>
      </c>
      <c r="AK54" s="64">
        <f>SUM(AK48:AK53)</f>
        <v>893357648</v>
      </c>
      <c r="AL54" s="64"/>
    </row>
    <row r="55" spans="1:38" s="14" customFormat="1" ht="12.75">
      <c r="A55" s="30" t="s">
        <v>98</v>
      </c>
      <c r="B55" s="61" t="s">
        <v>181</v>
      </c>
      <c r="C55" s="40" t="s">
        <v>182</v>
      </c>
      <c r="D55" s="77">
        <v>261760</v>
      </c>
      <c r="E55" s="78">
        <v>123713129</v>
      </c>
      <c r="F55" s="79">
        <f t="shared" si="15"/>
        <v>123974889</v>
      </c>
      <c r="G55" s="77">
        <v>261760</v>
      </c>
      <c r="H55" s="78">
        <v>123713129</v>
      </c>
      <c r="I55" s="79">
        <f t="shared" si="16"/>
        <v>123974889</v>
      </c>
      <c r="J55" s="77">
        <v>53067677</v>
      </c>
      <c r="K55" s="91">
        <v>2135478</v>
      </c>
      <c r="L55" s="78">
        <f t="shared" si="17"/>
        <v>55203155</v>
      </c>
      <c r="M55" s="41">
        <f t="shared" si="18"/>
        <v>0.4452769060353827</v>
      </c>
      <c r="N55" s="105">
        <v>0</v>
      </c>
      <c r="O55" s="106">
        <v>0</v>
      </c>
      <c r="P55" s="107">
        <f t="shared" si="19"/>
        <v>0</v>
      </c>
      <c r="Q55" s="41">
        <f t="shared" si="20"/>
        <v>0</v>
      </c>
      <c r="R55" s="105">
        <v>0</v>
      </c>
      <c r="S55" s="107">
        <v>0</v>
      </c>
      <c r="T55" s="107">
        <f t="shared" si="21"/>
        <v>0</v>
      </c>
      <c r="U55" s="41">
        <f t="shared" si="22"/>
        <v>0</v>
      </c>
      <c r="V55" s="105">
        <v>0</v>
      </c>
      <c r="W55" s="107">
        <v>0</v>
      </c>
      <c r="X55" s="107">
        <f t="shared" si="23"/>
        <v>0</v>
      </c>
      <c r="Y55" s="41">
        <f t="shared" si="24"/>
        <v>0</v>
      </c>
      <c r="Z55" s="77">
        <v>53067677</v>
      </c>
      <c r="AA55" s="78">
        <v>2135478</v>
      </c>
      <c r="AB55" s="78">
        <f t="shared" si="25"/>
        <v>55203155</v>
      </c>
      <c r="AC55" s="41">
        <f t="shared" si="26"/>
        <v>0.4452769060353827</v>
      </c>
      <c r="AD55" s="77">
        <v>58751993</v>
      </c>
      <c r="AE55" s="78">
        <v>3944124</v>
      </c>
      <c r="AF55" s="78">
        <f t="shared" si="27"/>
        <v>62696117</v>
      </c>
      <c r="AG55" s="41">
        <f t="shared" si="28"/>
        <v>0.17815192725722812</v>
      </c>
      <c r="AH55" s="41">
        <f t="shared" si="29"/>
        <v>-0.11951237745712384</v>
      </c>
      <c r="AI55" s="13">
        <v>351925000</v>
      </c>
      <c r="AJ55" s="13">
        <v>350498534</v>
      </c>
      <c r="AK55" s="13">
        <v>62696117</v>
      </c>
      <c r="AL55" s="13"/>
    </row>
    <row r="56" spans="1:38" s="14" customFormat="1" ht="12.75">
      <c r="A56" s="30" t="s">
        <v>98</v>
      </c>
      <c r="B56" s="61" t="s">
        <v>183</v>
      </c>
      <c r="C56" s="40" t="s">
        <v>184</v>
      </c>
      <c r="D56" s="77">
        <v>41172036</v>
      </c>
      <c r="E56" s="78">
        <v>67104490</v>
      </c>
      <c r="F56" s="79">
        <f t="shared" si="15"/>
        <v>108276526</v>
      </c>
      <c r="G56" s="77">
        <v>41172036</v>
      </c>
      <c r="H56" s="78">
        <v>67104490</v>
      </c>
      <c r="I56" s="80">
        <f t="shared" si="16"/>
        <v>108276526</v>
      </c>
      <c r="J56" s="77">
        <v>7609149</v>
      </c>
      <c r="K56" s="78">
        <v>14047118</v>
      </c>
      <c r="L56" s="78">
        <f t="shared" si="17"/>
        <v>21656267</v>
      </c>
      <c r="M56" s="41">
        <f t="shared" si="18"/>
        <v>0.200008882811774</v>
      </c>
      <c r="N56" s="105">
        <v>0</v>
      </c>
      <c r="O56" s="106">
        <v>0</v>
      </c>
      <c r="P56" s="107">
        <f t="shared" si="19"/>
        <v>0</v>
      </c>
      <c r="Q56" s="41">
        <f t="shared" si="20"/>
        <v>0</v>
      </c>
      <c r="R56" s="105">
        <v>0</v>
      </c>
      <c r="S56" s="107">
        <v>0</v>
      </c>
      <c r="T56" s="107">
        <f t="shared" si="21"/>
        <v>0</v>
      </c>
      <c r="U56" s="41">
        <f t="shared" si="22"/>
        <v>0</v>
      </c>
      <c r="V56" s="105">
        <v>0</v>
      </c>
      <c r="W56" s="107">
        <v>0</v>
      </c>
      <c r="X56" s="107">
        <f t="shared" si="23"/>
        <v>0</v>
      </c>
      <c r="Y56" s="41">
        <f t="shared" si="24"/>
        <v>0</v>
      </c>
      <c r="Z56" s="77">
        <v>7609149</v>
      </c>
      <c r="AA56" s="78">
        <v>14047118</v>
      </c>
      <c r="AB56" s="78">
        <f t="shared" si="25"/>
        <v>21656267</v>
      </c>
      <c r="AC56" s="41">
        <f t="shared" si="26"/>
        <v>0.200008882811774</v>
      </c>
      <c r="AD56" s="77">
        <v>46383577</v>
      </c>
      <c r="AE56" s="78">
        <v>12340767</v>
      </c>
      <c r="AF56" s="78">
        <f t="shared" si="27"/>
        <v>58724344</v>
      </c>
      <c r="AG56" s="41">
        <f t="shared" si="28"/>
        <v>0.27215306179669835</v>
      </c>
      <c r="AH56" s="41">
        <f t="shared" si="29"/>
        <v>-0.6312216446385506</v>
      </c>
      <c r="AI56" s="13">
        <v>215776900</v>
      </c>
      <c r="AJ56" s="13">
        <v>215776900</v>
      </c>
      <c r="AK56" s="13">
        <v>58724344</v>
      </c>
      <c r="AL56" s="13"/>
    </row>
    <row r="57" spans="1:38" s="14" customFormat="1" ht="12.75">
      <c r="A57" s="30" t="s">
        <v>98</v>
      </c>
      <c r="B57" s="61" t="s">
        <v>185</v>
      </c>
      <c r="C57" s="40" t="s">
        <v>186</v>
      </c>
      <c r="D57" s="77">
        <v>0</v>
      </c>
      <c r="E57" s="78">
        <v>251116269</v>
      </c>
      <c r="F57" s="79">
        <f t="shared" si="15"/>
        <v>251116269</v>
      </c>
      <c r="G57" s="77">
        <v>0</v>
      </c>
      <c r="H57" s="78">
        <v>251116269</v>
      </c>
      <c r="I57" s="80">
        <f t="shared" si="16"/>
        <v>251116269</v>
      </c>
      <c r="J57" s="77">
        <v>32892247</v>
      </c>
      <c r="K57" s="78">
        <v>2874747</v>
      </c>
      <c r="L57" s="78">
        <f t="shared" si="17"/>
        <v>35766994</v>
      </c>
      <c r="M57" s="41">
        <f t="shared" si="18"/>
        <v>0.14243200626718455</v>
      </c>
      <c r="N57" s="105">
        <v>0</v>
      </c>
      <c r="O57" s="106">
        <v>0</v>
      </c>
      <c r="P57" s="107">
        <f t="shared" si="19"/>
        <v>0</v>
      </c>
      <c r="Q57" s="41">
        <f t="shared" si="20"/>
        <v>0</v>
      </c>
      <c r="R57" s="105">
        <v>0</v>
      </c>
      <c r="S57" s="107">
        <v>0</v>
      </c>
      <c r="T57" s="107">
        <f t="shared" si="21"/>
        <v>0</v>
      </c>
      <c r="U57" s="41">
        <f t="shared" si="22"/>
        <v>0</v>
      </c>
      <c r="V57" s="105">
        <v>0</v>
      </c>
      <c r="W57" s="107">
        <v>0</v>
      </c>
      <c r="X57" s="107">
        <f t="shared" si="23"/>
        <v>0</v>
      </c>
      <c r="Y57" s="41">
        <f t="shared" si="24"/>
        <v>0</v>
      </c>
      <c r="Z57" s="77">
        <v>32892247</v>
      </c>
      <c r="AA57" s="78">
        <v>2874747</v>
      </c>
      <c r="AB57" s="78">
        <f t="shared" si="25"/>
        <v>35766994</v>
      </c>
      <c r="AC57" s="41">
        <f t="shared" si="26"/>
        <v>0.14243200626718455</v>
      </c>
      <c r="AD57" s="77">
        <v>44546340</v>
      </c>
      <c r="AE57" s="78">
        <v>3971864</v>
      </c>
      <c r="AF57" s="78">
        <f t="shared" si="27"/>
        <v>48518204</v>
      </c>
      <c r="AG57" s="41">
        <f t="shared" si="28"/>
        <v>0.24093145761747053</v>
      </c>
      <c r="AH57" s="41">
        <f t="shared" si="29"/>
        <v>-0.262812902142874</v>
      </c>
      <c r="AI57" s="13">
        <v>201377622</v>
      </c>
      <c r="AJ57" s="13">
        <v>201377622</v>
      </c>
      <c r="AK57" s="13">
        <v>48518204</v>
      </c>
      <c r="AL57" s="13"/>
    </row>
    <row r="58" spans="1:38" s="14" customFormat="1" ht="12.75">
      <c r="A58" s="30" t="s">
        <v>98</v>
      </c>
      <c r="B58" s="61" t="s">
        <v>187</v>
      </c>
      <c r="C58" s="40" t="s">
        <v>188</v>
      </c>
      <c r="D58" s="77">
        <v>96402177</v>
      </c>
      <c r="E58" s="78">
        <v>35732000</v>
      </c>
      <c r="F58" s="79">
        <f t="shared" si="15"/>
        <v>132134177</v>
      </c>
      <c r="G58" s="77">
        <v>96402177</v>
      </c>
      <c r="H58" s="78">
        <v>35732000</v>
      </c>
      <c r="I58" s="79">
        <f t="shared" si="16"/>
        <v>132134177</v>
      </c>
      <c r="J58" s="77">
        <v>50055886</v>
      </c>
      <c r="K58" s="91">
        <v>8667553</v>
      </c>
      <c r="L58" s="78">
        <f t="shared" si="17"/>
        <v>58723439</v>
      </c>
      <c r="M58" s="41">
        <f t="shared" si="18"/>
        <v>0.4444227854841825</v>
      </c>
      <c r="N58" s="105">
        <v>0</v>
      </c>
      <c r="O58" s="106">
        <v>0</v>
      </c>
      <c r="P58" s="107">
        <f t="shared" si="19"/>
        <v>0</v>
      </c>
      <c r="Q58" s="41">
        <f t="shared" si="20"/>
        <v>0</v>
      </c>
      <c r="R58" s="105">
        <v>0</v>
      </c>
      <c r="S58" s="107">
        <v>0</v>
      </c>
      <c r="T58" s="107">
        <f t="shared" si="21"/>
        <v>0</v>
      </c>
      <c r="U58" s="41">
        <f t="shared" si="22"/>
        <v>0</v>
      </c>
      <c r="V58" s="105">
        <v>0</v>
      </c>
      <c r="W58" s="107">
        <v>0</v>
      </c>
      <c r="X58" s="107">
        <f t="shared" si="23"/>
        <v>0</v>
      </c>
      <c r="Y58" s="41">
        <f t="shared" si="24"/>
        <v>0</v>
      </c>
      <c r="Z58" s="77">
        <v>50055886</v>
      </c>
      <c r="AA58" s="78">
        <v>8667553</v>
      </c>
      <c r="AB58" s="78">
        <f t="shared" si="25"/>
        <v>58723439</v>
      </c>
      <c r="AC58" s="41">
        <f t="shared" si="26"/>
        <v>0.4444227854841825</v>
      </c>
      <c r="AD58" s="77">
        <v>21996853</v>
      </c>
      <c r="AE58" s="78">
        <v>4158990</v>
      </c>
      <c r="AF58" s="78">
        <f t="shared" si="27"/>
        <v>26155843</v>
      </c>
      <c r="AG58" s="41">
        <f t="shared" si="28"/>
        <v>0.240887622247334</v>
      </c>
      <c r="AH58" s="41">
        <f t="shared" si="29"/>
        <v>1.24513654558945</v>
      </c>
      <c r="AI58" s="13">
        <v>108581100</v>
      </c>
      <c r="AJ58" s="13">
        <v>109981100</v>
      </c>
      <c r="AK58" s="13">
        <v>26155843</v>
      </c>
      <c r="AL58" s="13"/>
    </row>
    <row r="59" spans="1:38" s="14" customFormat="1" ht="12.75">
      <c r="A59" s="30" t="s">
        <v>117</v>
      </c>
      <c r="B59" s="61" t="s">
        <v>189</v>
      </c>
      <c r="C59" s="40" t="s">
        <v>190</v>
      </c>
      <c r="D59" s="77">
        <v>773928000</v>
      </c>
      <c r="E59" s="78">
        <v>459160350</v>
      </c>
      <c r="F59" s="79">
        <f t="shared" si="15"/>
        <v>1233088350</v>
      </c>
      <c r="G59" s="77">
        <v>773928000</v>
      </c>
      <c r="H59" s="78">
        <v>459160350</v>
      </c>
      <c r="I59" s="79">
        <f t="shared" si="16"/>
        <v>1233088350</v>
      </c>
      <c r="J59" s="77">
        <v>275895763</v>
      </c>
      <c r="K59" s="91">
        <v>42042276</v>
      </c>
      <c r="L59" s="78">
        <f t="shared" si="17"/>
        <v>317938039</v>
      </c>
      <c r="M59" s="41">
        <f t="shared" si="18"/>
        <v>0.25783881503705713</v>
      </c>
      <c r="N59" s="105">
        <v>0</v>
      </c>
      <c r="O59" s="106">
        <v>0</v>
      </c>
      <c r="P59" s="107">
        <f t="shared" si="19"/>
        <v>0</v>
      </c>
      <c r="Q59" s="41">
        <f t="shared" si="20"/>
        <v>0</v>
      </c>
      <c r="R59" s="105">
        <v>0</v>
      </c>
      <c r="S59" s="107">
        <v>0</v>
      </c>
      <c r="T59" s="107">
        <f t="shared" si="21"/>
        <v>0</v>
      </c>
      <c r="U59" s="41">
        <f t="shared" si="22"/>
        <v>0</v>
      </c>
      <c r="V59" s="105">
        <v>0</v>
      </c>
      <c r="W59" s="107">
        <v>0</v>
      </c>
      <c r="X59" s="107">
        <f t="shared" si="23"/>
        <v>0</v>
      </c>
      <c r="Y59" s="41">
        <f t="shared" si="24"/>
        <v>0</v>
      </c>
      <c r="Z59" s="77">
        <v>275895763</v>
      </c>
      <c r="AA59" s="78">
        <v>42042276</v>
      </c>
      <c r="AB59" s="78">
        <f t="shared" si="25"/>
        <v>317938039</v>
      </c>
      <c r="AC59" s="41">
        <f t="shared" si="26"/>
        <v>0.25783881503705713</v>
      </c>
      <c r="AD59" s="77">
        <v>99234873</v>
      </c>
      <c r="AE59" s="78">
        <v>37875978</v>
      </c>
      <c r="AF59" s="78">
        <f t="shared" si="27"/>
        <v>137110851</v>
      </c>
      <c r="AG59" s="41">
        <f t="shared" si="28"/>
        <v>0.24176364331736966</v>
      </c>
      <c r="AH59" s="41">
        <f t="shared" si="29"/>
        <v>1.3188393674254124</v>
      </c>
      <c r="AI59" s="13">
        <v>567127667</v>
      </c>
      <c r="AJ59" s="13">
        <v>567127667</v>
      </c>
      <c r="AK59" s="13">
        <v>137110851</v>
      </c>
      <c r="AL59" s="13"/>
    </row>
    <row r="60" spans="1:38" s="58" customFormat="1" ht="12.75">
      <c r="A60" s="62"/>
      <c r="B60" s="63" t="s">
        <v>191</v>
      </c>
      <c r="C60" s="33"/>
      <c r="D60" s="81">
        <f>SUM(D55:D59)</f>
        <v>911763973</v>
      </c>
      <c r="E60" s="82">
        <f>SUM(E55:E59)</f>
        <v>936826238</v>
      </c>
      <c r="F60" s="83">
        <f t="shared" si="15"/>
        <v>1848590211</v>
      </c>
      <c r="G60" s="81">
        <f>SUM(G55:G59)</f>
        <v>911763973</v>
      </c>
      <c r="H60" s="82">
        <f>SUM(H55:H59)</f>
        <v>936826238</v>
      </c>
      <c r="I60" s="90">
        <f t="shared" si="16"/>
        <v>1848590211</v>
      </c>
      <c r="J60" s="81">
        <f>SUM(J55:J59)</f>
        <v>419520722</v>
      </c>
      <c r="K60" s="92">
        <f>SUM(K55:K59)</f>
        <v>69767172</v>
      </c>
      <c r="L60" s="82">
        <f t="shared" si="17"/>
        <v>489287894</v>
      </c>
      <c r="M60" s="45">
        <f t="shared" si="18"/>
        <v>0.26468164284788587</v>
      </c>
      <c r="N60" s="111">
        <f>SUM(N55:N59)</f>
        <v>0</v>
      </c>
      <c r="O60" s="112">
        <f>SUM(O55:O59)</f>
        <v>0</v>
      </c>
      <c r="P60" s="113">
        <f t="shared" si="19"/>
        <v>0</v>
      </c>
      <c r="Q60" s="45">
        <f t="shared" si="20"/>
        <v>0</v>
      </c>
      <c r="R60" s="111">
        <f>SUM(R55:R59)</f>
        <v>0</v>
      </c>
      <c r="S60" s="113">
        <f>SUM(S55:S59)</f>
        <v>0</v>
      </c>
      <c r="T60" s="113">
        <f t="shared" si="21"/>
        <v>0</v>
      </c>
      <c r="U60" s="45">
        <f t="shared" si="22"/>
        <v>0</v>
      </c>
      <c r="V60" s="111">
        <f>SUM(V55:V59)</f>
        <v>0</v>
      </c>
      <c r="W60" s="113">
        <f>SUM(W55:W59)</f>
        <v>0</v>
      </c>
      <c r="X60" s="113">
        <f t="shared" si="23"/>
        <v>0</v>
      </c>
      <c r="Y60" s="45">
        <f t="shared" si="24"/>
        <v>0</v>
      </c>
      <c r="Z60" s="81">
        <f>SUM(Z55:Z59)</f>
        <v>419520722</v>
      </c>
      <c r="AA60" s="82">
        <f>SUM(AA55:AA59)</f>
        <v>69767172</v>
      </c>
      <c r="AB60" s="82">
        <f t="shared" si="25"/>
        <v>489287894</v>
      </c>
      <c r="AC60" s="45">
        <f t="shared" si="26"/>
        <v>0.26468164284788587</v>
      </c>
      <c r="AD60" s="81">
        <f>SUM(AD55:AD59)</f>
        <v>270913636</v>
      </c>
      <c r="AE60" s="82">
        <f>SUM(AE55:AE59)</f>
        <v>62291723</v>
      </c>
      <c r="AF60" s="82">
        <f t="shared" si="27"/>
        <v>333205359</v>
      </c>
      <c r="AG60" s="45">
        <f t="shared" si="28"/>
        <v>0.23062573356725208</v>
      </c>
      <c r="AH60" s="45">
        <f t="shared" si="29"/>
        <v>0.4684274450699937</v>
      </c>
      <c r="AI60" s="64">
        <f>SUM(AI55:AI59)</f>
        <v>1444788289</v>
      </c>
      <c r="AJ60" s="64">
        <f>SUM(AJ55:AJ59)</f>
        <v>1444761823</v>
      </c>
      <c r="AK60" s="64">
        <f>SUM(AK55:AK59)</f>
        <v>333205359</v>
      </c>
      <c r="AL60" s="64"/>
    </row>
    <row r="61" spans="1:38" s="58" customFormat="1" ht="12.75">
      <c r="A61" s="62"/>
      <c r="B61" s="63" t="s">
        <v>192</v>
      </c>
      <c r="C61" s="33"/>
      <c r="D61" s="81">
        <f>SUM(D9:D10,D12:D21,D23:D30,D32:D40,D42:D46,D48:D53,D55:D59)</f>
        <v>21353012332</v>
      </c>
      <c r="E61" s="82">
        <f>SUM(E9:E10,E12:E21,E23:E30,E32:E40,E42:E46,E48:E53,E55:E59)</f>
        <v>5337528294</v>
      </c>
      <c r="F61" s="83">
        <f t="shared" si="15"/>
        <v>26690540626</v>
      </c>
      <c r="G61" s="81">
        <f>SUM(G9:G10,G12:G21,G23:G30,G32:G40,G42:G46,G48:G53,G55:G59)</f>
        <v>21352884832</v>
      </c>
      <c r="H61" s="82">
        <f>SUM(H9:H10,H12:H21,H23:H30,H32:H40,H42:H46,H48:H53,H55:H59)</f>
        <v>5337528294</v>
      </c>
      <c r="I61" s="90">
        <f t="shared" si="16"/>
        <v>26690413126</v>
      </c>
      <c r="J61" s="81">
        <f>SUM(J9:J10,J12:J21,J23:J30,J32:J40,J42:J46,J48:J53,J55:J59)</f>
        <v>6000069077</v>
      </c>
      <c r="K61" s="92">
        <f>SUM(K9:K10,K12:K21,K23:K30,K32:K40,K42:K46,K48:K53,K55:K59)</f>
        <v>496279863</v>
      </c>
      <c r="L61" s="82">
        <f t="shared" si="17"/>
        <v>6496348940</v>
      </c>
      <c r="M61" s="45">
        <f t="shared" si="18"/>
        <v>0.2433951800014019</v>
      </c>
      <c r="N61" s="111">
        <f>SUM(N9:N10,N12:N21,N23:N30,N32:N40,N42:N46,N48:N53,N55:N59)</f>
        <v>0</v>
      </c>
      <c r="O61" s="112">
        <f>SUM(O9:O10,O12:O21,O23:O30,O32:O40,O42:O46,O48:O53,O55:O59)</f>
        <v>0</v>
      </c>
      <c r="P61" s="113">
        <f t="shared" si="19"/>
        <v>0</v>
      </c>
      <c r="Q61" s="45">
        <f t="shared" si="20"/>
        <v>0</v>
      </c>
      <c r="R61" s="111">
        <f>SUM(R9:R10,R12:R21,R23:R30,R32:R40,R42:R46,R48:R53,R55:R59)</f>
        <v>0</v>
      </c>
      <c r="S61" s="113">
        <f>SUM(S9:S10,S12:S21,S23:S30,S32:S40,S42:S46,S48:S53,S55:S59)</f>
        <v>0</v>
      </c>
      <c r="T61" s="113">
        <f t="shared" si="21"/>
        <v>0</v>
      </c>
      <c r="U61" s="45">
        <f t="shared" si="22"/>
        <v>0</v>
      </c>
      <c r="V61" s="111">
        <f>SUM(V9:V10,V12:V21,V23:V30,V32:V40,V42:V46,V48:V53,V55:V59)</f>
        <v>0</v>
      </c>
      <c r="W61" s="113">
        <f>SUM(W9:W10,W12:W21,W23:W30,W32:W40,W42:W46,W48:W53,W55:W59)</f>
        <v>0</v>
      </c>
      <c r="X61" s="113">
        <f t="shared" si="23"/>
        <v>0</v>
      </c>
      <c r="Y61" s="45">
        <f t="shared" si="24"/>
        <v>0</v>
      </c>
      <c r="Z61" s="81">
        <f>SUM(Z9:Z10,Z12:Z21,Z23:Z30,Z32:Z40,Z42:Z46,Z48:Z53,Z55:Z59)</f>
        <v>6000069077</v>
      </c>
      <c r="AA61" s="82">
        <f>SUM(AA9:AA10,AA12:AA21,AA23:AA30,AA32:AA40,AA42:AA46,AA48:AA53,AA55:AA59)</f>
        <v>496279863</v>
      </c>
      <c r="AB61" s="82">
        <f t="shared" si="25"/>
        <v>6496348940</v>
      </c>
      <c r="AC61" s="45">
        <f t="shared" si="26"/>
        <v>0.2433951800014019</v>
      </c>
      <c r="AD61" s="81">
        <f>SUM(AD9:AD10,AD12:AD21,AD23:AD30,AD32:AD40,AD42:AD46,AD48:AD53,AD55:AD59)</f>
        <v>5523702522</v>
      </c>
      <c r="AE61" s="82">
        <f>SUM(AE9:AE10,AE12:AE21,AE23:AE30,AE32:AE40,AE42:AE46,AE48:AE53,AE55:AE59)</f>
        <v>735435816</v>
      </c>
      <c r="AF61" s="82">
        <f t="shared" si="27"/>
        <v>6259138338</v>
      </c>
      <c r="AG61" s="45">
        <f t="shared" si="28"/>
        <v>0.25653050380104037</v>
      </c>
      <c r="AH61" s="45">
        <f t="shared" si="29"/>
        <v>0.03789828394746686</v>
      </c>
      <c r="AI61" s="64">
        <f>SUM(AI9:AI10,AI12:AI21,AI23:AI30,AI32:AI40,AI42:AI46,AI48:AI53,AI55:AI59)</f>
        <v>24399197153</v>
      </c>
      <c r="AJ61" s="64">
        <f>SUM(AJ9:AJ10,AJ12:AJ21,AJ23:AJ30,AJ32:AJ40,AJ42:AJ46,AJ48:AJ53,AJ55:AJ59)</f>
        <v>22438142703</v>
      </c>
      <c r="AK61" s="64">
        <f>SUM(AK9:AK10,AK12:AK21,AK23:AK30,AK32:AK40,AK42:AK46,AK48:AK53,AK55:AK59)</f>
        <v>6259138338</v>
      </c>
      <c r="AL61" s="64"/>
    </row>
    <row r="62" spans="1:38" s="14" customFormat="1" ht="12.75">
      <c r="A62" s="65"/>
      <c r="B62" s="66"/>
      <c r="C62" s="67"/>
      <c r="D62" s="93"/>
      <c r="E62" s="93"/>
      <c r="F62" s="94"/>
      <c r="G62" s="95"/>
      <c r="H62" s="93"/>
      <c r="I62" s="96"/>
      <c r="J62" s="95"/>
      <c r="K62" s="97"/>
      <c r="L62" s="93"/>
      <c r="M62" s="71"/>
      <c r="N62" s="95"/>
      <c r="O62" s="97"/>
      <c r="P62" s="93"/>
      <c r="Q62" s="71"/>
      <c r="R62" s="95"/>
      <c r="S62" s="97"/>
      <c r="T62" s="93"/>
      <c r="U62" s="71"/>
      <c r="V62" s="95"/>
      <c r="W62" s="97"/>
      <c r="X62" s="93"/>
      <c r="Y62" s="71"/>
      <c r="Z62" s="95"/>
      <c r="AA62" s="97"/>
      <c r="AB62" s="93"/>
      <c r="AC62" s="71"/>
      <c r="AD62" s="95"/>
      <c r="AE62" s="93"/>
      <c r="AF62" s="93"/>
      <c r="AG62" s="71"/>
      <c r="AH62" s="71"/>
      <c r="AI62" s="13"/>
      <c r="AJ62" s="13"/>
      <c r="AK62" s="13"/>
      <c r="AL62" s="13"/>
    </row>
    <row r="63" spans="1:38" s="14" customFormat="1" ht="12.75" customHeight="1">
      <c r="A63" s="13"/>
      <c r="B63" s="130" t="s">
        <v>658</v>
      </c>
      <c r="C63" s="13"/>
      <c r="D63" s="88"/>
      <c r="E63" s="88"/>
      <c r="F63" s="88"/>
      <c r="G63" s="88"/>
      <c r="H63" s="88"/>
      <c r="I63" s="88"/>
      <c r="J63" s="88"/>
      <c r="K63" s="88"/>
      <c r="L63" s="88"/>
      <c r="M63" s="13"/>
      <c r="N63" s="88"/>
      <c r="O63" s="88"/>
      <c r="P63" s="88"/>
      <c r="Q63" s="13"/>
      <c r="R63" s="88"/>
      <c r="S63" s="88"/>
      <c r="T63" s="88"/>
      <c r="U63" s="13"/>
      <c r="V63" s="88"/>
      <c r="W63" s="88"/>
      <c r="X63" s="88"/>
      <c r="Y63" s="13"/>
      <c r="Z63" s="88"/>
      <c r="AA63" s="88"/>
      <c r="AB63" s="88"/>
      <c r="AC63" s="13"/>
      <c r="AD63" s="88"/>
      <c r="AE63" s="88"/>
      <c r="AF63" s="88"/>
      <c r="AG63" s="13"/>
      <c r="AH63" s="13"/>
      <c r="AI63" s="13"/>
      <c r="AJ63" s="13"/>
      <c r="AK63" s="13"/>
      <c r="AL63" s="13"/>
    </row>
    <row r="64" spans="1:38" ht="12.75" customHeight="1">
      <c r="A64" s="2"/>
      <c r="B64" s="59"/>
      <c r="C64" s="59"/>
      <c r="D64" s="100"/>
      <c r="E64" s="100"/>
      <c r="F64" s="100"/>
      <c r="G64" s="100"/>
      <c r="H64" s="100"/>
      <c r="I64" s="100"/>
      <c r="J64" s="100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73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24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51</v>
      </c>
      <c r="C9" s="40" t="s">
        <v>52</v>
      </c>
      <c r="D9" s="77">
        <v>4438450206</v>
      </c>
      <c r="E9" s="78">
        <v>824147005</v>
      </c>
      <c r="F9" s="79">
        <f>$D9+$E9</f>
        <v>5262597211</v>
      </c>
      <c r="G9" s="77">
        <v>4438450206</v>
      </c>
      <c r="H9" s="78">
        <v>824147005</v>
      </c>
      <c r="I9" s="80">
        <f>$G9+$H9</f>
        <v>5262597211</v>
      </c>
      <c r="J9" s="77">
        <v>960358650</v>
      </c>
      <c r="K9" s="78">
        <v>92165352</v>
      </c>
      <c r="L9" s="78">
        <f>$J9+$K9</f>
        <v>1052524002</v>
      </c>
      <c r="M9" s="41">
        <f>IF($F9=0,0,$L9/$F9)</f>
        <v>0.2000008664543033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960358650</v>
      </c>
      <c r="AA9" s="78">
        <v>92165352</v>
      </c>
      <c r="AB9" s="78">
        <f>$Z9+$AA9</f>
        <v>1052524002</v>
      </c>
      <c r="AC9" s="41">
        <f>IF($F9=0,0,$AB9/$F9)</f>
        <v>0.2000008664543033</v>
      </c>
      <c r="AD9" s="77">
        <v>827044927</v>
      </c>
      <c r="AE9" s="78">
        <v>64571051</v>
      </c>
      <c r="AF9" s="78">
        <f>$AD9+$AE9</f>
        <v>891615978</v>
      </c>
      <c r="AG9" s="41">
        <f>IF($AI9=0,0,$AK9/$AI9)</f>
        <v>0.24147584610324943</v>
      </c>
      <c r="AH9" s="41">
        <f>IF($AF9=0,0,(($L9/$AF9)-1))</f>
        <v>0.1804678560841133</v>
      </c>
      <c r="AI9" s="13">
        <v>3692360923</v>
      </c>
      <c r="AJ9" s="13">
        <v>4544306035</v>
      </c>
      <c r="AK9" s="13">
        <v>891615978</v>
      </c>
      <c r="AL9" s="13"/>
    </row>
    <row r="10" spans="1:38" s="58" customFormat="1" ht="12.75">
      <c r="A10" s="62"/>
      <c r="B10" s="63" t="s">
        <v>97</v>
      </c>
      <c r="C10" s="33"/>
      <c r="D10" s="81">
        <f>D9</f>
        <v>4438450206</v>
      </c>
      <c r="E10" s="82">
        <f>E9</f>
        <v>824147005</v>
      </c>
      <c r="F10" s="90">
        <f aca="true" t="shared" si="0" ref="F10:F38">$D10+$E10</f>
        <v>5262597211</v>
      </c>
      <c r="G10" s="81">
        <f>G9</f>
        <v>4438450206</v>
      </c>
      <c r="H10" s="82">
        <f>H9</f>
        <v>824147005</v>
      </c>
      <c r="I10" s="83">
        <f aca="true" t="shared" si="1" ref="I10:I38">$G10+$H10</f>
        <v>5262597211</v>
      </c>
      <c r="J10" s="81">
        <f>J9</f>
        <v>960358650</v>
      </c>
      <c r="K10" s="82">
        <f>K9</f>
        <v>92165352</v>
      </c>
      <c r="L10" s="82">
        <f aca="true" t="shared" si="2" ref="L10:L38">$J10+$K10</f>
        <v>1052524002</v>
      </c>
      <c r="M10" s="45">
        <f aca="true" t="shared" si="3" ref="M10:M38">IF($F10=0,0,$L10/$F10)</f>
        <v>0.2000008664543033</v>
      </c>
      <c r="N10" s="111">
        <f>N9</f>
        <v>0</v>
      </c>
      <c r="O10" s="112">
        <f>O9</f>
        <v>0</v>
      </c>
      <c r="P10" s="113">
        <f aca="true" t="shared" si="4" ref="P10:P38">$N10+$O10</f>
        <v>0</v>
      </c>
      <c r="Q10" s="45">
        <f aca="true" t="shared" si="5" ref="Q10:Q38">IF($F10=0,0,$P10/$F10)</f>
        <v>0</v>
      </c>
      <c r="R10" s="111">
        <f>R9</f>
        <v>0</v>
      </c>
      <c r="S10" s="113">
        <f>S9</f>
        <v>0</v>
      </c>
      <c r="T10" s="113">
        <f aca="true" t="shared" si="6" ref="T10:T38">$R10+$S10</f>
        <v>0</v>
      </c>
      <c r="U10" s="45">
        <f aca="true" t="shared" si="7" ref="U10:U38">IF($I10=0,0,$T10/$I10)</f>
        <v>0</v>
      </c>
      <c r="V10" s="111">
        <f>V9</f>
        <v>0</v>
      </c>
      <c r="W10" s="113">
        <f>W9</f>
        <v>0</v>
      </c>
      <c r="X10" s="113">
        <f aca="true" t="shared" si="8" ref="X10:X38">$V10+$W10</f>
        <v>0</v>
      </c>
      <c r="Y10" s="45">
        <f aca="true" t="shared" si="9" ref="Y10:Y38">IF($I10=0,0,$X10/$I10)</f>
        <v>0</v>
      </c>
      <c r="Z10" s="81">
        <f>Z9</f>
        <v>960358650</v>
      </c>
      <c r="AA10" s="82">
        <f>AA9</f>
        <v>92165352</v>
      </c>
      <c r="AB10" s="82">
        <f aca="true" t="shared" si="10" ref="AB10:AB38">$Z10+$AA10</f>
        <v>1052524002</v>
      </c>
      <c r="AC10" s="45">
        <f aca="true" t="shared" si="11" ref="AC10:AC38">IF($F10=0,0,$AB10/$F10)</f>
        <v>0.2000008664543033</v>
      </c>
      <c r="AD10" s="81">
        <f>AD9</f>
        <v>827044927</v>
      </c>
      <c r="AE10" s="82">
        <f>AE9</f>
        <v>64571051</v>
      </c>
      <c r="AF10" s="82">
        <f aca="true" t="shared" si="12" ref="AF10:AF38">$AD10+$AE10</f>
        <v>891615978</v>
      </c>
      <c r="AG10" s="45">
        <f aca="true" t="shared" si="13" ref="AG10:AG38">IF($AI10=0,0,$AK10/$AI10)</f>
        <v>0.24147584610324943</v>
      </c>
      <c r="AH10" s="45">
        <f aca="true" t="shared" si="14" ref="AH10:AH38">IF($AF10=0,0,(($L10/$AF10)-1))</f>
        <v>0.1804678560841133</v>
      </c>
      <c r="AI10" s="64">
        <f>AI9</f>
        <v>3692360923</v>
      </c>
      <c r="AJ10" s="64">
        <f>AJ9</f>
        <v>4544306035</v>
      </c>
      <c r="AK10" s="64">
        <f>AK9</f>
        <v>891615978</v>
      </c>
      <c r="AL10" s="64"/>
    </row>
    <row r="11" spans="1:38" s="14" customFormat="1" ht="12.75">
      <c r="A11" s="30" t="s">
        <v>98</v>
      </c>
      <c r="B11" s="61" t="s">
        <v>193</v>
      </c>
      <c r="C11" s="40" t="s">
        <v>194</v>
      </c>
      <c r="D11" s="77">
        <v>88876818</v>
      </c>
      <c r="E11" s="78">
        <v>19500000</v>
      </c>
      <c r="F11" s="79">
        <f t="shared" si="0"/>
        <v>108376818</v>
      </c>
      <c r="G11" s="77">
        <v>88876818</v>
      </c>
      <c r="H11" s="78">
        <v>19500000</v>
      </c>
      <c r="I11" s="80">
        <f t="shared" si="1"/>
        <v>108376818</v>
      </c>
      <c r="J11" s="77">
        <v>38264301</v>
      </c>
      <c r="K11" s="78">
        <v>1415423</v>
      </c>
      <c r="L11" s="78">
        <f t="shared" si="2"/>
        <v>39679724</v>
      </c>
      <c r="M11" s="41">
        <f t="shared" si="3"/>
        <v>0.3661274129675961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38264301</v>
      </c>
      <c r="AA11" s="78">
        <v>1415423</v>
      </c>
      <c r="AB11" s="78">
        <f t="shared" si="10"/>
        <v>39679724</v>
      </c>
      <c r="AC11" s="41">
        <f t="shared" si="11"/>
        <v>0.3661274129675961</v>
      </c>
      <c r="AD11" s="77">
        <v>26431752</v>
      </c>
      <c r="AE11" s="78">
        <v>3356438</v>
      </c>
      <c r="AF11" s="78">
        <f t="shared" si="12"/>
        <v>29788190</v>
      </c>
      <c r="AG11" s="41">
        <f t="shared" si="13"/>
        <v>0.2977404167313734</v>
      </c>
      <c r="AH11" s="41">
        <f t="shared" si="14"/>
        <v>0.33206227031585334</v>
      </c>
      <c r="AI11" s="13">
        <v>100047519</v>
      </c>
      <c r="AJ11" s="13">
        <v>98163003</v>
      </c>
      <c r="AK11" s="13">
        <v>29788190</v>
      </c>
      <c r="AL11" s="13"/>
    </row>
    <row r="12" spans="1:38" s="14" customFormat="1" ht="12.75">
      <c r="A12" s="30" t="s">
        <v>98</v>
      </c>
      <c r="B12" s="61" t="s">
        <v>195</v>
      </c>
      <c r="C12" s="40" t="s">
        <v>196</v>
      </c>
      <c r="D12" s="77">
        <v>165055218</v>
      </c>
      <c r="E12" s="78">
        <v>51490000</v>
      </c>
      <c r="F12" s="79">
        <f t="shared" si="0"/>
        <v>216545218</v>
      </c>
      <c r="G12" s="77">
        <v>165055218</v>
      </c>
      <c r="H12" s="78">
        <v>51490000</v>
      </c>
      <c r="I12" s="80">
        <f t="shared" si="1"/>
        <v>216545218</v>
      </c>
      <c r="J12" s="77">
        <v>72163264</v>
      </c>
      <c r="K12" s="78">
        <v>13470001</v>
      </c>
      <c r="L12" s="78">
        <f t="shared" si="2"/>
        <v>85633265</v>
      </c>
      <c r="M12" s="41">
        <f t="shared" si="3"/>
        <v>0.3954521175341771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72163264</v>
      </c>
      <c r="AA12" s="78">
        <v>13470001</v>
      </c>
      <c r="AB12" s="78">
        <f t="shared" si="10"/>
        <v>85633265</v>
      </c>
      <c r="AC12" s="41">
        <f t="shared" si="11"/>
        <v>0.3954521175341771</v>
      </c>
      <c r="AD12" s="77">
        <v>56810683</v>
      </c>
      <c r="AE12" s="78">
        <v>8538595</v>
      </c>
      <c r="AF12" s="78">
        <f t="shared" si="12"/>
        <v>65349278</v>
      </c>
      <c r="AG12" s="41">
        <f t="shared" si="13"/>
        <v>0.3620719828330219</v>
      </c>
      <c r="AH12" s="41">
        <f t="shared" si="14"/>
        <v>0.3103934369404968</v>
      </c>
      <c r="AI12" s="13">
        <v>180486978</v>
      </c>
      <c r="AJ12" s="13">
        <v>180486601</v>
      </c>
      <c r="AK12" s="13">
        <v>65349278</v>
      </c>
      <c r="AL12" s="13"/>
    </row>
    <row r="13" spans="1:38" s="14" customFormat="1" ht="12.75">
      <c r="A13" s="30" t="s">
        <v>98</v>
      </c>
      <c r="B13" s="61" t="s">
        <v>197</v>
      </c>
      <c r="C13" s="40" t="s">
        <v>198</v>
      </c>
      <c r="D13" s="77">
        <v>76897808</v>
      </c>
      <c r="E13" s="78">
        <v>29350000</v>
      </c>
      <c r="F13" s="79">
        <f t="shared" si="0"/>
        <v>106247808</v>
      </c>
      <c r="G13" s="77">
        <v>76897808</v>
      </c>
      <c r="H13" s="78">
        <v>29350000</v>
      </c>
      <c r="I13" s="80">
        <f t="shared" si="1"/>
        <v>106247808</v>
      </c>
      <c r="J13" s="77">
        <v>53674896</v>
      </c>
      <c r="K13" s="78">
        <v>4441024</v>
      </c>
      <c r="L13" s="78">
        <f t="shared" si="2"/>
        <v>58115920</v>
      </c>
      <c r="M13" s="41">
        <f t="shared" si="3"/>
        <v>0.5469846493209535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53674896</v>
      </c>
      <c r="AA13" s="78">
        <v>4441024</v>
      </c>
      <c r="AB13" s="78">
        <f t="shared" si="10"/>
        <v>58115920</v>
      </c>
      <c r="AC13" s="41">
        <f t="shared" si="11"/>
        <v>0.5469846493209535</v>
      </c>
      <c r="AD13" s="77">
        <v>26986314</v>
      </c>
      <c r="AE13" s="78">
        <v>23094802</v>
      </c>
      <c r="AF13" s="78">
        <f t="shared" si="12"/>
        <v>50081116</v>
      </c>
      <c r="AG13" s="41">
        <f t="shared" si="13"/>
        <v>0.3492817610963063</v>
      </c>
      <c r="AH13" s="41">
        <f t="shared" si="14"/>
        <v>0.16043580179004002</v>
      </c>
      <c r="AI13" s="13">
        <v>143383141</v>
      </c>
      <c r="AJ13" s="13">
        <v>126734782</v>
      </c>
      <c r="AK13" s="13">
        <v>50081116</v>
      </c>
      <c r="AL13" s="13"/>
    </row>
    <row r="14" spans="1:38" s="14" customFormat="1" ht="12.75">
      <c r="A14" s="30" t="s">
        <v>98</v>
      </c>
      <c r="B14" s="61" t="s">
        <v>199</v>
      </c>
      <c r="C14" s="40" t="s">
        <v>200</v>
      </c>
      <c r="D14" s="77">
        <v>48789755</v>
      </c>
      <c r="E14" s="78">
        <v>15597531</v>
      </c>
      <c r="F14" s="79">
        <f t="shared" si="0"/>
        <v>64387286</v>
      </c>
      <c r="G14" s="77">
        <v>48789755</v>
      </c>
      <c r="H14" s="78">
        <v>15597531</v>
      </c>
      <c r="I14" s="80">
        <f t="shared" si="1"/>
        <v>64387286</v>
      </c>
      <c r="J14" s="77">
        <v>38712075</v>
      </c>
      <c r="K14" s="78">
        <v>1316883</v>
      </c>
      <c r="L14" s="78">
        <f t="shared" si="2"/>
        <v>40028958</v>
      </c>
      <c r="M14" s="41">
        <f t="shared" si="3"/>
        <v>0.6216904063948278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38712075</v>
      </c>
      <c r="AA14" s="78">
        <v>1316883</v>
      </c>
      <c r="AB14" s="78">
        <f t="shared" si="10"/>
        <v>40028958</v>
      </c>
      <c r="AC14" s="41">
        <f t="shared" si="11"/>
        <v>0.6216904063948278</v>
      </c>
      <c r="AD14" s="77">
        <v>9729376</v>
      </c>
      <c r="AE14" s="78">
        <v>125535</v>
      </c>
      <c r="AF14" s="78">
        <f t="shared" si="12"/>
        <v>9854911</v>
      </c>
      <c r="AG14" s="41">
        <f t="shared" si="13"/>
        <v>0.17081976809035382</v>
      </c>
      <c r="AH14" s="41">
        <f t="shared" si="14"/>
        <v>3.061828462986627</v>
      </c>
      <c r="AI14" s="13">
        <v>57691865</v>
      </c>
      <c r="AJ14" s="13">
        <v>57691865</v>
      </c>
      <c r="AK14" s="13">
        <v>9854911</v>
      </c>
      <c r="AL14" s="13"/>
    </row>
    <row r="15" spans="1:38" s="14" customFormat="1" ht="12.75">
      <c r="A15" s="30" t="s">
        <v>117</v>
      </c>
      <c r="B15" s="61" t="s">
        <v>201</v>
      </c>
      <c r="C15" s="40" t="s">
        <v>202</v>
      </c>
      <c r="D15" s="77">
        <v>54192882</v>
      </c>
      <c r="E15" s="78">
        <v>3373000</v>
      </c>
      <c r="F15" s="79">
        <f t="shared" si="0"/>
        <v>57565882</v>
      </c>
      <c r="G15" s="77">
        <v>54192882</v>
      </c>
      <c r="H15" s="78">
        <v>3373000</v>
      </c>
      <c r="I15" s="80">
        <f t="shared" si="1"/>
        <v>57565882</v>
      </c>
      <c r="J15" s="77">
        <v>13856574</v>
      </c>
      <c r="K15" s="78">
        <v>222189</v>
      </c>
      <c r="L15" s="78">
        <f t="shared" si="2"/>
        <v>14078763</v>
      </c>
      <c r="M15" s="41">
        <f t="shared" si="3"/>
        <v>0.24456783273120006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13856574</v>
      </c>
      <c r="AA15" s="78">
        <v>222189</v>
      </c>
      <c r="AB15" s="78">
        <f t="shared" si="10"/>
        <v>14078763</v>
      </c>
      <c r="AC15" s="41">
        <f t="shared" si="11"/>
        <v>0.24456783273120006</v>
      </c>
      <c r="AD15" s="77">
        <v>13917501</v>
      </c>
      <c r="AE15" s="78">
        <v>838000</v>
      </c>
      <c r="AF15" s="78">
        <f t="shared" si="12"/>
        <v>14755501</v>
      </c>
      <c r="AG15" s="41">
        <f t="shared" si="13"/>
        <v>0.37723710240610553</v>
      </c>
      <c r="AH15" s="41">
        <f t="shared" si="14"/>
        <v>-0.04586343764267986</v>
      </c>
      <c r="AI15" s="13">
        <v>39114660</v>
      </c>
      <c r="AJ15" s="13">
        <v>46663017</v>
      </c>
      <c r="AK15" s="13">
        <v>14755501</v>
      </c>
      <c r="AL15" s="13"/>
    </row>
    <row r="16" spans="1:38" s="58" customFormat="1" ht="12.75">
      <c r="A16" s="62"/>
      <c r="B16" s="63" t="s">
        <v>203</v>
      </c>
      <c r="C16" s="33"/>
      <c r="D16" s="81">
        <f>SUM(D11:D15)</f>
        <v>433812481</v>
      </c>
      <c r="E16" s="82">
        <f>SUM(E11:E15)</f>
        <v>119310531</v>
      </c>
      <c r="F16" s="90">
        <f t="shared" si="0"/>
        <v>553123012</v>
      </c>
      <c r="G16" s="81">
        <f>SUM(G11:G15)</f>
        <v>433812481</v>
      </c>
      <c r="H16" s="82">
        <f>SUM(H11:H15)</f>
        <v>119310531</v>
      </c>
      <c r="I16" s="83">
        <f t="shared" si="1"/>
        <v>553123012</v>
      </c>
      <c r="J16" s="81">
        <f>SUM(J11:J15)</f>
        <v>216671110</v>
      </c>
      <c r="K16" s="82">
        <f>SUM(K11:K15)</f>
        <v>20865520</v>
      </c>
      <c r="L16" s="82">
        <f t="shared" si="2"/>
        <v>237536630</v>
      </c>
      <c r="M16" s="45">
        <f t="shared" si="3"/>
        <v>0.4294462982856334</v>
      </c>
      <c r="N16" s="111">
        <f>SUM(N11:N15)</f>
        <v>0</v>
      </c>
      <c r="O16" s="112">
        <f>SUM(O11:O15)</f>
        <v>0</v>
      </c>
      <c r="P16" s="113">
        <f t="shared" si="4"/>
        <v>0</v>
      </c>
      <c r="Q16" s="45">
        <f t="shared" si="5"/>
        <v>0</v>
      </c>
      <c r="R16" s="111">
        <f>SUM(R11:R15)</f>
        <v>0</v>
      </c>
      <c r="S16" s="113">
        <f>SUM(S11:S15)</f>
        <v>0</v>
      </c>
      <c r="T16" s="113">
        <f t="shared" si="6"/>
        <v>0</v>
      </c>
      <c r="U16" s="45">
        <f t="shared" si="7"/>
        <v>0</v>
      </c>
      <c r="V16" s="111">
        <f>SUM(V11:V15)</f>
        <v>0</v>
      </c>
      <c r="W16" s="113">
        <f>SUM(W11:W15)</f>
        <v>0</v>
      </c>
      <c r="X16" s="113">
        <f t="shared" si="8"/>
        <v>0</v>
      </c>
      <c r="Y16" s="45">
        <f t="shared" si="9"/>
        <v>0</v>
      </c>
      <c r="Z16" s="81">
        <f>SUM(Z11:Z15)</f>
        <v>216671110</v>
      </c>
      <c r="AA16" s="82">
        <f>SUM(AA11:AA15)</f>
        <v>20865520</v>
      </c>
      <c r="AB16" s="82">
        <f t="shared" si="10"/>
        <v>237536630</v>
      </c>
      <c r="AC16" s="45">
        <f t="shared" si="11"/>
        <v>0.4294462982856334</v>
      </c>
      <c r="AD16" s="81">
        <f>SUM(AD11:AD15)</f>
        <v>133875626</v>
      </c>
      <c r="AE16" s="82">
        <f>SUM(AE11:AE15)</f>
        <v>35953370</v>
      </c>
      <c r="AF16" s="82">
        <f t="shared" si="12"/>
        <v>169828996</v>
      </c>
      <c r="AG16" s="45">
        <f t="shared" si="13"/>
        <v>0.3261400335670615</v>
      </c>
      <c r="AH16" s="45">
        <f t="shared" si="14"/>
        <v>0.39868123580027515</v>
      </c>
      <c r="AI16" s="64">
        <f>SUM(AI11:AI15)</f>
        <v>520724163</v>
      </c>
      <c r="AJ16" s="64">
        <f>SUM(AJ11:AJ15)</f>
        <v>509739268</v>
      </c>
      <c r="AK16" s="64">
        <f>SUM(AK11:AK15)</f>
        <v>169828996</v>
      </c>
      <c r="AL16" s="64"/>
    </row>
    <row r="17" spans="1:38" s="14" customFormat="1" ht="12.75">
      <c r="A17" s="30" t="s">
        <v>98</v>
      </c>
      <c r="B17" s="61" t="s">
        <v>204</v>
      </c>
      <c r="C17" s="40" t="s">
        <v>205</v>
      </c>
      <c r="D17" s="77">
        <v>185902456</v>
      </c>
      <c r="E17" s="78">
        <v>34142000</v>
      </c>
      <c r="F17" s="79">
        <f t="shared" si="0"/>
        <v>220044456</v>
      </c>
      <c r="G17" s="77">
        <v>185902456</v>
      </c>
      <c r="H17" s="78">
        <v>34142000</v>
      </c>
      <c r="I17" s="80">
        <f t="shared" si="1"/>
        <v>220044456</v>
      </c>
      <c r="J17" s="77">
        <v>29196117</v>
      </c>
      <c r="K17" s="78">
        <v>5362127</v>
      </c>
      <c r="L17" s="78">
        <f t="shared" si="2"/>
        <v>34558244</v>
      </c>
      <c r="M17" s="41">
        <f t="shared" si="3"/>
        <v>0.15705119151013738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29196117</v>
      </c>
      <c r="AA17" s="78">
        <v>5362127</v>
      </c>
      <c r="AB17" s="78">
        <f t="shared" si="10"/>
        <v>34558244</v>
      </c>
      <c r="AC17" s="41">
        <f t="shared" si="11"/>
        <v>0.15705119151013738</v>
      </c>
      <c r="AD17" s="77">
        <v>38395243</v>
      </c>
      <c r="AE17" s="78">
        <v>14496220</v>
      </c>
      <c r="AF17" s="78">
        <f t="shared" si="12"/>
        <v>52891463</v>
      </c>
      <c r="AG17" s="41">
        <f t="shared" si="13"/>
        <v>0.2797549581492288</v>
      </c>
      <c r="AH17" s="41">
        <f t="shared" si="14"/>
        <v>-0.34661962366213994</v>
      </c>
      <c r="AI17" s="13">
        <v>189063541</v>
      </c>
      <c r="AJ17" s="13">
        <v>183674819</v>
      </c>
      <c r="AK17" s="13">
        <v>52891463</v>
      </c>
      <c r="AL17" s="13"/>
    </row>
    <row r="18" spans="1:38" s="14" customFormat="1" ht="12.75">
      <c r="A18" s="30" t="s">
        <v>98</v>
      </c>
      <c r="B18" s="61" t="s">
        <v>206</v>
      </c>
      <c r="C18" s="40" t="s">
        <v>207</v>
      </c>
      <c r="D18" s="77">
        <v>66464000</v>
      </c>
      <c r="E18" s="78">
        <v>67391000</v>
      </c>
      <c r="F18" s="79">
        <f t="shared" si="0"/>
        <v>133855000</v>
      </c>
      <c r="G18" s="77">
        <v>66464000</v>
      </c>
      <c r="H18" s="78">
        <v>67391000</v>
      </c>
      <c r="I18" s="80">
        <f t="shared" si="1"/>
        <v>133855000</v>
      </c>
      <c r="J18" s="77">
        <v>3043869</v>
      </c>
      <c r="K18" s="78">
        <v>72026617</v>
      </c>
      <c r="L18" s="78">
        <f t="shared" si="2"/>
        <v>75070486</v>
      </c>
      <c r="M18" s="41">
        <f t="shared" si="3"/>
        <v>0.5608343804863472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3043869</v>
      </c>
      <c r="AA18" s="78">
        <v>72026617</v>
      </c>
      <c r="AB18" s="78">
        <f t="shared" si="10"/>
        <v>75070486</v>
      </c>
      <c r="AC18" s="41">
        <f t="shared" si="11"/>
        <v>0.5608343804863472</v>
      </c>
      <c r="AD18" s="77">
        <v>17138040</v>
      </c>
      <c r="AE18" s="78">
        <v>18054993</v>
      </c>
      <c r="AF18" s="78">
        <f t="shared" si="12"/>
        <v>35193033</v>
      </c>
      <c r="AG18" s="41">
        <f t="shared" si="13"/>
        <v>0.5736406991410817</v>
      </c>
      <c r="AH18" s="41">
        <f t="shared" si="14"/>
        <v>1.1331064588834954</v>
      </c>
      <c r="AI18" s="13">
        <v>61350307</v>
      </c>
      <c r="AJ18" s="13">
        <v>61350307</v>
      </c>
      <c r="AK18" s="13">
        <v>35193033</v>
      </c>
      <c r="AL18" s="13"/>
    </row>
    <row r="19" spans="1:38" s="14" customFormat="1" ht="12.75">
      <c r="A19" s="30" t="s">
        <v>98</v>
      </c>
      <c r="B19" s="61" t="s">
        <v>208</v>
      </c>
      <c r="C19" s="40" t="s">
        <v>209</v>
      </c>
      <c r="D19" s="77">
        <v>91719629</v>
      </c>
      <c r="E19" s="78">
        <v>39504500</v>
      </c>
      <c r="F19" s="80">
        <f t="shared" si="0"/>
        <v>131224129</v>
      </c>
      <c r="G19" s="77">
        <v>91719629</v>
      </c>
      <c r="H19" s="78">
        <v>39504500</v>
      </c>
      <c r="I19" s="80">
        <f t="shared" si="1"/>
        <v>131224129</v>
      </c>
      <c r="J19" s="77">
        <v>53731377</v>
      </c>
      <c r="K19" s="78">
        <v>6103381</v>
      </c>
      <c r="L19" s="78">
        <f t="shared" si="2"/>
        <v>59834758</v>
      </c>
      <c r="M19" s="41">
        <f t="shared" si="3"/>
        <v>0.45597374854741846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53731377</v>
      </c>
      <c r="AA19" s="78">
        <v>6103381</v>
      </c>
      <c r="AB19" s="78">
        <f t="shared" si="10"/>
        <v>59834758</v>
      </c>
      <c r="AC19" s="41">
        <f t="shared" si="11"/>
        <v>0.45597374854741846</v>
      </c>
      <c r="AD19" s="77">
        <v>35844538</v>
      </c>
      <c r="AE19" s="78">
        <v>5364916</v>
      </c>
      <c r="AF19" s="78">
        <f t="shared" si="12"/>
        <v>41209454</v>
      </c>
      <c r="AG19" s="41">
        <f t="shared" si="13"/>
        <v>0.40693633305374727</v>
      </c>
      <c r="AH19" s="41">
        <f t="shared" si="14"/>
        <v>0.451966774420258</v>
      </c>
      <c r="AI19" s="13">
        <v>101267571</v>
      </c>
      <c r="AJ19" s="13">
        <v>100966296</v>
      </c>
      <c r="AK19" s="13">
        <v>41209454</v>
      </c>
      <c r="AL19" s="13"/>
    </row>
    <row r="20" spans="1:38" s="14" customFormat="1" ht="12.75">
      <c r="A20" s="30" t="s">
        <v>98</v>
      </c>
      <c r="B20" s="61" t="s">
        <v>72</v>
      </c>
      <c r="C20" s="40" t="s">
        <v>73</v>
      </c>
      <c r="D20" s="77">
        <v>1491936000</v>
      </c>
      <c r="E20" s="78">
        <v>204638000</v>
      </c>
      <c r="F20" s="79">
        <f t="shared" si="0"/>
        <v>1696574000</v>
      </c>
      <c r="G20" s="77">
        <v>1491936000</v>
      </c>
      <c r="H20" s="78">
        <v>204638000</v>
      </c>
      <c r="I20" s="80">
        <f t="shared" si="1"/>
        <v>1696574000</v>
      </c>
      <c r="J20" s="77">
        <v>416918747</v>
      </c>
      <c r="K20" s="78">
        <v>77236633</v>
      </c>
      <c r="L20" s="78">
        <f t="shared" si="2"/>
        <v>494155380</v>
      </c>
      <c r="M20" s="41">
        <f t="shared" si="3"/>
        <v>0.2912666232065327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416918747</v>
      </c>
      <c r="AA20" s="78">
        <v>77236633</v>
      </c>
      <c r="AB20" s="78">
        <f t="shared" si="10"/>
        <v>494155380</v>
      </c>
      <c r="AC20" s="41">
        <f t="shared" si="11"/>
        <v>0.2912666232065327</v>
      </c>
      <c r="AD20" s="77">
        <v>378852736</v>
      </c>
      <c r="AE20" s="78">
        <v>31676161</v>
      </c>
      <c r="AF20" s="78">
        <f t="shared" si="12"/>
        <v>410528897</v>
      </c>
      <c r="AG20" s="41">
        <f t="shared" si="13"/>
        <v>0.2600016954337289</v>
      </c>
      <c r="AH20" s="41">
        <f t="shared" si="14"/>
        <v>0.20370425470926112</v>
      </c>
      <c r="AI20" s="13">
        <v>1578947000</v>
      </c>
      <c r="AJ20" s="13">
        <v>1578947000</v>
      </c>
      <c r="AK20" s="13">
        <v>410528897</v>
      </c>
      <c r="AL20" s="13"/>
    </row>
    <row r="21" spans="1:38" s="14" customFormat="1" ht="12.75">
      <c r="A21" s="30" t="s">
        <v>98</v>
      </c>
      <c r="B21" s="61" t="s">
        <v>210</v>
      </c>
      <c r="C21" s="40" t="s">
        <v>211</v>
      </c>
      <c r="D21" s="77">
        <v>259170000</v>
      </c>
      <c r="E21" s="78">
        <v>45642000</v>
      </c>
      <c r="F21" s="79">
        <f t="shared" si="0"/>
        <v>304812000</v>
      </c>
      <c r="G21" s="77">
        <v>259170000</v>
      </c>
      <c r="H21" s="78">
        <v>45642000</v>
      </c>
      <c r="I21" s="80">
        <f t="shared" si="1"/>
        <v>304812000</v>
      </c>
      <c r="J21" s="77">
        <v>79495891</v>
      </c>
      <c r="K21" s="78">
        <v>7131807</v>
      </c>
      <c r="L21" s="78">
        <f t="shared" si="2"/>
        <v>86627698</v>
      </c>
      <c r="M21" s="41">
        <f t="shared" si="3"/>
        <v>0.28420041861868955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79495891</v>
      </c>
      <c r="AA21" s="78">
        <v>7131807</v>
      </c>
      <c r="AB21" s="78">
        <f t="shared" si="10"/>
        <v>86627698</v>
      </c>
      <c r="AC21" s="41">
        <f t="shared" si="11"/>
        <v>0.28420041861868955</v>
      </c>
      <c r="AD21" s="77">
        <v>63981808</v>
      </c>
      <c r="AE21" s="78">
        <v>4555520</v>
      </c>
      <c r="AF21" s="78">
        <f t="shared" si="12"/>
        <v>68537328</v>
      </c>
      <c r="AG21" s="41">
        <f t="shared" si="13"/>
        <v>0.2284197745528911</v>
      </c>
      <c r="AH21" s="41">
        <f t="shared" si="14"/>
        <v>0.26394915774948213</v>
      </c>
      <c r="AI21" s="13">
        <v>300049889</v>
      </c>
      <c r="AJ21" s="13">
        <v>300049889</v>
      </c>
      <c r="AK21" s="13">
        <v>68537328</v>
      </c>
      <c r="AL21" s="13"/>
    </row>
    <row r="22" spans="1:38" s="14" customFormat="1" ht="12.75">
      <c r="A22" s="30" t="s">
        <v>117</v>
      </c>
      <c r="B22" s="61" t="s">
        <v>212</v>
      </c>
      <c r="C22" s="40" t="s">
        <v>213</v>
      </c>
      <c r="D22" s="77">
        <v>98590000</v>
      </c>
      <c r="E22" s="78">
        <v>8175000</v>
      </c>
      <c r="F22" s="79">
        <f t="shared" si="0"/>
        <v>106765000</v>
      </c>
      <c r="G22" s="77">
        <v>98590000</v>
      </c>
      <c r="H22" s="78">
        <v>8175000</v>
      </c>
      <c r="I22" s="80">
        <f t="shared" si="1"/>
        <v>106765000</v>
      </c>
      <c r="J22" s="77">
        <v>40297474</v>
      </c>
      <c r="K22" s="78">
        <v>600375</v>
      </c>
      <c r="L22" s="78">
        <f t="shared" si="2"/>
        <v>40897849</v>
      </c>
      <c r="M22" s="41">
        <f t="shared" si="3"/>
        <v>0.3830641970683276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40297474</v>
      </c>
      <c r="AA22" s="78">
        <v>600375</v>
      </c>
      <c r="AB22" s="78">
        <f t="shared" si="10"/>
        <v>40897849</v>
      </c>
      <c r="AC22" s="41">
        <f t="shared" si="11"/>
        <v>0.3830641970683276</v>
      </c>
      <c r="AD22" s="77">
        <v>44478932</v>
      </c>
      <c r="AE22" s="78">
        <v>2031918</v>
      </c>
      <c r="AF22" s="78">
        <f t="shared" si="12"/>
        <v>46510850</v>
      </c>
      <c r="AG22" s="41">
        <f t="shared" si="13"/>
        <v>0.41194040632329276</v>
      </c>
      <c r="AH22" s="41">
        <f t="shared" si="14"/>
        <v>-0.12068153989875485</v>
      </c>
      <c r="AI22" s="13">
        <v>112906744</v>
      </c>
      <c r="AJ22" s="13">
        <v>117022960</v>
      </c>
      <c r="AK22" s="13">
        <v>46510850</v>
      </c>
      <c r="AL22" s="13"/>
    </row>
    <row r="23" spans="1:38" s="58" customFormat="1" ht="12.75">
      <c r="A23" s="62"/>
      <c r="B23" s="63" t="s">
        <v>214</v>
      </c>
      <c r="C23" s="33"/>
      <c r="D23" s="81">
        <f>SUM(D17:D22)</f>
        <v>2193782085</v>
      </c>
      <c r="E23" s="82">
        <f>SUM(E17:E22)</f>
        <v>399492500</v>
      </c>
      <c r="F23" s="90">
        <f t="shared" si="0"/>
        <v>2593274585</v>
      </c>
      <c r="G23" s="81">
        <f>SUM(G17:G22)</f>
        <v>2193782085</v>
      </c>
      <c r="H23" s="82">
        <f>SUM(H17:H22)</f>
        <v>399492500</v>
      </c>
      <c r="I23" s="83">
        <f t="shared" si="1"/>
        <v>2593274585</v>
      </c>
      <c r="J23" s="81">
        <f>SUM(J17:J22)</f>
        <v>622683475</v>
      </c>
      <c r="K23" s="82">
        <f>SUM(K17:K22)</f>
        <v>168460940</v>
      </c>
      <c r="L23" s="82">
        <f t="shared" si="2"/>
        <v>791144415</v>
      </c>
      <c r="M23" s="45">
        <f t="shared" si="3"/>
        <v>0.3050754515453673</v>
      </c>
      <c r="N23" s="111">
        <f>SUM(N17:N22)</f>
        <v>0</v>
      </c>
      <c r="O23" s="112">
        <f>SUM(O17:O22)</f>
        <v>0</v>
      </c>
      <c r="P23" s="113">
        <f t="shared" si="4"/>
        <v>0</v>
      </c>
      <c r="Q23" s="45">
        <f t="shared" si="5"/>
        <v>0</v>
      </c>
      <c r="R23" s="111">
        <f>SUM(R17:R22)</f>
        <v>0</v>
      </c>
      <c r="S23" s="113">
        <f>SUM(S17:S22)</f>
        <v>0</v>
      </c>
      <c r="T23" s="113">
        <f t="shared" si="6"/>
        <v>0</v>
      </c>
      <c r="U23" s="45">
        <f t="shared" si="7"/>
        <v>0</v>
      </c>
      <c r="V23" s="111">
        <f>SUM(V17:V22)</f>
        <v>0</v>
      </c>
      <c r="W23" s="113">
        <f>SUM(W17:W22)</f>
        <v>0</v>
      </c>
      <c r="X23" s="113">
        <f t="shared" si="8"/>
        <v>0</v>
      </c>
      <c r="Y23" s="45">
        <f t="shared" si="9"/>
        <v>0</v>
      </c>
      <c r="Z23" s="81">
        <f>SUM(Z17:Z22)</f>
        <v>622683475</v>
      </c>
      <c r="AA23" s="82">
        <f>SUM(AA17:AA22)</f>
        <v>168460940</v>
      </c>
      <c r="AB23" s="82">
        <f t="shared" si="10"/>
        <v>791144415</v>
      </c>
      <c r="AC23" s="45">
        <f t="shared" si="11"/>
        <v>0.3050754515453673</v>
      </c>
      <c r="AD23" s="81">
        <f>SUM(AD17:AD22)</f>
        <v>578691297</v>
      </c>
      <c r="AE23" s="82">
        <f>SUM(AE17:AE22)</f>
        <v>76179728</v>
      </c>
      <c r="AF23" s="82">
        <f t="shared" si="12"/>
        <v>654871025</v>
      </c>
      <c r="AG23" s="45">
        <f t="shared" si="13"/>
        <v>0.2794313030974222</v>
      </c>
      <c r="AH23" s="45">
        <f t="shared" si="14"/>
        <v>0.20809195215195242</v>
      </c>
      <c r="AI23" s="64">
        <f>SUM(AI17:AI22)</f>
        <v>2343585052</v>
      </c>
      <c r="AJ23" s="64">
        <f>SUM(AJ17:AJ22)</f>
        <v>2342011271</v>
      </c>
      <c r="AK23" s="64">
        <f>SUM(AK17:AK22)</f>
        <v>654871025</v>
      </c>
      <c r="AL23" s="64"/>
    </row>
    <row r="24" spans="1:38" s="14" customFormat="1" ht="12.75">
      <c r="A24" s="30" t="s">
        <v>98</v>
      </c>
      <c r="B24" s="61" t="s">
        <v>215</v>
      </c>
      <c r="C24" s="40" t="s">
        <v>216</v>
      </c>
      <c r="D24" s="77">
        <v>294253270</v>
      </c>
      <c r="E24" s="78">
        <v>76650000</v>
      </c>
      <c r="F24" s="79">
        <f t="shared" si="0"/>
        <v>370903270</v>
      </c>
      <c r="G24" s="77">
        <v>294253270</v>
      </c>
      <c r="H24" s="78">
        <v>76650000</v>
      </c>
      <c r="I24" s="80">
        <f t="shared" si="1"/>
        <v>370903270</v>
      </c>
      <c r="J24" s="77">
        <v>50542309</v>
      </c>
      <c r="K24" s="78">
        <v>14404034</v>
      </c>
      <c r="L24" s="78">
        <f t="shared" si="2"/>
        <v>64946343</v>
      </c>
      <c r="M24" s="41">
        <f t="shared" si="3"/>
        <v>0.17510318256293617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50542309</v>
      </c>
      <c r="AA24" s="78">
        <v>14404034</v>
      </c>
      <c r="AB24" s="78">
        <f t="shared" si="10"/>
        <v>64946343</v>
      </c>
      <c r="AC24" s="41">
        <f t="shared" si="11"/>
        <v>0.17510318256293617</v>
      </c>
      <c r="AD24" s="77">
        <v>92455743</v>
      </c>
      <c r="AE24" s="78">
        <v>4250034</v>
      </c>
      <c r="AF24" s="78">
        <f t="shared" si="12"/>
        <v>96705777</v>
      </c>
      <c r="AG24" s="41">
        <f t="shared" si="13"/>
        <v>0.2106858136430553</v>
      </c>
      <c r="AH24" s="41">
        <f t="shared" si="14"/>
        <v>-0.3284129964645235</v>
      </c>
      <c r="AI24" s="13">
        <v>459004692</v>
      </c>
      <c r="AJ24" s="13">
        <v>459004692</v>
      </c>
      <c r="AK24" s="13">
        <v>96705777</v>
      </c>
      <c r="AL24" s="13"/>
    </row>
    <row r="25" spans="1:38" s="14" customFormat="1" ht="12.75">
      <c r="A25" s="30" t="s">
        <v>98</v>
      </c>
      <c r="B25" s="61" t="s">
        <v>217</v>
      </c>
      <c r="C25" s="40" t="s">
        <v>218</v>
      </c>
      <c r="D25" s="77">
        <v>508075000</v>
      </c>
      <c r="E25" s="78">
        <v>67647000</v>
      </c>
      <c r="F25" s="79">
        <f t="shared" si="0"/>
        <v>575722000</v>
      </c>
      <c r="G25" s="77">
        <v>508075000</v>
      </c>
      <c r="H25" s="78">
        <v>67647000</v>
      </c>
      <c r="I25" s="80">
        <f t="shared" si="1"/>
        <v>575722000</v>
      </c>
      <c r="J25" s="77">
        <v>166122551</v>
      </c>
      <c r="K25" s="78">
        <v>6964611</v>
      </c>
      <c r="L25" s="78">
        <f t="shared" si="2"/>
        <v>173087162</v>
      </c>
      <c r="M25" s="41">
        <f t="shared" si="3"/>
        <v>0.300643647454848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166122551</v>
      </c>
      <c r="AA25" s="78">
        <v>6964611</v>
      </c>
      <c r="AB25" s="78">
        <f t="shared" si="10"/>
        <v>173087162</v>
      </c>
      <c r="AC25" s="41">
        <f t="shared" si="11"/>
        <v>0.300643647454848</v>
      </c>
      <c r="AD25" s="77">
        <v>135804235</v>
      </c>
      <c r="AE25" s="78">
        <v>1269206</v>
      </c>
      <c r="AF25" s="78">
        <f t="shared" si="12"/>
        <v>137073441</v>
      </c>
      <c r="AG25" s="41">
        <f t="shared" si="13"/>
        <v>0.23999005712905072</v>
      </c>
      <c r="AH25" s="41">
        <f t="shared" si="14"/>
        <v>0.2627330337464864</v>
      </c>
      <c r="AI25" s="13">
        <v>571163000</v>
      </c>
      <c r="AJ25" s="13">
        <v>451362000</v>
      </c>
      <c r="AK25" s="13">
        <v>137073441</v>
      </c>
      <c r="AL25" s="13"/>
    </row>
    <row r="26" spans="1:38" s="14" customFormat="1" ht="12.75">
      <c r="A26" s="30" t="s">
        <v>98</v>
      </c>
      <c r="B26" s="61" t="s">
        <v>219</v>
      </c>
      <c r="C26" s="40" t="s">
        <v>220</v>
      </c>
      <c r="D26" s="77">
        <v>147468000</v>
      </c>
      <c r="E26" s="78">
        <v>38194830</v>
      </c>
      <c r="F26" s="79">
        <f t="shared" si="0"/>
        <v>185662830</v>
      </c>
      <c r="G26" s="77">
        <v>147468000</v>
      </c>
      <c r="H26" s="78">
        <v>38194830</v>
      </c>
      <c r="I26" s="80">
        <f t="shared" si="1"/>
        <v>185662830</v>
      </c>
      <c r="J26" s="77">
        <v>99674027</v>
      </c>
      <c r="K26" s="78">
        <v>7003932</v>
      </c>
      <c r="L26" s="78">
        <f t="shared" si="2"/>
        <v>106677959</v>
      </c>
      <c r="M26" s="41">
        <f t="shared" si="3"/>
        <v>0.5745789773860498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99674027</v>
      </c>
      <c r="AA26" s="78">
        <v>7003932</v>
      </c>
      <c r="AB26" s="78">
        <f t="shared" si="10"/>
        <v>106677959</v>
      </c>
      <c r="AC26" s="41">
        <f t="shared" si="11"/>
        <v>0.5745789773860498</v>
      </c>
      <c r="AD26" s="77">
        <v>60609827</v>
      </c>
      <c r="AE26" s="78">
        <v>4397556</v>
      </c>
      <c r="AF26" s="78">
        <f t="shared" si="12"/>
        <v>65007383</v>
      </c>
      <c r="AG26" s="41">
        <f t="shared" si="13"/>
        <v>0.36860616352914494</v>
      </c>
      <c r="AH26" s="41">
        <f t="shared" si="14"/>
        <v>0.6410129754031169</v>
      </c>
      <c r="AI26" s="13">
        <v>176360000</v>
      </c>
      <c r="AJ26" s="13">
        <v>143748000</v>
      </c>
      <c r="AK26" s="13">
        <v>65007383</v>
      </c>
      <c r="AL26" s="13"/>
    </row>
    <row r="27" spans="1:38" s="14" customFormat="1" ht="12.75">
      <c r="A27" s="30" t="s">
        <v>98</v>
      </c>
      <c r="B27" s="61" t="s">
        <v>221</v>
      </c>
      <c r="C27" s="40" t="s">
        <v>222</v>
      </c>
      <c r="D27" s="77">
        <v>1747501033</v>
      </c>
      <c r="E27" s="78">
        <v>458350000</v>
      </c>
      <c r="F27" s="79">
        <f t="shared" si="0"/>
        <v>2205851033</v>
      </c>
      <c r="G27" s="77">
        <v>1747501033</v>
      </c>
      <c r="H27" s="78">
        <v>458350000</v>
      </c>
      <c r="I27" s="80">
        <f t="shared" si="1"/>
        <v>2205851033</v>
      </c>
      <c r="J27" s="77">
        <v>367692882</v>
      </c>
      <c r="K27" s="78">
        <v>50381100</v>
      </c>
      <c r="L27" s="78">
        <f t="shared" si="2"/>
        <v>418073982</v>
      </c>
      <c r="M27" s="41">
        <f t="shared" si="3"/>
        <v>0.18952956285149106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367692882</v>
      </c>
      <c r="AA27" s="78">
        <v>50381100</v>
      </c>
      <c r="AB27" s="78">
        <f t="shared" si="10"/>
        <v>418073982</v>
      </c>
      <c r="AC27" s="41">
        <f t="shared" si="11"/>
        <v>0.18952956285149106</v>
      </c>
      <c r="AD27" s="77">
        <v>275190709</v>
      </c>
      <c r="AE27" s="78">
        <v>58997585</v>
      </c>
      <c r="AF27" s="78">
        <f t="shared" si="12"/>
        <v>334188294</v>
      </c>
      <c r="AG27" s="41">
        <f t="shared" si="13"/>
        <v>0.25684454826567554</v>
      </c>
      <c r="AH27" s="41">
        <f t="shared" si="14"/>
        <v>0.2510132446470432</v>
      </c>
      <c r="AI27" s="13">
        <v>1301130572</v>
      </c>
      <c r="AJ27" s="13">
        <v>1223986649</v>
      </c>
      <c r="AK27" s="13">
        <v>334188294</v>
      </c>
      <c r="AL27" s="13"/>
    </row>
    <row r="28" spans="1:38" s="14" customFormat="1" ht="12.75">
      <c r="A28" s="30" t="s">
        <v>98</v>
      </c>
      <c r="B28" s="61" t="s">
        <v>223</v>
      </c>
      <c r="C28" s="40" t="s">
        <v>224</v>
      </c>
      <c r="D28" s="77">
        <v>110767000</v>
      </c>
      <c r="E28" s="78">
        <v>77617000</v>
      </c>
      <c r="F28" s="80">
        <f t="shared" si="0"/>
        <v>188384000</v>
      </c>
      <c r="G28" s="77">
        <v>110767000</v>
      </c>
      <c r="H28" s="78">
        <v>77617000</v>
      </c>
      <c r="I28" s="80">
        <f t="shared" si="1"/>
        <v>188384000</v>
      </c>
      <c r="J28" s="77">
        <v>34767569</v>
      </c>
      <c r="K28" s="78">
        <v>7655077</v>
      </c>
      <c r="L28" s="78">
        <f t="shared" si="2"/>
        <v>42422646</v>
      </c>
      <c r="M28" s="41">
        <f t="shared" si="3"/>
        <v>0.22519240487514863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34767569</v>
      </c>
      <c r="AA28" s="78">
        <v>7655077</v>
      </c>
      <c r="AB28" s="78">
        <f t="shared" si="10"/>
        <v>42422646</v>
      </c>
      <c r="AC28" s="41">
        <f t="shared" si="11"/>
        <v>0.22519240487514863</v>
      </c>
      <c r="AD28" s="77">
        <v>28276270</v>
      </c>
      <c r="AE28" s="78">
        <v>10431316</v>
      </c>
      <c r="AF28" s="78">
        <f t="shared" si="12"/>
        <v>38707586</v>
      </c>
      <c r="AG28" s="41">
        <f t="shared" si="13"/>
        <v>0.2073199374841327</v>
      </c>
      <c r="AH28" s="41">
        <f t="shared" si="14"/>
        <v>0.09597756884141528</v>
      </c>
      <c r="AI28" s="13">
        <v>186704600</v>
      </c>
      <c r="AJ28" s="13">
        <v>137643170</v>
      </c>
      <c r="AK28" s="13">
        <v>38707586</v>
      </c>
      <c r="AL28" s="13"/>
    </row>
    <row r="29" spans="1:38" s="14" customFormat="1" ht="12.75">
      <c r="A29" s="30" t="s">
        <v>98</v>
      </c>
      <c r="B29" s="61" t="s">
        <v>225</v>
      </c>
      <c r="C29" s="40" t="s">
        <v>226</v>
      </c>
      <c r="D29" s="77">
        <v>166390406</v>
      </c>
      <c r="E29" s="78">
        <v>40276461</v>
      </c>
      <c r="F29" s="79">
        <f t="shared" si="0"/>
        <v>206666867</v>
      </c>
      <c r="G29" s="77">
        <v>166390406</v>
      </c>
      <c r="H29" s="78">
        <v>40276461</v>
      </c>
      <c r="I29" s="80">
        <f t="shared" si="1"/>
        <v>206666867</v>
      </c>
      <c r="J29" s="77">
        <v>55260452</v>
      </c>
      <c r="K29" s="78">
        <v>12238927</v>
      </c>
      <c r="L29" s="78">
        <f t="shared" si="2"/>
        <v>67499379</v>
      </c>
      <c r="M29" s="41">
        <f t="shared" si="3"/>
        <v>0.3266095817865183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55260452</v>
      </c>
      <c r="AA29" s="78">
        <v>12238927</v>
      </c>
      <c r="AB29" s="78">
        <f t="shared" si="10"/>
        <v>67499379</v>
      </c>
      <c r="AC29" s="41">
        <f t="shared" si="11"/>
        <v>0.3266095817865183</v>
      </c>
      <c r="AD29" s="77">
        <v>46756903</v>
      </c>
      <c r="AE29" s="78">
        <v>3227760</v>
      </c>
      <c r="AF29" s="78">
        <f t="shared" si="12"/>
        <v>49984663</v>
      </c>
      <c r="AG29" s="41">
        <f t="shared" si="13"/>
        <v>0.2662285221015291</v>
      </c>
      <c r="AH29" s="41">
        <f t="shared" si="14"/>
        <v>0.3504018022488218</v>
      </c>
      <c r="AI29" s="13">
        <v>187750969</v>
      </c>
      <c r="AJ29" s="13">
        <v>217928219</v>
      </c>
      <c r="AK29" s="13">
        <v>49984663</v>
      </c>
      <c r="AL29" s="13"/>
    </row>
    <row r="30" spans="1:38" s="14" customFormat="1" ht="12.75">
      <c r="A30" s="30" t="s">
        <v>117</v>
      </c>
      <c r="B30" s="61" t="s">
        <v>227</v>
      </c>
      <c r="C30" s="40" t="s">
        <v>228</v>
      </c>
      <c r="D30" s="77">
        <v>79180050</v>
      </c>
      <c r="E30" s="78">
        <v>13000000</v>
      </c>
      <c r="F30" s="80">
        <f t="shared" si="0"/>
        <v>92180050</v>
      </c>
      <c r="G30" s="77">
        <v>79180050</v>
      </c>
      <c r="H30" s="78">
        <v>13000000</v>
      </c>
      <c r="I30" s="80">
        <f t="shared" si="1"/>
        <v>92180050</v>
      </c>
      <c r="J30" s="77">
        <v>33144934</v>
      </c>
      <c r="K30" s="78">
        <v>1534925</v>
      </c>
      <c r="L30" s="78">
        <f t="shared" si="2"/>
        <v>34679859</v>
      </c>
      <c r="M30" s="41">
        <f t="shared" si="3"/>
        <v>0.37621870458955053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33144934</v>
      </c>
      <c r="AA30" s="78">
        <v>1534925</v>
      </c>
      <c r="AB30" s="78">
        <f t="shared" si="10"/>
        <v>34679859</v>
      </c>
      <c r="AC30" s="41">
        <f t="shared" si="11"/>
        <v>0.37621870458955053</v>
      </c>
      <c r="AD30" s="77">
        <v>27370964</v>
      </c>
      <c r="AE30" s="78">
        <v>2847136</v>
      </c>
      <c r="AF30" s="78">
        <f t="shared" si="12"/>
        <v>30218100</v>
      </c>
      <c r="AG30" s="41">
        <f t="shared" si="13"/>
        <v>0.4717524002810085</v>
      </c>
      <c r="AH30" s="41">
        <f t="shared" si="14"/>
        <v>0.14765187089856746</v>
      </c>
      <c r="AI30" s="13">
        <v>64055000</v>
      </c>
      <c r="AJ30" s="13">
        <v>78179282</v>
      </c>
      <c r="AK30" s="13">
        <v>30218100</v>
      </c>
      <c r="AL30" s="13"/>
    </row>
    <row r="31" spans="1:38" s="58" customFormat="1" ht="12.75">
      <c r="A31" s="62"/>
      <c r="B31" s="63" t="s">
        <v>229</v>
      </c>
      <c r="C31" s="33"/>
      <c r="D31" s="81">
        <f>SUM(D24:D30)</f>
        <v>3053634759</v>
      </c>
      <c r="E31" s="82">
        <f>SUM(E24:E30)</f>
        <v>771735291</v>
      </c>
      <c r="F31" s="90">
        <f t="shared" si="0"/>
        <v>3825370050</v>
      </c>
      <c r="G31" s="81">
        <f>SUM(G24:G30)</f>
        <v>3053634759</v>
      </c>
      <c r="H31" s="82">
        <f>SUM(H24:H30)</f>
        <v>771735291</v>
      </c>
      <c r="I31" s="83">
        <f t="shared" si="1"/>
        <v>3825370050</v>
      </c>
      <c r="J31" s="81">
        <f>SUM(J24:J30)</f>
        <v>807204724</v>
      </c>
      <c r="K31" s="82">
        <f>SUM(K24:K30)</f>
        <v>100182606</v>
      </c>
      <c r="L31" s="82">
        <f t="shared" si="2"/>
        <v>907387330</v>
      </c>
      <c r="M31" s="45">
        <f t="shared" si="3"/>
        <v>0.23720249757275116</v>
      </c>
      <c r="N31" s="111">
        <f>SUM(N24:N30)</f>
        <v>0</v>
      </c>
      <c r="O31" s="112">
        <f>SUM(O24:O30)</f>
        <v>0</v>
      </c>
      <c r="P31" s="113">
        <f t="shared" si="4"/>
        <v>0</v>
      </c>
      <c r="Q31" s="45">
        <f t="shared" si="5"/>
        <v>0</v>
      </c>
      <c r="R31" s="111">
        <f>SUM(R24:R30)</f>
        <v>0</v>
      </c>
      <c r="S31" s="113">
        <f>SUM(S24:S30)</f>
        <v>0</v>
      </c>
      <c r="T31" s="113">
        <f t="shared" si="6"/>
        <v>0</v>
      </c>
      <c r="U31" s="45">
        <f t="shared" si="7"/>
        <v>0</v>
      </c>
      <c r="V31" s="111">
        <f>SUM(V24:V30)</f>
        <v>0</v>
      </c>
      <c r="W31" s="113">
        <f>SUM(W24:W30)</f>
        <v>0</v>
      </c>
      <c r="X31" s="113">
        <f t="shared" si="8"/>
        <v>0</v>
      </c>
      <c r="Y31" s="45">
        <f t="shared" si="9"/>
        <v>0</v>
      </c>
      <c r="Z31" s="81">
        <f>SUM(Z24:Z30)</f>
        <v>807204724</v>
      </c>
      <c r="AA31" s="82">
        <f>SUM(AA24:AA30)</f>
        <v>100182606</v>
      </c>
      <c r="AB31" s="82">
        <f t="shared" si="10"/>
        <v>907387330</v>
      </c>
      <c r="AC31" s="45">
        <f t="shared" si="11"/>
        <v>0.23720249757275116</v>
      </c>
      <c r="AD31" s="81">
        <f>SUM(AD24:AD30)</f>
        <v>666464651</v>
      </c>
      <c r="AE31" s="82">
        <f>SUM(AE24:AE30)</f>
        <v>85420593</v>
      </c>
      <c r="AF31" s="82">
        <f t="shared" si="12"/>
        <v>751885244</v>
      </c>
      <c r="AG31" s="45">
        <f t="shared" si="13"/>
        <v>0.25520779243135794</v>
      </c>
      <c r="AH31" s="45">
        <f t="shared" si="14"/>
        <v>0.20681624920943387</v>
      </c>
      <c r="AI31" s="64">
        <f>SUM(AI24:AI30)</f>
        <v>2946168833</v>
      </c>
      <c r="AJ31" s="64">
        <f>SUM(AJ24:AJ30)</f>
        <v>2711852012</v>
      </c>
      <c r="AK31" s="64">
        <f>SUM(AK24:AK30)</f>
        <v>751885244</v>
      </c>
      <c r="AL31" s="64"/>
    </row>
    <row r="32" spans="1:38" s="14" customFormat="1" ht="12.75">
      <c r="A32" s="30" t="s">
        <v>98</v>
      </c>
      <c r="B32" s="61" t="s">
        <v>230</v>
      </c>
      <c r="C32" s="40" t="s">
        <v>231</v>
      </c>
      <c r="D32" s="77">
        <v>467336675</v>
      </c>
      <c r="E32" s="78">
        <v>110007000</v>
      </c>
      <c r="F32" s="79">
        <f t="shared" si="0"/>
        <v>577343675</v>
      </c>
      <c r="G32" s="77">
        <v>467336675</v>
      </c>
      <c r="H32" s="78">
        <v>110007000</v>
      </c>
      <c r="I32" s="80">
        <f t="shared" si="1"/>
        <v>577343675</v>
      </c>
      <c r="J32" s="77">
        <v>144960549</v>
      </c>
      <c r="K32" s="78">
        <v>2049792</v>
      </c>
      <c r="L32" s="78">
        <f t="shared" si="2"/>
        <v>147010341</v>
      </c>
      <c r="M32" s="41">
        <f t="shared" si="3"/>
        <v>0.2546322881254393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144960549</v>
      </c>
      <c r="AA32" s="78">
        <v>2049792</v>
      </c>
      <c r="AB32" s="78">
        <f t="shared" si="10"/>
        <v>147010341</v>
      </c>
      <c r="AC32" s="41">
        <f t="shared" si="11"/>
        <v>0.2546322881254393</v>
      </c>
      <c r="AD32" s="77">
        <v>145524920</v>
      </c>
      <c r="AE32" s="78">
        <v>10732373</v>
      </c>
      <c r="AF32" s="78">
        <f t="shared" si="12"/>
        <v>156257293</v>
      </c>
      <c r="AG32" s="41">
        <f t="shared" si="13"/>
        <v>0.28593745029495365</v>
      </c>
      <c r="AH32" s="41">
        <f t="shared" si="14"/>
        <v>-0.05917773066758558</v>
      </c>
      <c r="AI32" s="13">
        <v>546473688</v>
      </c>
      <c r="AJ32" s="13">
        <v>546473688</v>
      </c>
      <c r="AK32" s="13">
        <v>156257293</v>
      </c>
      <c r="AL32" s="13"/>
    </row>
    <row r="33" spans="1:38" s="14" customFormat="1" ht="12.75">
      <c r="A33" s="30" t="s">
        <v>98</v>
      </c>
      <c r="B33" s="61" t="s">
        <v>232</v>
      </c>
      <c r="C33" s="40" t="s">
        <v>233</v>
      </c>
      <c r="D33" s="77">
        <v>426835796</v>
      </c>
      <c r="E33" s="78">
        <v>83428000</v>
      </c>
      <c r="F33" s="79">
        <f t="shared" si="0"/>
        <v>510263796</v>
      </c>
      <c r="G33" s="77">
        <v>426835796</v>
      </c>
      <c r="H33" s="78">
        <v>83428000</v>
      </c>
      <c r="I33" s="80">
        <f t="shared" si="1"/>
        <v>510263796</v>
      </c>
      <c r="J33" s="77">
        <v>76144427</v>
      </c>
      <c r="K33" s="78">
        <v>0</v>
      </c>
      <c r="L33" s="78">
        <f t="shared" si="2"/>
        <v>76144427</v>
      </c>
      <c r="M33" s="41">
        <f t="shared" si="3"/>
        <v>0.14922561153055036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76144427</v>
      </c>
      <c r="AA33" s="78">
        <v>0</v>
      </c>
      <c r="AB33" s="78">
        <f t="shared" si="10"/>
        <v>76144427</v>
      </c>
      <c r="AC33" s="41">
        <f t="shared" si="11"/>
        <v>0.14922561153055036</v>
      </c>
      <c r="AD33" s="77">
        <v>36919657</v>
      </c>
      <c r="AE33" s="78">
        <v>4217364</v>
      </c>
      <c r="AF33" s="78">
        <f t="shared" si="12"/>
        <v>41137021</v>
      </c>
      <c r="AG33" s="41">
        <f t="shared" si="13"/>
        <v>0.09638622868326223</v>
      </c>
      <c r="AH33" s="41">
        <f t="shared" si="14"/>
        <v>0.8509951656441044</v>
      </c>
      <c r="AI33" s="13">
        <v>426793553</v>
      </c>
      <c r="AJ33" s="13">
        <v>762726327</v>
      </c>
      <c r="AK33" s="13">
        <v>41137021</v>
      </c>
      <c r="AL33" s="13"/>
    </row>
    <row r="34" spans="1:38" s="14" customFormat="1" ht="12.75">
      <c r="A34" s="30" t="s">
        <v>98</v>
      </c>
      <c r="B34" s="61" t="s">
        <v>234</v>
      </c>
      <c r="C34" s="40" t="s">
        <v>235</v>
      </c>
      <c r="D34" s="77">
        <v>662131360</v>
      </c>
      <c r="E34" s="78">
        <v>278227290</v>
      </c>
      <c r="F34" s="79">
        <f t="shared" si="0"/>
        <v>940358650</v>
      </c>
      <c r="G34" s="77">
        <v>662131360</v>
      </c>
      <c r="H34" s="78">
        <v>133169410</v>
      </c>
      <c r="I34" s="80">
        <f t="shared" si="1"/>
        <v>795300770</v>
      </c>
      <c r="J34" s="77">
        <v>147399508</v>
      </c>
      <c r="K34" s="78">
        <v>7715780</v>
      </c>
      <c r="L34" s="78">
        <f t="shared" si="2"/>
        <v>155115288</v>
      </c>
      <c r="M34" s="41">
        <f t="shared" si="3"/>
        <v>0.1649533271162019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147399508</v>
      </c>
      <c r="AA34" s="78">
        <v>7715780</v>
      </c>
      <c r="AB34" s="78">
        <f t="shared" si="10"/>
        <v>155115288</v>
      </c>
      <c r="AC34" s="41">
        <f t="shared" si="11"/>
        <v>0.1649533271162019</v>
      </c>
      <c r="AD34" s="77">
        <v>138397301</v>
      </c>
      <c r="AE34" s="78">
        <v>5498108</v>
      </c>
      <c r="AF34" s="78">
        <f t="shared" si="12"/>
        <v>143895409</v>
      </c>
      <c r="AG34" s="41">
        <f t="shared" si="13"/>
        <v>0.15762043365798958</v>
      </c>
      <c r="AH34" s="41">
        <f t="shared" si="14"/>
        <v>0.0779724598440803</v>
      </c>
      <c r="AI34" s="13">
        <v>912923570</v>
      </c>
      <c r="AJ34" s="13">
        <v>669932780</v>
      </c>
      <c r="AK34" s="13">
        <v>143895409</v>
      </c>
      <c r="AL34" s="13"/>
    </row>
    <row r="35" spans="1:38" s="14" customFormat="1" ht="12.75">
      <c r="A35" s="30" t="s">
        <v>98</v>
      </c>
      <c r="B35" s="61" t="s">
        <v>236</v>
      </c>
      <c r="C35" s="40" t="s">
        <v>237</v>
      </c>
      <c r="D35" s="77">
        <v>164896383</v>
      </c>
      <c r="E35" s="78">
        <v>37738000</v>
      </c>
      <c r="F35" s="79">
        <f t="shared" si="0"/>
        <v>202634383</v>
      </c>
      <c r="G35" s="77">
        <v>164896383</v>
      </c>
      <c r="H35" s="78">
        <v>37738000</v>
      </c>
      <c r="I35" s="80">
        <f t="shared" si="1"/>
        <v>202634383</v>
      </c>
      <c r="J35" s="77">
        <v>46112210</v>
      </c>
      <c r="K35" s="78">
        <v>15246288</v>
      </c>
      <c r="L35" s="78">
        <f t="shared" si="2"/>
        <v>61358498</v>
      </c>
      <c r="M35" s="41">
        <f t="shared" si="3"/>
        <v>0.302803981691498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46112210</v>
      </c>
      <c r="AA35" s="78">
        <v>15246288</v>
      </c>
      <c r="AB35" s="78">
        <f t="shared" si="10"/>
        <v>61358498</v>
      </c>
      <c r="AC35" s="41">
        <f t="shared" si="11"/>
        <v>0.302803981691498</v>
      </c>
      <c r="AD35" s="77">
        <v>43023337</v>
      </c>
      <c r="AE35" s="78">
        <v>7440000</v>
      </c>
      <c r="AF35" s="78">
        <f t="shared" si="12"/>
        <v>50463337</v>
      </c>
      <c r="AG35" s="41">
        <f t="shared" si="13"/>
        <v>0.33311237768030877</v>
      </c>
      <c r="AH35" s="41">
        <f t="shared" si="14"/>
        <v>0.2159025075967529</v>
      </c>
      <c r="AI35" s="13">
        <v>151490429</v>
      </c>
      <c r="AJ35" s="13">
        <v>201425065</v>
      </c>
      <c r="AK35" s="13">
        <v>50463337</v>
      </c>
      <c r="AL35" s="13"/>
    </row>
    <row r="36" spans="1:38" s="14" customFormat="1" ht="12.75">
      <c r="A36" s="30" t="s">
        <v>117</v>
      </c>
      <c r="B36" s="61" t="s">
        <v>238</v>
      </c>
      <c r="C36" s="40" t="s">
        <v>239</v>
      </c>
      <c r="D36" s="77">
        <v>218830870</v>
      </c>
      <c r="E36" s="78">
        <v>6435000</v>
      </c>
      <c r="F36" s="79">
        <f t="shared" si="0"/>
        <v>225265870</v>
      </c>
      <c r="G36" s="77">
        <v>218830870</v>
      </c>
      <c r="H36" s="78">
        <v>6435000</v>
      </c>
      <c r="I36" s="80">
        <f t="shared" si="1"/>
        <v>225265870</v>
      </c>
      <c r="J36" s="77">
        <v>56101178</v>
      </c>
      <c r="K36" s="78">
        <v>57448</v>
      </c>
      <c r="L36" s="78">
        <f t="shared" si="2"/>
        <v>56158626</v>
      </c>
      <c r="M36" s="41">
        <f t="shared" si="3"/>
        <v>0.2492993101884453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56101178</v>
      </c>
      <c r="AA36" s="78">
        <v>57448</v>
      </c>
      <c r="AB36" s="78">
        <f t="shared" si="10"/>
        <v>56158626</v>
      </c>
      <c r="AC36" s="41">
        <f t="shared" si="11"/>
        <v>0.2492993101884453</v>
      </c>
      <c r="AD36" s="77">
        <v>56015899</v>
      </c>
      <c r="AE36" s="78">
        <v>67710</v>
      </c>
      <c r="AF36" s="78">
        <f t="shared" si="12"/>
        <v>56083609</v>
      </c>
      <c r="AG36" s="41">
        <f t="shared" si="13"/>
        <v>0.2372956175487603</v>
      </c>
      <c r="AH36" s="41">
        <f t="shared" si="14"/>
        <v>0.0013375922366194448</v>
      </c>
      <c r="AI36" s="13">
        <v>236344900</v>
      </c>
      <c r="AJ36" s="13">
        <v>243776184</v>
      </c>
      <c r="AK36" s="13">
        <v>56083609</v>
      </c>
      <c r="AL36" s="13"/>
    </row>
    <row r="37" spans="1:38" s="58" customFormat="1" ht="12.75">
      <c r="A37" s="62"/>
      <c r="B37" s="63" t="s">
        <v>240</v>
      </c>
      <c r="C37" s="33"/>
      <c r="D37" s="81">
        <f>SUM(D32:D36)</f>
        <v>1940031084</v>
      </c>
      <c r="E37" s="82">
        <f>SUM(E32:E36)</f>
        <v>515835290</v>
      </c>
      <c r="F37" s="83">
        <f t="shared" si="0"/>
        <v>2455866374</v>
      </c>
      <c r="G37" s="81">
        <f>SUM(G32:G36)</f>
        <v>1940031084</v>
      </c>
      <c r="H37" s="82">
        <f>SUM(H32:H36)</f>
        <v>370777410</v>
      </c>
      <c r="I37" s="90">
        <f t="shared" si="1"/>
        <v>2310808494</v>
      </c>
      <c r="J37" s="81">
        <f>SUM(J32:J36)</f>
        <v>470717872</v>
      </c>
      <c r="K37" s="92">
        <f>SUM(K32:K36)</f>
        <v>25069308</v>
      </c>
      <c r="L37" s="82">
        <f t="shared" si="2"/>
        <v>495787180</v>
      </c>
      <c r="M37" s="45">
        <f t="shared" si="3"/>
        <v>0.20187872811356797</v>
      </c>
      <c r="N37" s="111">
        <f>SUM(N32:N36)</f>
        <v>0</v>
      </c>
      <c r="O37" s="112">
        <f>SUM(O32:O36)</f>
        <v>0</v>
      </c>
      <c r="P37" s="113">
        <f t="shared" si="4"/>
        <v>0</v>
      </c>
      <c r="Q37" s="45">
        <f t="shared" si="5"/>
        <v>0</v>
      </c>
      <c r="R37" s="111">
        <f>SUM(R32:R36)</f>
        <v>0</v>
      </c>
      <c r="S37" s="113">
        <f>SUM(S32:S36)</f>
        <v>0</v>
      </c>
      <c r="T37" s="113">
        <f t="shared" si="6"/>
        <v>0</v>
      </c>
      <c r="U37" s="45">
        <f t="shared" si="7"/>
        <v>0</v>
      </c>
      <c r="V37" s="111">
        <f>SUM(V32:V36)</f>
        <v>0</v>
      </c>
      <c r="W37" s="113">
        <f>SUM(W32:W36)</f>
        <v>0</v>
      </c>
      <c r="X37" s="113">
        <f t="shared" si="8"/>
        <v>0</v>
      </c>
      <c r="Y37" s="45">
        <f t="shared" si="9"/>
        <v>0</v>
      </c>
      <c r="Z37" s="81">
        <f>SUM(Z32:Z36)</f>
        <v>470717872</v>
      </c>
      <c r="AA37" s="82">
        <f>SUM(AA32:AA36)</f>
        <v>25069308</v>
      </c>
      <c r="AB37" s="82">
        <f t="shared" si="10"/>
        <v>495787180</v>
      </c>
      <c r="AC37" s="45">
        <f t="shared" si="11"/>
        <v>0.20187872811356797</v>
      </c>
      <c r="AD37" s="81">
        <f>SUM(AD32:AD36)</f>
        <v>419881114</v>
      </c>
      <c r="AE37" s="82">
        <f>SUM(AE32:AE36)</f>
        <v>27955555</v>
      </c>
      <c r="AF37" s="82">
        <f t="shared" si="12"/>
        <v>447836669</v>
      </c>
      <c r="AG37" s="45">
        <f t="shared" si="13"/>
        <v>0.19693558535787103</v>
      </c>
      <c r="AH37" s="45">
        <f t="shared" si="14"/>
        <v>0.10707142652492352</v>
      </c>
      <c r="AI37" s="64">
        <f>SUM(AI32:AI36)</f>
        <v>2274026140</v>
      </c>
      <c r="AJ37" s="64">
        <f>SUM(AJ32:AJ36)</f>
        <v>2424334044</v>
      </c>
      <c r="AK37" s="64">
        <f>SUM(AK32:AK36)</f>
        <v>447836669</v>
      </c>
      <c r="AL37" s="64"/>
    </row>
    <row r="38" spans="1:38" s="58" customFormat="1" ht="12.75">
      <c r="A38" s="62"/>
      <c r="B38" s="63" t="s">
        <v>241</v>
      </c>
      <c r="C38" s="33"/>
      <c r="D38" s="81">
        <f>SUM(D9,D11:D15,D17:D22,D24:D30,D32:D36)</f>
        <v>12059710615</v>
      </c>
      <c r="E38" s="82">
        <f>SUM(E9,E11:E15,E17:E22,E24:E30,E32:E36)</f>
        <v>2630520617</v>
      </c>
      <c r="F38" s="83">
        <f t="shared" si="0"/>
        <v>14690231232</v>
      </c>
      <c r="G38" s="81">
        <f>SUM(G9,G11:G15,G17:G22,G24:G30,G32:G36)</f>
        <v>12059710615</v>
      </c>
      <c r="H38" s="82">
        <f>SUM(H9,H11:H15,H17:H22,H24:H30,H32:H36)</f>
        <v>2485462737</v>
      </c>
      <c r="I38" s="90">
        <f t="shared" si="1"/>
        <v>14545173352</v>
      </c>
      <c r="J38" s="81">
        <f>SUM(J9,J11:J15,J17:J22,J24:J30,J32:J36)</f>
        <v>3077635831</v>
      </c>
      <c r="K38" s="92">
        <f>SUM(K9,K11:K15,K17:K22,K24:K30,K32:K36)</f>
        <v>406743726</v>
      </c>
      <c r="L38" s="82">
        <f t="shared" si="2"/>
        <v>3484379557</v>
      </c>
      <c r="M38" s="45">
        <f t="shared" si="3"/>
        <v>0.23719024581518583</v>
      </c>
      <c r="N38" s="111">
        <f>SUM(N9,N11:N15,N17:N22,N24:N30,N32:N36)</f>
        <v>0</v>
      </c>
      <c r="O38" s="112">
        <f>SUM(O9,O11:O15,O17:O22,O24:O30,O32:O36)</f>
        <v>0</v>
      </c>
      <c r="P38" s="113">
        <f t="shared" si="4"/>
        <v>0</v>
      </c>
      <c r="Q38" s="45">
        <f t="shared" si="5"/>
        <v>0</v>
      </c>
      <c r="R38" s="111">
        <f>SUM(R9,R11:R15,R17:R22,R24:R30,R32:R36)</f>
        <v>0</v>
      </c>
      <c r="S38" s="113">
        <f>SUM(S9,S11:S15,S17:S22,S24:S30,S32:S36)</f>
        <v>0</v>
      </c>
      <c r="T38" s="113">
        <f t="shared" si="6"/>
        <v>0</v>
      </c>
      <c r="U38" s="45">
        <f t="shared" si="7"/>
        <v>0</v>
      </c>
      <c r="V38" s="111">
        <f>SUM(V9,V11:V15,V17:V22,V24:V30,V32:V36)</f>
        <v>0</v>
      </c>
      <c r="W38" s="113">
        <f>SUM(W9,W11:W15,W17:W22,W24:W30,W32:W36)</f>
        <v>0</v>
      </c>
      <c r="X38" s="113">
        <f t="shared" si="8"/>
        <v>0</v>
      </c>
      <c r="Y38" s="45">
        <f t="shared" si="9"/>
        <v>0</v>
      </c>
      <c r="Z38" s="81">
        <f>SUM(Z9,Z11:Z15,Z17:Z22,Z24:Z30,Z32:Z36)</f>
        <v>3077635831</v>
      </c>
      <c r="AA38" s="82">
        <f>SUM(AA9,AA11:AA15,AA17:AA22,AA24:AA30,AA32:AA36)</f>
        <v>406743726</v>
      </c>
      <c r="AB38" s="82">
        <f t="shared" si="10"/>
        <v>3484379557</v>
      </c>
      <c r="AC38" s="45">
        <f t="shared" si="11"/>
        <v>0.23719024581518583</v>
      </c>
      <c r="AD38" s="81">
        <f>SUM(AD9,AD11:AD15,AD17:AD22,AD24:AD30,AD32:AD36)</f>
        <v>2625957615</v>
      </c>
      <c r="AE38" s="82">
        <f>SUM(AE9,AE11:AE15,AE17:AE22,AE24:AE30,AE32:AE36)</f>
        <v>290080297</v>
      </c>
      <c r="AF38" s="82">
        <f t="shared" si="12"/>
        <v>2916037912</v>
      </c>
      <c r="AG38" s="45">
        <f t="shared" si="13"/>
        <v>0.24760731183685883</v>
      </c>
      <c r="AH38" s="45">
        <f t="shared" si="14"/>
        <v>0.19490200818760828</v>
      </c>
      <c r="AI38" s="64">
        <f>SUM(AI9,AI11:AI15,AI17:AI22,AI24:AI30,AI32:AI36)</f>
        <v>11776865111</v>
      </c>
      <c r="AJ38" s="64">
        <f>SUM(AJ9,AJ11:AJ15,AJ17:AJ22,AJ24:AJ30,AJ32:AJ36)</f>
        <v>12532242630</v>
      </c>
      <c r="AK38" s="64">
        <f>SUM(AK9,AK11:AK15,AK17:AK22,AK24:AK30,AK32:AK36)</f>
        <v>2916037912</v>
      </c>
      <c r="AL38" s="64"/>
    </row>
    <row r="39" spans="1:38" s="14" customFormat="1" ht="12.75">
      <c r="A39" s="65"/>
      <c r="B39" s="66"/>
      <c r="C39" s="67"/>
      <c r="D39" s="93"/>
      <c r="E39" s="93"/>
      <c r="F39" s="94"/>
      <c r="G39" s="95"/>
      <c r="H39" s="93"/>
      <c r="I39" s="96"/>
      <c r="J39" s="95"/>
      <c r="K39" s="97"/>
      <c r="L39" s="93"/>
      <c r="M39" s="71"/>
      <c r="N39" s="95"/>
      <c r="O39" s="97"/>
      <c r="P39" s="93"/>
      <c r="Q39" s="71"/>
      <c r="R39" s="95"/>
      <c r="S39" s="97"/>
      <c r="T39" s="93"/>
      <c r="U39" s="71"/>
      <c r="V39" s="95"/>
      <c r="W39" s="97"/>
      <c r="X39" s="93"/>
      <c r="Y39" s="71"/>
      <c r="Z39" s="95"/>
      <c r="AA39" s="97"/>
      <c r="AB39" s="93"/>
      <c r="AC39" s="71"/>
      <c r="AD39" s="95"/>
      <c r="AE39" s="93"/>
      <c r="AF39" s="93"/>
      <c r="AG39" s="71"/>
      <c r="AH39" s="71"/>
      <c r="AI39" s="13"/>
      <c r="AJ39" s="13"/>
      <c r="AK39" s="13"/>
      <c r="AL39" s="13"/>
    </row>
    <row r="40" spans="1:38" s="14" customFormat="1" ht="12.75">
      <c r="A40" s="13"/>
      <c r="B40" s="130" t="s">
        <v>658</v>
      </c>
      <c r="C40" s="13"/>
      <c r="D40" s="88"/>
      <c r="E40" s="88"/>
      <c r="F40" s="88"/>
      <c r="G40" s="88"/>
      <c r="H40" s="88"/>
      <c r="I40" s="88"/>
      <c r="J40" s="88"/>
      <c r="K40" s="88"/>
      <c r="L40" s="88"/>
      <c r="M40" s="13"/>
      <c r="N40" s="88"/>
      <c r="O40" s="88"/>
      <c r="P40" s="88"/>
      <c r="Q40" s="13"/>
      <c r="R40" s="88"/>
      <c r="S40" s="88"/>
      <c r="T40" s="88"/>
      <c r="U40" s="13"/>
      <c r="V40" s="88"/>
      <c r="W40" s="88"/>
      <c r="X40" s="88"/>
      <c r="Y40" s="13"/>
      <c r="Z40" s="88"/>
      <c r="AA40" s="88"/>
      <c r="AB40" s="88"/>
      <c r="AC40" s="13"/>
      <c r="AD40" s="88"/>
      <c r="AE40" s="88"/>
      <c r="AF40" s="88"/>
      <c r="AG40" s="13"/>
      <c r="AH40" s="13"/>
      <c r="AI40" s="13"/>
      <c r="AJ40" s="13"/>
      <c r="AK40" s="13"/>
      <c r="AL40" s="13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26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45</v>
      </c>
      <c r="C9" s="40" t="s">
        <v>46</v>
      </c>
      <c r="D9" s="77">
        <v>21151848416</v>
      </c>
      <c r="E9" s="78">
        <v>2374785485</v>
      </c>
      <c r="F9" s="79">
        <f>$D9+$E9</f>
        <v>23526633901</v>
      </c>
      <c r="G9" s="77">
        <v>21160159115</v>
      </c>
      <c r="H9" s="78">
        <v>2374785485</v>
      </c>
      <c r="I9" s="80">
        <f>$G9+$H9</f>
        <v>23534944600</v>
      </c>
      <c r="J9" s="77">
        <v>5707858244</v>
      </c>
      <c r="K9" s="78">
        <v>186036582</v>
      </c>
      <c r="L9" s="78">
        <f>$J9+$K9</f>
        <v>5893894826</v>
      </c>
      <c r="M9" s="41">
        <f>IF($F9=0,0,$L9/$F9)</f>
        <v>0.2505201063102138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5707858244</v>
      </c>
      <c r="AA9" s="78">
        <v>186036582</v>
      </c>
      <c r="AB9" s="78">
        <f>$Z9+$AA9</f>
        <v>5893894826</v>
      </c>
      <c r="AC9" s="41">
        <f>IF($F9=0,0,$AB9/$F9)</f>
        <v>0.2505201063102138</v>
      </c>
      <c r="AD9" s="77">
        <v>5480513069</v>
      </c>
      <c r="AE9" s="78">
        <v>164020600</v>
      </c>
      <c r="AF9" s="78">
        <f>$AD9+$AE9</f>
        <v>5644533669</v>
      </c>
      <c r="AG9" s="41">
        <f>IF($AI9=0,0,$AK9/$AI9)</f>
        <v>0.2801696701670524</v>
      </c>
      <c r="AH9" s="41">
        <f>IF($AF9=0,0,(($L9/$AF9)-1))</f>
        <v>0.044177459401030905</v>
      </c>
      <c r="AI9" s="13">
        <v>20146840540</v>
      </c>
      <c r="AJ9" s="13">
        <v>20372871473</v>
      </c>
      <c r="AK9" s="13">
        <v>5644533669</v>
      </c>
      <c r="AL9" s="13"/>
    </row>
    <row r="10" spans="1:38" s="14" customFormat="1" ht="12.75">
      <c r="A10" s="30" t="s">
        <v>96</v>
      </c>
      <c r="B10" s="61" t="s">
        <v>49</v>
      </c>
      <c r="C10" s="40" t="s">
        <v>50</v>
      </c>
      <c r="D10" s="77">
        <v>32072725734</v>
      </c>
      <c r="E10" s="78">
        <v>3722199000</v>
      </c>
      <c r="F10" s="80">
        <f aca="true" t="shared" si="0" ref="F10:F24">$D10+$E10</f>
        <v>35794924734</v>
      </c>
      <c r="G10" s="77">
        <v>32072725734</v>
      </c>
      <c r="H10" s="78">
        <v>3722199000</v>
      </c>
      <c r="I10" s="80">
        <f aca="true" t="shared" si="1" ref="I10:I24">$G10+$H10</f>
        <v>35794924734</v>
      </c>
      <c r="J10" s="77">
        <v>7986481348</v>
      </c>
      <c r="K10" s="78">
        <v>314777401</v>
      </c>
      <c r="L10" s="78">
        <f aca="true" t="shared" si="2" ref="L10:L24">$J10+$K10</f>
        <v>8301258749</v>
      </c>
      <c r="M10" s="41">
        <f aca="true" t="shared" si="3" ref="M10:M24">IF($F10=0,0,$L10/$F10)</f>
        <v>0.23191161346723005</v>
      </c>
      <c r="N10" s="105">
        <v>0</v>
      </c>
      <c r="O10" s="106">
        <v>0</v>
      </c>
      <c r="P10" s="107">
        <f aca="true" t="shared" si="4" ref="P10:P24">$N10+$O10</f>
        <v>0</v>
      </c>
      <c r="Q10" s="41">
        <f aca="true" t="shared" si="5" ref="Q10:Q24">IF($F10=0,0,$P10/$F10)</f>
        <v>0</v>
      </c>
      <c r="R10" s="105">
        <v>0</v>
      </c>
      <c r="S10" s="107">
        <v>0</v>
      </c>
      <c r="T10" s="107">
        <f aca="true" t="shared" si="6" ref="T10:T24">$R10+$S10</f>
        <v>0</v>
      </c>
      <c r="U10" s="41">
        <f aca="true" t="shared" si="7" ref="U10:U24">IF($I10=0,0,$T10/$I10)</f>
        <v>0</v>
      </c>
      <c r="V10" s="105">
        <v>0</v>
      </c>
      <c r="W10" s="107">
        <v>0</v>
      </c>
      <c r="X10" s="107">
        <f aca="true" t="shared" si="8" ref="X10:X24">$V10+$W10</f>
        <v>0</v>
      </c>
      <c r="Y10" s="41">
        <f aca="true" t="shared" si="9" ref="Y10:Y24">IF($I10=0,0,$X10/$I10)</f>
        <v>0</v>
      </c>
      <c r="Z10" s="77">
        <v>7986481348</v>
      </c>
      <c r="AA10" s="78">
        <v>314777401</v>
      </c>
      <c r="AB10" s="78">
        <f aca="true" t="shared" si="10" ref="AB10:AB24">$Z10+$AA10</f>
        <v>8301258749</v>
      </c>
      <c r="AC10" s="41">
        <f aca="true" t="shared" si="11" ref="AC10:AC24">IF($F10=0,0,$AB10/$F10)</f>
        <v>0.23191161346723005</v>
      </c>
      <c r="AD10" s="77">
        <v>6403810996</v>
      </c>
      <c r="AE10" s="78">
        <v>236659827</v>
      </c>
      <c r="AF10" s="78">
        <f aca="true" t="shared" si="12" ref="AF10:AF24">$AD10+$AE10</f>
        <v>6640470823</v>
      </c>
      <c r="AG10" s="41">
        <f aca="true" t="shared" si="13" ref="AG10:AG24">IF($AI10=0,0,$AK10/$AI10)</f>
        <v>0.22000828932788324</v>
      </c>
      <c r="AH10" s="41">
        <f aca="true" t="shared" si="14" ref="AH10:AH24">IF($AF10=0,0,(($L10/$AF10)-1))</f>
        <v>0.25010092962801345</v>
      </c>
      <c r="AI10" s="13">
        <v>30182821035</v>
      </c>
      <c r="AJ10" s="13">
        <v>32255513812</v>
      </c>
      <c r="AK10" s="13">
        <v>6640470823</v>
      </c>
      <c r="AL10" s="13"/>
    </row>
    <row r="11" spans="1:38" s="14" customFormat="1" ht="12.75">
      <c r="A11" s="30" t="s">
        <v>96</v>
      </c>
      <c r="B11" s="61" t="s">
        <v>55</v>
      </c>
      <c r="C11" s="40" t="s">
        <v>56</v>
      </c>
      <c r="D11" s="77">
        <v>19406082475</v>
      </c>
      <c r="E11" s="78">
        <v>3185417550</v>
      </c>
      <c r="F11" s="79">
        <f t="shared" si="0"/>
        <v>22591500025</v>
      </c>
      <c r="G11" s="77">
        <v>19406082475</v>
      </c>
      <c r="H11" s="78">
        <v>3185417550</v>
      </c>
      <c r="I11" s="80">
        <f t="shared" si="1"/>
        <v>22591500025</v>
      </c>
      <c r="J11" s="77">
        <v>4908656055</v>
      </c>
      <c r="K11" s="78">
        <v>365922546</v>
      </c>
      <c r="L11" s="78">
        <f t="shared" si="2"/>
        <v>5274578601</v>
      </c>
      <c r="M11" s="41">
        <f t="shared" si="3"/>
        <v>0.2334762452764577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4908656055</v>
      </c>
      <c r="AA11" s="78">
        <v>365922546</v>
      </c>
      <c r="AB11" s="78">
        <f t="shared" si="10"/>
        <v>5274578601</v>
      </c>
      <c r="AC11" s="41">
        <f t="shared" si="11"/>
        <v>0.2334762452764577</v>
      </c>
      <c r="AD11" s="77">
        <v>3945078204</v>
      </c>
      <c r="AE11" s="78">
        <v>210122353</v>
      </c>
      <c r="AF11" s="78">
        <f t="shared" si="12"/>
        <v>4155200557</v>
      </c>
      <c r="AG11" s="41">
        <f t="shared" si="13"/>
        <v>0.21230048058612552</v>
      </c>
      <c r="AH11" s="41">
        <f t="shared" si="14"/>
        <v>0.26939206150091977</v>
      </c>
      <c r="AI11" s="13">
        <v>19572261662</v>
      </c>
      <c r="AJ11" s="13">
        <v>18371723560</v>
      </c>
      <c r="AK11" s="13">
        <v>4155200557</v>
      </c>
      <c r="AL11" s="13"/>
    </row>
    <row r="12" spans="1:38" s="58" customFormat="1" ht="12.75">
      <c r="A12" s="62"/>
      <c r="B12" s="63" t="s">
        <v>97</v>
      </c>
      <c r="C12" s="33"/>
      <c r="D12" s="81">
        <f>SUM(D9:D11)</f>
        <v>72630656625</v>
      </c>
      <c r="E12" s="82">
        <f>SUM(E9:E11)</f>
        <v>9282402035</v>
      </c>
      <c r="F12" s="90">
        <f t="shared" si="0"/>
        <v>81913058660</v>
      </c>
      <c r="G12" s="81">
        <f>SUM(G9:G11)</f>
        <v>72638967324</v>
      </c>
      <c r="H12" s="82">
        <f>SUM(H9:H11)</f>
        <v>9282402035</v>
      </c>
      <c r="I12" s="83">
        <f t="shared" si="1"/>
        <v>81921369359</v>
      </c>
      <c r="J12" s="81">
        <f>SUM(J9:J11)</f>
        <v>18602995647</v>
      </c>
      <c r="K12" s="82">
        <f>SUM(K9:K11)</f>
        <v>866736529</v>
      </c>
      <c r="L12" s="82">
        <f t="shared" si="2"/>
        <v>19469732176</v>
      </c>
      <c r="M12" s="45">
        <f t="shared" si="3"/>
        <v>0.23768776913597917</v>
      </c>
      <c r="N12" s="111">
        <f>SUM(N9:N11)</f>
        <v>0</v>
      </c>
      <c r="O12" s="112">
        <f>SUM(O9:O11)</f>
        <v>0</v>
      </c>
      <c r="P12" s="113">
        <f t="shared" si="4"/>
        <v>0</v>
      </c>
      <c r="Q12" s="45">
        <f t="shared" si="5"/>
        <v>0</v>
      </c>
      <c r="R12" s="111">
        <f>SUM(R9:R11)</f>
        <v>0</v>
      </c>
      <c r="S12" s="113">
        <f>SUM(S9:S11)</f>
        <v>0</v>
      </c>
      <c r="T12" s="113">
        <f t="shared" si="6"/>
        <v>0</v>
      </c>
      <c r="U12" s="45">
        <f t="shared" si="7"/>
        <v>0</v>
      </c>
      <c r="V12" s="111">
        <f>SUM(V9:V11)</f>
        <v>0</v>
      </c>
      <c r="W12" s="113">
        <f>SUM(W9:W11)</f>
        <v>0</v>
      </c>
      <c r="X12" s="113">
        <f t="shared" si="8"/>
        <v>0</v>
      </c>
      <c r="Y12" s="45">
        <f t="shared" si="9"/>
        <v>0</v>
      </c>
      <c r="Z12" s="81">
        <f>SUM(Z9:Z11)</f>
        <v>18602995647</v>
      </c>
      <c r="AA12" s="82">
        <f>SUM(AA9:AA11)</f>
        <v>866736529</v>
      </c>
      <c r="AB12" s="82">
        <f t="shared" si="10"/>
        <v>19469732176</v>
      </c>
      <c r="AC12" s="45">
        <f t="shared" si="11"/>
        <v>0.23768776913597917</v>
      </c>
      <c r="AD12" s="81">
        <f>SUM(AD9:AD11)</f>
        <v>15829402269</v>
      </c>
      <c r="AE12" s="82">
        <f>SUM(AE9:AE11)</f>
        <v>610802780</v>
      </c>
      <c r="AF12" s="82">
        <f t="shared" si="12"/>
        <v>16440205049</v>
      </c>
      <c r="AG12" s="45">
        <f t="shared" si="13"/>
        <v>0.235189595474506</v>
      </c>
      <c r="AH12" s="45">
        <f t="shared" si="14"/>
        <v>0.1842755073899931</v>
      </c>
      <c r="AI12" s="64">
        <f>SUM(AI9:AI11)</f>
        <v>69901923237</v>
      </c>
      <c r="AJ12" s="64">
        <f>SUM(AJ9:AJ11)</f>
        <v>71000108845</v>
      </c>
      <c r="AK12" s="64">
        <f>SUM(AK9:AK11)</f>
        <v>16440205049</v>
      </c>
      <c r="AL12" s="64"/>
    </row>
    <row r="13" spans="1:38" s="14" customFormat="1" ht="12.75">
      <c r="A13" s="30" t="s">
        <v>98</v>
      </c>
      <c r="B13" s="61" t="s">
        <v>64</v>
      </c>
      <c r="C13" s="40" t="s">
        <v>65</v>
      </c>
      <c r="D13" s="77">
        <v>3665902369</v>
      </c>
      <c r="E13" s="78">
        <v>303245535</v>
      </c>
      <c r="F13" s="79">
        <f t="shared" si="0"/>
        <v>3969147904</v>
      </c>
      <c r="G13" s="77">
        <v>3665902369</v>
      </c>
      <c r="H13" s="78">
        <v>303245535</v>
      </c>
      <c r="I13" s="80">
        <f t="shared" si="1"/>
        <v>3969147904</v>
      </c>
      <c r="J13" s="77">
        <v>1046874165</v>
      </c>
      <c r="K13" s="78">
        <v>16664991</v>
      </c>
      <c r="L13" s="78">
        <f t="shared" si="2"/>
        <v>1063539156</v>
      </c>
      <c r="M13" s="41">
        <f t="shared" si="3"/>
        <v>0.267951505391924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1046874165</v>
      </c>
      <c r="AA13" s="78">
        <v>16664991</v>
      </c>
      <c r="AB13" s="78">
        <f t="shared" si="10"/>
        <v>1063539156</v>
      </c>
      <c r="AC13" s="41">
        <f t="shared" si="11"/>
        <v>0.267951505391924</v>
      </c>
      <c r="AD13" s="77">
        <v>856318890</v>
      </c>
      <c r="AE13" s="78">
        <v>37867314</v>
      </c>
      <c r="AF13" s="78">
        <f t="shared" si="12"/>
        <v>894186204</v>
      </c>
      <c r="AG13" s="41">
        <f t="shared" si="13"/>
        <v>0.25449995146068566</v>
      </c>
      <c r="AH13" s="41">
        <f t="shared" si="14"/>
        <v>0.1893933850046292</v>
      </c>
      <c r="AI13" s="13">
        <v>3513502454</v>
      </c>
      <c r="AJ13" s="13">
        <v>3513502454</v>
      </c>
      <c r="AK13" s="13">
        <v>894186204</v>
      </c>
      <c r="AL13" s="13"/>
    </row>
    <row r="14" spans="1:38" s="14" customFormat="1" ht="12.75">
      <c r="A14" s="30" t="s">
        <v>98</v>
      </c>
      <c r="B14" s="61" t="s">
        <v>242</v>
      </c>
      <c r="C14" s="40" t="s">
        <v>243</v>
      </c>
      <c r="D14" s="77">
        <v>529736357</v>
      </c>
      <c r="E14" s="78">
        <v>41524000</v>
      </c>
      <c r="F14" s="79">
        <f t="shared" si="0"/>
        <v>571260357</v>
      </c>
      <c r="G14" s="77">
        <v>529736357</v>
      </c>
      <c r="H14" s="78">
        <v>41524000</v>
      </c>
      <c r="I14" s="80">
        <f t="shared" si="1"/>
        <v>571260357</v>
      </c>
      <c r="J14" s="77">
        <v>148748437</v>
      </c>
      <c r="K14" s="78">
        <v>1097140</v>
      </c>
      <c r="L14" s="78">
        <f t="shared" si="2"/>
        <v>149845577</v>
      </c>
      <c r="M14" s="41">
        <f t="shared" si="3"/>
        <v>0.26230697643176387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148748437</v>
      </c>
      <c r="AA14" s="78">
        <v>1097140</v>
      </c>
      <c r="AB14" s="78">
        <f t="shared" si="10"/>
        <v>149845577</v>
      </c>
      <c r="AC14" s="41">
        <f t="shared" si="11"/>
        <v>0.26230697643176387</v>
      </c>
      <c r="AD14" s="77">
        <v>133490405</v>
      </c>
      <c r="AE14" s="78">
        <v>1304191</v>
      </c>
      <c r="AF14" s="78">
        <f t="shared" si="12"/>
        <v>134794596</v>
      </c>
      <c r="AG14" s="41">
        <f t="shared" si="13"/>
        <v>0.27126110493758293</v>
      </c>
      <c r="AH14" s="41">
        <f t="shared" si="14"/>
        <v>0.11165863800652653</v>
      </c>
      <c r="AI14" s="13">
        <v>496918259</v>
      </c>
      <c r="AJ14" s="13">
        <v>795342081</v>
      </c>
      <c r="AK14" s="13">
        <v>134794596</v>
      </c>
      <c r="AL14" s="13"/>
    </row>
    <row r="15" spans="1:38" s="14" customFormat="1" ht="12.75">
      <c r="A15" s="30" t="s">
        <v>98</v>
      </c>
      <c r="B15" s="61" t="s">
        <v>244</v>
      </c>
      <c r="C15" s="40" t="s">
        <v>245</v>
      </c>
      <c r="D15" s="77">
        <v>430718836</v>
      </c>
      <c r="E15" s="78">
        <v>0</v>
      </c>
      <c r="F15" s="79">
        <f t="shared" si="0"/>
        <v>430718836</v>
      </c>
      <c r="G15" s="77">
        <v>430718836</v>
      </c>
      <c r="H15" s="78">
        <v>0</v>
      </c>
      <c r="I15" s="80">
        <f t="shared" si="1"/>
        <v>430718836</v>
      </c>
      <c r="J15" s="77">
        <v>103305308</v>
      </c>
      <c r="K15" s="78">
        <v>6659726</v>
      </c>
      <c r="L15" s="78">
        <f t="shared" si="2"/>
        <v>109965034</v>
      </c>
      <c r="M15" s="41">
        <f t="shared" si="3"/>
        <v>0.2553058394687898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103305308</v>
      </c>
      <c r="AA15" s="78">
        <v>6659726</v>
      </c>
      <c r="AB15" s="78">
        <f t="shared" si="10"/>
        <v>109965034</v>
      </c>
      <c r="AC15" s="41">
        <f t="shared" si="11"/>
        <v>0.2553058394687898</v>
      </c>
      <c r="AD15" s="77">
        <v>96589363</v>
      </c>
      <c r="AE15" s="78">
        <v>4960001</v>
      </c>
      <c r="AF15" s="78">
        <f t="shared" si="12"/>
        <v>101549364</v>
      </c>
      <c r="AG15" s="41">
        <f t="shared" si="13"/>
        <v>0.25509103924627224</v>
      </c>
      <c r="AH15" s="41">
        <f t="shared" si="14"/>
        <v>0.08287270021700976</v>
      </c>
      <c r="AI15" s="13">
        <v>398090675</v>
      </c>
      <c r="AJ15" s="13">
        <v>398090675</v>
      </c>
      <c r="AK15" s="13">
        <v>101549364</v>
      </c>
      <c r="AL15" s="13"/>
    </row>
    <row r="16" spans="1:38" s="14" customFormat="1" ht="12.75">
      <c r="A16" s="30" t="s">
        <v>117</v>
      </c>
      <c r="B16" s="61" t="s">
        <v>246</v>
      </c>
      <c r="C16" s="40" t="s">
        <v>247</v>
      </c>
      <c r="D16" s="77">
        <v>368214871</v>
      </c>
      <c r="E16" s="78">
        <v>65200450</v>
      </c>
      <c r="F16" s="79">
        <f t="shared" si="0"/>
        <v>433415321</v>
      </c>
      <c r="G16" s="77">
        <v>368214871</v>
      </c>
      <c r="H16" s="78">
        <v>65200450</v>
      </c>
      <c r="I16" s="80">
        <f t="shared" si="1"/>
        <v>433415321</v>
      </c>
      <c r="J16" s="77">
        <v>101833641</v>
      </c>
      <c r="K16" s="78">
        <v>3972178</v>
      </c>
      <c r="L16" s="78">
        <f t="shared" si="2"/>
        <v>105805819</v>
      </c>
      <c r="M16" s="41">
        <f t="shared" si="3"/>
        <v>0.24412108634249227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101833641</v>
      </c>
      <c r="AA16" s="78">
        <v>3972178</v>
      </c>
      <c r="AB16" s="78">
        <f t="shared" si="10"/>
        <v>105805819</v>
      </c>
      <c r="AC16" s="41">
        <f t="shared" si="11"/>
        <v>0.24412108634249227</v>
      </c>
      <c r="AD16" s="77">
        <v>95417908</v>
      </c>
      <c r="AE16" s="78">
        <v>2162515</v>
      </c>
      <c r="AF16" s="78">
        <f t="shared" si="12"/>
        <v>97580423</v>
      </c>
      <c r="AG16" s="41">
        <f t="shared" si="13"/>
        <v>0.2614577045713192</v>
      </c>
      <c r="AH16" s="41">
        <f t="shared" si="14"/>
        <v>0.08429350629070331</v>
      </c>
      <c r="AI16" s="13">
        <v>373216858</v>
      </c>
      <c r="AJ16" s="13">
        <v>373216858</v>
      </c>
      <c r="AK16" s="13">
        <v>97580423</v>
      </c>
      <c r="AL16" s="13"/>
    </row>
    <row r="17" spans="1:38" s="58" customFormat="1" ht="12.75">
      <c r="A17" s="62"/>
      <c r="B17" s="63" t="s">
        <v>248</v>
      </c>
      <c r="C17" s="33"/>
      <c r="D17" s="81">
        <f>SUM(D13:D16)</f>
        <v>4994572433</v>
      </c>
      <c r="E17" s="82">
        <f>SUM(E13:E16)</f>
        <v>409969985</v>
      </c>
      <c r="F17" s="90">
        <f t="shared" si="0"/>
        <v>5404542418</v>
      </c>
      <c r="G17" s="81">
        <f>SUM(G13:G16)</f>
        <v>4994572433</v>
      </c>
      <c r="H17" s="82">
        <f>SUM(H13:H16)</f>
        <v>409969985</v>
      </c>
      <c r="I17" s="83">
        <f t="shared" si="1"/>
        <v>5404542418</v>
      </c>
      <c r="J17" s="81">
        <f>SUM(J13:J16)</f>
        <v>1400761551</v>
      </c>
      <c r="K17" s="82">
        <f>SUM(K13:K16)</f>
        <v>28394035</v>
      </c>
      <c r="L17" s="82">
        <f t="shared" si="2"/>
        <v>1429155586</v>
      </c>
      <c r="M17" s="45">
        <f t="shared" si="3"/>
        <v>0.26443600132365547</v>
      </c>
      <c r="N17" s="111">
        <f>SUM(N13:N16)</f>
        <v>0</v>
      </c>
      <c r="O17" s="112">
        <f>SUM(O13:O16)</f>
        <v>0</v>
      </c>
      <c r="P17" s="113">
        <f t="shared" si="4"/>
        <v>0</v>
      </c>
      <c r="Q17" s="45">
        <f t="shared" si="5"/>
        <v>0</v>
      </c>
      <c r="R17" s="111">
        <f>SUM(R13:R16)</f>
        <v>0</v>
      </c>
      <c r="S17" s="113">
        <f>SUM(S13:S16)</f>
        <v>0</v>
      </c>
      <c r="T17" s="113">
        <f t="shared" si="6"/>
        <v>0</v>
      </c>
      <c r="U17" s="45">
        <f t="shared" si="7"/>
        <v>0</v>
      </c>
      <c r="V17" s="111">
        <f>SUM(V13:V16)</f>
        <v>0</v>
      </c>
      <c r="W17" s="113">
        <f>SUM(W13:W16)</f>
        <v>0</v>
      </c>
      <c r="X17" s="113">
        <f t="shared" si="8"/>
        <v>0</v>
      </c>
      <c r="Y17" s="45">
        <f t="shared" si="9"/>
        <v>0</v>
      </c>
      <c r="Z17" s="81">
        <f>SUM(Z13:Z16)</f>
        <v>1400761551</v>
      </c>
      <c r="AA17" s="82">
        <f>SUM(AA13:AA16)</f>
        <v>28394035</v>
      </c>
      <c r="AB17" s="82">
        <f t="shared" si="10"/>
        <v>1429155586</v>
      </c>
      <c r="AC17" s="45">
        <f t="shared" si="11"/>
        <v>0.26443600132365547</v>
      </c>
      <c r="AD17" s="81">
        <f>SUM(AD13:AD16)</f>
        <v>1181816566</v>
      </c>
      <c r="AE17" s="82">
        <f>SUM(AE13:AE16)</f>
        <v>46294021</v>
      </c>
      <c r="AF17" s="82">
        <f t="shared" si="12"/>
        <v>1228110587</v>
      </c>
      <c r="AG17" s="45">
        <f t="shared" si="13"/>
        <v>0.25683404071056026</v>
      </c>
      <c r="AH17" s="45">
        <f t="shared" si="14"/>
        <v>0.16370268372256946</v>
      </c>
      <c r="AI17" s="64">
        <f>SUM(AI13:AI16)</f>
        <v>4781728246</v>
      </c>
      <c r="AJ17" s="64">
        <f>SUM(AJ13:AJ16)</f>
        <v>5080152068</v>
      </c>
      <c r="AK17" s="64">
        <f>SUM(AK13:AK16)</f>
        <v>1228110587</v>
      </c>
      <c r="AL17" s="64"/>
    </row>
    <row r="18" spans="1:38" s="14" customFormat="1" ht="12.75">
      <c r="A18" s="30" t="s">
        <v>98</v>
      </c>
      <c r="B18" s="61" t="s">
        <v>76</v>
      </c>
      <c r="C18" s="40" t="s">
        <v>77</v>
      </c>
      <c r="D18" s="77">
        <v>1603435698</v>
      </c>
      <c r="E18" s="78">
        <v>226212770</v>
      </c>
      <c r="F18" s="79">
        <f t="shared" si="0"/>
        <v>1829648468</v>
      </c>
      <c r="G18" s="77">
        <v>1603435698</v>
      </c>
      <c r="H18" s="78">
        <v>226212770</v>
      </c>
      <c r="I18" s="80">
        <f t="shared" si="1"/>
        <v>1829648468</v>
      </c>
      <c r="J18" s="77">
        <v>419158240</v>
      </c>
      <c r="K18" s="78">
        <v>25772686</v>
      </c>
      <c r="L18" s="78">
        <f t="shared" si="2"/>
        <v>444930926</v>
      </c>
      <c r="M18" s="41">
        <f t="shared" si="3"/>
        <v>0.243178366654419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419158240</v>
      </c>
      <c r="AA18" s="78">
        <v>25772686</v>
      </c>
      <c r="AB18" s="78">
        <f t="shared" si="10"/>
        <v>444930926</v>
      </c>
      <c r="AC18" s="41">
        <f t="shared" si="11"/>
        <v>0.243178366654419</v>
      </c>
      <c r="AD18" s="77">
        <v>359840528</v>
      </c>
      <c r="AE18" s="78">
        <v>11029924</v>
      </c>
      <c r="AF18" s="78">
        <f t="shared" si="12"/>
        <v>370870452</v>
      </c>
      <c r="AG18" s="41">
        <f t="shared" si="13"/>
        <v>0.21990634127585149</v>
      </c>
      <c r="AH18" s="41">
        <f t="shared" si="14"/>
        <v>0.19969364936088252</v>
      </c>
      <c r="AI18" s="13">
        <v>1686492758</v>
      </c>
      <c r="AJ18" s="13">
        <v>1605336752</v>
      </c>
      <c r="AK18" s="13">
        <v>370870452</v>
      </c>
      <c r="AL18" s="13"/>
    </row>
    <row r="19" spans="1:38" s="14" customFormat="1" ht="12.75">
      <c r="A19" s="30" t="s">
        <v>98</v>
      </c>
      <c r="B19" s="61" t="s">
        <v>249</v>
      </c>
      <c r="C19" s="40" t="s">
        <v>250</v>
      </c>
      <c r="D19" s="77">
        <v>758731377</v>
      </c>
      <c r="E19" s="78">
        <v>112295824</v>
      </c>
      <c r="F19" s="79">
        <f t="shared" si="0"/>
        <v>871027201</v>
      </c>
      <c r="G19" s="77">
        <v>758731377</v>
      </c>
      <c r="H19" s="78">
        <v>112295824</v>
      </c>
      <c r="I19" s="80">
        <f t="shared" si="1"/>
        <v>871027201</v>
      </c>
      <c r="J19" s="77">
        <v>164051295</v>
      </c>
      <c r="K19" s="78">
        <v>6264782</v>
      </c>
      <c r="L19" s="78">
        <f t="shared" si="2"/>
        <v>170316077</v>
      </c>
      <c r="M19" s="41">
        <f t="shared" si="3"/>
        <v>0.19553473967800922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164051295</v>
      </c>
      <c r="AA19" s="78">
        <v>6264782</v>
      </c>
      <c r="AB19" s="78">
        <f t="shared" si="10"/>
        <v>170316077</v>
      </c>
      <c r="AC19" s="41">
        <f t="shared" si="11"/>
        <v>0.19553473967800922</v>
      </c>
      <c r="AD19" s="77">
        <v>146181513</v>
      </c>
      <c r="AE19" s="78">
        <v>10717013</v>
      </c>
      <c r="AF19" s="78">
        <f t="shared" si="12"/>
        <v>156898526</v>
      </c>
      <c r="AG19" s="41">
        <f t="shared" si="13"/>
        <v>0.2225926507058831</v>
      </c>
      <c r="AH19" s="41">
        <f t="shared" si="14"/>
        <v>0.08551738083250071</v>
      </c>
      <c r="AI19" s="13">
        <v>704868402</v>
      </c>
      <c r="AJ19" s="13">
        <v>704868402</v>
      </c>
      <c r="AK19" s="13">
        <v>156898526</v>
      </c>
      <c r="AL19" s="13"/>
    </row>
    <row r="20" spans="1:38" s="14" customFormat="1" ht="12.75">
      <c r="A20" s="30" t="s">
        <v>98</v>
      </c>
      <c r="B20" s="61" t="s">
        <v>251</v>
      </c>
      <c r="C20" s="40" t="s">
        <v>252</v>
      </c>
      <c r="D20" s="77">
        <v>355037579</v>
      </c>
      <c r="E20" s="78">
        <v>93577792</v>
      </c>
      <c r="F20" s="79">
        <f t="shared" si="0"/>
        <v>448615371</v>
      </c>
      <c r="G20" s="77">
        <v>355037579</v>
      </c>
      <c r="H20" s="78">
        <v>93577792</v>
      </c>
      <c r="I20" s="80">
        <f t="shared" si="1"/>
        <v>448615371</v>
      </c>
      <c r="J20" s="77">
        <v>103427265</v>
      </c>
      <c r="K20" s="78">
        <v>4210899</v>
      </c>
      <c r="L20" s="78">
        <f t="shared" si="2"/>
        <v>107638164</v>
      </c>
      <c r="M20" s="41">
        <f t="shared" si="3"/>
        <v>0.23993418629429886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103427265</v>
      </c>
      <c r="AA20" s="78">
        <v>4210899</v>
      </c>
      <c r="AB20" s="78">
        <f t="shared" si="10"/>
        <v>107638164</v>
      </c>
      <c r="AC20" s="41">
        <f t="shared" si="11"/>
        <v>0.23993418629429886</v>
      </c>
      <c r="AD20" s="77">
        <v>118912850</v>
      </c>
      <c r="AE20" s="78">
        <v>8474476</v>
      </c>
      <c r="AF20" s="78">
        <f t="shared" si="12"/>
        <v>127387326</v>
      </c>
      <c r="AG20" s="41">
        <f t="shared" si="13"/>
        <v>0.4235510977513513</v>
      </c>
      <c r="AH20" s="41">
        <f t="shared" si="14"/>
        <v>-0.1550323930969396</v>
      </c>
      <c r="AI20" s="13">
        <v>300760231</v>
      </c>
      <c r="AJ20" s="13">
        <v>300760231</v>
      </c>
      <c r="AK20" s="13">
        <v>127387326</v>
      </c>
      <c r="AL20" s="13"/>
    </row>
    <row r="21" spans="1:38" s="14" customFormat="1" ht="12.75">
      <c r="A21" s="30" t="s">
        <v>98</v>
      </c>
      <c r="B21" s="61" t="s">
        <v>253</v>
      </c>
      <c r="C21" s="40" t="s">
        <v>254</v>
      </c>
      <c r="D21" s="77">
        <v>1259968878</v>
      </c>
      <c r="E21" s="78">
        <v>0</v>
      </c>
      <c r="F21" s="79">
        <f t="shared" si="0"/>
        <v>1259968878</v>
      </c>
      <c r="G21" s="77">
        <v>1259968878</v>
      </c>
      <c r="H21" s="78">
        <v>0</v>
      </c>
      <c r="I21" s="80">
        <f t="shared" si="1"/>
        <v>1259968878</v>
      </c>
      <c r="J21" s="77">
        <v>98198302</v>
      </c>
      <c r="K21" s="78">
        <v>9320635</v>
      </c>
      <c r="L21" s="78">
        <f t="shared" si="2"/>
        <v>107518937</v>
      </c>
      <c r="M21" s="41">
        <f t="shared" si="3"/>
        <v>0.08533459744709662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98198302</v>
      </c>
      <c r="AA21" s="78">
        <v>9320635</v>
      </c>
      <c r="AB21" s="78">
        <f t="shared" si="10"/>
        <v>107518937</v>
      </c>
      <c r="AC21" s="41">
        <f t="shared" si="11"/>
        <v>0.08533459744709662</v>
      </c>
      <c r="AD21" s="77">
        <v>83423169</v>
      </c>
      <c r="AE21" s="78">
        <v>11195283</v>
      </c>
      <c r="AF21" s="78">
        <f t="shared" si="12"/>
        <v>94618452</v>
      </c>
      <c r="AG21" s="41">
        <f t="shared" si="13"/>
        <v>0.06737955689000119</v>
      </c>
      <c r="AH21" s="41">
        <f t="shared" si="14"/>
        <v>0.13634216928427456</v>
      </c>
      <c r="AI21" s="13">
        <v>1404260526</v>
      </c>
      <c r="AJ21" s="13">
        <v>1404260526</v>
      </c>
      <c r="AK21" s="13">
        <v>94618452</v>
      </c>
      <c r="AL21" s="13"/>
    </row>
    <row r="22" spans="1:38" s="14" customFormat="1" ht="12.75">
      <c r="A22" s="30" t="s">
        <v>117</v>
      </c>
      <c r="B22" s="61" t="s">
        <v>255</v>
      </c>
      <c r="C22" s="40" t="s">
        <v>256</v>
      </c>
      <c r="D22" s="77">
        <v>257646700</v>
      </c>
      <c r="E22" s="78">
        <v>1000000</v>
      </c>
      <c r="F22" s="79">
        <f t="shared" si="0"/>
        <v>258646700</v>
      </c>
      <c r="G22" s="77">
        <v>257646700</v>
      </c>
      <c r="H22" s="78">
        <v>1000000</v>
      </c>
      <c r="I22" s="80">
        <f t="shared" si="1"/>
        <v>258646700</v>
      </c>
      <c r="J22" s="77">
        <v>76099353</v>
      </c>
      <c r="K22" s="78">
        <v>258515</v>
      </c>
      <c r="L22" s="78">
        <f t="shared" si="2"/>
        <v>76357868</v>
      </c>
      <c r="M22" s="41">
        <f t="shared" si="3"/>
        <v>0.29522073160028717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76099353</v>
      </c>
      <c r="AA22" s="78">
        <v>258515</v>
      </c>
      <c r="AB22" s="78">
        <f t="shared" si="10"/>
        <v>76357868</v>
      </c>
      <c r="AC22" s="41">
        <f t="shared" si="11"/>
        <v>0.29522073160028717</v>
      </c>
      <c r="AD22" s="77">
        <v>76374341</v>
      </c>
      <c r="AE22" s="78">
        <v>13319</v>
      </c>
      <c r="AF22" s="78">
        <f t="shared" si="12"/>
        <v>76387660</v>
      </c>
      <c r="AG22" s="41">
        <f t="shared" si="13"/>
        <v>0.28503220880534336</v>
      </c>
      <c r="AH22" s="41">
        <f t="shared" si="14"/>
        <v>-0.0003900106378438295</v>
      </c>
      <c r="AI22" s="13">
        <v>267996590</v>
      </c>
      <c r="AJ22" s="13">
        <v>249405040</v>
      </c>
      <c r="AK22" s="13">
        <v>76387660</v>
      </c>
      <c r="AL22" s="13"/>
    </row>
    <row r="23" spans="1:38" s="58" customFormat="1" ht="12.75">
      <c r="A23" s="62"/>
      <c r="B23" s="63" t="s">
        <v>257</v>
      </c>
      <c r="C23" s="33"/>
      <c r="D23" s="81">
        <f>SUM(D18:D22)</f>
        <v>4234820232</v>
      </c>
      <c r="E23" s="82">
        <f>SUM(E18:E22)</f>
        <v>433086386</v>
      </c>
      <c r="F23" s="90">
        <f t="shared" si="0"/>
        <v>4667906618</v>
      </c>
      <c r="G23" s="81">
        <f>SUM(G18:G22)</f>
        <v>4234820232</v>
      </c>
      <c r="H23" s="82">
        <f>SUM(H18:H22)</f>
        <v>433086386</v>
      </c>
      <c r="I23" s="83">
        <f t="shared" si="1"/>
        <v>4667906618</v>
      </c>
      <c r="J23" s="81">
        <f>SUM(J18:J22)</f>
        <v>860934455</v>
      </c>
      <c r="K23" s="82">
        <f>SUM(K18:K22)</f>
        <v>45827517</v>
      </c>
      <c r="L23" s="82">
        <f t="shared" si="2"/>
        <v>906761972</v>
      </c>
      <c r="M23" s="45">
        <f t="shared" si="3"/>
        <v>0.19425452268119903</v>
      </c>
      <c r="N23" s="111">
        <f>SUM(N18:N22)</f>
        <v>0</v>
      </c>
      <c r="O23" s="112">
        <f>SUM(O18:O22)</f>
        <v>0</v>
      </c>
      <c r="P23" s="113">
        <f t="shared" si="4"/>
        <v>0</v>
      </c>
      <c r="Q23" s="45">
        <f t="shared" si="5"/>
        <v>0</v>
      </c>
      <c r="R23" s="111">
        <f>SUM(R18:R22)</f>
        <v>0</v>
      </c>
      <c r="S23" s="113">
        <f>SUM(S18:S22)</f>
        <v>0</v>
      </c>
      <c r="T23" s="113">
        <f t="shared" si="6"/>
        <v>0</v>
      </c>
      <c r="U23" s="45">
        <f t="shared" si="7"/>
        <v>0</v>
      </c>
      <c r="V23" s="111">
        <f>SUM(V18:V22)</f>
        <v>0</v>
      </c>
      <c r="W23" s="113">
        <f>SUM(W18:W22)</f>
        <v>0</v>
      </c>
      <c r="X23" s="113">
        <f t="shared" si="8"/>
        <v>0</v>
      </c>
      <c r="Y23" s="45">
        <f t="shared" si="9"/>
        <v>0</v>
      </c>
      <c r="Z23" s="81">
        <f>SUM(Z18:Z22)</f>
        <v>860934455</v>
      </c>
      <c r="AA23" s="82">
        <f>SUM(AA18:AA22)</f>
        <v>45827517</v>
      </c>
      <c r="AB23" s="82">
        <f t="shared" si="10"/>
        <v>906761972</v>
      </c>
      <c r="AC23" s="45">
        <f t="shared" si="11"/>
        <v>0.19425452268119903</v>
      </c>
      <c r="AD23" s="81">
        <f>SUM(AD18:AD22)</f>
        <v>784732401</v>
      </c>
      <c r="AE23" s="82">
        <f>SUM(AE18:AE22)</f>
        <v>41430015</v>
      </c>
      <c r="AF23" s="82">
        <f t="shared" si="12"/>
        <v>826162416</v>
      </c>
      <c r="AG23" s="45">
        <f t="shared" si="13"/>
        <v>0.18929669245573524</v>
      </c>
      <c r="AH23" s="45">
        <f t="shared" si="14"/>
        <v>0.0975589719879002</v>
      </c>
      <c r="AI23" s="64">
        <f>SUM(AI18:AI22)</f>
        <v>4364378507</v>
      </c>
      <c r="AJ23" s="64">
        <f>SUM(AJ18:AJ22)</f>
        <v>4264630951</v>
      </c>
      <c r="AK23" s="64">
        <f>SUM(AK18:AK22)</f>
        <v>826162416</v>
      </c>
      <c r="AL23" s="64"/>
    </row>
    <row r="24" spans="1:38" s="58" customFormat="1" ht="12.75">
      <c r="A24" s="62"/>
      <c r="B24" s="63" t="s">
        <v>258</v>
      </c>
      <c r="C24" s="33"/>
      <c r="D24" s="81">
        <f>SUM(D9:D11,D13:D16,D18:D22)</f>
        <v>81860049290</v>
      </c>
      <c r="E24" s="82">
        <f>SUM(E9:E11,E13:E16,E18:E22)</f>
        <v>10125458406</v>
      </c>
      <c r="F24" s="90">
        <f t="shared" si="0"/>
        <v>91985507696</v>
      </c>
      <c r="G24" s="81">
        <f>SUM(G9:G11,G13:G16,G18:G22)</f>
        <v>81868359989</v>
      </c>
      <c r="H24" s="82">
        <f>SUM(H9:H11,H13:H16,H18:H22)</f>
        <v>10125458406</v>
      </c>
      <c r="I24" s="83">
        <f t="shared" si="1"/>
        <v>91993818395</v>
      </c>
      <c r="J24" s="81">
        <f>SUM(J9:J11,J13:J16,J18:J22)</f>
        <v>20864691653</v>
      </c>
      <c r="K24" s="82">
        <f>SUM(K9:K11,K13:K16,K18:K22)</f>
        <v>940958081</v>
      </c>
      <c r="L24" s="82">
        <f t="shared" si="2"/>
        <v>21805649734</v>
      </c>
      <c r="M24" s="45">
        <f t="shared" si="3"/>
        <v>0.23705527403365326</v>
      </c>
      <c r="N24" s="111">
        <f>SUM(N9:N11,N13:N16,N18:N22)</f>
        <v>0</v>
      </c>
      <c r="O24" s="112">
        <f>SUM(O9:O11,O13:O16,O18:O22)</f>
        <v>0</v>
      </c>
      <c r="P24" s="113">
        <f t="shared" si="4"/>
        <v>0</v>
      </c>
      <c r="Q24" s="45">
        <f t="shared" si="5"/>
        <v>0</v>
      </c>
      <c r="R24" s="111">
        <f>SUM(R9:R11,R13:R16,R18:R22)</f>
        <v>0</v>
      </c>
      <c r="S24" s="113">
        <f>SUM(S9:S11,S13:S16,S18:S22)</f>
        <v>0</v>
      </c>
      <c r="T24" s="113">
        <f t="shared" si="6"/>
        <v>0</v>
      </c>
      <c r="U24" s="45">
        <f t="shared" si="7"/>
        <v>0</v>
      </c>
      <c r="V24" s="111">
        <f>SUM(V9:V11,V13:V16,V18:V22)</f>
        <v>0</v>
      </c>
      <c r="W24" s="113">
        <f>SUM(W9:W11,W13:W16,W18:W22)</f>
        <v>0</v>
      </c>
      <c r="X24" s="113">
        <f t="shared" si="8"/>
        <v>0</v>
      </c>
      <c r="Y24" s="45">
        <f t="shared" si="9"/>
        <v>0</v>
      </c>
      <c r="Z24" s="81">
        <f>SUM(Z9:Z11,Z13:Z16,Z18:Z22)</f>
        <v>20864691653</v>
      </c>
      <c r="AA24" s="82">
        <f>SUM(AA9:AA11,AA13:AA16,AA18:AA22)</f>
        <v>940958081</v>
      </c>
      <c r="AB24" s="82">
        <f t="shared" si="10"/>
        <v>21805649734</v>
      </c>
      <c r="AC24" s="45">
        <f t="shared" si="11"/>
        <v>0.23705527403365326</v>
      </c>
      <c r="AD24" s="81">
        <f>SUM(AD9:AD11,AD13:AD16,AD18:AD22)</f>
        <v>17795951236</v>
      </c>
      <c r="AE24" s="82">
        <f>SUM(AE9:AE11,AE13:AE16,AE18:AE22)</f>
        <v>698526816</v>
      </c>
      <c r="AF24" s="82">
        <f t="shared" si="12"/>
        <v>18494478052</v>
      </c>
      <c r="AG24" s="45">
        <f t="shared" si="13"/>
        <v>0.2339650723027462</v>
      </c>
      <c r="AH24" s="45">
        <f t="shared" si="14"/>
        <v>0.17903569231259975</v>
      </c>
      <c r="AI24" s="64">
        <f>SUM(AI9:AI11,AI13:AI16,AI18:AI22)</f>
        <v>79048029990</v>
      </c>
      <c r="AJ24" s="64">
        <f>SUM(AJ9:AJ11,AJ13:AJ16,AJ18:AJ22)</f>
        <v>80344891864</v>
      </c>
      <c r="AK24" s="64">
        <f>SUM(AK9:AK11,AK13:AK16,AK18:AK22)</f>
        <v>18494478052</v>
      </c>
      <c r="AL24" s="64"/>
    </row>
    <row r="25" spans="1:38" s="14" customFormat="1" ht="12.75">
      <c r="A25" s="65"/>
      <c r="B25" s="66"/>
      <c r="C25" s="67"/>
      <c r="D25" s="93"/>
      <c r="E25" s="93"/>
      <c r="F25" s="94"/>
      <c r="G25" s="95"/>
      <c r="H25" s="93"/>
      <c r="I25" s="96"/>
      <c r="J25" s="95"/>
      <c r="K25" s="97"/>
      <c r="L25" s="93"/>
      <c r="M25" s="71"/>
      <c r="N25" s="95"/>
      <c r="O25" s="97"/>
      <c r="P25" s="93"/>
      <c r="Q25" s="71"/>
      <c r="R25" s="95"/>
      <c r="S25" s="97"/>
      <c r="T25" s="93"/>
      <c r="U25" s="71"/>
      <c r="V25" s="95"/>
      <c r="W25" s="97"/>
      <c r="X25" s="93"/>
      <c r="Y25" s="71"/>
      <c r="Z25" s="95"/>
      <c r="AA25" s="97"/>
      <c r="AB25" s="93"/>
      <c r="AC25" s="71"/>
      <c r="AD25" s="95"/>
      <c r="AE25" s="93"/>
      <c r="AF25" s="93"/>
      <c r="AG25" s="71"/>
      <c r="AH25" s="71"/>
      <c r="AI25" s="13"/>
      <c r="AJ25" s="13"/>
      <c r="AK25" s="13"/>
      <c r="AL25" s="13"/>
    </row>
    <row r="26" spans="1:38" s="14" customFormat="1" ht="12.75">
      <c r="A26" s="13"/>
      <c r="B26" s="130" t="s">
        <v>658</v>
      </c>
      <c r="C26" s="13"/>
      <c r="D26" s="88"/>
      <c r="E26" s="88"/>
      <c r="F26" s="88"/>
      <c r="G26" s="88"/>
      <c r="H26" s="88"/>
      <c r="I26" s="88"/>
      <c r="J26" s="88"/>
      <c r="K26" s="88"/>
      <c r="L26" s="88"/>
      <c r="M26" s="13"/>
      <c r="N26" s="88"/>
      <c r="O26" s="88"/>
      <c r="P26" s="88"/>
      <c r="Q26" s="13"/>
      <c r="R26" s="88"/>
      <c r="S26" s="88"/>
      <c r="T26" s="88"/>
      <c r="U26" s="13"/>
      <c r="V26" s="88"/>
      <c r="W26" s="88"/>
      <c r="X26" s="88"/>
      <c r="Y26" s="13"/>
      <c r="Z26" s="88"/>
      <c r="AA26" s="88"/>
      <c r="AB26" s="88"/>
      <c r="AC26" s="13"/>
      <c r="AD26" s="88"/>
      <c r="AE26" s="88"/>
      <c r="AF26" s="88"/>
      <c r="AG26" s="13"/>
      <c r="AH26" s="13"/>
      <c r="AI26" s="13"/>
      <c r="AJ26" s="13"/>
      <c r="AK26" s="13"/>
      <c r="AL26" s="13"/>
    </row>
    <row r="27" spans="1:38" ht="12.75">
      <c r="A27" s="2"/>
      <c r="B27" s="2"/>
      <c r="C27" s="2"/>
      <c r="D27" s="89"/>
      <c r="E27" s="89"/>
      <c r="F27" s="89"/>
      <c r="G27" s="89"/>
      <c r="H27" s="89"/>
      <c r="I27" s="89"/>
      <c r="J27" s="89"/>
      <c r="K27" s="89"/>
      <c r="L27" s="89"/>
      <c r="M27" s="2"/>
      <c r="N27" s="89"/>
      <c r="O27" s="89"/>
      <c r="P27" s="89"/>
      <c r="Q27" s="2"/>
      <c r="R27" s="89"/>
      <c r="S27" s="89"/>
      <c r="T27" s="89"/>
      <c r="U27" s="2"/>
      <c r="V27" s="89"/>
      <c r="W27" s="89"/>
      <c r="X27" s="89"/>
      <c r="Y27" s="2"/>
      <c r="Z27" s="89"/>
      <c r="AA27" s="89"/>
      <c r="AB27" s="89"/>
      <c r="AC27" s="2"/>
      <c r="AD27" s="89"/>
      <c r="AE27" s="89"/>
      <c r="AF27" s="89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89"/>
      <c r="E28" s="89"/>
      <c r="F28" s="89"/>
      <c r="G28" s="89"/>
      <c r="H28" s="89"/>
      <c r="I28" s="89"/>
      <c r="J28" s="89"/>
      <c r="K28" s="89"/>
      <c r="L28" s="89"/>
      <c r="M28" s="2"/>
      <c r="N28" s="89"/>
      <c r="O28" s="89"/>
      <c r="P28" s="89"/>
      <c r="Q28" s="2"/>
      <c r="R28" s="89"/>
      <c r="S28" s="89"/>
      <c r="T28" s="89"/>
      <c r="U28" s="2"/>
      <c r="V28" s="89"/>
      <c r="W28" s="89"/>
      <c r="X28" s="89"/>
      <c r="Y28" s="2"/>
      <c r="Z28" s="89"/>
      <c r="AA28" s="89"/>
      <c r="AB28" s="89"/>
      <c r="AC28" s="2"/>
      <c r="AD28" s="89"/>
      <c r="AE28" s="89"/>
      <c r="AF28" s="89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89"/>
      <c r="E29" s="89"/>
      <c r="F29" s="89"/>
      <c r="G29" s="89"/>
      <c r="H29" s="89"/>
      <c r="I29" s="89"/>
      <c r="J29" s="89"/>
      <c r="K29" s="89"/>
      <c r="L29" s="89"/>
      <c r="M29" s="2"/>
      <c r="N29" s="89"/>
      <c r="O29" s="89"/>
      <c r="P29" s="89"/>
      <c r="Q29" s="2"/>
      <c r="R29" s="89"/>
      <c r="S29" s="89"/>
      <c r="T29" s="89"/>
      <c r="U29" s="2"/>
      <c r="V29" s="89"/>
      <c r="W29" s="89"/>
      <c r="X29" s="89"/>
      <c r="Y29" s="2"/>
      <c r="Z29" s="89"/>
      <c r="AA29" s="89"/>
      <c r="AB29" s="89"/>
      <c r="AC29" s="2"/>
      <c r="AD29" s="89"/>
      <c r="AE29" s="89"/>
      <c r="AF29" s="89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89"/>
      <c r="E30" s="89"/>
      <c r="F30" s="89"/>
      <c r="G30" s="89"/>
      <c r="H30" s="89"/>
      <c r="I30" s="89"/>
      <c r="J30" s="89"/>
      <c r="K30" s="89"/>
      <c r="L30" s="89"/>
      <c r="M30" s="2"/>
      <c r="N30" s="89"/>
      <c r="O30" s="89"/>
      <c r="P30" s="89"/>
      <c r="Q30" s="2"/>
      <c r="R30" s="89"/>
      <c r="S30" s="89"/>
      <c r="T30" s="89"/>
      <c r="U30" s="2"/>
      <c r="V30" s="89"/>
      <c r="W30" s="89"/>
      <c r="X30" s="89"/>
      <c r="Y30" s="2"/>
      <c r="Z30" s="89"/>
      <c r="AA30" s="89"/>
      <c r="AB30" s="89"/>
      <c r="AC30" s="2"/>
      <c r="AD30" s="89"/>
      <c r="AE30" s="89"/>
      <c r="AF30" s="89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89"/>
      <c r="E31" s="89"/>
      <c r="F31" s="89"/>
      <c r="G31" s="89"/>
      <c r="H31" s="89"/>
      <c r="I31" s="89"/>
      <c r="J31" s="89"/>
      <c r="K31" s="89"/>
      <c r="L31" s="89"/>
      <c r="M31" s="2"/>
      <c r="N31" s="89"/>
      <c r="O31" s="89"/>
      <c r="P31" s="89"/>
      <c r="Q31" s="2"/>
      <c r="R31" s="89"/>
      <c r="S31" s="89"/>
      <c r="T31" s="89"/>
      <c r="U31" s="2"/>
      <c r="V31" s="89"/>
      <c r="W31" s="89"/>
      <c r="X31" s="89"/>
      <c r="Y31" s="2"/>
      <c r="Z31" s="89"/>
      <c r="AA31" s="89"/>
      <c r="AB31" s="89"/>
      <c r="AC31" s="2"/>
      <c r="AD31" s="89"/>
      <c r="AE31" s="89"/>
      <c r="AF31" s="89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89"/>
      <c r="E32" s="89"/>
      <c r="F32" s="89"/>
      <c r="G32" s="89"/>
      <c r="H32" s="89"/>
      <c r="I32" s="89"/>
      <c r="J32" s="89"/>
      <c r="K32" s="89"/>
      <c r="L32" s="89"/>
      <c r="M32" s="2"/>
      <c r="N32" s="89"/>
      <c r="O32" s="89"/>
      <c r="P32" s="89"/>
      <c r="Q32" s="2"/>
      <c r="R32" s="89"/>
      <c r="S32" s="89"/>
      <c r="T32" s="89"/>
      <c r="U32" s="2"/>
      <c r="V32" s="89"/>
      <c r="W32" s="89"/>
      <c r="X32" s="89"/>
      <c r="Y32" s="2"/>
      <c r="Z32" s="89"/>
      <c r="AA32" s="89"/>
      <c r="AB32" s="89"/>
      <c r="AC32" s="2"/>
      <c r="AD32" s="89"/>
      <c r="AE32" s="89"/>
      <c r="AF32" s="89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89"/>
      <c r="E33" s="89"/>
      <c r="F33" s="89"/>
      <c r="G33" s="89"/>
      <c r="H33" s="89"/>
      <c r="I33" s="89"/>
      <c r="J33" s="89"/>
      <c r="K33" s="89"/>
      <c r="L33" s="89"/>
      <c r="M33" s="2"/>
      <c r="N33" s="89"/>
      <c r="O33" s="89"/>
      <c r="P33" s="89"/>
      <c r="Q33" s="2"/>
      <c r="R33" s="89"/>
      <c r="S33" s="89"/>
      <c r="T33" s="89"/>
      <c r="U33" s="2"/>
      <c r="V33" s="89"/>
      <c r="W33" s="89"/>
      <c r="X33" s="89"/>
      <c r="Y33" s="2"/>
      <c r="Z33" s="89"/>
      <c r="AA33" s="89"/>
      <c r="AB33" s="89"/>
      <c r="AC33" s="2"/>
      <c r="AD33" s="89"/>
      <c r="AE33" s="89"/>
      <c r="AF33" s="89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89"/>
      <c r="E34" s="89"/>
      <c r="F34" s="89"/>
      <c r="G34" s="89"/>
      <c r="H34" s="89"/>
      <c r="I34" s="89"/>
      <c r="J34" s="89"/>
      <c r="K34" s="89"/>
      <c r="L34" s="89"/>
      <c r="M34" s="2"/>
      <c r="N34" s="89"/>
      <c r="O34" s="89"/>
      <c r="P34" s="89"/>
      <c r="Q34" s="2"/>
      <c r="R34" s="89"/>
      <c r="S34" s="89"/>
      <c r="T34" s="89"/>
      <c r="U34" s="2"/>
      <c r="V34" s="89"/>
      <c r="W34" s="89"/>
      <c r="X34" s="89"/>
      <c r="Y34" s="2"/>
      <c r="Z34" s="89"/>
      <c r="AA34" s="89"/>
      <c r="AB34" s="89"/>
      <c r="AC34" s="2"/>
      <c r="AD34" s="89"/>
      <c r="AE34" s="89"/>
      <c r="AF34" s="89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89"/>
      <c r="E35" s="89"/>
      <c r="F35" s="89"/>
      <c r="G35" s="89"/>
      <c r="H35" s="89"/>
      <c r="I35" s="89"/>
      <c r="J35" s="89"/>
      <c r="K35" s="89"/>
      <c r="L35" s="89"/>
      <c r="M35" s="2"/>
      <c r="N35" s="89"/>
      <c r="O35" s="89"/>
      <c r="P35" s="89"/>
      <c r="Q35" s="2"/>
      <c r="R35" s="89"/>
      <c r="S35" s="89"/>
      <c r="T35" s="89"/>
      <c r="U35" s="2"/>
      <c r="V35" s="89"/>
      <c r="W35" s="89"/>
      <c r="X35" s="89"/>
      <c r="Y35" s="2"/>
      <c r="Z35" s="89"/>
      <c r="AA35" s="89"/>
      <c r="AB35" s="89"/>
      <c r="AC35" s="2"/>
      <c r="AD35" s="89"/>
      <c r="AE35" s="89"/>
      <c r="AF35" s="89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28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96</v>
      </c>
      <c r="B9" s="61" t="s">
        <v>47</v>
      </c>
      <c r="C9" s="40" t="s">
        <v>48</v>
      </c>
      <c r="D9" s="77">
        <v>23583850606</v>
      </c>
      <c r="E9" s="78">
        <v>5097529000</v>
      </c>
      <c r="F9" s="79">
        <f>$D9+$E9</f>
        <v>28681379606</v>
      </c>
      <c r="G9" s="77">
        <v>23583850606</v>
      </c>
      <c r="H9" s="78">
        <v>5097529000</v>
      </c>
      <c r="I9" s="80">
        <f>$G9+$H9</f>
        <v>28681379606</v>
      </c>
      <c r="J9" s="77">
        <v>5798834969</v>
      </c>
      <c r="K9" s="78">
        <v>614665000</v>
      </c>
      <c r="L9" s="78">
        <f>$J9+$K9</f>
        <v>6413499969</v>
      </c>
      <c r="M9" s="41">
        <f>IF($F9=0,0,$L9/$F9)</f>
        <v>0.2236119760312481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5798834969</v>
      </c>
      <c r="AA9" s="78">
        <v>614665000</v>
      </c>
      <c r="AB9" s="78">
        <f>$Z9+$AA9</f>
        <v>6413499969</v>
      </c>
      <c r="AC9" s="41">
        <f>IF($F9=0,0,$AB9/$F9)</f>
        <v>0.2236119760312481</v>
      </c>
      <c r="AD9" s="77">
        <v>4912625937</v>
      </c>
      <c r="AE9" s="78">
        <v>768717000</v>
      </c>
      <c r="AF9" s="78">
        <f>$AD9+$AE9</f>
        <v>5681342937</v>
      </c>
      <c r="AG9" s="41">
        <f>IF($AI9=0,0,$AK9/$AI9)</f>
        <v>0.2186770287954925</v>
      </c>
      <c r="AH9" s="41">
        <f>IF($AF9=0,0,(($L9/$AF9)-1))</f>
        <v>0.12887041675160904</v>
      </c>
      <c r="AI9" s="13">
        <v>25980520077</v>
      </c>
      <c r="AJ9" s="13">
        <v>26009999589</v>
      </c>
      <c r="AK9" s="13">
        <v>5681342937</v>
      </c>
      <c r="AL9" s="13"/>
    </row>
    <row r="10" spans="1:38" s="58" customFormat="1" ht="12.75">
      <c r="A10" s="62"/>
      <c r="B10" s="63" t="s">
        <v>97</v>
      </c>
      <c r="C10" s="33"/>
      <c r="D10" s="81">
        <f>D9</f>
        <v>23583850606</v>
      </c>
      <c r="E10" s="82">
        <f>E9</f>
        <v>5097529000</v>
      </c>
      <c r="F10" s="83">
        <f aca="true" t="shared" si="0" ref="F10:F41">$D10+$E10</f>
        <v>28681379606</v>
      </c>
      <c r="G10" s="81">
        <f>G9</f>
        <v>23583850606</v>
      </c>
      <c r="H10" s="82">
        <f>H9</f>
        <v>5097529000</v>
      </c>
      <c r="I10" s="83">
        <f aca="true" t="shared" si="1" ref="I10:I41">$G10+$H10</f>
        <v>28681379606</v>
      </c>
      <c r="J10" s="81">
        <f>J9</f>
        <v>5798834969</v>
      </c>
      <c r="K10" s="82">
        <f>K9</f>
        <v>614665000</v>
      </c>
      <c r="L10" s="82">
        <f aca="true" t="shared" si="2" ref="L10:L41">$J10+$K10</f>
        <v>6413499969</v>
      </c>
      <c r="M10" s="45">
        <f aca="true" t="shared" si="3" ref="M10:M41">IF($F10=0,0,$L10/$F10)</f>
        <v>0.2236119760312481</v>
      </c>
      <c r="N10" s="111">
        <f>N9</f>
        <v>0</v>
      </c>
      <c r="O10" s="112">
        <f>O9</f>
        <v>0</v>
      </c>
      <c r="P10" s="113">
        <f aca="true" t="shared" si="4" ref="P10:P41">$N10+$O10</f>
        <v>0</v>
      </c>
      <c r="Q10" s="45">
        <f aca="true" t="shared" si="5" ref="Q10:Q41">IF($F10=0,0,$P10/$F10)</f>
        <v>0</v>
      </c>
      <c r="R10" s="111">
        <f>R9</f>
        <v>0</v>
      </c>
      <c r="S10" s="113">
        <f>S9</f>
        <v>0</v>
      </c>
      <c r="T10" s="113">
        <f aca="true" t="shared" si="6" ref="T10:T41">$R10+$S10</f>
        <v>0</v>
      </c>
      <c r="U10" s="45">
        <f aca="true" t="shared" si="7" ref="U10:U41">IF($I10=0,0,$T10/$I10)</f>
        <v>0</v>
      </c>
      <c r="V10" s="111">
        <f>V9</f>
        <v>0</v>
      </c>
      <c r="W10" s="113">
        <f>W9</f>
        <v>0</v>
      </c>
      <c r="X10" s="113">
        <f aca="true" t="shared" si="8" ref="X10:X41">$V10+$W10</f>
        <v>0</v>
      </c>
      <c r="Y10" s="45">
        <f aca="true" t="shared" si="9" ref="Y10:Y41">IF($I10=0,0,$X10/$I10)</f>
        <v>0</v>
      </c>
      <c r="Z10" s="81">
        <f>Z9</f>
        <v>5798834969</v>
      </c>
      <c r="AA10" s="82">
        <f>AA9</f>
        <v>614665000</v>
      </c>
      <c r="AB10" s="82">
        <f aca="true" t="shared" si="10" ref="AB10:AB41">$Z10+$AA10</f>
        <v>6413499969</v>
      </c>
      <c r="AC10" s="45">
        <f aca="true" t="shared" si="11" ref="AC10:AC41">IF($F10=0,0,$AB10/$F10)</f>
        <v>0.2236119760312481</v>
      </c>
      <c r="AD10" s="81">
        <f>AD9</f>
        <v>4912625937</v>
      </c>
      <c r="AE10" s="82">
        <f>AE9</f>
        <v>768717000</v>
      </c>
      <c r="AF10" s="82">
        <f aca="true" t="shared" si="12" ref="AF10:AF41">$AD10+$AE10</f>
        <v>5681342937</v>
      </c>
      <c r="AG10" s="45">
        <f aca="true" t="shared" si="13" ref="AG10:AG41">IF($AI10=0,0,$AK10/$AI10)</f>
        <v>0.2186770287954925</v>
      </c>
      <c r="AH10" s="45">
        <f aca="true" t="shared" si="14" ref="AH10:AH41">IF($AF10=0,0,(($L10/$AF10)-1))</f>
        <v>0.12887041675160904</v>
      </c>
      <c r="AI10" s="64">
        <f>AI9</f>
        <v>25980520077</v>
      </c>
      <c r="AJ10" s="64">
        <f>AJ9</f>
        <v>26009999589</v>
      </c>
      <c r="AK10" s="64">
        <f>AK9</f>
        <v>5681342937</v>
      </c>
      <c r="AL10" s="64"/>
    </row>
    <row r="11" spans="1:38" s="14" customFormat="1" ht="12.75">
      <c r="A11" s="30" t="s">
        <v>98</v>
      </c>
      <c r="B11" s="61" t="s">
        <v>259</v>
      </c>
      <c r="C11" s="40" t="s">
        <v>260</v>
      </c>
      <c r="D11" s="77">
        <v>51222659</v>
      </c>
      <c r="E11" s="78">
        <v>18729234</v>
      </c>
      <c r="F11" s="79">
        <f t="shared" si="0"/>
        <v>69951893</v>
      </c>
      <c r="G11" s="77">
        <v>51222659</v>
      </c>
      <c r="H11" s="78">
        <v>18729234</v>
      </c>
      <c r="I11" s="80">
        <f t="shared" si="1"/>
        <v>69951893</v>
      </c>
      <c r="J11" s="77">
        <v>17758667</v>
      </c>
      <c r="K11" s="78">
        <v>1235733</v>
      </c>
      <c r="L11" s="78">
        <f t="shared" si="2"/>
        <v>18994400</v>
      </c>
      <c r="M11" s="41">
        <f t="shared" si="3"/>
        <v>0.2715351820428934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17758667</v>
      </c>
      <c r="AA11" s="78">
        <v>1235733</v>
      </c>
      <c r="AB11" s="78">
        <f t="shared" si="10"/>
        <v>18994400</v>
      </c>
      <c r="AC11" s="41">
        <f t="shared" si="11"/>
        <v>0.2715351820428934</v>
      </c>
      <c r="AD11" s="77">
        <v>13590456</v>
      </c>
      <c r="AE11" s="78">
        <v>0</v>
      </c>
      <c r="AF11" s="78">
        <f t="shared" si="12"/>
        <v>13590456</v>
      </c>
      <c r="AG11" s="41">
        <f t="shared" si="13"/>
        <v>0.22923007002920773</v>
      </c>
      <c r="AH11" s="41">
        <f t="shared" si="14"/>
        <v>0.39762786473095524</v>
      </c>
      <c r="AI11" s="13">
        <v>59287405</v>
      </c>
      <c r="AJ11" s="13">
        <v>59287405</v>
      </c>
      <c r="AK11" s="13">
        <v>13590456</v>
      </c>
      <c r="AL11" s="13"/>
    </row>
    <row r="12" spans="1:38" s="14" customFormat="1" ht="12.75">
      <c r="A12" s="30" t="s">
        <v>98</v>
      </c>
      <c r="B12" s="61" t="s">
        <v>261</v>
      </c>
      <c r="C12" s="40" t="s">
        <v>262</v>
      </c>
      <c r="D12" s="77">
        <v>122598963</v>
      </c>
      <c r="E12" s="78">
        <v>13614400</v>
      </c>
      <c r="F12" s="79">
        <f t="shared" si="0"/>
        <v>136213363</v>
      </c>
      <c r="G12" s="77">
        <v>122598963</v>
      </c>
      <c r="H12" s="78">
        <v>13614400</v>
      </c>
      <c r="I12" s="80">
        <f t="shared" si="1"/>
        <v>136213363</v>
      </c>
      <c r="J12" s="77">
        <v>74179137</v>
      </c>
      <c r="K12" s="78">
        <v>12053294</v>
      </c>
      <c r="L12" s="78">
        <f t="shared" si="2"/>
        <v>86232431</v>
      </c>
      <c r="M12" s="41">
        <f t="shared" si="3"/>
        <v>0.6330688054445877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74179137</v>
      </c>
      <c r="AA12" s="78">
        <v>12053294</v>
      </c>
      <c r="AB12" s="78">
        <f t="shared" si="10"/>
        <v>86232431</v>
      </c>
      <c r="AC12" s="41">
        <f t="shared" si="11"/>
        <v>0.6330688054445877</v>
      </c>
      <c r="AD12" s="77">
        <v>69979945</v>
      </c>
      <c r="AE12" s="78">
        <v>67643630</v>
      </c>
      <c r="AF12" s="78">
        <f t="shared" si="12"/>
        <v>137623575</v>
      </c>
      <c r="AG12" s="41">
        <f t="shared" si="13"/>
        <v>0.28029612922098796</v>
      </c>
      <c r="AH12" s="41">
        <f t="shared" si="14"/>
        <v>-0.3734181734488441</v>
      </c>
      <c r="AI12" s="13">
        <v>490993491</v>
      </c>
      <c r="AJ12" s="13">
        <v>503098338</v>
      </c>
      <c r="AK12" s="13">
        <v>137623575</v>
      </c>
      <c r="AL12" s="13"/>
    </row>
    <row r="13" spans="1:38" s="14" customFormat="1" ht="12.75">
      <c r="A13" s="30" t="s">
        <v>98</v>
      </c>
      <c r="B13" s="61" t="s">
        <v>263</v>
      </c>
      <c r="C13" s="40" t="s">
        <v>264</v>
      </c>
      <c r="D13" s="77">
        <v>109473197</v>
      </c>
      <c r="E13" s="78">
        <v>38962077</v>
      </c>
      <c r="F13" s="79">
        <f t="shared" si="0"/>
        <v>148435274</v>
      </c>
      <c r="G13" s="77">
        <v>109473197</v>
      </c>
      <c r="H13" s="78">
        <v>38962077</v>
      </c>
      <c r="I13" s="80">
        <f t="shared" si="1"/>
        <v>148435274</v>
      </c>
      <c r="J13" s="77">
        <v>30935403</v>
      </c>
      <c r="K13" s="78">
        <v>18382000</v>
      </c>
      <c r="L13" s="78">
        <f t="shared" si="2"/>
        <v>49317403</v>
      </c>
      <c r="M13" s="41">
        <f t="shared" si="3"/>
        <v>0.3322485395216773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30935403</v>
      </c>
      <c r="AA13" s="78">
        <v>18382000</v>
      </c>
      <c r="AB13" s="78">
        <f t="shared" si="10"/>
        <v>49317403</v>
      </c>
      <c r="AC13" s="41">
        <f t="shared" si="11"/>
        <v>0.3322485395216773</v>
      </c>
      <c r="AD13" s="77">
        <v>32422604</v>
      </c>
      <c r="AE13" s="78">
        <v>3444000</v>
      </c>
      <c r="AF13" s="78">
        <f t="shared" si="12"/>
        <v>35866604</v>
      </c>
      <c r="AG13" s="41">
        <f t="shared" si="13"/>
        <v>0.41307172042833296</v>
      </c>
      <c r="AH13" s="41">
        <f t="shared" si="14"/>
        <v>0.3750229321962013</v>
      </c>
      <c r="AI13" s="13">
        <v>86828999</v>
      </c>
      <c r="AJ13" s="13">
        <v>116327861</v>
      </c>
      <c r="AK13" s="13">
        <v>35866604</v>
      </c>
      <c r="AL13" s="13"/>
    </row>
    <row r="14" spans="1:38" s="14" customFormat="1" ht="12.75">
      <c r="A14" s="30" t="s">
        <v>98</v>
      </c>
      <c r="B14" s="61" t="s">
        <v>265</v>
      </c>
      <c r="C14" s="40" t="s">
        <v>266</v>
      </c>
      <c r="D14" s="77">
        <v>78248193</v>
      </c>
      <c r="E14" s="78">
        <v>32098113</v>
      </c>
      <c r="F14" s="79">
        <f t="shared" si="0"/>
        <v>110346306</v>
      </c>
      <c r="G14" s="77">
        <v>78248193</v>
      </c>
      <c r="H14" s="78">
        <v>32098113</v>
      </c>
      <c r="I14" s="80">
        <f t="shared" si="1"/>
        <v>110346306</v>
      </c>
      <c r="J14" s="77">
        <v>9592790</v>
      </c>
      <c r="K14" s="78">
        <v>5458864</v>
      </c>
      <c r="L14" s="78">
        <f t="shared" si="2"/>
        <v>15051654</v>
      </c>
      <c r="M14" s="41">
        <f t="shared" si="3"/>
        <v>0.13640378682001372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9592790</v>
      </c>
      <c r="AA14" s="78">
        <v>5458864</v>
      </c>
      <c r="AB14" s="78">
        <f t="shared" si="10"/>
        <v>15051654</v>
      </c>
      <c r="AC14" s="41">
        <f t="shared" si="11"/>
        <v>0.13640378682001372</v>
      </c>
      <c r="AD14" s="77">
        <v>7540173</v>
      </c>
      <c r="AE14" s="78">
        <v>1398343</v>
      </c>
      <c r="AF14" s="78">
        <f t="shared" si="12"/>
        <v>8938516</v>
      </c>
      <c r="AG14" s="41">
        <f t="shared" si="13"/>
        <v>0.13437127876144914</v>
      </c>
      <c r="AH14" s="41">
        <f t="shared" si="14"/>
        <v>0.6839097228219986</v>
      </c>
      <c r="AI14" s="13">
        <v>66521031</v>
      </c>
      <c r="AJ14" s="13">
        <v>68194031</v>
      </c>
      <c r="AK14" s="13">
        <v>8938516</v>
      </c>
      <c r="AL14" s="13"/>
    </row>
    <row r="15" spans="1:38" s="14" customFormat="1" ht="12.75">
      <c r="A15" s="30" t="s">
        <v>98</v>
      </c>
      <c r="B15" s="61" t="s">
        <v>267</v>
      </c>
      <c r="C15" s="40" t="s">
        <v>268</v>
      </c>
      <c r="D15" s="77">
        <v>43076000</v>
      </c>
      <c r="E15" s="78">
        <v>18182000</v>
      </c>
      <c r="F15" s="79">
        <f t="shared" si="0"/>
        <v>61258000</v>
      </c>
      <c r="G15" s="77">
        <v>43076000</v>
      </c>
      <c r="H15" s="78">
        <v>18182000</v>
      </c>
      <c r="I15" s="80">
        <f t="shared" si="1"/>
        <v>61258000</v>
      </c>
      <c r="J15" s="77">
        <v>13026257</v>
      </c>
      <c r="K15" s="78">
        <v>2510112</v>
      </c>
      <c r="L15" s="78">
        <f t="shared" si="2"/>
        <v>15536369</v>
      </c>
      <c r="M15" s="41">
        <f t="shared" si="3"/>
        <v>0.2536218779587972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13026257</v>
      </c>
      <c r="AA15" s="78">
        <v>2510112</v>
      </c>
      <c r="AB15" s="78">
        <f t="shared" si="10"/>
        <v>15536369</v>
      </c>
      <c r="AC15" s="41">
        <f t="shared" si="11"/>
        <v>0.2536218779587972</v>
      </c>
      <c r="AD15" s="77">
        <v>14987642</v>
      </c>
      <c r="AE15" s="78">
        <v>1165725</v>
      </c>
      <c r="AF15" s="78">
        <f t="shared" si="12"/>
        <v>16153367</v>
      </c>
      <c r="AG15" s="41">
        <f t="shared" si="13"/>
        <v>0.764584039380887</v>
      </c>
      <c r="AH15" s="41">
        <f t="shared" si="14"/>
        <v>-0.03819624725916271</v>
      </c>
      <c r="AI15" s="13">
        <v>21127000</v>
      </c>
      <c r="AJ15" s="13">
        <v>48892630</v>
      </c>
      <c r="AK15" s="13">
        <v>16153367</v>
      </c>
      <c r="AL15" s="13"/>
    </row>
    <row r="16" spans="1:38" s="14" customFormat="1" ht="12.75">
      <c r="A16" s="30" t="s">
        <v>98</v>
      </c>
      <c r="B16" s="61" t="s">
        <v>269</v>
      </c>
      <c r="C16" s="40" t="s">
        <v>270</v>
      </c>
      <c r="D16" s="77">
        <v>526879058</v>
      </c>
      <c r="E16" s="78">
        <v>204953430</v>
      </c>
      <c r="F16" s="79">
        <f t="shared" si="0"/>
        <v>731832488</v>
      </c>
      <c r="G16" s="77">
        <v>526879058</v>
      </c>
      <c r="H16" s="78">
        <v>204953430</v>
      </c>
      <c r="I16" s="80">
        <f t="shared" si="1"/>
        <v>731832488</v>
      </c>
      <c r="J16" s="77">
        <v>123534766</v>
      </c>
      <c r="K16" s="78">
        <v>23605353</v>
      </c>
      <c r="L16" s="78">
        <f t="shared" si="2"/>
        <v>147140119</v>
      </c>
      <c r="M16" s="41">
        <f t="shared" si="3"/>
        <v>0.20105710174484628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123534766</v>
      </c>
      <c r="AA16" s="78">
        <v>23605353</v>
      </c>
      <c r="AB16" s="78">
        <f t="shared" si="10"/>
        <v>147140119</v>
      </c>
      <c r="AC16" s="41">
        <f t="shared" si="11"/>
        <v>0.20105710174484628</v>
      </c>
      <c r="AD16" s="77">
        <v>141811570</v>
      </c>
      <c r="AE16" s="78">
        <v>8199118</v>
      </c>
      <c r="AF16" s="78">
        <f t="shared" si="12"/>
        <v>150010688</v>
      </c>
      <c r="AG16" s="41">
        <f t="shared" si="13"/>
        <v>0.21405208492752129</v>
      </c>
      <c r="AH16" s="41">
        <f t="shared" si="14"/>
        <v>-0.019135763179754184</v>
      </c>
      <c r="AI16" s="13">
        <v>700813954</v>
      </c>
      <c r="AJ16" s="13">
        <v>622223694</v>
      </c>
      <c r="AK16" s="13">
        <v>150010688</v>
      </c>
      <c r="AL16" s="13"/>
    </row>
    <row r="17" spans="1:38" s="14" customFormat="1" ht="12.75">
      <c r="A17" s="30" t="s">
        <v>117</v>
      </c>
      <c r="B17" s="61" t="s">
        <v>271</v>
      </c>
      <c r="C17" s="40" t="s">
        <v>272</v>
      </c>
      <c r="D17" s="77">
        <v>694930601</v>
      </c>
      <c r="E17" s="78">
        <v>366519235</v>
      </c>
      <c r="F17" s="79">
        <f t="shared" si="0"/>
        <v>1061449836</v>
      </c>
      <c r="G17" s="77">
        <v>694930601</v>
      </c>
      <c r="H17" s="78">
        <v>366519235</v>
      </c>
      <c r="I17" s="80">
        <f t="shared" si="1"/>
        <v>1061449836</v>
      </c>
      <c r="J17" s="77">
        <v>135184914</v>
      </c>
      <c r="K17" s="78">
        <v>47215141</v>
      </c>
      <c r="L17" s="78">
        <f t="shared" si="2"/>
        <v>182400055</v>
      </c>
      <c r="M17" s="41">
        <f t="shared" si="3"/>
        <v>0.1718404853566721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135184914</v>
      </c>
      <c r="AA17" s="78">
        <v>47215141</v>
      </c>
      <c r="AB17" s="78">
        <f t="shared" si="10"/>
        <v>182400055</v>
      </c>
      <c r="AC17" s="41">
        <f t="shared" si="11"/>
        <v>0.1718404853566721</v>
      </c>
      <c r="AD17" s="77">
        <v>93333148</v>
      </c>
      <c r="AE17" s="78">
        <v>55833748</v>
      </c>
      <c r="AF17" s="78">
        <f t="shared" si="12"/>
        <v>149166896</v>
      </c>
      <c r="AG17" s="41">
        <f t="shared" si="13"/>
        <v>0.14441978418833937</v>
      </c>
      <c r="AH17" s="41">
        <f t="shared" si="14"/>
        <v>0.22279178484749051</v>
      </c>
      <c r="AI17" s="13">
        <v>1032870232</v>
      </c>
      <c r="AJ17" s="13">
        <v>938986048</v>
      </c>
      <c r="AK17" s="13">
        <v>149166896</v>
      </c>
      <c r="AL17" s="13"/>
    </row>
    <row r="18" spans="1:38" s="58" customFormat="1" ht="12.75">
      <c r="A18" s="62"/>
      <c r="B18" s="63" t="s">
        <v>273</v>
      </c>
      <c r="C18" s="33"/>
      <c r="D18" s="81">
        <f>SUM(D11:D17)</f>
        <v>1626428671</v>
      </c>
      <c r="E18" s="82">
        <f>SUM(E11:E17)</f>
        <v>693058489</v>
      </c>
      <c r="F18" s="90">
        <f t="shared" si="0"/>
        <v>2319487160</v>
      </c>
      <c r="G18" s="81">
        <f>SUM(G11:G17)</f>
        <v>1626428671</v>
      </c>
      <c r="H18" s="82">
        <f>SUM(H11:H17)</f>
        <v>693058489</v>
      </c>
      <c r="I18" s="83">
        <f t="shared" si="1"/>
        <v>2319487160</v>
      </c>
      <c r="J18" s="81">
        <f>SUM(J11:J17)</f>
        <v>404211934</v>
      </c>
      <c r="K18" s="82">
        <f>SUM(K11:K17)</f>
        <v>110460497</v>
      </c>
      <c r="L18" s="82">
        <f t="shared" si="2"/>
        <v>514672431</v>
      </c>
      <c r="M18" s="45">
        <f t="shared" si="3"/>
        <v>0.22189061438908764</v>
      </c>
      <c r="N18" s="111">
        <f>SUM(N11:N17)</f>
        <v>0</v>
      </c>
      <c r="O18" s="112">
        <f>SUM(O11:O17)</f>
        <v>0</v>
      </c>
      <c r="P18" s="113">
        <f t="shared" si="4"/>
        <v>0</v>
      </c>
      <c r="Q18" s="45">
        <f t="shared" si="5"/>
        <v>0</v>
      </c>
      <c r="R18" s="111">
        <f>SUM(R11:R17)</f>
        <v>0</v>
      </c>
      <c r="S18" s="113">
        <f>SUM(S11:S17)</f>
        <v>0</v>
      </c>
      <c r="T18" s="113">
        <f t="shared" si="6"/>
        <v>0</v>
      </c>
      <c r="U18" s="45">
        <f t="shared" si="7"/>
        <v>0</v>
      </c>
      <c r="V18" s="111">
        <f>SUM(V11:V17)</f>
        <v>0</v>
      </c>
      <c r="W18" s="113">
        <f>SUM(W11:W17)</f>
        <v>0</v>
      </c>
      <c r="X18" s="113">
        <f t="shared" si="8"/>
        <v>0</v>
      </c>
      <c r="Y18" s="45">
        <f t="shared" si="9"/>
        <v>0</v>
      </c>
      <c r="Z18" s="81">
        <f>SUM(Z11:Z17)</f>
        <v>404211934</v>
      </c>
      <c r="AA18" s="82">
        <f>SUM(AA11:AA17)</f>
        <v>110460497</v>
      </c>
      <c r="AB18" s="82">
        <f t="shared" si="10"/>
        <v>514672431</v>
      </c>
      <c r="AC18" s="45">
        <f t="shared" si="11"/>
        <v>0.22189061438908764</v>
      </c>
      <c r="AD18" s="81">
        <f>SUM(AD11:AD17)</f>
        <v>373665538</v>
      </c>
      <c r="AE18" s="82">
        <f>SUM(AE11:AE17)</f>
        <v>137684564</v>
      </c>
      <c r="AF18" s="82">
        <f t="shared" si="12"/>
        <v>511350102</v>
      </c>
      <c r="AG18" s="45">
        <f t="shared" si="13"/>
        <v>0.2079976174765428</v>
      </c>
      <c r="AH18" s="45">
        <f t="shared" si="14"/>
        <v>0.006497170895254811</v>
      </c>
      <c r="AI18" s="64">
        <f>SUM(AI11:AI17)</f>
        <v>2458442112</v>
      </c>
      <c r="AJ18" s="64">
        <f>SUM(AJ11:AJ17)</f>
        <v>2357010007</v>
      </c>
      <c r="AK18" s="64">
        <f>SUM(AK11:AK17)</f>
        <v>511350102</v>
      </c>
      <c r="AL18" s="64"/>
    </row>
    <row r="19" spans="1:38" s="14" customFormat="1" ht="12.75">
      <c r="A19" s="30" t="s">
        <v>98</v>
      </c>
      <c r="B19" s="61" t="s">
        <v>274</v>
      </c>
      <c r="C19" s="40" t="s">
        <v>275</v>
      </c>
      <c r="D19" s="77">
        <v>72414500</v>
      </c>
      <c r="E19" s="78">
        <v>33485000</v>
      </c>
      <c r="F19" s="79">
        <f t="shared" si="0"/>
        <v>105899500</v>
      </c>
      <c r="G19" s="77">
        <v>72414500</v>
      </c>
      <c r="H19" s="78">
        <v>33485000</v>
      </c>
      <c r="I19" s="80">
        <f t="shared" si="1"/>
        <v>105899500</v>
      </c>
      <c r="J19" s="77">
        <v>33442988</v>
      </c>
      <c r="K19" s="78">
        <v>2406647</v>
      </c>
      <c r="L19" s="78">
        <f t="shared" si="2"/>
        <v>35849635</v>
      </c>
      <c r="M19" s="41">
        <f t="shared" si="3"/>
        <v>0.33852506385771414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33442988</v>
      </c>
      <c r="AA19" s="78">
        <v>2406647</v>
      </c>
      <c r="AB19" s="78">
        <f t="shared" si="10"/>
        <v>35849635</v>
      </c>
      <c r="AC19" s="41">
        <f t="shared" si="11"/>
        <v>0.33852506385771414</v>
      </c>
      <c r="AD19" s="77">
        <v>29324311</v>
      </c>
      <c r="AE19" s="78">
        <v>2876503</v>
      </c>
      <c r="AF19" s="78">
        <f t="shared" si="12"/>
        <v>32200814</v>
      </c>
      <c r="AG19" s="41">
        <f t="shared" si="13"/>
        <v>0.31103049593341286</v>
      </c>
      <c r="AH19" s="41">
        <f t="shared" si="14"/>
        <v>0.11331455782453204</v>
      </c>
      <c r="AI19" s="13">
        <v>103529443</v>
      </c>
      <c r="AJ19" s="13">
        <v>116689030</v>
      </c>
      <c r="AK19" s="13">
        <v>32200814</v>
      </c>
      <c r="AL19" s="13"/>
    </row>
    <row r="20" spans="1:38" s="14" customFormat="1" ht="12.75">
      <c r="A20" s="30" t="s">
        <v>98</v>
      </c>
      <c r="B20" s="61" t="s">
        <v>276</v>
      </c>
      <c r="C20" s="40" t="s">
        <v>277</v>
      </c>
      <c r="D20" s="77">
        <v>225998955</v>
      </c>
      <c r="E20" s="78">
        <v>18506000</v>
      </c>
      <c r="F20" s="80">
        <f t="shared" si="0"/>
        <v>244504955</v>
      </c>
      <c r="G20" s="77">
        <v>225998955</v>
      </c>
      <c r="H20" s="78">
        <v>18506000</v>
      </c>
      <c r="I20" s="80">
        <f t="shared" si="1"/>
        <v>244504955</v>
      </c>
      <c r="J20" s="77">
        <v>57567318</v>
      </c>
      <c r="K20" s="78">
        <v>6684557</v>
      </c>
      <c r="L20" s="78">
        <f t="shared" si="2"/>
        <v>64251875</v>
      </c>
      <c r="M20" s="41">
        <f t="shared" si="3"/>
        <v>0.2627835292744885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57567318</v>
      </c>
      <c r="AA20" s="78">
        <v>6684557</v>
      </c>
      <c r="AB20" s="78">
        <f t="shared" si="10"/>
        <v>64251875</v>
      </c>
      <c r="AC20" s="41">
        <f t="shared" si="11"/>
        <v>0.2627835292744885</v>
      </c>
      <c r="AD20" s="77">
        <v>71382197</v>
      </c>
      <c r="AE20" s="78">
        <v>4056214</v>
      </c>
      <c r="AF20" s="78">
        <f t="shared" si="12"/>
        <v>75438411</v>
      </c>
      <c r="AG20" s="41">
        <f t="shared" si="13"/>
        <v>0.31478083631986414</v>
      </c>
      <c r="AH20" s="41">
        <f t="shared" si="14"/>
        <v>-0.14828700461360456</v>
      </c>
      <c r="AI20" s="13">
        <v>239653760</v>
      </c>
      <c r="AJ20" s="13">
        <v>252475760</v>
      </c>
      <c r="AK20" s="13">
        <v>75438411</v>
      </c>
      <c r="AL20" s="13"/>
    </row>
    <row r="21" spans="1:38" s="14" customFormat="1" ht="12.75">
      <c r="A21" s="30" t="s">
        <v>98</v>
      </c>
      <c r="B21" s="61" t="s">
        <v>278</v>
      </c>
      <c r="C21" s="40" t="s">
        <v>279</v>
      </c>
      <c r="D21" s="77">
        <v>128534011</v>
      </c>
      <c r="E21" s="78">
        <v>14514000</v>
      </c>
      <c r="F21" s="79">
        <f t="shared" si="0"/>
        <v>143048011</v>
      </c>
      <c r="G21" s="77">
        <v>128534011</v>
      </c>
      <c r="H21" s="78">
        <v>14514000</v>
      </c>
      <c r="I21" s="80">
        <f t="shared" si="1"/>
        <v>143048011</v>
      </c>
      <c r="J21" s="77">
        <v>21356715</v>
      </c>
      <c r="K21" s="78">
        <v>0</v>
      </c>
      <c r="L21" s="78">
        <f t="shared" si="2"/>
        <v>21356715</v>
      </c>
      <c r="M21" s="41">
        <f t="shared" si="3"/>
        <v>0.14929753200133625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21356715</v>
      </c>
      <c r="AA21" s="78">
        <v>0</v>
      </c>
      <c r="AB21" s="78">
        <f t="shared" si="10"/>
        <v>21356715</v>
      </c>
      <c r="AC21" s="41">
        <f t="shared" si="11"/>
        <v>0.14929753200133625</v>
      </c>
      <c r="AD21" s="77">
        <v>23141261</v>
      </c>
      <c r="AE21" s="78">
        <v>0</v>
      </c>
      <c r="AF21" s="78">
        <f t="shared" si="12"/>
        <v>23141261</v>
      </c>
      <c r="AG21" s="41">
        <f t="shared" si="13"/>
        <v>0.26374633625982735</v>
      </c>
      <c r="AH21" s="41">
        <f t="shared" si="14"/>
        <v>-0.07711533092340994</v>
      </c>
      <c r="AI21" s="13">
        <v>87740597</v>
      </c>
      <c r="AJ21" s="13">
        <v>93242657</v>
      </c>
      <c r="AK21" s="13">
        <v>23141261</v>
      </c>
      <c r="AL21" s="13"/>
    </row>
    <row r="22" spans="1:38" s="14" customFormat="1" ht="12.75">
      <c r="A22" s="30" t="s">
        <v>98</v>
      </c>
      <c r="B22" s="61" t="s">
        <v>280</v>
      </c>
      <c r="C22" s="40" t="s">
        <v>281</v>
      </c>
      <c r="D22" s="77">
        <v>58589836</v>
      </c>
      <c r="E22" s="78">
        <v>15292655</v>
      </c>
      <c r="F22" s="79">
        <f t="shared" si="0"/>
        <v>73882491</v>
      </c>
      <c r="G22" s="77">
        <v>58589836</v>
      </c>
      <c r="H22" s="78">
        <v>15292655</v>
      </c>
      <c r="I22" s="80">
        <f t="shared" si="1"/>
        <v>73882491</v>
      </c>
      <c r="J22" s="77">
        <v>16140641</v>
      </c>
      <c r="K22" s="78">
        <v>634470</v>
      </c>
      <c r="L22" s="78">
        <f t="shared" si="2"/>
        <v>16775111</v>
      </c>
      <c r="M22" s="41">
        <f t="shared" si="3"/>
        <v>0.22705123734932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16140641</v>
      </c>
      <c r="AA22" s="78">
        <v>634470</v>
      </c>
      <c r="AB22" s="78">
        <f t="shared" si="10"/>
        <v>16775111</v>
      </c>
      <c r="AC22" s="41">
        <f t="shared" si="11"/>
        <v>0.22705123734932</v>
      </c>
      <c r="AD22" s="77">
        <v>20980760</v>
      </c>
      <c r="AE22" s="78">
        <v>1998397</v>
      </c>
      <c r="AF22" s="78">
        <f t="shared" si="12"/>
        <v>22979157</v>
      </c>
      <c r="AG22" s="41">
        <f t="shared" si="13"/>
        <v>0.5866402262114597</v>
      </c>
      <c r="AH22" s="41">
        <f t="shared" si="14"/>
        <v>-0.2699857962587574</v>
      </c>
      <c r="AI22" s="13">
        <v>39170783</v>
      </c>
      <c r="AJ22" s="13">
        <v>47174000</v>
      </c>
      <c r="AK22" s="13">
        <v>22979157</v>
      </c>
      <c r="AL22" s="13"/>
    </row>
    <row r="23" spans="1:38" s="14" customFormat="1" ht="12.75">
      <c r="A23" s="30" t="s">
        <v>98</v>
      </c>
      <c r="B23" s="61" t="s">
        <v>78</v>
      </c>
      <c r="C23" s="40" t="s">
        <v>79</v>
      </c>
      <c r="D23" s="77">
        <v>3339195995</v>
      </c>
      <c r="E23" s="78">
        <v>411313300</v>
      </c>
      <c r="F23" s="79">
        <f t="shared" si="0"/>
        <v>3750509295</v>
      </c>
      <c r="G23" s="77">
        <v>3339195995</v>
      </c>
      <c r="H23" s="78">
        <v>411313300</v>
      </c>
      <c r="I23" s="80">
        <f t="shared" si="1"/>
        <v>3750509295</v>
      </c>
      <c r="J23" s="77">
        <v>338523830</v>
      </c>
      <c r="K23" s="78">
        <v>6636941</v>
      </c>
      <c r="L23" s="78">
        <f t="shared" si="2"/>
        <v>345160771</v>
      </c>
      <c r="M23" s="41">
        <f t="shared" si="3"/>
        <v>0.09203037343758937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338523830</v>
      </c>
      <c r="AA23" s="78">
        <v>6636941</v>
      </c>
      <c r="AB23" s="78">
        <f t="shared" si="10"/>
        <v>345160771</v>
      </c>
      <c r="AC23" s="41">
        <f t="shared" si="11"/>
        <v>0.09203037343758937</v>
      </c>
      <c r="AD23" s="77">
        <v>715938491</v>
      </c>
      <c r="AE23" s="78">
        <v>3577735</v>
      </c>
      <c r="AF23" s="78">
        <f t="shared" si="12"/>
        <v>719516226</v>
      </c>
      <c r="AG23" s="41">
        <f t="shared" si="13"/>
        <v>0.26804148984246656</v>
      </c>
      <c r="AH23" s="41">
        <f t="shared" si="14"/>
        <v>-0.5202877175976293</v>
      </c>
      <c r="AI23" s="13">
        <v>2684346466</v>
      </c>
      <c r="AJ23" s="13">
        <v>2684346466</v>
      </c>
      <c r="AK23" s="13">
        <v>719516226</v>
      </c>
      <c r="AL23" s="13"/>
    </row>
    <row r="24" spans="1:38" s="14" customFormat="1" ht="12.75">
      <c r="A24" s="30" t="s">
        <v>98</v>
      </c>
      <c r="B24" s="61" t="s">
        <v>282</v>
      </c>
      <c r="C24" s="40" t="s">
        <v>283</v>
      </c>
      <c r="D24" s="77">
        <v>52514000</v>
      </c>
      <c r="E24" s="78">
        <v>13038000</v>
      </c>
      <c r="F24" s="79">
        <f t="shared" si="0"/>
        <v>65552000</v>
      </c>
      <c r="G24" s="77">
        <v>52514000</v>
      </c>
      <c r="H24" s="78">
        <v>13038000</v>
      </c>
      <c r="I24" s="80">
        <f t="shared" si="1"/>
        <v>65552000</v>
      </c>
      <c r="J24" s="77">
        <v>20811085</v>
      </c>
      <c r="K24" s="78">
        <v>1373174</v>
      </c>
      <c r="L24" s="78">
        <f t="shared" si="2"/>
        <v>22184259</v>
      </c>
      <c r="M24" s="41">
        <f t="shared" si="3"/>
        <v>0.33842230595557726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20811085</v>
      </c>
      <c r="AA24" s="78">
        <v>1373174</v>
      </c>
      <c r="AB24" s="78">
        <f t="shared" si="10"/>
        <v>22184259</v>
      </c>
      <c r="AC24" s="41">
        <f t="shared" si="11"/>
        <v>0.33842230595557726</v>
      </c>
      <c r="AD24" s="77">
        <v>12857837</v>
      </c>
      <c r="AE24" s="78">
        <v>593294</v>
      </c>
      <c r="AF24" s="78">
        <f t="shared" si="12"/>
        <v>13451131</v>
      </c>
      <c r="AG24" s="41">
        <f t="shared" si="13"/>
        <v>0.2627123225547006</v>
      </c>
      <c r="AH24" s="41">
        <f t="shared" si="14"/>
        <v>0.6492486022179103</v>
      </c>
      <c r="AI24" s="13">
        <v>51200990</v>
      </c>
      <c r="AJ24" s="13">
        <v>52190600</v>
      </c>
      <c r="AK24" s="13">
        <v>13451131</v>
      </c>
      <c r="AL24" s="13"/>
    </row>
    <row r="25" spans="1:38" s="14" customFormat="1" ht="12.75">
      <c r="A25" s="30" t="s">
        <v>98</v>
      </c>
      <c r="B25" s="61" t="s">
        <v>284</v>
      </c>
      <c r="C25" s="40" t="s">
        <v>285</v>
      </c>
      <c r="D25" s="77">
        <v>66948870</v>
      </c>
      <c r="E25" s="78">
        <v>21592000</v>
      </c>
      <c r="F25" s="79">
        <f t="shared" si="0"/>
        <v>88540870</v>
      </c>
      <c r="G25" s="77">
        <v>66948870</v>
      </c>
      <c r="H25" s="78">
        <v>21592000</v>
      </c>
      <c r="I25" s="80">
        <f t="shared" si="1"/>
        <v>88540870</v>
      </c>
      <c r="J25" s="77">
        <v>17265911</v>
      </c>
      <c r="K25" s="78">
        <v>1003514</v>
      </c>
      <c r="L25" s="78">
        <f t="shared" si="2"/>
        <v>18269425</v>
      </c>
      <c r="M25" s="41">
        <f t="shared" si="3"/>
        <v>0.2063388918586411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17265911</v>
      </c>
      <c r="AA25" s="78">
        <v>1003514</v>
      </c>
      <c r="AB25" s="78">
        <f t="shared" si="10"/>
        <v>18269425</v>
      </c>
      <c r="AC25" s="41">
        <f t="shared" si="11"/>
        <v>0.2063388918586411</v>
      </c>
      <c r="AD25" s="77">
        <v>19160072</v>
      </c>
      <c r="AE25" s="78">
        <v>5077209</v>
      </c>
      <c r="AF25" s="78">
        <f t="shared" si="12"/>
        <v>24237281</v>
      </c>
      <c r="AG25" s="41">
        <f t="shared" si="13"/>
        <v>0.2880777749866122</v>
      </c>
      <c r="AH25" s="41">
        <f t="shared" si="14"/>
        <v>-0.24622629906382654</v>
      </c>
      <c r="AI25" s="13">
        <v>84134505</v>
      </c>
      <c r="AJ25" s="13">
        <v>90386385</v>
      </c>
      <c r="AK25" s="13">
        <v>24237281</v>
      </c>
      <c r="AL25" s="13"/>
    </row>
    <row r="26" spans="1:38" s="14" customFormat="1" ht="12.75">
      <c r="A26" s="30" t="s">
        <v>117</v>
      </c>
      <c r="B26" s="61" t="s">
        <v>286</v>
      </c>
      <c r="C26" s="40" t="s">
        <v>287</v>
      </c>
      <c r="D26" s="77">
        <v>498467448</v>
      </c>
      <c r="E26" s="78">
        <v>101771669</v>
      </c>
      <c r="F26" s="79">
        <f t="shared" si="0"/>
        <v>600239117</v>
      </c>
      <c r="G26" s="77">
        <v>498467448</v>
      </c>
      <c r="H26" s="78">
        <v>101771669</v>
      </c>
      <c r="I26" s="80">
        <f t="shared" si="1"/>
        <v>600239117</v>
      </c>
      <c r="J26" s="77">
        <v>148498471</v>
      </c>
      <c r="K26" s="78">
        <v>5338777</v>
      </c>
      <c r="L26" s="78">
        <f t="shared" si="2"/>
        <v>153837248</v>
      </c>
      <c r="M26" s="41">
        <f t="shared" si="3"/>
        <v>0.2562932732023195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148498471</v>
      </c>
      <c r="AA26" s="78">
        <v>5338777</v>
      </c>
      <c r="AB26" s="78">
        <f t="shared" si="10"/>
        <v>153837248</v>
      </c>
      <c r="AC26" s="41">
        <f t="shared" si="11"/>
        <v>0.2562932732023195</v>
      </c>
      <c r="AD26" s="77">
        <v>124655681</v>
      </c>
      <c r="AE26" s="78">
        <v>10645000</v>
      </c>
      <c r="AF26" s="78">
        <f t="shared" si="12"/>
        <v>135300681</v>
      </c>
      <c r="AG26" s="41">
        <f t="shared" si="13"/>
        <v>0.25916256098794155</v>
      </c>
      <c r="AH26" s="41">
        <f t="shared" si="14"/>
        <v>0.13700276201861827</v>
      </c>
      <c r="AI26" s="13">
        <v>522068776</v>
      </c>
      <c r="AJ26" s="13">
        <v>548937549</v>
      </c>
      <c r="AK26" s="13">
        <v>135300681</v>
      </c>
      <c r="AL26" s="13"/>
    </row>
    <row r="27" spans="1:38" s="58" customFormat="1" ht="12.75">
      <c r="A27" s="62"/>
      <c r="B27" s="63" t="s">
        <v>288</v>
      </c>
      <c r="C27" s="33"/>
      <c r="D27" s="81">
        <f>SUM(D19:D26)</f>
        <v>4442663615</v>
      </c>
      <c r="E27" s="82">
        <f>SUM(E19:E26)</f>
        <v>629512624</v>
      </c>
      <c r="F27" s="90">
        <f t="shared" si="0"/>
        <v>5072176239</v>
      </c>
      <c r="G27" s="81">
        <f>SUM(G19:G26)</f>
        <v>4442663615</v>
      </c>
      <c r="H27" s="82">
        <f>SUM(H19:H26)</f>
        <v>629512624</v>
      </c>
      <c r="I27" s="83">
        <f t="shared" si="1"/>
        <v>5072176239</v>
      </c>
      <c r="J27" s="81">
        <f>SUM(J19:J26)</f>
        <v>653606959</v>
      </c>
      <c r="K27" s="82">
        <f>SUM(K19:K26)</f>
        <v>24078080</v>
      </c>
      <c r="L27" s="82">
        <f t="shared" si="2"/>
        <v>677685039</v>
      </c>
      <c r="M27" s="45">
        <f t="shared" si="3"/>
        <v>0.13360833832808783</v>
      </c>
      <c r="N27" s="111">
        <f>SUM(N19:N26)</f>
        <v>0</v>
      </c>
      <c r="O27" s="112">
        <f>SUM(O19:O26)</f>
        <v>0</v>
      </c>
      <c r="P27" s="113">
        <f t="shared" si="4"/>
        <v>0</v>
      </c>
      <c r="Q27" s="45">
        <f t="shared" si="5"/>
        <v>0</v>
      </c>
      <c r="R27" s="111">
        <f>SUM(R19:R26)</f>
        <v>0</v>
      </c>
      <c r="S27" s="113">
        <f>SUM(S19:S26)</f>
        <v>0</v>
      </c>
      <c r="T27" s="113">
        <f t="shared" si="6"/>
        <v>0</v>
      </c>
      <c r="U27" s="45">
        <f t="shared" si="7"/>
        <v>0</v>
      </c>
      <c r="V27" s="111">
        <f>SUM(V19:V26)</f>
        <v>0</v>
      </c>
      <c r="W27" s="113">
        <f>SUM(W19:W26)</f>
        <v>0</v>
      </c>
      <c r="X27" s="113">
        <f t="shared" si="8"/>
        <v>0</v>
      </c>
      <c r="Y27" s="45">
        <f t="shared" si="9"/>
        <v>0</v>
      </c>
      <c r="Z27" s="81">
        <f>SUM(Z19:Z26)</f>
        <v>653606959</v>
      </c>
      <c r="AA27" s="82">
        <f>SUM(AA19:AA26)</f>
        <v>24078080</v>
      </c>
      <c r="AB27" s="82">
        <f t="shared" si="10"/>
        <v>677685039</v>
      </c>
      <c r="AC27" s="45">
        <f t="shared" si="11"/>
        <v>0.13360833832808783</v>
      </c>
      <c r="AD27" s="81">
        <f>SUM(AD19:AD26)</f>
        <v>1017440610</v>
      </c>
      <c r="AE27" s="82">
        <f>SUM(AE19:AE26)</f>
        <v>28824352</v>
      </c>
      <c r="AF27" s="82">
        <f t="shared" si="12"/>
        <v>1046264962</v>
      </c>
      <c r="AG27" s="45">
        <f t="shared" si="13"/>
        <v>0.2744772870269563</v>
      </c>
      <c r="AH27" s="45">
        <f t="shared" si="14"/>
        <v>-0.35228162691736975</v>
      </c>
      <c r="AI27" s="64">
        <f>SUM(AI19:AI26)</f>
        <v>3811845320</v>
      </c>
      <c r="AJ27" s="64">
        <f>SUM(AJ19:AJ26)</f>
        <v>3885442447</v>
      </c>
      <c r="AK27" s="64">
        <f>SUM(AK19:AK26)</f>
        <v>1046264962</v>
      </c>
      <c r="AL27" s="64"/>
    </row>
    <row r="28" spans="1:38" s="14" customFormat="1" ht="12.75">
      <c r="A28" s="30" t="s">
        <v>98</v>
      </c>
      <c r="B28" s="61" t="s">
        <v>289</v>
      </c>
      <c r="C28" s="40" t="s">
        <v>290</v>
      </c>
      <c r="D28" s="77">
        <v>553664632</v>
      </c>
      <c r="E28" s="78">
        <v>74119330</v>
      </c>
      <c r="F28" s="79">
        <f t="shared" si="0"/>
        <v>627783962</v>
      </c>
      <c r="G28" s="77">
        <v>553664632</v>
      </c>
      <c r="H28" s="78">
        <v>74119330</v>
      </c>
      <c r="I28" s="80">
        <f t="shared" si="1"/>
        <v>627783962</v>
      </c>
      <c r="J28" s="77">
        <v>207613695</v>
      </c>
      <c r="K28" s="78">
        <v>19823760</v>
      </c>
      <c r="L28" s="78">
        <f t="shared" si="2"/>
        <v>227437455</v>
      </c>
      <c r="M28" s="41">
        <f t="shared" si="3"/>
        <v>0.36228618245586847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207613695</v>
      </c>
      <c r="AA28" s="78">
        <v>19823760</v>
      </c>
      <c r="AB28" s="78">
        <f t="shared" si="10"/>
        <v>227437455</v>
      </c>
      <c r="AC28" s="41">
        <f t="shared" si="11"/>
        <v>0.36228618245586847</v>
      </c>
      <c r="AD28" s="77">
        <v>192105180</v>
      </c>
      <c r="AE28" s="78">
        <v>14806848</v>
      </c>
      <c r="AF28" s="78">
        <f t="shared" si="12"/>
        <v>206912028</v>
      </c>
      <c r="AG28" s="41">
        <f t="shared" si="13"/>
        <v>0.37953630865067084</v>
      </c>
      <c r="AH28" s="41">
        <f t="shared" si="14"/>
        <v>0.09919881023059718</v>
      </c>
      <c r="AI28" s="13">
        <v>545170576</v>
      </c>
      <c r="AJ28" s="13">
        <v>593156260</v>
      </c>
      <c r="AK28" s="13">
        <v>206912028</v>
      </c>
      <c r="AL28" s="13"/>
    </row>
    <row r="29" spans="1:38" s="14" customFormat="1" ht="12.75">
      <c r="A29" s="30" t="s">
        <v>98</v>
      </c>
      <c r="B29" s="61" t="s">
        <v>291</v>
      </c>
      <c r="C29" s="40" t="s">
        <v>292</v>
      </c>
      <c r="D29" s="77">
        <v>79665000</v>
      </c>
      <c r="E29" s="78">
        <v>16770000</v>
      </c>
      <c r="F29" s="79">
        <f t="shared" si="0"/>
        <v>96435000</v>
      </c>
      <c r="G29" s="77">
        <v>79665000</v>
      </c>
      <c r="H29" s="78">
        <v>16770000</v>
      </c>
      <c r="I29" s="80">
        <f t="shared" si="1"/>
        <v>96435000</v>
      </c>
      <c r="J29" s="77">
        <v>27825198</v>
      </c>
      <c r="K29" s="78">
        <v>0</v>
      </c>
      <c r="L29" s="78">
        <f t="shared" si="2"/>
        <v>27825198</v>
      </c>
      <c r="M29" s="41">
        <f t="shared" si="3"/>
        <v>0.28853837299735574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27825198</v>
      </c>
      <c r="AA29" s="78">
        <v>0</v>
      </c>
      <c r="AB29" s="78">
        <f t="shared" si="10"/>
        <v>27825198</v>
      </c>
      <c r="AC29" s="41">
        <f t="shared" si="11"/>
        <v>0.28853837299735574</v>
      </c>
      <c r="AD29" s="77">
        <v>29466255</v>
      </c>
      <c r="AE29" s="78">
        <v>27345363</v>
      </c>
      <c r="AF29" s="78">
        <f t="shared" si="12"/>
        <v>56811618</v>
      </c>
      <c r="AG29" s="41">
        <f t="shared" si="13"/>
        <v>0.9260534682925862</v>
      </c>
      <c r="AH29" s="41">
        <f t="shared" si="14"/>
        <v>-0.5102199342395071</v>
      </c>
      <c r="AI29" s="13">
        <v>61348097</v>
      </c>
      <c r="AJ29" s="13">
        <v>62067881</v>
      </c>
      <c r="AK29" s="13">
        <v>56811618</v>
      </c>
      <c r="AL29" s="13"/>
    </row>
    <row r="30" spans="1:38" s="14" customFormat="1" ht="12.75">
      <c r="A30" s="30" t="s">
        <v>98</v>
      </c>
      <c r="B30" s="61" t="s">
        <v>293</v>
      </c>
      <c r="C30" s="40" t="s">
        <v>294</v>
      </c>
      <c r="D30" s="77">
        <v>275514000</v>
      </c>
      <c r="E30" s="78">
        <v>47352175</v>
      </c>
      <c r="F30" s="80">
        <f t="shared" si="0"/>
        <v>322866175</v>
      </c>
      <c r="G30" s="77">
        <v>275514000</v>
      </c>
      <c r="H30" s="78">
        <v>47352175</v>
      </c>
      <c r="I30" s="80">
        <f t="shared" si="1"/>
        <v>322866175</v>
      </c>
      <c r="J30" s="77">
        <v>60470474</v>
      </c>
      <c r="K30" s="78">
        <v>4336373</v>
      </c>
      <c r="L30" s="78">
        <f t="shared" si="2"/>
        <v>64806847</v>
      </c>
      <c r="M30" s="41">
        <f t="shared" si="3"/>
        <v>0.20072355674917014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60470474</v>
      </c>
      <c r="AA30" s="78">
        <v>4336373</v>
      </c>
      <c r="AB30" s="78">
        <f t="shared" si="10"/>
        <v>64806847</v>
      </c>
      <c r="AC30" s="41">
        <f t="shared" si="11"/>
        <v>0.20072355674917014</v>
      </c>
      <c r="AD30" s="77">
        <v>66501284</v>
      </c>
      <c r="AE30" s="78">
        <v>550438</v>
      </c>
      <c r="AF30" s="78">
        <f t="shared" si="12"/>
        <v>67051722</v>
      </c>
      <c r="AG30" s="41">
        <f t="shared" si="13"/>
        <v>0.23538690914703414</v>
      </c>
      <c r="AH30" s="41">
        <f t="shared" si="14"/>
        <v>-0.033479751646050215</v>
      </c>
      <c r="AI30" s="13">
        <v>284857481</v>
      </c>
      <c r="AJ30" s="13">
        <v>264831000</v>
      </c>
      <c r="AK30" s="13">
        <v>67051722</v>
      </c>
      <c r="AL30" s="13"/>
    </row>
    <row r="31" spans="1:38" s="14" customFormat="1" ht="12.75">
      <c r="A31" s="30" t="s">
        <v>98</v>
      </c>
      <c r="B31" s="61" t="s">
        <v>295</v>
      </c>
      <c r="C31" s="40" t="s">
        <v>296</v>
      </c>
      <c r="D31" s="77">
        <v>150132915</v>
      </c>
      <c r="E31" s="78">
        <v>24893000</v>
      </c>
      <c r="F31" s="79">
        <f t="shared" si="0"/>
        <v>175025915</v>
      </c>
      <c r="G31" s="77">
        <v>150132915</v>
      </c>
      <c r="H31" s="78">
        <v>24893000</v>
      </c>
      <c r="I31" s="80">
        <f t="shared" si="1"/>
        <v>175025915</v>
      </c>
      <c r="J31" s="77">
        <v>34976309</v>
      </c>
      <c r="K31" s="78">
        <v>5545438</v>
      </c>
      <c r="L31" s="78">
        <f t="shared" si="2"/>
        <v>40521747</v>
      </c>
      <c r="M31" s="41">
        <f t="shared" si="3"/>
        <v>0.23151855540935182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34976309</v>
      </c>
      <c r="AA31" s="78">
        <v>5545438</v>
      </c>
      <c r="AB31" s="78">
        <f t="shared" si="10"/>
        <v>40521747</v>
      </c>
      <c r="AC31" s="41">
        <f t="shared" si="11"/>
        <v>0.23151855540935182</v>
      </c>
      <c r="AD31" s="77">
        <v>30042588</v>
      </c>
      <c r="AE31" s="78">
        <v>540164</v>
      </c>
      <c r="AF31" s="78">
        <f t="shared" si="12"/>
        <v>30582752</v>
      </c>
      <c r="AG31" s="41">
        <f t="shared" si="13"/>
        <v>0.7867029025052844</v>
      </c>
      <c r="AH31" s="41">
        <f t="shared" si="14"/>
        <v>0.3249869403512149</v>
      </c>
      <c r="AI31" s="13">
        <v>38874589</v>
      </c>
      <c r="AJ31" s="13">
        <v>152227931</v>
      </c>
      <c r="AK31" s="13">
        <v>30582752</v>
      </c>
      <c r="AL31" s="13"/>
    </row>
    <row r="32" spans="1:38" s="14" customFormat="1" ht="12.75">
      <c r="A32" s="30" t="s">
        <v>98</v>
      </c>
      <c r="B32" s="61" t="s">
        <v>297</v>
      </c>
      <c r="C32" s="40" t="s">
        <v>298</v>
      </c>
      <c r="D32" s="77">
        <v>63697201</v>
      </c>
      <c r="E32" s="78">
        <v>45531000</v>
      </c>
      <c r="F32" s="79">
        <f t="shared" si="0"/>
        <v>109228201</v>
      </c>
      <c r="G32" s="77">
        <v>63697201</v>
      </c>
      <c r="H32" s="78">
        <v>45531000</v>
      </c>
      <c r="I32" s="80">
        <f t="shared" si="1"/>
        <v>109228201</v>
      </c>
      <c r="J32" s="77">
        <v>30080339</v>
      </c>
      <c r="K32" s="78">
        <v>28154000</v>
      </c>
      <c r="L32" s="78">
        <f t="shared" si="2"/>
        <v>58234339</v>
      </c>
      <c r="M32" s="41">
        <f t="shared" si="3"/>
        <v>0.5331438077974021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30080339</v>
      </c>
      <c r="AA32" s="78">
        <v>28154000</v>
      </c>
      <c r="AB32" s="78">
        <f t="shared" si="10"/>
        <v>58234339</v>
      </c>
      <c r="AC32" s="41">
        <f t="shared" si="11"/>
        <v>0.5331438077974021</v>
      </c>
      <c r="AD32" s="77">
        <v>23840429</v>
      </c>
      <c r="AE32" s="78">
        <v>9813096</v>
      </c>
      <c r="AF32" s="78">
        <f t="shared" si="12"/>
        <v>33653525</v>
      </c>
      <c r="AG32" s="41">
        <f t="shared" si="13"/>
        <v>0.485560187877249</v>
      </c>
      <c r="AH32" s="41">
        <f t="shared" si="14"/>
        <v>0.7304083004677817</v>
      </c>
      <c r="AI32" s="13">
        <v>69308658</v>
      </c>
      <c r="AJ32" s="13">
        <v>71897384</v>
      </c>
      <c r="AK32" s="13">
        <v>33653525</v>
      </c>
      <c r="AL32" s="13"/>
    </row>
    <row r="33" spans="1:38" s="14" customFormat="1" ht="12.75">
      <c r="A33" s="30" t="s">
        <v>117</v>
      </c>
      <c r="B33" s="61" t="s">
        <v>299</v>
      </c>
      <c r="C33" s="40" t="s">
        <v>300</v>
      </c>
      <c r="D33" s="77">
        <v>368366400</v>
      </c>
      <c r="E33" s="78">
        <v>171697130</v>
      </c>
      <c r="F33" s="79">
        <f t="shared" si="0"/>
        <v>540063530</v>
      </c>
      <c r="G33" s="77">
        <v>368366400</v>
      </c>
      <c r="H33" s="78">
        <v>171697130</v>
      </c>
      <c r="I33" s="80">
        <f t="shared" si="1"/>
        <v>540063530</v>
      </c>
      <c r="J33" s="77">
        <v>166384008</v>
      </c>
      <c r="K33" s="78">
        <v>4678223</v>
      </c>
      <c r="L33" s="78">
        <f t="shared" si="2"/>
        <v>171062231</v>
      </c>
      <c r="M33" s="41">
        <f t="shared" si="3"/>
        <v>0.3167446448383582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166384008</v>
      </c>
      <c r="AA33" s="78">
        <v>4678223</v>
      </c>
      <c r="AB33" s="78">
        <f t="shared" si="10"/>
        <v>171062231</v>
      </c>
      <c r="AC33" s="41">
        <f t="shared" si="11"/>
        <v>0.3167446448383582</v>
      </c>
      <c r="AD33" s="77">
        <v>159576940</v>
      </c>
      <c r="AE33" s="78">
        <v>23195927</v>
      </c>
      <c r="AF33" s="78">
        <f t="shared" si="12"/>
        <v>182772867</v>
      </c>
      <c r="AG33" s="41">
        <f t="shared" si="13"/>
        <v>0.29442141717146764</v>
      </c>
      <c r="AH33" s="41">
        <f t="shared" si="14"/>
        <v>-0.06407207039106089</v>
      </c>
      <c r="AI33" s="13">
        <v>620786588</v>
      </c>
      <c r="AJ33" s="13">
        <v>490002472</v>
      </c>
      <c r="AK33" s="13">
        <v>182772867</v>
      </c>
      <c r="AL33" s="13"/>
    </row>
    <row r="34" spans="1:38" s="58" customFormat="1" ht="12.75">
      <c r="A34" s="62"/>
      <c r="B34" s="63" t="s">
        <v>301</v>
      </c>
      <c r="C34" s="33"/>
      <c r="D34" s="81">
        <f>SUM(D28:D33)</f>
        <v>1491040148</v>
      </c>
      <c r="E34" s="82">
        <f>SUM(E28:E33)</f>
        <v>380362635</v>
      </c>
      <c r="F34" s="90">
        <f t="shared" si="0"/>
        <v>1871402783</v>
      </c>
      <c r="G34" s="81">
        <f>SUM(G28:G33)</f>
        <v>1491040148</v>
      </c>
      <c r="H34" s="82">
        <f>SUM(H28:H33)</f>
        <v>380362635</v>
      </c>
      <c r="I34" s="83">
        <f t="shared" si="1"/>
        <v>1871402783</v>
      </c>
      <c r="J34" s="81">
        <f>SUM(J28:J33)</f>
        <v>527350023</v>
      </c>
      <c r="K34" s="82">
        <f>SUM(K28:K33)</f>
        <v>62537794</v>
      </c>
      <c r="L34" s="82">
        <f t="shared" si="2"/>
        <v>589887817</v>
      </c>
      <c r="M34" s="45">
        <f t="shared" si="3"/>
        <v>0.3152115740975683</v>
      </c>
      <c r="N34" s="111">
        <f>SUM(N28:N33)</f>
        <v>0</v>
      </c>
      <c r="O34" s="112">
        <f>SUM(O28:O33)</f>
        <v>0</v>
      </c>
      <c r="P34" s="113">
        <f t="shared" si="4"/>
        <v>0</v>
      </c>
      <c r="Q34" s="45">
        <f t="shared" si="5"/>
        <v>0</v>
      </c>
      <c r="R34" s="111">
        <f>SUM(R28:R33)</f>
        <v>0</v>
      </c>
      <c r="S34" s="113">
        <f>SUM(S28:S33)</f>
        <v>0</v>
      </c>
      <c r="T34" s="113">
        <f t="shared" si="6"/>
        <v>0</v>
      </c>
      <c r="U34" s="45">
        <f t="shared" si="7"/>
        <v>0</v>
      </c>
      <c r="V34" s="111">
        <f>SUM(V28:V33)</f>
        <v>0</v>
      </c>
      <c r="W34" s="113">
        <f>SUM(W28:W33)</f>
        <v>0</v>
      </c>
      <c r="X34" s="113">
        <f t="shared" si="8"/>
        <v>0</v>
      </c>
      <c r="Y34" s="45">
        <f t="shared" si="9"/>
        <v>0</v>
      </c>
      <c r="Z34" s="81">
        <f>SUM(Z28:Z33)</f>
        <v>527350023</v>
      </c>
      <c r="AA34" s="82">
        <f>SUM(AA28:AA33)</f>
        <v>62537794</v>
      </c>
      <c r="AB34" s="82">
        <f t="shared" si="10"/>
        <v>589887817</v>
      </c>
      <c r="AC34" s="45">
        <f t="shared" si="11"/>
        <v>0.3152115740975683</v>
      </c>
      <c r="AD34" s="81">
        <f>SUM(AD28:AD33)</f>
        <v>501532676</v>
      </c>
      <c r="AE34" s="82">
        <f>SUM(AE28:AE33)</f>
        <v>76251836</v>
      </c>
      <c r="AF34" s="82">
        <f t="shared" si="12"/>
        <v>577784512</v>
      </c>
      <c r="AG34" s="45">
        <f t="shared" si="13"/>
        <v>0.3565809499467339</v>
      </c>
      <c r="AH34" s="45">
        <f t="shared" si="14"/>
        <v>0.02094778373013928</v>
      </c>
      <c r="AI34" s="64">
        <f>SUM(AI28:AI33)</f>
        <v>1620345989</v>
      </c>
      <c r="AJ34" s="64">
        <f>SUM(AJ28:AJ33)</f>
        <v>1634182928</v>
      </c>
      <c r="AK34" s="64">
        <f>SUM(AK28:AK33)</f>
        <v>577784512</v>
      </c>
      <c r="AL34" s="64"/>
    </row>
    <row r="35" spans="1:38" s="14" customFormat="1" ht="12.75">
      <c r="A35" s="30" t="s">
        <v>98</v>
      </c>
      <c r="B35" s="61" t="s">
        <v>302</v>
      </c>
      <c r="C35" s="40" t="s">
        <v>303</v>
      </c>
      <c r="D35" s="77">
        <v>194031000</v>
      </c>
      <c r="E35" s="78">
        <v>34858000</v>
      </c>
      <c r="F35" s="79">
        <f t="shared" si="0"/>
        <v>228889000</v>
      </c>
      <c r="G35" s="77">
        <v>194031000</v>
      </c>
      <c r="H35" s="78">
        <v>34858000</v>
      </c>
      <c r="I35" s="80">
        <f t="shared" si="1"/>
        <v>228889000</v>
      </c>
      <c r="J35" s="77">
        <v>58511519</v>
      </c>
      <c r="K35" s="78">
        <v>4784177</v>
      </c>
      <c r="L35" s="78">
        <f t="shared" si="2"/>
        <v>63295696</v>
      </c>
      <c r="M35" s="41">
        <f t="shared" si="3"/>
        <v>0.2765344599347282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58511519</v>
      </c>
      <c r="AA35" s="78">
        <v>4784177</v>
      </c>
      <c r="AB35" s="78">
        <f t="shared" si="10"/>
        <v>63295696</v>
      </c>
      <c r="AC35" s="41">
        <f t="shared" si="11"/>
        <v>0.2765344599347282</v>
      </c>
      <c r="AD35" s="77">
        <v>43667048</v>
      </c>
      <c r="AE35" s="78">
        <v>1376084</v>
      </c>
      <c r="AF35" s="78">
        <f t="shared" si="12"/>
        <v>45043132</v>
      </c>
      <c r="AG35" s="41">
        <f t="shared" si="13"/>
        <v>0.2535669845415958</v>
      </c>
      <c r="AH35" s="41">
        <f t="shared" si="14"/>
        <v>0.405224130506733</v>
      </c>
      <c r="AI35" s="13">
        <v>177638000</v>
      </c>
      <c r="AJ35" s="13">
        <v>181193719</v>
      </c>
      <c r="AK35" s="13">
        <v>45043132</v>
      </c>
      <c r="AL35" s="13"/>
    </row>
    <row r="36" spans="1:38" s="14" customFormat="1" ht="12.75">
      <c r="A36" s="30" t="s">
        <v>98</v>
      </c>
      <c r="B36" s="61" t="s">
        <v>304</v>
      </c>
      <c r="C36" s="40" t="s">
        <v>305</v>
      </c>
      <c r="D36" s="77">
        <v>111625653</v>
      </c>
      <c r="E36" s="78">
        <v>25699000</v>
      </c>
      <c r="F36" s="79">
        <f t="shared" si="0"/>
        <v>137324653</v>
      </c>
      <c r="G36" s="77">
        <v>111625653</v>
      </c>
      <c r="H36" s="78">
        <v>25699000</v>
      </c>
      <c r="I36" s="80">
        <f t="shared" si="1"/>
        <v>137324653</v>
      </c>
      <c r="J36" s="77">
        <v>46521413</v>
      </c>
      <c r="K36" s="78">
        <v>5951663</v>
      </c>
      <c r="L36" s="78">
        <f t="shared" si="2"/>
        <v>52473076</v>
      </c>
      <c r="M36" s="41">
        <f t="shared" si="3"/>
        <v>0.3821096565960374</v>
      </c>
      <c r="N36" s="105">
        <v>0</v>
      </c>
      <c r="O36" s="106">
        <v>0</v>
      </c>
      <c r="P36" s="107">
        <f t="shared" si="4"/>
        <v>0</v>
      </c>
      <c r="Q36" s="41">
        <f t="shared" si="5"/>
        <v>0</v>
      </c>
      <c r="R36" s="105">
        <v>0</v>
      </c>
      <c r="S36" s="107">
        <v>0</v>
      </c>
      <c r="T36" s="107">
        <f t="shared" si="6"/>
        <v>0</v>
      </c>
      <c r="U36" s="41">
        <f t="shared" si="7"/>
        <v>0</v>
      </c>
      <c r="V36" s="105">
        <v>0</v>
      </c>
      <c r="W36" s="107">
        <v>0</v>
      </c>
      <c r="X36" s="107">
        <f t="shared" si="8"/>
        <v>0</v>
      </c>
      <c r="Y36" s="41">
        <f t="shared" si="9"/>
        <v>0</v>
      </c>
      <c r="Z36" s="77">
        <v>46521413</v>
      </c>
      <c r="AA36" s="78">
        <v>5951663</v>
      </c>
      <c r="AB36" s="78">
        <f t="shared" si="10"/>
        <v>52473076</v>
      </c>
      <c r="AC36" s="41">
        <f t="shared" si="11"/>
        <v>0.3821096565960374</v>
      </c>
      <c r="AD36" s="77">
        <v>36408016</v>
      </c>
      <c r="AE36" s="78">
        <v>0</v>
      </c>
      <c r="AF36" s="78">
        <f t="shared" si="12"/>
        <v>36408016</v>
      </c>
      <c r="AG36" s="41">
        <f t="shared" si="13"/>
        <v>0.43678158575327736</v>
      </c>
      <c r="AH36" s="41">
        <f t="shared" si="14"/>
        <v>0.44125063008102394</v>
      </c>
      <c r="AI36" s="13">
        <v>83355199</v>
      </c>
      <c r="AJ36" s="13">
        <v>92032983</v>
      </c>
      <c r="AK36" s="13">
        <v>36408016</v>
      </c>
      <c r="AL36" s="13"/>
    </row>
    <row r="37" spans="1:38" s="14" customFormat="1" ht="12.75">
      <c r="A37" s="30" t="s">
        <v>98</v>
      </c>
      <c r="B37" s="61" t="s">
        <v>306</v>
      </c>
      <c r="C37" s="40" t="s">
        <v>307</v>
      </c>
      <c r="D37" s="77">
        <v>77321000</v>
      </c>
      <c r="E37" s="78">
        <v>26581000</v>
      </c>
      <c r="F37" s="79">
        <f t="shared" si="0"/>
        <v>103902000</v>
      </c>
      <c r="G37" s="77">
        <v>77321000</v>
      </c>
      <c r="H37" s="78">
        <v>26581000</v>
      </c>
      <c r="I37" s="80">
        <f t="shared" si="1"/>
        <v>103902000</v>
      </c>
      <c r="J37" s="77">
        <v>27950518</v>
      </c>
      <c r="K37" s="78">
        <v>6787996</v>
      </c>
      <c r="L37" s="78">
        <f t="shared" si="2"/>
        <v>34738514</v>
      </c>
      <c r="M37" s="41">
        <f t="shared" si="3"/>
        <v>0.3343392234990664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27950518</v>
      </c>
      <c r="AA37" s="78">
        <v>6787996</v>
      </c>
      <c r="AB37" s="78">
        <f t="shared" si="10"/>
        <v>34738514</v>
      </c>
      <c r="AC37" s="41">
        <f t="shared" si="11"/>
        <v>0.3343392234990664</v>
      </c>
      <c r="AD37" s="77">
        <v>6982806</v>
      </c>
      <c r="AE37" s="78">
        <v>0</v>
      </c>
      <c r="AF37" s="78">
        <f t="shared" si="12"/>
        <v>6982806</v>
      </c>
      <c r="AG37" s="41">
        <f t="shared" si="13"/>
        <v>0.09218590835280605</v>
      </c>
      <c r="AH37" s="41">
        <f t="shared" si="14"/>
        <v>3.9748645458573533</v>
      </c>
      <c r="AI37" s="13">
        <v>75747000</v>
      </c>
      <c r="AJ37" s="13">
        <v>75747000</v>
      </c>
      <c r="AK37" s="13">
        <v>6982806</v>
      </c>
      <c r="AL37" s="13"/>
    </row>
    <row r="38" spans="1:38" s="14" customFormat="1" ht="12.75">
      <c r="A38" s="30" t="s">
        <v>98</v>
      </c>
      <c r="B38" s="61" t="s">
        <v>308</v>
      </c>
      <c r="C38" s="40" t="s">
        <v>309</v>
      </c>
      <c r="D38" s="77">
        <v>149356000</v>
      </c>
      <c r="E38" s="78">
        <v>45367000</v>
      </c>
      <c r="F38" s="79">
        <f t="shared" si="0"/>
        <v>194723000</v>
      </c>
      <c r="G38" s="77">
        <v>149356000</v>
      </c>
      <c r="H38" s="78">
        <v>45367000</v>
      </c>
      <c r="I38" s="80">
        <f t="shared" si="1"/>
        <v>194723000</v>
      </c>
      <c r="J38" s="77">
        <v>35193357</v>
      </c>
      <c r="K38" s="78">
        <v>2551742</v>
      </c>
      <c r="L38" s="78">
        <f t="shared" si="2"/>
        <v>37745099</v>
      </c>
      <c r="M38" s="41">
        <f t="shared" si="3"/>
        <v>0.19383996240813875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35193357</v>
      </c>
      <c r="AA38" s="78">
        <v>2551742</v>
      </c>
      <c r="AB38" s="78">
        <f t="shared" si="10"/>
        <v>37745099</v>
      </c>
      <c r="AC38" s="41">
        <f t="shared" si="11"/>
        <v>0.19383996240813875</v>
      </c>
      <c r="AD38" s="77">
        <v>13542983</v>
      </c>
      <c r="AE38" s="78">
        <v>1399965</v>
      </c>
      <c r="AF38" s="78">
        <f t="shared" si="12"/>
        <v>14942948</v>
      </c>
      <c r="AG38" s="41">
        <f t="shared" si="13"/>
        <v>0.09702456951406384</v>
      </c>
      <c r="AH38" s="41">
        <f t="shared" si="14"/>
        <v>1.525947289651279</v>
      </c>
      <c r="AI38" s="13">
        <v>154012000</v>
      </c>
      <c r="AJ38" s="13">
        <v>136429614</v>
      </c>
      <c r="AK38" s="13">
        <v>14942948</v>
      </c>
      <c r="AL38" s="13"/>
    </row>
    <row r="39" spans="1:38" s="14" customFormat="1" ht="12.75">
      <c r="A39" s="30" t="s">
        <v>117</v>
      </c>
      <c r="B39" s="61" t="s">
        <v>310</v>
      </c>
      <c r="C39" s="40" t="s">
        <v>311</v>
      </c>
      <c r="D39" s="77">
        <v>346140000</v>
      </c>
      <c r="E39" s="78">
        <v>168886000</v>
      </c>
      <c r="F39" s="79">
        <f t="shared" si="0"/>
        <v>515026000</v>
      </c>
      <c r="G39" s="77">
        <v>346140000</v>
      </c>
      <c r="H39" s="78">
        <v>168886000</v>
      </c>
      <c r="I39" s="80">
        <f t="shared" si="1"/>
        <v>515026000</v>
      </c>
      <c r="J39" s="77">
        <v>93849816</v>
      </c>
      <c r="K39" s="78">
        <v>45954999</v>
      </c>
      <c r="L39" s="78">
        <f t="shared" si="2"/>
        <v>139804815</v>
      </c>
      <c r="M39" s="41">
        <f t="shared" si="3"/>
        <v>0.2714519558235895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93849816</v>
      </c>
      <c r="AA39" s="78">
        <v>45954999</v>
      </c>
      <c r="AB39" s="78">
        <f t="shared" si="10"/>
        <v>139804815</v>
      </c>
      <c r="AC39" s="41">
        <f t="shared" si="11"/>
        <v>0.2714519558235895</v>
      </c>
      <c r="AD39" s="77">
        <v>61809748</v>
      </c>
      <c r="AE39" s="78">
        <v>44423004</v>
      </c>
      <c r="AF39" s="78">
        <f t="shared" si="12"/>
        <v>106232752</v>
      </c>
      <c r="AG39" s="41">
        <f t="shared" si="13"/>
        <v>0.32529059520237125</v>
      </c>
      <c r="AH39" s="41">
        <f t="shared" si="14"/>
        <v>0.3160236590689094</v>
      </c>
      <c r="AI39" s="13">
        <v>326578000</v>
      </c>
      <c r="AJ39" s="13">
        <v>354374005</v>
      </c>
      <c r="AK39" s="13">
        <v>106232752</v>
      </c>
      <c r="AL39" s="13"/>
    </row>
    <row r="40" spans="1:38" s="58" customFormat="1" ht="12.75">
      <c r="A40" s="62"/>
      <c r="B40" s="63" t="s">
        <v>312</v>
      </c>
      <c r="C40" s="33"/>
      <c r="D40" s="81">
        <f>SUM(D35:D39)</f>
        <v>878473653</v>
      </c>
      <c r="E40" s="82">
        <f>SUM(E35:E39)</f>
        <v>301391000</v>
      </c>
      <c r="F40" s="83">
        <f t="shared" si="0"/>
        <v>1179864653</v>
      </c>
      <c r="G40" s="81">
        <f>SUM(G35:G39)</f>
        <v>878473653</v>
      </c>
      <c r="H40" s="82">
        <f>SUM(H35:H39)</f>
        <v>301391000</v>
      </c>
      <c r="I40" s="83">
        <f t="shared" si="1"/>
        <v>1179864653</v>
      </c>
      <c r="J40" s="81">
        <f>SUM(J35:J39)</f>
        <v>262026623</v>
      </c>
      <c r="K40" s="82">
        <f>SUM(K35:K39)</f>
        <v>66030577</v>
      </c>
      <c r="L40" s="82">
        <f t="shared" si="2"/>
        <v>328057200</v>
      </c>
      <c r="M40" s="45">
        <f t="shared" si="3"/>
        <v>0.27804646843674874</v>
      </c>
      <c r="N40" s="111">
        <f>SUM(N35:N39)</f>
        <v>0</v>
      </c>
      <c r="O40" s="112">
        <f>SUM(O35:O39)</f>
        <v>0</v>
      </c>
      <c r="P40" s="113">
        <f t="shared" si="4"/>
        <v>0</v>
      </c>
      <c r="Q40" s="45">
        <f t="shared" si="5"/>
        <v>0</v>
      </c>
      <c r="R40" s="111">
        <f>SUM(R35:R39)</f>
        <v>0</v>
      </c>
      <c r="S40" s="113">
        <f>SUM(S35:S39)</f>
        <v>0</v>
      </c>
      <c r="T40" s="113">
        <f t="shared" si="6"/>
        <v>0</v>
      </c>
      <c r="U40" s="45">
        <f t="shared" si="7"/>
        <v>0</v>
      </c>
      <c r="V40" s="111">
        <f>SUM(V35:V39)</f>
        <v>0</v>
      </c>
      <c r="W40" s="113">
        <f>SUM(W35:W39)</f>
        <v>0</v>
      </c>
      <c r="X40" s="113">
        <f t="shared" si="8"/>
        <v>0</v>
      </c>
      <c r="Y40" s="45">
        <f t="shared" si="9"/>
        <v>0</v>
      </c>
      <c r="Z40" s="81">
        <f>SUM(Z35:Z39)</f>
        <v>262026623</v>
      </c>
      <c r="AA40" s="82">
        <f>SUM(AA35:AA39)</f>
        <v>66030577</v>
      </c>
      <c r="AB40" s="82">
        <f t="shared" si="10"/>
        <v>328057200</v>
      </c>
      <c r="AC40" s="45">
        <f t="shared" si="11"/>
        <v>0.27804646843674874</v>
      </c>
      <c r="AD40" s="81">
        <f>SUM(AD35:AD39)</f>
        <v>162410601</v>
      </c>
      <c r="AE40" s="82">
        <f>SUM(AE35:AE39)</f>
        <v>47199053</v>
      </c>
      <c r="AF40" s="82">
        <f t="shared" si="12"/>
        <v>209609654</v>
      </c>
      <c r="AG40" s="45">
        <f t="shared" si="13"/>
        <v>0.25645651446191087</v>
      </c>
      <c r="AH40" s="45">
        <f t="shared" si="14"/>
        <v>0.5650863103853032</v>
      </c>
      <c r="AI40" s="64">
        <f>SUM(AI35:AI39)</f>
        <v>817330199</v>
      </c>
      <c r="AJ40" s="64">
        <f>SUM(AJ35:AJ39)</f>
        <v>839777321</v>
      </c>
      <c r="AK40" s="64">
        <f>SUM(AK35:AK39)</f>
        <v>209609654</v>
      </c>
      <c r="AL40" s="64"/>
    </row>
    <row r="41" spans="1:38" s="14" customFormat="1" ht="12.75">
      <c r="A41" s="30" t="s">
        <v>98</v>
      </c>
      <c r="B41" s="61" t="s">
        <v>80</v>
      </c>
      <c r="C41" s="40" t="s">
        <v>81</v>
      </c>
      <c r="D41" s="77">
        <v>1265075000</v>
      </c>
      <c r="E41" s="78">
        <v>312845750</v>
      </c>
      <c r="F41" s="79">
        <f t="shared" si="0"/>
        <v>1577920750</v>
      </c>
      <c r="G41" s="77">
        <v>1265075000</v>
      </c>
      <c r="H41" s="78">
        <v>312845750</v>
      </c>
      <c r="I41" s="80">
        <f t="shared" si="1"/>
        <v>1577920750</v>
      </c>
      <c r="J41" s="77">
        <v>236644787</v>
      </c>
      <c r="K41" s="78">
        <v>23080827</v>
      </c>
      <c r="L41" s="78">
        <f t="shared" si="2"/>
        <v>259725614</v>
      </c>
      <c r="M41" s="41">
        <f t="shared" si="3"/>
        <v>0.16459991035671467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236644787</v>
      </c>
      <c r="AA41" s="78">
        <v>23080827</v>
      </c>
      <c r="AB41" s="78">
        <f t="shared" si="10"/>
        <v>259725614</v>
      </c>
      <c r="AC41" s="41">
        <f t="shared" si="11"/>
        <v>0.16459991035671467</v>
      </c>
      <c r="AD41" s="77">
        <v>247215746</v>
      </c>
      <c r="AE41" s="78">
        <v>12010755</v>
      </c>
      <c r="AF41" s="78">
        <f t="shared" si="12"/>
        <v>259226501</v>
      </c>
      <c r="AG41" s="41">
        <f t="shared" si="13"/>
        <v>0.20982196131140005</v>
      </c>
      <c r="AH41" s="41">
        <f t="shared" si="14"/>
        <v>0.0019253934226424185</v>
      </c>
      <c r="AI41" s="13">
        <v>1235459336</v>
      </c>
      <c r="AJ41" s="13">
        <v>1208301357</v>
      </c>
      <c r="AK41" s="13">
        <v>259226501</v>
      </c>
      <c r="AL41" s="13"/>
    </row>
    <row r="42" spans="1:38" s="14" customFormat="1" ht="12.75">
      <c r="A42" s="30" t="s">
        <v>98</v>
      </c>
      <c r="B42" s="61" t="s">
        <v>313</v>
      </c>
      <c r="C42" s="40" t="s">
        <v>314</v>
      </c>
      <c r="D42" s="77">
        <v>44936400</v>
      </c>
      <c r="E42" s="78">
        <v>9913000</v>
      </c>
      <c r="F42" s="79">
        <f aca="true" t="shared" si="15" ref="F42:F73">$D42+$E42</f>
        <v>54849400</v>
      </c>
      <c r="G42" s="77">
        <v>44936400</v>
      </c>
      <c r="H42" s="78">
        <v>9913000</v>
      </c>
      <c r="I42" s="80">
        <f aca="true" t="shared" si="16" ref="I42:I73">$G42+$H42</f>
        <v>54849400</v>
      </c>
      <c r="J42" s="77">
        <v>12812009</v>
      </c>
      <c r="K42" s="78">
        <v>0</v>
      </c>
      <c r="L42" s="78">
        <f aca="true" t="shared" si="17" ref="L42:L73">$J42+$K42</f>
        <v>12812009</v>
      </c>
      <c r="M42" s="41">
        <f aca="true" t="shared" si="18" ref="M42:M73">IF($F42=0,0,$L42/$F42)</f>
        <v>0.23358521697593776</v>
      </c>
      <c r="N42" s="105">
        <v>0</v>
      </c>
      <c r="O42" s="106">
        <v>0</v>
      </c>
      <c r="P42" s="107">
        <f aca="true" t="shared" si="19" ref="P42:P73">$N42+$O42</f>
        <v>0</v>
      </c>
      <c r="Q42" s="41">
        <f aca="true" t="shared" si="20" ref="Q42:Q73">IF($F42=0,0,$P42/$F42)</f>
        <v>0</v>
      </c>
      <c r="R42" s="105">
        <v>0</v>
      </c>
      <c r="S42" s="107">
        <v>0</v>
      </c>
      <c r="T42" s="107">
        <f aca="true" t="shared" si="21" ref="T42:T73">$R42+$S42</f>
        <v>0</v>
      </c>
      <c r="U42" s="41">
        <f aca="true" t="shared" si="22" ref="U42:U73">IF($I42=0,0,$T42/$I42)</f>
        <v>0</v>
      </c>
      <c r="V42" s="105">
        <v>0</v>
      </c>
      <c r="W42" s="107">
        <v>0</v>
      </c>
      <c r="X42" s="107">
        <f aca="true" t="shared" si="23" ref="X42:X73">$V42+$W42</f>
        <v>0</v>
      </c>
      <c r="Y42" s="41">
        <f aca="true" t="shared" si="24" ref="Y42:Y73">IF($I42=0,0,$X42/$I42)</f>
        <v>0</v>
      </c>
      <c r="Z42" s="77">
        <v>12812009</v>
      </c>
      <c r="AA42" s="78">
        <v>0</v>
      </c>
      <c r="AB42" s="78">
        <f aca="true" t="shared" si="25" ref="AB42:AB73">$Z42+$AA42</f>
        <v>12812009</v>
      </c>
      <c r="AC42" s="41">
        <f aca="true" t="shared" si="26" ref="AC42:AC73">IF($F42=0,0,$AB42/$F42)</f>
        <v>0.23358521697593776</v>
      </c>
      <c r="AD42" s="77">
        <v>4600509</v>
      </c>
      <c r="AE42" s="78">
        <v>0</v>
      </c>
      <c r="AF42" s="78">
        <f aca="true" t="shared" si="27" ref="AF42:AF73">$AD42+$AE42</f>
        <v>4600509</v>
      </c>
      <c r="AG42" s="41">
        <f aca="true" t="shared" si="28" ref="AG42:AG73">IF($AI42=0,0,$AK42/$AI42)</f>
        <v>0.17185834372587713</v>
      </c>
      <c r="AH42" s="41">
        <f aca="true" t="shared" si="29" ref="AH42:AH73">IF($AF42=0,0,(($L42/$AF42)-1))</f>
        <v>1.7849111913486095</v>
      </c>
      <c r="AI42" s="13">
        <v>26769192</v>
      </c>
      <c r="AJ42" s="13">
        <v>57786670</v>
      </c>
      <c r="AK42" s="13">
        <v>4600509</v>
      </c>
      <c r="AL42" s="13"/>
    </row>
    <row r="43" spans="1:38" s="14" customFormat="1" ht="12.75">
      <c r="A43" s="30" t="s">
        <v>98</v>
      </c>
      <c r="B43" s="61" t="s">
        <v>315</v>
      </c>
      <c r="C43" s="40" t="s">
        <v>316</v>
      </c>
      <c r="D43" s="77">
        <v>83858960</v>
      </c>
      <c r="E43" s="78">
        <v>36352000</v>
      </c>
      <c r="F43" s="79">
        <f t="shared" si="15"/>
        <v>120210960</v>
      </c>
      <c r="G43" s="77">
        <v>83858960</v>
      </c>
      <c r="H43" s="78">
        <v>36352000</v>
      </c>
      <c r="I43" s="80">
        <f t="shared" si="16"/>
        <v>120210960</v>
      </c>
      <c r="J43" s="77">
        <v>33297029</v>
      </c>
      <c r="K43" s="78">
        <v>5854022</v>
      </c>
      <c r="L43" s="78">
        <f t="shared" si="17"/>
        <v>39151051</v>
      </c>
      <c r="M43" s="41">
        <f t="shared" si="18"/>
        <v>0.3256862019902345</v>
      </c>
      <c r="N43" s="105">
        <v>0</v>
      </c>
      <c r="O43" s="106">
        <v>0</v>
      </c>
      <c r="P43" s="107">
        <f t="shared" si="19"/>
        <v>0</v>
      </c>
      <c r="Q43" s="41">
        <f t="shared" si="20"/>
        <v>0</v>
      </c>
      <c r="R43" s="105">
        <v>0</v>
      </c>
      <c r="S43" s="107">
        <v>0</v>
      </c>
      <c r="T43" s="107">
        <f t="shared" si="21"/>
        <v>0</v>
      </c>
      <c r="U43" s="41">
        <f t="shared" si="22"/>
        <v>0</v>
      </c>
      <c r="V43" s="105">
        <v>0</v>
      </c>
      <c r="W43" s="107">
        <v>0</v>
      </c>
      <c r="X43" s="107">
        <f t="shared" si="23"/>
        <v>0</v>
      </c>
      <c r="Y43" s="41">
        <f t="shared" si="24"/>
        <v>0</v>
      </c>
      <c r="Z43" s="77">
        <v>33297029</v>
      </c>
      <c r="AA43" s="78">
        <v>5854022</v>
      </c>
      <c r="AB43" s="78">
        <f t="shared" si="25"/>
        <v>39151051</v>
      </c>
      <c r="AC43" s="41">
        <f t="shared" si="26"/>
        <v>0.3256862019902345</v>
      </c>
      <c r="AD43" s="77">
        <v>15171999</v>
      </c>
      <c r="AE43" s="78">
        <v>791744</v>
      </c>
      <c r="AF43" s="78">
        <f t="shared" si="27"/>
        <v>15963743</v>
      </c>
      <c r="AG43" s="41">
        <f t="shared" si="28"/>
        <v>0.2284491780405345</v>
      </c>
      <c r="AH43" s="41">
        <f t="shared" si="29"/>
        <v>1.452498201706204</v>
      </c>
      <c r="AI43" s="13">
        <v>69878750</v>
      </c>
      <c r="AJ43" s="13">
        <v>83065147</v>
      </c>
      <c r="AK43" s="13">
        <v>15963743</v>
      </c>
      <c r="AL43" s="13"/>
    </row>
    <row r="44" spans="1:38" s="14" customFormat="1" ht="12.75">
      <c r="A44" s="30" t="s">
        <v>117</v>
      </c>
      <c r="B44" s="61" t="s">
        <v>317</v>
      </c>
      <c r="C44" s="40" t="s">
        <v>318</v>
      </c>
      <c r="D44" s="77">
        <v>106968000</v>
      </c>
      <c r="E44" s="78">
        <v>85346000</v>
      </c>
      <c r="F44" s="79">
        <f t="shared" si="15"/>
        <v>192314000</v>
      </c>
      <c r="G44" s="77">
        <v>106968000</v>
      </c>
      <c r="H44" s="78">
        <v>85346000</v>
      </c>
      <c r="I44" s="80">
        <f t="shared" si="16"/>
        <v>192314000</v>
      </c>
      <c r="J44" s="77">
        <v>40245660</v>
      </c>
      <c r="K44" s="78">
        <v>0</v>
      </c>
      <c r="L44" s="78">
        <f t="shared" si="17"/>
        <v>40245660</v>
      </c>
      <c r="M44" s="41">
        <f t="shared" si="18"/>
        <v>0.20927056792537205</v>
      </c>
      <c r="N44" s="105">
        <v>0</v>
      </c>
      <c r="O44" s="106">
        <v>0</v>
      </c>
      <c r="P44" s="107">
        <f t="shared" si="19"/>
        <v>0</v>
      </c>
      <c r="Q44" s="41">
        <f t="shared" si="20"/>
        <v>0</v>
      </c>
      <c r="R44" s="105">
        <v>0</v>
      </c>
      <c r="S44" s="107">
        <v>0</v>
      </c>
      <c r="T44" s="107">
        <f t="shared" si="21"/>
        <v>0</v>
      </c>
      <c r="U44" s="41">
        <f t="shared" si="22"/>
        <v>0</v>
      </c>
      <c r="V44" s="105">
        <v>0</v>
      </c>
      <c r="W44" s="107">
        <v>0</v>
      </c>
      <c r="X44" s="107">
        <f t="shared" si="23"/>
        <v>0</v>
      </c>
      <c r="Y44" s="41">
        <f t="shared" si="24"/>
        <v>0</v>
      </c>
      <c r="Z44" s="77">
        <v>40245660</v>
      </c>
      <c r="AA44" s="78">
        <v>0</v>
      </c>
      <c r="AB44" s="78">
        <f t="shared" si="25"/>
        <v>40245660</v>
      </c>
      <c r="AC44" s="41">
        <f t="shared" si="26"/>
        <v>0.20927056792537205</v>
      </c>
      <c r="AD44" s="77">
        <v>2997819</v>
      </c>
      <c r="AE44" s="78">
        <v>37290708</v>
      </c>
      <c r="AF44" s="78">
        <f t="shared" si="27"/>
        <v>40288527</v>
      </c>
      <c r="AG44" s="41">
        <f t="shared" si="28"/>
        <v>0.20819442603922583</v>
      </c>
      <c r="AH44" s="41">
        <f t="shared" si="29"/>
        <v>-0.0010640001804980148</v>
      </c>
      <c r="AI44" s="13">
        <v>193513956</v>
      </c>
      <c r="AJ44" s="13">
        <v>151165000</v>
      </c>
      <c r="AK44" s="13">
        <v>40288527</v>
      </c>
      <c r="AL44" s="13"/>
    </row>
    <row r="45" spans="1:38" s="58" customFormat="1" ht="12.75">
      <c r="A45" s="62"/>
      <c r="B45" s="63" t="s">
        <v>319</v>
      </c>
      <c r="C45" s="33"/>
      <c r="D45" s="81">
        <f>SUM(D41:D44)</f>
        <v>1500838360</v>
      </c>
      <c r="E45" s="82">
        <f>SUM(E41:E44)</f>
        <v>444456750</v>
      </c>
      <c r="F45" s="90">
        <f t="shared" si="15"/>
        <v>1945295110</v>
      </c>
      <c r="G45" s="81">
        <f>SUM(G41:G44)</f>
        <v>1500838360</v>
      </c>
      <c r="H45" s="82">
        <f>SUM(H41:H44)</f>
        <v>444456750</v>
      </c>
      <c r="I45" s="83">
        <f t="shared" si="16"/>
        <v>1945295110</v>
      </c>
      <c r="J45" s="81">
        <f>SUM(J41:J44)</f>
        <v>322999485</v>
      </c>
      <c r="K45" s="82">
        <f>SUM(K41:K44)</f>
        <v>28934849</v>
      </c>
      <c r="L45" s="82">
        <f t="shared" si="17"/>
        <v>351934334</v>
      </c>
      <c r="M45" s="45">
        <f t="shared" si="18"/>
        <v>0.1809156524328075</v>
      </c>
      <c r="N45" s="111">
        <f>SUM(N41:N44)</f>
        <v>0</v>
      </c>
      <c r="O45" s="112">
        <f>SUM(O41:O44)</f>
        <v>0</v>
      </c>
      <c r="P45" s="113">
        <f t="shared" si="19"/>
        <v>0</v>
      </c>
      <c r="Q45" s="45">
        <f t="shared" si="20"/>
        <v>0</v>
      </c>
      <c r="R45" s="111">
        <f>SUM(R41:R44)</f>
        <v>0</v>
      </c>
      <c r="S45" s="113">
        <f>SUM(S41:S44)</f>
        <v>0</v>
      </c>
      <c r="T45" s="113">
        <f t="shared" si="21"/>
        <v>0</v>
      </c>
      <c r="U45" s="45">
        <f t="shared" si="22"/>
        <v>0</v>
      </c>
      <c r="V45" s="111">
        <f>SUM(V41:V44)</f>
        <v>0</v>
      </c>
      <c r="W45" s="113">
        <f>SUM(W41:W44)</f>
        <v>0</v>
      </c>
      <c r="X45" s="113">
        <f t="shared" si="23"/>
        <v>0</v>
      </c>
      <c r="Y45" s="45">
        <f t="shared" si="24"/>
        <v>0</v>
      </c>
      <c r="Z45" s="81">
        <f>SUM(Z41:Z44)</f>
        <v>322999485</v>
      </c>
      <c r="AA45" s="82">
        <f>SUM(AA41:AA44)</f>
        <v>28934849</v>
      </c>
      <c r="AB45" s="82">
        <f t="shared" si="25"/>
        <v>351934334</v>
      </c>
      <c r="AC45" s="45">
        <f t="shared" si="26"/>
        <v>0.1809156524328075</v>
      </c>
      <c r="AD45" s="81">
        <f>SUM(AD41:AD44)</f>
        <v>269986073</v>
      </c>
      <c r="AE45" s="82">
        <f>SUM(AE41:AE44)</f>
        <v>50093207</v>
      </c>
      <c r="AF45" s="82">
        <f t="shared" si="27"/>
        <v>320079280</v>
      </c>
      <c r="AG45" s="45">
        <f t="shared" si="28"/>
        <v>0.20980258590186876</v>
      </c>
      <c r="AH45" s="45">
        <f t="shared" si="29"/>
        <v>0.09952238707860128</v>
      </c>
      <c r="AI45" s="64">
        <f>SUM(AI41:AI44)</f>
        <v>1525621234</v>
      </c>
      <c r="AJ45" s="64">
        <f>SUM(AJ41:AJ44)</f>
        <v>1500318174</v>
      </c>
      <c r="AK45" s="64">
        <f>SUM(AK41:AK44)</f>
        <v>320079280</v>
      </c>
      <c r="AL45" s="64"/>
    </row>
    <row r="46" spans="1:38" s="14" customFormat="1" ht="12.75">
      <c r="A46" s="30" t="s">
        <v>98</v>
      </c>
      <c r="B46" s="61" t="s">
        <v>320</v>
      </c>
      <c r="C46" s="40" t="s">
        <v>321</v>
      </c>
      <c r="D46" s="77">
        <v>73817472</v>
      </c>
      <c r="E46" s="78">
        <v>16146000</v>
      </c>
      <c r="F46" s="80">
        <f t="shared" si="15"/>
        <v>89963472</v>
      </c>
      <c r="G46" s="77">
        <v>73817472</v>
      </c>
      <c r="H46" s="78">
        <v>16146000</v>
      </c>
      <c r="I46" s="80">
        <f t="shared" si="16"/>
        <v>89963472</v>
      </c>
      <c r="J46" s="77">
        <v>25719175</v>
      </c>
      <c r="K46" s="78">
        <v>6795879</v>
      </c>
      <c r="L46" s="78">
        <f t="shared" si="17"/>
        <v>32515054</v>
      </c>
      <c r="M46" s="41">
        <f t="shared" si="18"/>
        <v>0.36142506816544384</v>
      </c>
      <c r="N46" s="105">
        <v>0</v>
      </c>
      <c r="O46" s="106">
        <v>0</v>
      </c>
      <c r="P46" s="107">
        <f t="shared" si="19"/>
        <v>0</v>
      </c>
      <c r="Q46" s="41">
        <f t="shared" si="20"/>
        <v>0</v>
      </c>
      <c r="R46" s="105">
        <v>0</v>
      </c>
      <c r="S46" s="107">
        <v>0</v>
      </c>
      <c r="T46" s="107">
        <f t="shared" si="21"/>
        <v>0</v>
      </c>
      <c r="U46" s="41">
        <f t="shared" si="22"/>
        <v>0</v>
      </c>
      <c r="V46" s="105">
        <v>0</v>
      </c>
      <c r="W46" s="107">
        <v>0</v>
      </c>
      <c r="X46" s="107">
        <f t="shared" si="23"/>
        <v>0</v>
      </c>
      <c r="Y46" s="41">
        <f t="shared" si="24"/>
        <v>0</v>
      </c>
      <c r="Z46" s="77">
        <v>25719175</v>
      </c>
      <c r="AA46" s="78">
        <v>6795879</v>
      </c>
      <c r="AB46" s="78">
        <f t="shared" si="25"/>
        <v>32515054</v>
      </c>
      <c r="AC46" s="41">
        <f t="shared" si="26"/>
        <v>0.36142506816544384</v>
      </c>
      <c r="AD46" s="77">
        <v>18754892</v>
      </c>
      <c r="AE46" s="78">
        <v>202644</v>
      </c>
      <c r="AF46" s="78">
        <f t="shared" si="27"/>
        <v>18957536</v>
      </c>
      <c r="AG46" s="41">
        <f t="shared" si="28"/>
        <v>0.3653934167015323</v>
      </c>
      <c r="AH46" s="41">
        <f t="shared" si="29"/>
        <v>0.7151519058172962</v>
      </c>
      <c r="AI46" s="13">
        <v>51882533</v>
      </c>
      <c r="AJ46" s="13">
        <v>41954597</v>
      </c>
      <c r="AK46" s="13">
        <v>18957536</v>
      </c>
      <c r="AL46" s="13"/>
    </row>
    <row r="47" spans="1:38" s="14" customFormat="1" ht="12.75">
      <c r="A47" s="30" t="s">
        <v>98</v>
      </c>
      <c r="B47" s="61" t="s">
        <v>322</v>
      </c>
      <c r="C47" s="40" t="s">
        <v>323</v>
      </c>
      <c r="D47" s="77">
        <v>103646316</v>
      </c>
      <c r="E47" s="78">
        <v>31693000</v>
      </c>
      <c r="F47" s="79">
        <f t="shared" si="15"/>
        <v>135339316</v>
      </c>
      <c r="G47" s="77">
        <v>103646316</v>
      </c>
      <c r="H47" s="78">
        <v>31693000</v>
      </c>
      <c r="I47" s="80">
        <f t="shared" si="16"/>
        <v>135339316</v>
      </c>
      <c r="J47" s="77">
        <v>27435825</v>
      </c>
      <c r="K47" s="78">
        <v>0</v>
      </c>
      <c r="L47" s="78">
        <f t="shared" si="17"/>
        <v>27435825</v>
      </c>
      <c r="M47" s="41">
        <f t="shared" si="18"/>
        <v>0.20271880936652584</v>
      </c>
      <c r="N47" s="105">
        <v>0</v>
      </c>
      <c r="O47" s="106">
        <v>0</v>
      </c>
      <c r="P47" s="107">
        <f t="shared" si="19"/>
        <v>0</v>
      </c>
      <c r="Q47" s="41">
        <f t="shared" si="20"/>
        <v>0</v>
      </c>
      <c r="R47" s="105">
        <v>0</v>
      </c>
      <c r="S47" s="107">
        <v>0</v>
      </c>
      <c r="T47" s="107">
        <f t="shared" si="21"/>
        <v>0</v>
      </c>
      <c r="U47" s="41">
        <f t="shared" si="22"/>
        <v>0</v>
      </c>
      <c r="V47" s="105">
        <v>0</v>
      </c>
      <c r="W47" s="107">
        <v>0</v>
      </c>
      <c r="X47" s="107">
        <f t="shared" si="23"/>
        <v>0</v>
      </c>
      <c r="Y47" s="41">
        <f t="shared" si="24"/>
        <v>0</v>
      </c>
      <c r="Z47" s="77">
        <v>27435825</v>
      </c>
      <c r="AA47" s="78">
        <v>0</v>
      </c>
      <c r="AB47" s="78">
        <f t="shared" si="25"/>
        <v>27435825</v>
      </c>
      <c r="AC47" s="41">
        <f t="shared" si="26"/>
        <v>0.20271880936652584</v>
      </c>
      <c r="AD47" s="77">
        <v>27928544</v>
      </c>
      <c r="AE47" s="78">
        <v>0</v>
      </c>
      <c r="AF47" s="78">
        <f t="shared" si="27"/>
        <v>27928544</v>
      </c>
      <c r="AG47" s="41">
        <f t="shared" si="28"/>
        <v>0.2313151531789084</v>
      </c>
      <c r="AH47" s="41">
        <f t="shared" si="29"/>
        <v>-0.017642129858255418</v>
      </c>
      <c r="AI47" s="13">
        <v>120738065</v>
      </c>
      <c r="AJ47" s="13">
        <v>119965163</v>
      </c>
      <c r="AK47" s="13">
        <v>27928544</v>
      </c>
      <c r="AL47" s="13"/>
    </row>
    <row r="48" spans="1:38" s="14" customFormat="1" ht="12.75">
      <c r="A48" s="30" t="s">
        <v>98</v>
      </c>
      <c r="B48" s="61" t="s">
        <v>324</v>
      </c>
      <c r="C48" s="40" t="s">
        <v>325</v>
      </c>
      <c r="D48" s="77">
        <v>363010072</v>
      </c>
      <c r="E48" s="78">
        <v>48248000</v>
      </c>
      <c r="F48" s="79">
        <f t="shared" si="15"/>
        <v>411258072</v>
      </c>
      <c r="G48" s="77">
        <v>363010072</v>
      </c>
      <c r="H48" s="78">
        <v>48248000</v>
      </c>
      <c r="I48" s="80">
        <f t="shared" si="16"/>
        <v>411258072</v>
      </c>
      <c r="J48" s="77">
        <v>85494043</v>
      </c>
      <c r="K48" s="78">
        <v>2229774</v>
      </c>
      <c r="L48" s="78">
        <f t="shared" si="17"/>
        <v>87723817</v>
      </c>
      <c r="M48" s="41">
        <f t="shared" si="18"/>
        <v>0.21330600655055348</v>
      </c>
      <c r="N48" s="105">
        <v>0</v>
      </c>
      <c r="O48" s="106">
        <v>0</v>
      </c>
      <c r="P48" s="107">
        <f t="shared" si="19"/>
        <v>0</v>
      </c>
      <c r="Q48" s="41">
        <f t="shared" si="20"/>
        <v>0</v>
      </c>
      <c r="R48" s="105">
        <v>0</v>
      </c>
      <c r="S48" s="107">
        <v>0</v>
      </c>
      <c r="T48" s="107">
        <f t="shared" si="21"/>
        <v>0</v>
      </c>
      <c r="U48" s="41">
        <f t="shared" si="22"/>
        <v>0</v>
      </c>
      <c r="V48" s="105">
        <v>0</v>
      </c>
      <c r="W48" s="107">
        <v>0</v>
      </c>
      <c r="X48" s="107">
        <f t="shared" si="23"/>
        <v>0</v>
      </c>
      <c r="Y48" s="41">
        <f t="shared" si="24"/>
        <v>0</v>
      </c>
      <c r="Z48" s="77">
        <v>85494043</v>
      </c>
      <c r="AA48" s="78">
        <v>2229774</v>
      </c>
      <c r="AB48" s="78">
        <f t="shared" si="25"/>
        <v>87723817</v>
      </c>
      <c r="AC48" s="41">
        <f t="shared" si="26"/>
        <v>0.21330600655055348</v>
      </c>
      <c r="AD48" s="77">
        <v>74111166</v>
      </c>
      <c r="AE48" s="78">
        <v>6399669</v>
      </c>
      <c r="AF48" s="78">
        <f t="shared" si="27"/>
        <v>80510835</v>
      </c>
      <c r="AG48" s="41">
        <f t="shared" si="28"/>
        <v>0.26814455715991</v>
      </c>
      <c r="AH48" s="41">
        <f t="shared" si="29"/>
        <v>0.08959020236220372</v>
      </c>
      <c r="AI48" s="13">
        <v>300251610</v>
      </c>
      <c r="AJ48" s="13">
        <v>295454330</v>
      </c>
      <c r="AK48" s="13">
        <v>80510835</v>
      </c>
      <c r="AL48" s="13"/>
    </row>
    <row r="49" spans="1:38" s="14" customFormat="1" ht="12.75">
      <c r="A49" s="30" t="s">
        <v>98</v>
      </c>
      <c r="B49" s="61" t="s">
        <v>326</v>
      </c>
      <c r="C49" s="40" t="s">
        <v>327</v>
      </c>
      <c r="D49" s="77">
        <v>107900836</v>
      </c>
      <c r="E49" s="78">
        <v>51834461</v>
      </c>
      <c r="F49" s="79">
        <f t="shared" si="15"/>
        <v>159735297</v>
      </c>
      <c r="G49" s="77">
        <v>107900836</v>
      </c>
      <c r="H49" s="78">
        <v>51834461</v>
      </c>
      <c r="I49" s="80">
        <f t="shared" si="16"/>
        <v>159735297</v>
      </c>
      <c r="J49" s="77">
        <v>45107267</v>
      </c>
      <c r="K49" s="78">
        <v>7309428</v>
      </c>
      <c r="L49" s="78">
        <f t="shared" si="17"/>
        <v>52416695</v>
      </c>
      <c r="M49" s="41">
        <f t="shared" si="18"/>
        <v>0.328147228473867</v>
      </c>
      <c r="N49" s="105">
        <v>0</v>
      </c>
      <c r="O49" s="106">
        <v>0</v>
      </c>
      <c r="P49" s="107">
        <f t="shared" si="19"/>
        <v>0</v>
      </c>
      <c r="Q49" s="41">
        <f t="shared" si="20"/>
        <v>0</v>
      </c>
      <c r="R49" s="105">
        <v>0</v>
      </c>
      <c r="S49" s="107">
        <v>0</v>
      </c>
      <c r="T49" s="107">
        <f t="shared" si="21"/>
        <v>0</v>
      </c>
      <c r="U49" s="41">
        <f t="shared" si="22"/>
        <v>0</v>
      </c>
      <c r="V49" s="105">
        <v>0</v>
      </c>
      <c r="W49" s="107">
        <v>0</v>
      </c>
      <c r="X49" s="107">
        <f t="shared" si="23"/>
        <v>0</v>
      </c>
      <c r="Y49" s="41">
        <f t="shared" si="24"/>
        <v>0</v>
      </c>
      <c r="Z49" s="77">
        <v>45107267</v>
      </c>
      <c r="AA49" s="78">
        <v>7309428</v>
      </c>
      <c r="AB49" s="78">
        <f t="shared" si="25"/>
        <v>52416695</v>
      </c>
      <c r="AC49" s="41">
        <f t="shared" si="26"/>
        <v>0.328147228473867</v>
      </c>
      <c r="AD49" s="77">
        <v>363474</v>
      </c>
      <c r="AE49" s="78">
        <v>0</v>
      </c>
      <c r="AF49" s="78">
        <f t="shared" si="27"/>
        <v>363474</v>
      </c>
      <c r="AG49" s="41">
        <f t="shared" si="28"/>
        <v>0.0037395958365186903</v>
      </c>
      <c r="AH49" s="41">
        <f t="shared" si="29"/>
        <v>143.21030114946325</v>
      </c>
      <c r="AI49" s="13">
        <v>97196065</v>
      </c>
      <c r="AJ49" s="13">
        <v>112538015</v>
      </c>
      <c r="AK49" s="13">
        <v>363474</v>
      </c>
      <c r="AL49" s="13"/>
    </row>
    <row r="50" spans="1:38" s="14" customFormat="1" ht="12.75">
      <c r="A50" s="30" t="s">
        <v>98</v>
      </c>
      <c r="B50" s="61" t="s">
        <v>328</v>
      </c>
      <c r="C50" s="40" t="s">
        <v>329</v>
      </c>
      <c r="D50" s="77">
        <v>194366000</v>
      </c>
      <c r="E50" s="78">
        <v>64484675</v>
      </c>
      <c r="F50" s="79">
        <f t="shared" si="15"/>
        <v>258850675</v>
      </c>
      <c r="G50" s="77">
        <v>194366000</v>
      </c>
      <c r="H50" s="78">
        <v>64484675</v>
      </c>
      <c r="I50" s="80">
        <f t="shared" si="16"/>
        <v>258850675</v>
      </c>
      <c r="J50" s="77">
        <v>56571845</v>
      </c>
      <c r="K50" s="78">
        <v>7590462</v>
      </c>
      <c r="L50" s="78">
        <f t="shared" si="17"/>
        <v>64162307</v>
      </c>
      <c r="M50" s="41">
        <f t="shared" si="18"/>
        <v>0.2478738253241951</v>
      </c>
      <c r="N50" s="105">
        <v>0</v>
      </c>
      <c r="O50" s="106">
        <v>0</v>
      </c>
      <c r="P50" s="107">
        <f t="shared" si="19"/>
        <v>0</v>
      </c>
      <c r="Q50" s="41">
        <f t="shared" si="20"/>
        <v>0</v>
      </c>
      <c r="R50" s="105">
        <v>0</v>
      </c>
      <c r="S50" s="107">
        <v>0</v>
      </c>
      <c r="T50" s="107">
        <f t="shared" si="21"/>
        <v>0</v>
      </c>
      <c r="U50" s="41">
        <f t="shared" si="22"/>
        <v>0</v>
      </c>
      <c r="V50" s="105">
        <v>0</v>
      </c>
      <c r="W50" s="107">
        <v>0</v>
      </c>
      <c r="X50" s="107">
        <f t="shared" si="23"/>
        <v>0</v>
      </c>
      <c r="Y50" s="41">
        <f t="shared" si="24"/>
        <v>0</v>
      </c>
      <c r="Z50" s="77">
        <v>56571845</v>
      </c>
      <c r="AA50" s="78">
        <v>7590462</v>
      </c>
      <c r="AB50" s="78">
        <f t="shared" si="25"/>
        <v>64162307</v>
      </c>
      <c r="AC50" s="41">
        <f t="shared" si="26"/>
        <v>0.2478738253241951</v>
      </c>
      <c r="AD50" s="77">
        <v>45069135</v>
      </c>
      <c r="AE50" s="78">
        <v>8462240</v>
      </c>
      <c r="AF50" s="78">
        <f t="shared" si="27"/>
        <v>53531375</v>
      </c>
      <c r="AG50" s="41">
        <f t="shared" si="28"/>
        <v>0.3646166447003211</v>
      </c>
      <c r="AH50" s="41">
        <f t="shared" si="29"/>
        <v>0.19859254502616452</v>
      </c>
      <c r="AI50" s="13">
        <v>146815500</v>
      </c>
      <c r="AJ50" s="13">
        <v>166255244</v>
      </c>
      <c r="AK50" s="13">
        <v>53531375</v>
      </c>
      <c r="AL50" s="13"/>
    </row>
    <row r="51" spans="1:38" s="14" customFormat="1" ht="12.75">
      <c r="A51" s="30" t="s">
        <v>117</v>
      </c>
      <c r="B51" s="61" t="s">
        <v>330</v>
      </c>
      <c r="C51" s="40" t="s">
        <v>331</v>
      </c>
      <c r="D51" s="77">
        <v>547622017</v>
      </c>
      <c r="E51" s="78">
        <v>248052000</v>
      </c>
      <c r="F51" s="79">
        <f t="shared" si="15"/>
        <v>795674017</v>
      </c>
      <c r="G51" s="77">
        <v>547622017</v>
      </c>
      <c r="H51" s="78">
        <v>248052000</v>
      </c>
      <c r="I51" s="80">
        <f t="shared" si="16"/>
        <v>795674017</v>
      </c>
      <c r="J51" s="77">
        <v>170212304</v>
      </c>
      <c r="K51" s="78">
        <v>30014910</v>
      </c>
      <c r="L51" s="78">
        <f t="shared" si="17"/>
        <v>200227214</v>
      </c>
      <c r="M51" s="41">
        <f t="shared" si="18"/>
        <v>0.25164478130746853</v>
      </c>
      <c r="N51" s="105">
        <v>0</v>
      </c>
      <c r="O51" s="106">
        <v>0</v>
      </c>
      <c r="P51" s="107">
        <f t="shared" si="19"/>
        <v>0</v>
      </c>
      <c r="Q51" s="41">
        <f t="shared" si="20"/>
        <v>0</v>
      </c>
      <c r="R51" s="105">
        <v>0</v>
      </c>
      <c r="S51" s="107">
        <v>0</v>
      </c>
      <c r="T51" s="107">
        <f t="shared" si="21"/>
        <v>0</v>
      </c>
      <c r="U51" s="41">
        <f t="shared" si="22"/>
        <v>0</v>
      </c>
      <c r="V51" s="105">
        <v>0</v>
      </c>
      <c r="W51" s="107">
        <v>0</v>
      </c>
      <c r="X51" s="107">
        <f t="shared" si="23"/>
        <v>0</v>
      </c>
      <c r="Y51" s="41">
        <f t="shared" si="24"/>
        <v>0</v>
      </c>
      <c r="Z51" s="77">
        <v>170212304</v>
      </c>
      <c r="AA51" s="78">
        <v>30014910</v>
      </c>
      <c r="AB51" s="78">
        <f t="shared" si="25"/>
        <v>200227214</v>
      </c>
      <c r="AC51" s="41">
        <f t="shared" si="26"/>
        <v>0.25164478130746853</v>
      </c>
      <c r="AD51" s="77">
        <v>157963544</v>
      </c>
      <c r="AE51" s="78">
        <v>25072252</v>
      </c>
      <c r="AF51" s="78">
        <f t="shared" si="27"/>
        <v>183035796</v>
      </c>
      <c r="AG51" s="41">
        <f t="shared" si="28"/>
        <v>0.25603744969428394</v>
      </c>
      <c r="AH51" s="41">
        <f t="shared" si="29"/>
        <v>0.093923802751676</v>
      </c>
      <c r="AI51" s="13">
        <v>714879000</v>
      </c>
      <c r="AJ51" s="13">
        <v>744059028</v>
      </c>
      <c r="AK51" s="13">
        <v>183035796</v>
      </c>
      <c r="AL51" s="13"/>
    </row>
    <row r="52" spans="1:38" s="58" customFormat="1" ht="12.75">
      <c r="A52" s="62"/>
      <c r="B52" s="63" t="s">
        <v>332</v>
      </c>
      <c r="C52" s="33"/>
      <c r="D52" s="81">
        <f>SUM(D46:D51)</f>
        <v>1390362713</v>
      </c>
      <c r="E52" s="82">
        <f>SUM(E46:E51)</f>
        <v>460458136</v>
      </c>
      <c r="F52" s="90">
        <f t="shared" si="15"/>
        <v>1850820849</v>
      </c>
      <c r="G52" s="81">
        <f>SUM(G46:G51)</f>
        <v>1390362713</v>
      </c>
      <c r="H52" s="82">
        <f>SUM(H46:H51)</f>
        <v>460458136</v>
      </c>
      <c r="I52" s="83">
        <f t="shared" si="16"/>
        <v>1850820849</v>
      </c>
      <c r="J52" s="81">
        <f>SUM(J46:J51)</f>
        <v>410540459</v>
      </c>
      <c r="K52" s="82">
        <f>SUM(K46:K51)</f>
        <v>53940453</v>
      </c>
      <c r="L52" s="82">
        <f t="shared" si="17"/>
        <v>464480912</v>
      </c>
      <c r="M52" s="45">
        <f t="shared" si="18"/>
        <v>0.25095941200951966</v>
      </c>
      <c r="N52" s="111">
        <f>SUM(N46:N51)</f>
        <v>0</v>
      </c>
      <c r="O52" s="112">
        <f>SUM(O46:O51)</f>
        <v>0</v>
      </c>
      <c r="P52" s="113">
        <f t="shared" si="19"/>
        <v>0</v>
      </c>
      <c r="Q52" s="45">
        <f t="shared" si="20"/>
        <v>0</v>
      </c>
      <c r="R52" s="111">
        <f>SUM(R46:R51)</f>
        <v>0</v>
      </c>
      <c r="S52" s="113">
        <f>SUM(S46:S51)</f>
        <v>0</v>
      </c>
      <c r="T52" s="113">
        <f t="shared" si="21"/>
        <v>0</v>
      </c>
      <c r="U52" s="45">
        <f t="shared" si="22"/>
        <v>0</v>
      </c>
      <c r="V52" s="111">
        <f>SUM(V46:V51)</f>
        <v>0</v>
      </c>
      <c r="W52" s="113">
        <f>SUM(W46:W51)</f>
        <v>0</v>
      </c>
      <c r="X52" s="113">
        <f t="shared" si="23"/>
        <v>0</v>
      </c>
      <c r="Y52" s="45">
        <f t="shared" si="24"/>
        <v>0</v>
      </c>
      <c r="Z52" s="81">
        <f>SUM(Z46:Z51)</f>
        <v>410540459</v>
      </c>
      <c r="AA52" s="82">
        <f>SUM(AA46:AA51)</f>
        <v>53940453</v>
      </c>
      <c r="AB52" s="82">
        <f t="shared" si="25"/>
        <v>464480912</v>
      </c>
      <c r="AC52" s="45">
        <f t="shared" si="26"/>
        <v>0.25095941200951966</v>
      </c>
      <c r="AD52" s="81">
        <f>SUM(AD46:AD51)</f>
        <v>324190755</v>
      </c>
      <c r="AE52" s="82">
        <f>SUM(AE46:AE51)</f>
        <v>40136805</v>
      </c>
      <c r="AF52" s="82">
        <f t="shared" si="27"/>
        <v>364327560</v>
      </c>
      <c r="AG52" s="45">
        <f t="shared" si="28"/>
        <v>0.25446084146790426</v>
      </c>
      <c r="AH52" s="45">
        <f t="shared" si="29"/>
        <v>0.27489919236414617</v>
      </c>
      <c r="AI52" s="64">
        <f>SUM(AI46:AI51)</f>
        <v>1431762773</v>
      </c>
      <c r="AJ52" s="64">
        <f>SUM(AJ46:AJ51)</f>
        <v>1480226377</v>
      </c>
      <c r="AK52" s="64">
        <f>SUM(AK46:AK51)</f>
        <v>364327560</v>
      </c>
      <c r="AL52" s="64"/>
    </row>
    <row r="53" spans="1:38" s="14" customFormat="1" ht="12.75">
      <c r="A53" s="30" t="s">
        <v>98</v>
      </c>
      <c r="B53" s="61" t="s">
        <v>333</v>
      </c>
      <c r="C53" s="40" t="s">
        <v>334</v>
      </c>
      <c r="D53" s="77">
        <v>119006903</v>
      </c>
      <c r="E53" s="78">
        <v>73127377</v>
      </c>
      <c r="F53" s="79">
        <f t="shared" si="15"/>
        <v>192134280</v>
      </c>
      <c r="G53" s="77">
        <v>119006903</v>
      </c>
      <c r="H53" s="78">
        <v>73127377</v>
      </c>
      <c r="I53" s="80">
        <f t="shared" si="16"/>
        <v>192134280</v>
      </c>
      <c r="J53" s="77">
        <v>30337731</v>
      </c>
      <c r="K53" s="78">
        <v>5303845</v>
      </c>
      <c r="L53" s="78">
        <f t="shared" si="17"/>
        <v>35641576</v>
      </c>
      <c r="M53" s="41">
        <f t="shared" si="18"/>
        <v>0.18550347184271335</v>
      </c>
      <c r="N53" s="105">
        <v>0</v>
      </c>
      <c r="O53" s="106">
        <v>0</v>
      </c>
      <c r="P53" s="107">
        <f t="shared" si="19"/>
        <v>0</v>
      </c>
      <c r="Q53" s="41">
        <f t="shared" si="20"/>
        <v>0</v>
      </c>
      <c r="R53" s="105">
        <v>0</v>
      </c>
      <c r="S53" s="107">
        <v>0</v>
      </c>
      <c r="T53" s="107">
        <f t="shared" si="21"/>
        <v>0</v>
      </c>
      <c r="U53" s="41">
        <f t="shared" si="22"/>
        <v>0</v>
      </c>
      <c r="V53" s="105">
        <v>0</v>
      </c>
      <c r="W53" s="107">
        <v>0</v>
      </c>
      <c r="X53" s="107">
        <f t="shared" si="23"/>
        <v>0</v>
      </c>
      <c r="Y53" s="41">
        <f t="shared" si="24"/>
        <v>0</v>
      </c>
      <c r="Z53" s="77">
        <v>30337731</v>
      </c>
      <c r="AA53" s="78">
        <v>5303845</v>
      </c>
      <c r="AB53" s="78">
        <f t="shared" si="25"/>
        <v>35641576</v>
      </c>
      <c r="AC53" s="41">
        <f t="shared" si="26"/>
        <v>0.18550347184271335</v>
      </c>
      <c r="AD53" s="77">
        <v>17700930</v>
      </c>
      <c r="AE53" s="78">
        <v>2337019</v>
      </c>
      <c r="AF53" s="78">
        <f t="shared" si="27"/>
        <v>20037949</v>
      </c>
      <c r="AG53" s="41">
        <f t="shared" si="28"/>
        <v>0.2187075596780208</v>
      </c>
      <c r="AH53" s="41">
        <f t="shared" si="29"/>
        <v>0.7787037984775786</v>
      </c>
      <c r="AI53" s="13">
        <v>91619828</v>
      </c>
      <c r="AJ53" s="13">
        <v>122381148</v>
      </c>
      <c r="AK53" s="13">
        <v>20037949</v>
      </c>
      <c r="AL53" s="13"/>
    </row>
    <row r="54" spans="1:38" s="14" customFormat="1" ht="12.75">
      <c r="A54" s="30" t="s">
        <v>98</v>
      </c>
      <c r="B54" s="61" t="s">
        <v>335</v>
      </c>
      <c r="C54" s="40" t="s">
        <v>336</v>
      </c>
      <c r="D54" s="77">
        <v>7718000</v>
      </c>
      <c r="E54" s="78">
        <v>490000</v>
      </c>
      <c r="F54" s="79">
        <f t="shared" si="15"/>
        <v>8208000</v>
      </c>
      <c r="G54" s="77">
        <v>61679000</v>
      </c>
      <c r="H54" s="78">
        <v>490000</v>
      </c>
      <c r="I54" s="80">
        <f t="shared" si="16"/>
        <v>62169000</v>
      </c>
      <c r="J54" s="77">
        <v>38992155</v>
      </c>
      <c r="K54" s="78">
        <v>0</v>
      </c>
      <c r="L54" s="78">
        <f t="shared" si="17"/>
        <v>38992155</v>
      </c>
      <c r="M54" s="41">
        <f t="shared" si="18"/>
        <v>4.750506213450293</v>
      </c>
      <c r="N54" s="105">
        <v>0</v>
      </c>
      <c r="O54" s="106">
        <v>0</v>
      </c>
      <c r="P54" s="107">
        <f t="shared" si="19"/>
        <v>0</v>
      </c>
      <c r="Q54" s="41">
        <f t="shared" si="20"/>
        <v>0</v>
      </c>
      <c r="R54" s="105">
        <v>0</v>
      </c>
      <c r="S54" s="107">
        <v>0</v>
      </c>
      <c r="T54" s="107">
        <f t="shared" si="21"/>
        <v>0</v>
      </c>
      <c r="U54" s="41">
        <f t="shared" si="22"/>
        <v>0</v>
      </c>
      <c r="V54" s="105">
        <v>0</v>
      </c>
      <c r="W54" s="107">
        <v>0</v>
      </c>
      <c r="X54" s="107">
        <f t="shared" si="23"/>
        <v>0</v>
      </c>
      <c r="Y54" s="41">
        <f t="shared" si="24"/>
        <v>0</v>
      </c>
      <c r="Z54" s="77">
        <v>38992155</v>
      </c>
      <c r="AA54" s="78">
        <v>0</v>
      </c>
      <c r="AB54" s="78">
        <f t="shared" si="25"/>
        <v>38992155</v>
      </c>
      <c r="AC54" s="41">
        <f t="shared" si="26"/>
        <v>4.750506213450293</v>
      </c>
      <c r="AD54" s="77">
        <v>50025710</v>
      </c>
      <c r="AE54" s="78">
        <v>2760785</v>
      </c>
      <c r="AF54" s="78">
        <f t="shared" si="27"/>
        <v>52786495</v>
      </c>
      <c r="AG54" s="41">
        <f t="shared" si="28"/>
        <v>0.47915810678606274</v>
      </c>
      <c r="AH54" s="41">
        <f t="shared" si="29"/>
        <v>-0.2613232797517623</v>
      </c>
      <c r="AI54" s="13">
        <v>110165088</v>
      </c>
      <c r="AJ54" s="13">
        <v>104210000</v>
      </c>
      <c r="AK54" s="13">
        <v>52786495</v>
      </c>
      <c r="AL54" s="13"/>
    </row>
    <row r="55" spans="1:38" s="14" customFormat="1" ht="12.75">
      <c r="A55" s="30" t="s">
        <v>98</v>
      </c>
      <c r="B55" s="61" t="s">
        <v>337</v>
      </c>
      <c r="C55" s="40" t="s">
        <v>338</v>
      </c>
      <c r="D55" s="77">
        <v>38744700</v>
      </c>
      <c r="E55" s="78">
        <v>100</v>
      </c>
      <c r="F55" s="80">
        <f t="shared" si="15"/>
        <v>38744800</v>
      </c>
      <c r="G55" s="77">
        <v>38744700</v>
      </c>
      <c r="H55" s="78">
        <v>100</v>
      </c>
      <c r="I55" s="80">
        <f t="shared" si="16"/>
        <v>38744800</v>
      </c>
      <c r="J55" s="77">
        <v>8041371</v>
      </c>
      <c r="K55" s="78">
        <v>0</v>
      </c>
      <c r="L55" s="78">
        <f t="shared" si="17"/>
        <v>8041371</v>
      </c>
      <c r="M55" s="41">
        <f t="shared" si="18"/>
        <v>0.20754710309512503</v>
      </c>
      <c r="N55" s="105">
        <v>0</v>
      </c>
      <c r="O55" s="106">
        <v>0</v>
      </c>
      <c r="P55" s="107">
        <f t="shared" si="19"/>
        <v>0</v>
      </c>
      <c r="Q55" s="41">
        <f t="shared" si="20"/>
        <v>0</v>
      </c>
      <c r="R55" s="105">
        <v>0</v>
      </c>
      <c r="S55" s="107">
        <v>0</v>
      </c>
      <c r="T55" s="107">
        <f t="shared" si="21"/>
        <v>0</v>
      </c>
      <c r="U55" s="41">
        <f t="shared" si="22"/>
        <v>0</v>
      </c>
      <c r="V55" s="105">
        <v>0</v>
      </c>
      <c r="W55" s="107">
        <v>0</v>
      </c>
      <c r="X55" s="107">
        <f t="shared" si="23"/>
        <v>0</v>
      </c>
      <c r="Y55" s="41">
        <f t="shared" si="24"/>
        <v>0</v>
      </c>
      <c r="Z55" s="77">
        <v>8041371</v>
      </c>
      <c r="AA55" s="78">
        <v>0</v>
      </c>
      <c r="AB55" s="78">
        <f t="shared" si="25"/>
        <v>8041371</v>
      </c>
      <c r="AC55" s="41">
        <f t="shared" si="26"/>
        <v>0.20754710309512503</v>
      </c>
      <c r="AD55" s="77">
        <v>9553369</v>
      </c>
      <c r="AE55" s="78">
        <v>0</v>
      </c>
      <c r="AF55" s="78">
        <f t="shared" si="27"/>
        <v>9553369</v>
      </c>
      <c r="AG55" s="41">
        <f t="shared" si="28"/>
        <v>0.3338213326410003</v>
      </c>
      <c r="AH55" s="41">
        <f t="shared" si="29"/>
        <v>-0.1582685647335511</v>
      </c>
      <c r="AI55" s="13">
        <v>28618210</v>
      </c>
      <c r="AJ55" s="13">
        <v>19154000</v>
      </c>
      <c r="AK55" s="13">
        <v>9553369</v>
      </c>
      <c r="AL55" s="13"/>
    </row>
    <row r="56" spans="1:38" s="14" customFormat="1" ht="12.75">
      <c r="A56" s="30" t="s">
        <v>98</v>
      </c>
      <c r="B56" s="61" t="s">
        <v>339</v>
      </c>
      <c r="C56" s="40" t="s">
        <v>340</v>
      </c>
      <c r="D56" s="77">
        <v>136349000</v>
      </c>
      <c r="E56" s="78">
        <v>24412000</v>
      </c>
      <c r="F56" s="79">
        <f t="shared" si="15"/>
        <v>160761000</v>
      </c>
      <c r="G56" s="77">
        <v>136349000</v>
      </c>
      <c r="H56" s="78">
        <v>24412000</v>
      </c>
      <c r="I56" s="79">
        <f t="shared" si="16"/>
        <v>160761000</v>
      </c>
      <c r="J56" s="77">
        <v>17360862</v>
      </c>
      <c r="K56" s="91">
        <v>1162149</v>
      </c>
      <c r="L56" s="78">
        <f t="shared" si="17"/>
        <v>18523011</v>
      </c>
      <c r="M56" s="41">
        <f t="shared" si="18"/>
        <v>0.11522079982085207</v>
      </c>
      <c r="N56" s="105">
        <v>0</v>
      </c>
      <c r="O56" s="106">
        <v>0</v>
      </c>
      <c r="P56" s="107">
        <f t="shared" si="19"/>
        <v>0</v>
      </c>
      <c r="Q56" s="41">
        <f t="shared" si="20"/>
        <v>0</v>
      </c>
      <c r="R56" s="105">
        <v>0</v>
      </c>
      <c r="S56" s="107">
        <v>0</v>
      </c>
      <c r="T56" s="107">
        <f t="shared" si="21"/>
        <v>0</v>
      </c>
      <c r="U56" s="41">
        <f t="shared" si="22"/>
        <v>0</v>
      </c>
      <c r="V56" s="105">
        <v>0</v>
      </c>
      <c r="W56" s="107">
        <v>0</v>
      </c>
      <c r="X56" s="107">
        <f t="shared" si="23"/>
        <v>0</v>
      </c>
      <c r="Y56" s="41">
        <f t="shared" si="24"/>
        <v>0</v>
      </c>
      <c r="Z56" s="77">
        <v>17360862</v>
      </c>
      <c r="AA56" s="78">
        <v>1162149</v>
      </c>
      <c r="AB56" s="78">
        <f t="shared" si="25"/>
        <v>18523011</v>
      </c>
      <c r="AC56" s="41">
        <f t="shared" si="26"/>
        <v>0.11522079982085207</v>
      </c>
      <c r="AD56" s="77">
        <v>16599627</v>
      </c>
      <c r="AE56" s="78">
        <v>3330852</v>
      </c>
      <c r="AF56" s="78">
        <f t="shared" si="27"/>
        <v>19930479</v>
      </c>
      <c r="AG56" s="41">
        <f t="shared" si="28"/>
        <v>0.3439847946151191</v>
      </c>
      <c r="AH56" s="41">
        <f t="shared" si="29"/>
        <v>-0.07061887473953832</v>
      </c>
      <c r="AI56" s="13">
        <v>57940000</v>
      </c>
      <c r="AJ56" s="13">
        <v>30273845</v>
      </c>
      <c r="AK56" s="13">
        <v>19930479</v>
      </c>
      <c r="AL56" s="13"/>
    </row>
    <row r="57" spans="1:38" s="14" customFormat="1" ht="12.75">
      <c r="A57" s="30" t="s">
        <v>98</v>
      </c>
      <c r="B57" s="61" t="s">
        <v>341</v>
      </c>
      <c r="C57" s="40" t="s">
        <v>342</v>
      </c>
      <c r="D57" s="77">
        <v>128207070</v>
      </c>
      <c r="E57" s="78">
        <v>0</v>
      </c>
      <c r="F57" s="79">
        <f t="shared" si="15"/>
        <v>128207070</v>
      </c>
      <c r="G57" s="77">
        <v>128207070</v>
      </c>
      <c r="H57" s="78">
        <v>0</v>
      </c>
      <c r="I57" s="79">
        <f t="shared" si="16"/>
        <v>128207070</v>
      </c>
      <c r="J57" s="77">
        <v>32195483</v>
      </c>
      <c r="K57" s="91">
        <v>0</v>
      </c>
      <c r="L57" s="78">
        <f t="shared" si="17"/>
        <v>32195483</v>
      </c>
      <c r="M57" s="41">
        <f t="shared" si="18"/>
        <v>0.25112096392188044</v>
      </c>
      <c r="N57" s="105">
        <v>0</v>
      </c>
      <c r="O57" s="106">
        <v>0</v>
      </c>
      <c r="P57" s="107">
        <f t="shared" si="19"/>
        <v>0</v>
      </c>
      <c r="Q57" s="41">
        <f t="shared" si="20"/>
        <v>0</v>
      </c>
      <c r="R57" s="105">
        <v>0</v>
      </c>
      <c r="S57" s="107">
        <v>0</v>
      </c>
      <c r="T57" s="107">
        <f t="shared" si="21"/>
        <v>0</v>
      </c>
      <c r="U57" s="41">
        <f t="shared" si="22"/>
        <v>0</v>
      </c>
      <c r="V57" s="105">
        <v>0</v>
      </c>
      <c r="W57" s="107">
        <v>0</v>
      </c>
      <c r="X57" s="107">
        <f t="shared" si="23"/>
        <v>0</v>
      </c>
      <c r="Y57" s="41">
        <f t="shared" si="24"/>
        <v>0</v>
      </c>
      <c r="Z57" s="77">
        <v>32195483</v>
      </c>
      <c r="AA57" s="78">
        <v>0</v>
      </c>
      <c r="AB57" s="78">
        <f t="shared" si="25"/>
        <v>32195483</v>
      </c>
      <c r="AC57" s="41">
        <f t="shared" si="26"/>
        <v>0.25112096392188044</v>
      </c>
      <c r="AD57" s="77">
        <v>10231389</v>
      </c>
      <c r="AE57" s="78">
        <v>632992</v>
      </c>
      <c r="AF57" s="78">
        <f t="shared" si="27"/>
        <v>10864381</v>
      </c>
      <c r="AG57" s="41">
        <f t="shared" si="28"/>
        <v>0.11715473226138284</v>
      </c>
      <c r="AH57" s="41">
        <f t="shared" si="29"/>
        <v>1.9633978226647244</v>
      </c>
      <c r="AI57" s="13">
        <v>92735315</v>
      </c>
      <c r="AJ57" s="13">
        <v>63592829</v>
      </c>
      <c r="AK57" s="13">
        <v>10864381</v>
      </c>
      <c r="AL57" s="13"/>
    </row>
    <row r="58" spans="1:38" s="14" customFormat="1" ht="12.75">
      <c r="A58" s="30" t="s">
        <v>117</v>
      </c>
      <c r="B58" s="61" t="s">
        <v>343</v>
      </c>
      <c r="C58" s="40" t="s">
        <v>344</v>
      </c>
      <c r="D58" s="77">
        <v>206614651</v>
      </c>
      <c r="E58" s="78">
        <v>222741391</v>
      </c>
      <c r="F58" s="79">
        <f t="shared" si="15"/>
        <v>429356042</v>
      </c>
      <c r="G58" s="77">
        <v>206614651</v>
      </c>
      <c r="H58" s="78">
        <v>222741391</v>
      </c>
      <c r="I58" s="79">
        <f t="shared" si="16"/>
        <v>429356042</v>
      </c>
      <c r="J58" s="77">
        <v>99448762</v>
      </c>
      <c r="K58" s="91">
        <v>19704121</v>
      </c>
      <c r="L58" s="78">
        <f t="shared" si="17"/>
        <v>119152883</v>
      </c>
      <c r="M58" s="41">
        <f t="shared" si="18"/>
        <v>0.27751532840895715</v>
      </c>
      <c r="N58" s="105">
        <v>0</v>
      </c>
      <c r="O58" s="106">
        <v>0</v>
      </c>
      <c r="P58" s="107">
        <f t="shared" si="19"/>
        <v>0</v>
      </c>
      <c r="Q58" s="41">
        <f t="shared" si="20"/>
        <v>0</v>
      </c>
      <c r="R58" s="105">
        <v>0</v>
      </c>
      <c r="S58" s="107">
        <v>0</v>
      </c>
      <c r="T58" s="107">
        <f t="shared" si="21"/>
        <v>0</v>
      </c>
      <c r="U58" s="41">
        <f t="shared" si="22"/>
        <v>0</v>
      </c>
      <c r="V58" s="105">
        <v>0</v>
      </c>
      <c r="W58" s="107">
        <v>0</v>
      </c>
      <c r="X58" s="107">
        <f t="shared" si="23"/>
        <v>0</v>
      </c>
      <c r="Y58" s="41">
        <f t="shared" si="24"/>
        <v>0</v>
      </c>
      <c r="Z58" s="77">
        <v>99448762</v>
      </c>
      <c r="AA58" s="78">
        <v>19704121</v>
      </c>
      <c r="AB58" s="78">
        <f t="shared" si="25"/>
        <v>119152883</v>
      </c>
      <c r="AC58" s="41">
        <f t="shared" si="26"/>
        <v>0.27751532840895715</v>
      </c>
      <c r="AD58" s="77">
        <v>66751740</v>
      </c>
      <c r="AE58" s="78">
        <v>9523576</v>
      </c>
      <c r="AF58" s="78">
        <f t="shared" si="27"/>
        <v>76275316</v>
      </c>
      <c r="AG58" s="41">
        <f t="shared" si="28"/>
        <v>0.43922308366150165</v>
      </c>
      <c r="AH58" s="41">
        <f t="shared" si="29"/>
        <v>0.562142108988444</v>
      </c>
      <c r="AI58" s="13">
        <v>173659625</v>
      </c>
      <c r="AJ58" s="13">
        <v>333395747</v>
      </c>
      <c r="AK58" s="13">
        <v>76275316</v>
      </c>
      <c r="AL58" s="13"/>
    </row>
    <row r="59" spans="1:38" s="58" customFormat="1" ht="12.75">
      <c r="A59" s="62"/>
      <c r="B59" s="63" t="s">
        <v>345</v>
      </c>
      <c r="C59" s="33"/>
      <c r="D59" s="81">
        <f>SUM(D53:D58)</f>
        <v>636640324</v>
      </c>
      <c r="E59" s="82">
        <f>SUM(E53:E58)</f>
        <v>320770868</v>
      </c>
      <c r="F59" s="83">
        <f t="shared" si="15"/>
        <v>957411192</v>
      </c>
      <c r="G59" s="81">
        <f>SUM(G53:G58)</f>
        <v>690601324</v>
      </c>
      <c r="H59" s="82">
        <f>SUM(H53:H58)</f>
        <v>320770868</v>
      </c>
      <c r="I59" s="90">
        <f t="shared" si="16"/>
        <v>1011372192</v>
      </c>
      <c r="J59" s="81">
        <f>SUM(J53:J58)</f>
        <v>226376364</v>
      </c>
      <c r="K59" s="92">
        <f>SUM(K53:K58)</f>
        <v>26170115</v>
      </c>
      <c r="L59" s="82">
        <f t="shared" si="17"/>
        <v>252546479</v>
      </c>
      <c r="M59" s="45">
        <f t="shared" si="18"/>
        <v>0.2637805794524282</v>
      </c>
      <c r="N59" s="111">
        <f>SUM(N53:N58)</f>
        <v>0</v>
      </c>
      <c r="O59" s="112">
        <f>SUM(O53:O58)</f>
        <v>0</v>
      </c>
      <c r="P59" s="113">
        <f t="shared" si="19"/>
        <v>0</v>
      </c>
      <c r="Q59" s="45">
        <f t="shared" si="20"/>
        <v>0</v>
      </c>
      <c r="R59" s="111">
        <f>SUM(R53:R58)</f>
        <v>0</v>
      </c>
      <c r="S59" s="113">
        <f>SUM(S53:S58)</f>
        <v>0</v>
      </c>
      <c r="T59" s="113">
        <f t="shared" si="21"/>
        <v>0</v>
      </c>
      <c r="U59" s="45">
        <f t="shared" si="22"/>
        <v>0</v>
      </c>
      <c r="V59" s="111">
        <f>SUM(V53:V58)</f>
        <v>0</v>
      </c>
      <c r="W59" s="113">
        <f>SUM(W53:W58)</f>
        <v>0</v>
      </c>
      <c r="X59" s="113">
        <f t="shared" si="23"/>
        <v>0</v>
      </c>
      <c r="Y59" s="45">
        <f t="shared" si="24"/>
        <v>0</v>
      </c>
      <c r="Z59" s="81">
        <f>SUM(Z53:Z58)</f>
        <v>226376364</v>
      </c>
      <c r="AA59" s="82">
        <f>SUM(AA53:AA58)</f>
        <v>26170115</v>
      </c>
      <c r="AB59" s="82">
        <f t="shared" si="25"/>
        <v>252546479</v>
      </c>
      <c r="AC59" s="45">
        <f t="shared" si="26"/>
        <v>0.2637805794524282</v>
      </c>
      <c r="AD59" s="81">
        <f>SUM(AD53:AD58)</f>
        <v>170862765</v>
      </c>
      <c r="AE59" s="82">
        <f>SUM(AE53:AE58)</f>
        <v>18585224</v>
      </c>
      <c r="AF59" s="82">
        <f t="shared" si="27"/>
        <v>189447989</v>
      </c>
      <c r="AG59" s="45">
        <f t="shared" si="28"/>
        <v>0.3415089041320629</v>
      </c>
      <c r="AH59" s="45">
        <f t="shared" si="29"/>
        <v>0.3330649764775282</v>
      </c>
      <c r="AI59" s="64">
        <f>SUM(AI53:AI58)</f>
        <v>554738066</v>
      </c>
      <c r="AJ59" s="64">
        <f>SUM(AJ53:AJ58)</f>
        <v>673007569</v>
      </c>
      <c r="AK59" s="64">
        <f>SUM(AK53:AK58)</f>
        <v>189447989</v>
      </c>
      <c r="AL59" s="64"/>
    </row>
    <row r="60" spans="1:38" s="14" customFormat="1" ht="12.75">
      <c r="A60" s="30" t="s">
        <v>98</v>
      </c>
      <c r="B60" s="61" t="s">
        <v>346</v>
      </c>
      <c r="C60" s="40" t="s">
        <v>347</v>
      </c>
      <c r="D60" s="77">
        <v>61500000</v>
      </c>
      <c r="E60" s="78">
        <v>17624000</v>
      </c>
      <c r="F60" s="79">
        <f t="shared" si="15"/>
        <v>79124000</v>
      </c>
      <c r="G60" s="77">
        <v>61500000</v>
      </c>
      <c r="H60" s="78">
        <v>17624000</v>
      </c>
      <c r="I60" s="79">
        <f t="shared" si="16"/>
        <v>79124000</v>
      </c>
      <c r="J60" s="77">
        <v>29766710</v>
      </c>
      <c r="K60" s="91">
        <v>457746</v>
      </c>
      <c r="L60" s="78">
        <f t="shared" si="17"/>
        <v>30224456</v>
      </c>
      <c r="M60" s="41">
        <f t="shared" si="18"/>
        <v>0.38198847378797834</v>
      </c>
      <c r="N60" s="105">
        <v>0</v>
      </c>
      <c r="O60" s="106">
        <v>0</v>
      </c>
      <c r="P60" s="107">
        <f t="shared" si="19"/>
        <v>0</v>
      </c>
      <c r="Q60" s="41">
        <f t="shared" si="20"/>
        <v>0</v>
      </c>
      <c r="R60" s="105">
        <v>0</v>
      </c>
      <c r="S60" s="107">
        <v>0</v>
      </c>
      <c r="T60" s="107">
        <f t="shared" si="21"/>
        <v>0</v>
      </c>
      <c r="U60" s="41">
        <f t="shared" si="22"/>
        <v>0</v>
      </c>
      <c r="V60" s="105">
        <v>0</v>
      </c>
      <c r="W60" s="107">
        <v>0</v>
      </c>
      <c r="X60" s="107">
        <f t="shared" si="23"/>
        <v>0</v>
      </c>
      <c r="Y60" s="41">
        <f t="shared" si="24"/>
        <v>0</v>
      </c>
      <c r="Z60" s="77">
        <v>29766710</v>
      </c>
      <c r="AA60" s="78">
        <v>457746</v>
      </c>
      <c r="AB60" s="78">
        <f t="shared" si="25"/>
        <v>30224456</v>
      </c>
      <c r="AC60" s="41">
        <f t="shared" si="26"/>
        <v>0.38198847378797834</v>
      </c>
      <c r="AD60" s="77">
        <v>30020017</v>
      </c>
      <c r="AE60" s="78">
        <v>0</v>
      </c>
      <c r="AF60" s="78">
        <f t="shared" si="27"/>
        <v>30020017</v>
      </c>
      <c r="AG60" s="41">
        <f t="shared" si="28"/>
        <v>0.5707755913755591</v>
      </c>
      <c r="AH60" s="41">
        <f t="shared" si="29"/>
        <v>0.006810089414672982</v>
      </c>
      <c r="AI60" s="13">
        <v>52595131</v>
      </c>
      <c r="AJ60" s="13">
        <v>52710131</v>
      </c>
      <c r="AK60" s="13">
        <v>30020017</v>
      </c>
      <c r="AL60" s="13"/>
    </row>
    <row r="61" spans="1:38" s="14" customFormat="1" ht="12.75">
      <c r="A61" s="30" t="s">
        <v>98</v>
      </c>
      <c r="B61" s="61" t="s">
        <v>94</v>
      </c>
      <c r="C61" s="40" t="s">
        <v>95</v>
      </c>
      <c r="D61" s="77">
        <v>1861269601</v>
      </c>
      <c r="E61" s="78">
        <v>220734200</v>
      </c>
      <c r="F61" s="79">
        <f t="shared" si="15"/>
        <v>2082003801</v>
      </c>
      <c r="G61" s="77">
        <v>1861269601</v>
      </c>
      <c r="H61" s="78">
        <v>220734200</v>
      </c>
      <c r="I61" s="79">
        <f t="shared" si="16"/>
        <v>2082003801</v>
      </c>
      <c r="J61" s="77">
        <v>432582128</v>
      </c>
      <c r="K61" s="91">
        <v>3833687</v>
      </c>
      <c r="L61" s="78">
        <f t="shared" si="17"/>
        <v>436415815</v>
      </c>
      <c r="M61" s="41">
        <f t="shared" si="18"/>
        <v>0.2096133613158567</v>
      </c>
      <c r="N61" s="105">
        <v>0</v>
      </c>
      <c r="O61" s="106">
        <v>0</v>
      </c>
      <c r="P61" s="107">
        <f t="shared" si="19"/>
        <v>0</v>
      </c>
      <c r="Q61" s="41">
        <f t="shared" si="20"/>
        <v>0</v>
      </c>
      <c r="R61" s="105">
        <v>0</v>
      </c>
      <c r="S61" s="107">
        <v>0</v>
      </c>
      <c r="T61" s="107">
        <f t="shared" si="21"/>
        <v>0</v>
      </c>
      <c r="U61" s="41">
        <f t="shared" si="22"/>
        <v>0</v>
      </c>
      <c r="V61" s="105">
        <v>0</v>
      </c>
      <c r="W61" s="107">
        <v>0</v>
      </c>
      <c r="X61" s="107">
        <f t="shared" si="23"/>
        <v>0</v>
      </c>
      <c r="Y61" s="41">
        <f t="shared" si="24"/>
        <v>0</v>
      </c>
      <c r="Z61" s="77">
        <v>432582128</v>
      </c>
      <c r="AA61" s="78">
        <v>3833687</v>
      </c>
      <c r="AB61" s="78">
        <f t="shared" si="25"/>
        <v>436415815</v>
      </c>
      <c r="AC61" s="41">
        <f t="shared" si="26"/>
        <v>0.2096133613158567</v>
      </c>
      <c r="AD61" s="77">
        <v>385923789</v>
      </c>
      <c r="AE61" s="78">
        <v>6669937</v>
      </c>
      <c r="AF61" s="78">
        <f t="shared" si="27"/>
        <v>392593726</v>
      </c>
      <c r="AG61" s="41">
        <f t="shared" si="28"/>
        <v>0.21900988544752004</v>
      </c>
      <c r="AH61" s="41">
        <f t="shared" si="29"/>
        <v>0.11162197991926126</v>
      </c>
      <c r="AI61" s="13">
        <v>1792584500</v>
      </c>
      <c r="AJ61" s="13">
        <v>1678950500</v>
      </c>
      <c r="AK61" s="13">
        <v>392593726</v>
      </c>
      <c r="AL61" s="13"/>
    </row>
    <row r="62" spans="1:38" s="14" customFormat="1" ht="12.75">
      <c r="A62" s="30" t="s">
        <v>98</v>
      </c>
      <c r="B62" s="61" t="s">
        <v>348</v>
      </c>
      <c r="C62" s="40" t="s">
        <v>349</v>
      </c>
      <c r="D62" s="77">
        <v>55733000</v>
      </c>
      <c r="E62" s="78">
        <v>11718000</v>
      </c>
      <c r="F62" s="79">
        <f t="shared" si="15"/>
        <v>67451000</v>
      </c>
      <c r="G62" s="77">
        <v>55733000</v>
      </c>
      <c r="H62" s="78">
        <v>11718000</v>
      </c>
      <c r="I62" s="79">
        <f t="shared" si="16"/>
        <v>67451000</v>
      </c>
      <c r="J62" s="77">
        <v>17602534</v>
      </c>
      <c r="K62" s="91">
        <v>581105</v>
      </c>
      <c r="L62" s="78">
        <f t="shared" si="17"/>
        <v>18183639</v>
      </c>
      <c r="M62" s="41">
        <f t="shared" si="18"/>
        <v>0.26958294169100533</v>
      </c>
      <c r="N62" s="105">
        <v>0</v>
      </c>
      <c r="O62" s="106">
        <v>0</v>
      </c>
      <c r="P62" s="107">
        <f t="shared" si="19"/>
        <v>0</v>
      </c>
      <c r="Q62" s="41">
        <f t="shared" si="20"/>
        <v>0</v>
      </c>
      <c r="R62" s="105">
        <v>0</v>
      </c>
      <c r="S62" s="107">
        <v>0</v>
      </c>
      <c r="T62" s="107">
        <f t="shared" si="21"/>
        <v>0</v>
      </c>
      <c r="U62" s="41">
        <f t="shared" si="22"/>
        <v>0</v>
      </c>
      <c r="V62" s="105">
        <v>0</v>
      </c>
      <c r="W62" s="107">
        <v>0</v>
      </c>
      <c r="X62" s="107">
        <f t="shared" si="23"/>
        <v>0</v>
      </c>
      <c r="Y62" s="41">
        <f t="shared" si="24"/>
        <v>0</v>
      </c>
      <c r="Z62" s="77">
        <v>17602534</v>
      </c>
      <c r="AA62" s="78">
        <v>581105</v>
      </c>
      <c r="AB62" s="78">
        <f t="shared" si="25"/>
        <v>18183639</v>
      </c>
      <c r="AC62" s="41">
        <f t="shared" si="26"/>
        <v>0.26958294169100533</v>
      </c>
      <c r="AD62" s="77">
        <v>33281249</v>
      </c>
      <c r="AE62" s="78">
        <v>33157487</v>
      </c>
      <c r="AF62" s="78">
        <f t="shared" si="27"/>
        <v>66438736</v>
      </c>
      <c r="AG62" s="41">
        <f t="shared" si="28"/>
        <v>1.0858902757607403</v>
      </c>
      <c r="AH62" s="41">
        <f t="shared" si="29"/>
        <v>-0.7263096787392223</v>
      </c>
      <c r="AI62" s="13">
        <v>61183655</v>
      </c>
      <c r="AJ62" s="13">
        <v>57498000</v>
      </c>
      <c r="AK62" s="13">
        <v>66438736</v>
      </c>
      <c r="AL62" s="13"/>
    </row>
    <row r="63" spans="1:38" s="14" customFormat="1" ht="12.75">
      <c r="A63" s="30" t="s">
        <v>98</v>
      </c>
      <c r="B63" s="61" t="s">
        <v>350</v>
      </c>
      <c r="C63" s="40" t="s">
        <v>351</v>
      </c>
      <c r="D63" s="77">
        <v>178736100</v>
      </c>
      <c r="E63" s="78">
        <v>33317988</v>
      </c>
      <c r="F63" s="79">
        <f t="shared" si="15"/>
        <v>212054088</v>
      </c>
      <c r="G63" s="77">
        <v>178736100</v>
      </c>
      <c r="H63" s="78">
        <v>33317988</v>
      </c>
      <c r="I63" s="79">
        <f t="shared" si="16"/>
        <v>212054088</v>
      </c>
      <c r="J63" s="77">
        <v>61297963</v>
      </c>
      <c r="K63" s="91">
        <v>2330324</v>
      </c>
      <c r="L63" s="78">
        <f t="shared" si="17"/>
        <v>63628287</v>
      </c>
      <c r="M63" s="41">
        <f t="shared" si="18"/>
        <v>0.30005687511197615</v>
      </c>
      <c r="N63" s="105">
        <v>0</v>
      </c>
      <c r="O63" s="106">
        <v>0</v>
      </c>
      <c r="P63" s="107">
        <f t="shared" si="19"/>
        <v>0</v>
      </c>
      <c r="Q63" s="41">
        <f t="shared" si="20"/>
        <v>0</v>
      </c>
      <c r="R63" s="105">
        <v>0</v>
      </c>
      <c r="S63" s="107">
        <v>0</v>
      </c>
      <c r="T63" s="107">
        <f t="shared" si="21"/>
        <v>0</v>
      </c>
      <c r="U63" s="41">
        <f t="shared" si="22"/>
        <v>0</v>
      </c>
      <c r="V63" s="105">
        <v>0</v>
      </c>
      <c r="W63" s="107">
        <v>0</v>
      </c>
      <c r="X63" s="107">
        <f t="shared" si="23"/>
        <v>0</v>
      </c>
      <c r="Y63" s="41">
        <f t="shared" si="24"/>
        <v>0</v>
      </c>
      <c r="Z63" s="77">
        <v>61297963</v>
      </c>
      <c r="AA63" s="78">
        <v>2330324</v>
      </c>
      <c r="AB63" s="78">
        <f t="shared" si="25"/>
        <v>63628287</v>
      </c>
      <c r="AC63" s="41">
        <f t="shared" si="26"/>
        <v>0.30005687511197615</v>
      </c>
      <c r="AD63" s="77">
        <v>47529397</v>
      </c>
      <c r="AE63" s="78">
        <v>6308947</v>
      </c>
      <c r="AF63" s="78">
        <f t="shared" si="27"/>
        <v>53838344</v>
      </c>
      <c r="AG63" s="41">
        <f t="shared" si="28"/>
        <v>0.2605957136969288</v>
      </c>
      <c r="AH63" s="41">
        <f t="shared" si="29"/>
        <v>0.1818396011586092</v>
      </c>
      <c r="AI63" s="13">
        <v>206597197</v>
      </c>
      <c r="AJ63" s="13">
        <v>193500769</v>
      </c>
      <c r="AK63" s="13">
        <v>53838344</v>
      </c>
      <c r="AL63" s="13"/>
    </row>
    <row r="64" spans="1:38" s="14" customFormat="1" ht="12.75">
      <c r="A64" s="30" t="s">
        <v>98</v>
      </c>
      <c r="B64" s="61" t="s">
        <v>352</v>
      </c>
      <c r="C64" s="40" t="s">
        <v>353</v>
      </c>
      <c r="D64" s="77">
        <v>78382000</v>
      </c>
      <c r="E64" s="78">
        <v>31998000</v>
      </c>
      <c r="F64" s="79">
        <f t="shared" si="15"/>
        <v>110380000</v>
      </c>
      <c r="G64" s="77">
        <v>78382000</v>
      </c>
      <c r="H64" s="78">
        <v>31998000</v>
      </c>
      <c r="I64" s="79">
        <f t="shared" si="16"/>
        <v>110380000</v>
      </c>
      <c r="J64" s="77">
        <v>19712164</v>
      </c>
      <c r="K64" s="91">
        <v>0</v>
      </c>
      <c r="L64" s="78">
        <f t="shared" si="17"/>
        <v>19712164</v>
      </c>
      <c r="M64" s="41">
        <f t="shared" si="18"/>
        <v>0.1785845624207284</v>
      </c>
      <c r="N64" s="105">
        <v>0</v>
      </c>
      <c r="O64" s="106">
        <v>0</v>
      </c>
      <c r="P64" s="107">
        <f t="shared" si="19"/>
        <v>0</v>
      </c>
      <c r="Q64" s="41">
        <f t="shared" si="20"/>
        <v>0</v>
      </c>
      <c r="R64" s="105">
        <v>0</v>
      </c>
      <c r="S64" s="107">
        <v>0</v>
      </c>
      <c r="T64" s="107">
        <f t="shared" si="21"/>
        <v>0</v>
      </c>
      <c r="U64" s="41">
        <f t="shared" si="22"/>
        <v>0</v>
      </c>
      <c r="V64" s="105">
        <v>0</v>
      </c>
      <c r="W64" s="107">
        <v>0</v>
      </c>
      <c r="X64" s="107">
        <f t="shared" si="23"/>
        <v>0</v>
      </c>
      <c r="Y64" s="41">
        <f t="shared" si="24"/>
        <v>0</v>
      </c>
      <c r="Z64" s="77">
        <v>19712164</v>
      </c>
      <c r="AA64" s="78">
        <v>0</v>
      </c>
      <c r="AB64" s="78">
        <f t="shared" si="25"/>
        <v>19712164</v>
      </c>
      <c r="AC64" s="41">
        <f t="shared" si="26"/>
        <v>0.1785845624207284</v>
      </c>
      <c r="AD64" s="77">
        <v>21170478</v>
      </c>
      <c r="AE64" s="78">
        <v>4445604</v>
      </c>
      <c r="AF64" s="78">
        <f t="shared" si="27"/>
        <v>25616082</v>
      </c>
      <c r="AG64" s="41">
        <f t="shared" si="28"/>
        <v>0.4560220675806305</v>
      </c>
      <c r="AH64" s="41">
        <f t="shared" si="29"/>
        <v>-0.23047701049676528</v>
      </c>
      <c r="AI64" s="13">
        <v>56172900</v>
      </c>
      <c r="AJ64" s="13">
        <v>65455900</v>
      </c>
      <c r="AK64" s="13">
        <v>25616082</v>
      </c>
      <c r="AL64" s="13"/>
    </row>
    <row r="65" spans="1:38" s="14" customFormat="1" ht="12.75">
      <c r="A65" s="30" t="s">
        <v>98</v>
      </c>
      <c r="B65" s="61" t="s">
        <v>354</v>
      </c>
      <c r="C65" s="40" t="s">
        <v>355</v>
      </c>
      <c r="D65" s="77">
        <v>90744000</v>
      </c>
      <c r="E65" s="78">
        <v>18697000</v>
      </c>
      <c r="F65" s="79">
        <f t="shared" si="15"/>
        <v>109441000</v>
      </c>
      <c r="G65" s="77">
        <v>90744000</v>
      </c>
      <c r="H65" s="78">
        <v>18697000</v>
      </c>
      <c r="I65" s="79">
        <f t="shared" si="16"/>
        <v>109441000</v>
      </c>
      <c r="J65" s="77">
        <v>31053410</v>
      </c>
      <c r="K65" s="91">
        <v>6872000</v>
      </c>
      <c r="L65" s="78">
        <f t="shared" si="17"/>
        <v>37925410</v>
      </c>
      <c r="M65" s="41">
        <f t="shared" si="18"/>
        <v>0.3465374950886779</v>
      </c>
      <c r="N65" s="105">
        <v>0</v>
      </c>
      <c r="O65" s="106">
        <v>0</v>
      </c>
      <c r="P65" s="107">
        <f t="shared" si="19"/>
        <v>0</v>
      </c>
      <c r="Q65" s="41">
        <f t="shared" si="20"/>
        <v>0</v>
      </c>
      <c r="R65" s="105">
        <v>0</v>
      </c>
      <c r="S65" s="107">
        <v>0</v>
      </c>
      <c r="T65" s="107">
        <f t="shared" si="21"/>
        <v>0</v>
      </c>
      <c r="U65" s="41">
        <f t="shared" si="22"/>
        <v>0</v>
      </c>
      <c r="V65" s="105">
        <v>0</v>
      </c>
      <c r="W65" s="107">
        <v>0</v>
      </c>
      <c r="X65" s="107">
        <f t="shared" si="23"/>
        <v>0</v>
      </c>
      <c r="Y65" s="41">
        <f t="shared" si="24"/>
        <v>0</v>
      </c>
      <c r="Z65" s="77">
        <v>31053410</v>
      </c>
      <c r="AA65" s="78">
        <v>6872000</v>
      </c>
      <c r="AB65" s="78">
        <f t="shared" si="25"/>
        <v>37925410</v>
      </c>
      <c r="AC65" s="41">
        <f t="shared" si="26"/>
        <v>0.3465374950886779</v>
      </c>
      <c r="AD65" s="77">
        <v>17422507</v>
      </c>
      <c r="AE65" s="78">
        <v>0</v>
      </c>
      <c r="AF65" s="78">
        <f t="shared" si="27"/>
        <v>17422507</v>
      </c>
      <c r="AG65" s="41">
        <f t="shared" si="28"/>
        <v>0.222518082708083</v>
      </c>
      <c r="AH65" s="41">
        <f t="shared" si="29"/>
        <v>1.1768055538735038</v>
      </c>
      <c r="AI65" s="13">
        <v>78297039</v>
      </c>
      <c r="AJ65" s="13">
        <v>60556000</v>
      </c>
      <c r="AK65" s="13">
        <v>17422507</v>
      </c>
      <c r="AL65" s="13"/>
    </row>
    <row r="66" spans="1:38" s="14" customFormat="1" ht="12.75">
      <c r="A66" s="30" t="s">
        <v>117</v>
      </c>
      <c r="B66" s="61" t="s">
        <v>356</v>
      </c>
      <c r="C66" s="40" t="s">
        <v>357</v>
      </c>
      <c r="D66" s="77">
        <v>638566180</v>
      </c>
      <c r="E66" s="78">
        <v>196754868</v>
      </c>
      <c r="F66" s="79">
        <f t="shared" si="15"/>
        <v>835321048</v>
      </c>
      <c r="G66" s="77">
        <v>638566180</v>
      </c>
      <c r="H66" s="78">
        <v>295690584</v>
      </c>
      <c r="I66" s="79">
        <f t="shared" si="16"/>
        <v>934256764</v>
      </c>
      <c r="J66" s="77">
        <v>178000851</v>
      </c>
      <c r="K66" s="91">
        <v>28027964</v>
      </c>
      <c r="L66" s="78">
        <f t="shared" si="17"/>
        <v>206028815</v>
      </c>
      <c r="M66" s="41">
        <f t="shared" si="18"/>
        <v>0.24664626312636623</v>
      </c>
      <c r="N66" s="105">
        <v>0</v>
      </c>
      <c r="O66" s="106">
        <v>0</v>
      </c>
      <c r="P66" s="107">
        <f t="shared" si="19"/>
        <v>0</v>
      </c>
      <c r="Q66" s="41">
        <f t="shared" si="20"/>
        <v>0</v>
      </c>
      <c r="R66" s="105">
        <v>0</v>
      </c>
      <c r="S66" s="107">
        <v>0</v>
      </c>
      <c r="T66" s="107">
        <f t="shared" si="21"/>
        <v>0</v>
      </c>
      <c r="U66" s="41">
        <f t="shared" si="22"/>
        <v>0</v>
      </c>
      <c r="V66" s="105">
        <v>0</v>
      </c>
      <c r="W66" s="107">
        <v>0</v>
      </c>
      <c r="X66" s="107">
        <f t="shared" si="23"/>
        <v>0</v>
      </c>
      <c r="Y66" s="41">
        <f t="shared" si="24"/>
        <v>0</v>
      </c>
      <c r="Z66" s="77">
        <v>178000851</v>
      </c>
      <c r="AA66" s="78">
        <v>28027964</v>
      </c>
      <c r="AB66" s="78">
        <f t="shared" si="25"/>
        <v>206028815</v>
      </c>
      <c r="AC66" s="41">
        <f t="shared" si="26"/>
        <v>0.24664626312636623</v>
      </c>
      <c r="AD66" s="77">
        <v>141693317</v>
      </c>
      <c r="AE66" s="78">
        <v>15124616</v>
      </c>
      <c r="AF66" s="78">
        <f t="shared" si="27"/>
        <v>156817933</v>
      </c>
      <c r="AG66" s="41">
        <f t="shared" si="28"/>
        <v>0.2409932332781563</v>
      </c>
      <c r="AH66" s="41">
        <f t="shared" si="29"/>
        <v>0.31380902080886375</v>
      </c>
      <c r="AI66" s="13">
        <v>650715088</v>
      </c>
      <c r="AJ66" s="13">
        <v>902357777</v>
      </c>
      <c r="AK66" s="13">
        <v>156817933</v>
      </c>
      <c r="AL66" s="13"/>
    </row>
    <row r="67" spans="1:38" s="58" customFormat="1" ht="12.75">
      <c r="A67" s="62"/>
      <c r="B67" s="63" t="s">
        <v>358</v>
      </c>
      <c r="C67" s="33"/>
      <c r="D67" s="81">
        <f>SUM(D60:D66)</f>
        <v>2964930881</v>
      </c>
      <c r="E67" s="82">
        <f>SUM(E60:E66)</f>
        <v>530844056</v>
      </c>
      <c r="F67" s="90">
        <f t="shared" si="15"/>
        <v>3495774937</v>
      </c>
      <c r="G67" s="81">
        <f>SUM(G60:G66)</f>
        <v>2964930881</v>
      </c>
      <c r="H67" s="82">
        <f>SUM(H60:H66)</f>
        <v>629779772</v>
      </c>
      <c r="I67" s="90">
        <f t="shared" si="16"/>
        <v>3594710653</v>
      </c>
      <c r="J67" s="81">
        <f>SUM(J60:J66)</f>
        <v>770015760</v>
      </c>
      <c r="K67" s="92">
        <f>SUM(K60:K66)</f>
        <v>42102826</v>
      </c>
      <c r="L67" s="82">
        <f t="shared" si="17"/>
        <v>812118586</v>
      </c>
      <c r="M67" s="45">
        <f t="shared" si="18"/>
        <v>0.2323143224709263</v>
      </c>
      <c r="N67" s="111">
        <f>SUM(N60:N66)</f>
        <v>0</v>
      </c>
      <c r="O67" s="112">
        <f>SUM(O60:O66)</f>
        <v>0</v>
      </c>
      <c r="P67" s="113">
        <f t="shared" si="19"/>
        <v>0</v>
      </c>
      <c r="Q67" s="45">
        <f t="shared" si="20"/>
        <v>0</v>
      </c>
      <c r="R67" s="111">
        <f>SUM(R60:R66)</f>
        <v>0</v>
      </c>
      <c r="S67" s="113">
        <f>SUM(S60:S66)</f>
        <v>0</v>
      </c>
      <c r="T67" s="113">
        <f t="shared" si="21"/>
        <v>0</v>
      </c>
      <c r="U67" s="45">
        <f t="shared" si="22"/>
        <v>0</v>
      </c>
      <c r="V67" s="111">
        <f>SUM(V60:V66)</f>
        <v>0</v>
      </c>
      <c r="W67" s="113">
        <f>SUM(W60:W66)</f>
        <v>0</v>
      </c>
      <c r="X67" s="113">
        <f t="shared" si="23"/>
        <v>0</v>
      </c>
      <c r="Y67" s="45">
        <f t="shared" si="24"/>
        <v>0</v>
      </c>
      <c r="Z67" s="81">
        <f>SUM(Z60:Z66)</f>
        <v>770015760</v>
      </c>
      <c r="AA67" s="82">
        <f>SUM(AA60:AA66)</f>
        <v>42102826</v>
      </c>
      <c r="AB67" s="82">
        <f t="shared" si="25"/>
        <v>812118586</v>
      </c>
      <c r="AC67" s="45">
        <f t="shared" si="26"/>
        <v>0.2323143224709263</v>
      </c>
      <c r="AD67" s="81">
        <f>SUM(AD60:AD66)</f>
        <v>677040754</v>
      </c>
      <c r="AE67" s="82">
        <f>SUM(AE60:AE66)</f>
        <v>65706591</v>
      </c>
      <c r="AF67" s="82">
        <f t="shared" si="27"/>
        <v>742747345</v>
      </c>
      <c r="AG67" s="45">
        <f t="shared" si="28"/>
        <v>0.2562836622375113</v>
      </c>
      <c r="AH67" s="45">
        <f t="shared" si="29"/>
        <v>0.09339816758281372</v>
      </c>
      <c r="AI67" s="64">
        <f>SUM(AI60:AI66)</f>
        <v>2898145510</v>
      </c>
      <c r="AJ67" s="64">
        <f>SUM(AJ60:AJ66)</f>
        <v>3011029077</v>
      </c>
      <c r="AK67" s="64">
        <f>SUM(AK60:AK66)</f>
        <v>742747345</v>
      </c>
      <c r="AL67" s="64"/>
    </row>
    <row r="68" spans="1:38" s="14" customFormat="1" ht="12.75">
      <c r="A68" s="30" t="s">
        <v>98</v>
      </c>
      <c r="B68" s="61" t="s">
        <v>359</v>
      </c>
      <c r="C68" s="40" t="s">
        <v>360</v>
      </c>
      <c r="D68" s="77">
        <v>176188758</v>
      </c>
      <c r="E68" s="78">
        <v>70198000</v>
      </c>
      <c r="F68" s="79">
        <f t="shared" si="15"/>
        <v>246386758</v>
      </c>
      <c r="G68" s="77">
        <v>176188758</v>
      </c>
      <c r="H68" s="78">
        <v>70198000</v>
      </c>
      <c r="I68" s="79">
        <f t="shared" si="16"/>
        <v>246386758</v>
      </c>
      <c r="J68" s="77">
        <v>31439626</v>
      </c>
      <c r="K68" s="91">
        <v>17484512</v>
      </c>
      <c r="L68" s="78">
        <f t="shared" si="17"/>
        <v>48924138</v>
      </c>
      <c r="M68" s="41">
        <f t="shared" si="18"/>
        <v>0.19856642620379786</v>
      </c>
      <c r="N68" s="105">
        <v>0</v>
      </c>
      <c r="O68" s="106">
        <v>0</v>
      </c>
      <c r="P68" s="107">
        <f t="shared" si="19"/>
        <v>0</v>
      </c>
      <c r="Q68" s="41">
        <f t="shared" si="20"/>
        <v>0</v>
      </c>
      <c r="R68" s="105">
        <v>0</v>
      </c>
      <c r="S68" s="107">
        <v>0</v>
      </c>
      <c r="T68" s="107">
        <f t="shared" si="21"/>
        <v>0</v>
      </c>
      <c r="U68" s="41">
        <f t="shared" si="22"/>
        <v>0</v>
      </c>
      <c r="V68" s="105">
        <v>0</v>
      </c>
      <c r="W68" s="107">
        <v>0</v>
      </c>
      <c r="X68" s="107">
        <f t="shared" si="23"/>
        <v>0</v>
      </c>
      <c r="Y68" s="41">
        <f t="shared" si="24"/>
        <v>0</v>
      </c>
      <c r="Z68" s="77">
        <v>31439626</v>
      </c>
      <c r="AA68" s="78">
        <v>17484512</v>
      </c>
      <c r="AB68" s="78">
        <f t="shared" si="25"/>
        <v>48924138</v>
      </c>
      <c r="AC68" s="41">
        <f t="shared" si="26"/>
        <v>0.19856642620379786</v>
      </c>
      <c r="AD68" s="77">
        <v>44011712</v>
      </c>
      <c r="AE68" s="78">
        <v>6909462</v>
      </c>
      <c r="AF68" s="78">
        <f t="shared" si="27"/>
        <v>50921174</v>
      </c>
      <c r="AG68" s="41">
        <f t="shared" si="28"/>
        <v>0.2840195288485683</v>
      </c>
      <c r="AH68" s="41">
        <f t="shared" si="29"/>
        <v>-0.039218184561102265</v>
      </c>
      <c r="AI68" s="13">
        <v>179287580</v>
      </c>
      <c r="AJ68" s="13">
        <v>242114580</v>
      </c>
      <c r="AK68" s="13">
        <v>50921174</v>
      </c>
      <c r="AL68" s="13"/>
    </row>
    <row r="69" spans="1:38" s="14" customFormat="1" ht="12.75">
      <c r="A69" s="30" t="s">
        <v>98</v>
      </c>
      <c r="B69" s="61" t="s">
        <v>361</v>
      </c>
      <c r="C69" s="40" t="s">
        <v>362</v>
      </c>
      <c r="D69" s="77">
        <v>865142061</v>
      </c>
      <c r="E69" s="78">
        <v>390852537</v>
      </c>
      <c r="F69" s="79">
        <f t="shared" si="15"/>
        <v>1255994598</v>
      </c>
      <c r="G69" s="77">
        <v>865142061</v>
      </c>
      <c r="H69" s="78">
        <v>390852537</v>
      </c>
      <c r="I69" s="79">
        <f t="shared" si="16"/>
        <v>1255994598</v>
      </c>
      <c r="J69" s="77">
        <v>202456358</v>
      </c>
      <c r="K69" s="91">
        <v>7637395</v>
      </c>
      <c r="L69" s="78">
        <f t="shared" si="17"/>
        <v>210093753</v>
      </c>
      <c r="M69" s="41">
        <f t="shared" si="18"/>
        <v>0.16727281577050224</v>
      </c>
      <c r="N69" s="105">
        <v>0</v>
      </c>
      <c r="O69" s="106">
        <v>0</v>
      </c>
      <c r="P69" s="107">
        <f t="shared" si="19"/>
        <v>0</v>
      </c>
      <c r="Q69" s="41">
        <f t="shared" si="20"/>
        <v>0</v>
      </c>
      <c r="R69" s="105">
        <v>0</v>
      </c>
      <c r="S69" s="107">
        <v>0</v>
      </c>
      <c r="T69" s="107">
        <f t="shared" si="21"/>
        <v>0</v>
      </c>
      <c r="U69" s="41">
        <f t="shared" si="22"/>
        <v>0</v>
      </c>
      <c r="V69" s="105">
        <v>0</v>
      </c>
      <c r="W69" s="107">
        <v>0</v>
      </c>
      <c r="X69" s="107">
        <f t="shared" si="23"/>
        <v>0</v>
      </c>
      <c r="Y69" s="41">
        <f t="shared" si="24"/>
        <v>0</v>
      </c>
      <c r="Z69" s="77">
        <v>202456358</v>
      </c>
      <c r="AA69" s="78">
        <v>7637395</v>
      </c>
      <c r="AB69" s="78">
        <f t="shared" si="25"/>
        <v>210093753</v>
      </c>
      <c r="AC69" s="41">
        <f t="shared" si="26"/>
        <v>0.16727281577050224</v>
      </c>
      <c r="AD69" s="77">
        <v>166668265</v>
      </c>
      <c r="AE69" s="78">
        <v>13753906</v>
      </c>
      <c r="AF69" s="78">
        <f t="shared" si="27"/>
        <v>180422171</v>
      </c>
      <c r="AG69" s="41">
        <f t="shared" si="28"/>
        <v>0.18828620297238452</v>
      </c>
      <c r="AH69" s="41">
        <f t="shared" si="29"/>
        <v>0.16445640707870646</v>
      </c>
      <c r="AI69" s="13">
        <v>958233626</v>
      </c>
      <c r="AJ69" s="13">
        <v>876213713</v>
      </c>
      <c r="AK69" s="13">
        <v>180422171</v>
      </c>
      <c r="AL69" s="13"/>
    </row>
    <row r="70" spans="1:38" s="14" customFormat="1" ht="12.75">
      <c r="A70" s="30" t="s">
        <v>98</v>
      </c>
      <c r="B70" s="61" t="s">
        <v>363</v>
      </c>
      <c r="C70" s="40" t="s">
        <v>364</v>
      </c>
      <c r="D70" s="77">
        <v>107753005</v>
      </c>
      <c r="E70" s="78">
        <v>47524000</v>
      </c>
      <c r="F70" s="79">
        <f t="shared" si="15"/>
        <v>155277005</v>
      </c>
      <c r="G70" s="77">
        <v>107753005</v>
      </c>
      <c r="H70" s="78">
        <v>47524000</v>
      </c>
      <c r="I70" s="79">
        <f t="shared" si="16"/>
        <v>155277005</v>
      </c>
      <c r="J70" s="77">
        <v>25554916</v>
      </c>
      <c r="K70" s="91">
        <v>5548416</v>
      </c>
      <c r="L70" s="78">
        <f t="shared" si="17"/>
        <v>31103332</v>
      </c>
      <c r="M70" s="41">
        <f t="shared" si="18"/>
        <v>0.20030868060599186</v>
      </c>
      <c r="N70" s="105">
        <v>0</v>
      </c>
      <c r="O70" s="106">
        <v>0</v>
      </c>
      <c r="P70" s="107">
        <f t="shared" si="19"/>
        <v>0</v>
      </c>
      <c r="Q70" s="41">
        <f t="shared" si="20"/>
        <v>0</v>
      </c>
      <c r="R70" s="105">
        <v>0</v>
      </c>
      <c r="S70" s="107">
        <v>0</v>
      </c>
      <c r="T70" s="107">
        <f t="shared" si="21"/>
        <v>0</v>
      </c>
      <c r="U70" s="41">
        <f t="shared" si="22"/>
        <v>0</v>
      </c>
      <c r="V70" s="105">
        <v>0</v>
      </c>
      <c r="W70" s="107">
        <v>0</v>
      </c>
      <c r="X70" s="107">
        <f t="shared" si="23"/>
        <v>0</v>
      </c>
      <c r="Y70" s="41">
        <f t="shared" si="24"/>
        <v>0</v>
      </c>
      <c r="Z70" s="77">
        <v>25554916</v>
      </c>
      <c r="AA70" s="78">
        <v>5548416</v>
      </c>
      <c r="AB70" s="78">
        <f t="shared" si="25"/>
        <v>31103332</v>
      </c>
      <c r="AC70" s="41">
        <f t="shared" si="26"/>
        <v>0.20030868060599186</v>
      </c>
      <c r="AD70" s="77">
        <v>22144785</v>
      </c>
      <c r="AE70" s="78">
        <v>4711924</v>
      </c>
      <c r="AF70" s="78">
        <f t="shared" si="27"/>
        <v>26856709</v>
      </c>
      <c r="AG70" s="41">
        <f t="shared" si="28"/>
        <v>0.23373210572794942</v>
      </c>
      <c r="AH70" s="41">
        <f t="shared" si="29"/>
        <v>0.15812149582437662</v>
      </c>
      <c r="AI70" s="13">
        <v>114903808</v>
      </c>
      <c r="AJ70" s="13">
        <v>94862009</v>
      </c>
      <c r="AK70" s="13">
        <v>26856709</v>
      </c>
      <c r="AL70" s="13"/>
    </row>
    <row r="71" spans="1:38" s="14" customFormat="1" ht="12.75">
      <c r="A71" s="30" t="s">
        <v>98</v>
      </c>
      <c r="B71" s="61" t="s">
        <v>365</v>
      </c>
      <c r="C71" s="40" t="s">
        <v>366</v>
      </c>
      <c r="D71" s="77">
        <v>94318430</v>
      </c>
      <c r="E71" s="78">
        <v>39127000</v>
      </c>
      <c r="F71" s="79">
        <f t="shared" si="15"/>
        <v>133445430</v>
      </c>
      <c r="G71" s="77">
        <v>94318430</v>
      </c>
      <c r="H71" s="78">
        <v>39127000</v>
      </c>
      <c r="I71" s="79">
        <f t="shared" si="16"/>
        <v>133445430</v>
      </c>
      <c r="J71" s="77">
        <v>32014588</v>
      </c>
      <c r="K71" s="91">
        <v>1932704</v>
      </c>
      <c r="L71" s="78">
        <f t="shared" si="17"/>
        <v>33947292</v>
      </c>
      <c r="M71" s="41">
        <f t="shared" si="18"/>
        <v>0.2543908172801422</v>
      </c>
      <c r="N71" s="105">
        <v>0</v>
      </c>
      <c r="O71" s="106">
        <v>0</v>
      </c>
      <c r="P71" s="107">
        <f t="shared" si="19"/>
        <v>0</v>
      </c>
      <c r="Q71" s="41">
        <f t="shared" si="20"/>
        <v>0</v>
      </c>
      <c r="R71" s="105">
        <v>0</v>
      </c>
      <c r="S71" s="107">
        <v>0</v>
      </c>
      <c r="T71" s="107">
        <f t="shared" si="21"/>
        <v>0</v>
      </c>
      <c r="U71" s="41">
        <f t="shared" si="22"/>
        <v>0</v>
      </c>
      <c r="V71" s="105">
        <v>0</v>
      </c>
      <c r="W71" s="107">
        <v>0</v>
      </c>
      <c r="X71" s="107">
        <f t="shared" si="23"/>
        <v>0</v>
      </c>
      <c r="Y71" s="41">
        <f t="shared" si="24"/>
        <v>0</v>
      </c>
      <c r="Z71" s="77">
        <v>32014588</v>
      </c>
      <c r="AA71" s="78">
        <v>1932704</v>
      </c>
      <c r="AB71" s="78">
        <f t="shared" si="25"/>
        <v>33947292</v>
      </c>
      <c r="AC71" s="41">
        <f t="shared" si="26"/>
        <v>0.2543908172801422</v>
      </c>
      <c r="AD71" s="77">
        <v>19721900</v>
      </c>
      <c r="AE71" s="78">
        <v>0</v>
      </c>
      <c r="AF71" s="78">
        <f t="shared" si="27"/>
        <v>19721900</v>
      </c>
      <c r="AG71" s="41">
        <f t="shared" si="28"/>
        <v>0.5313011853448276</v>
      </c>
      <c r="AH71" s="41">
        <f t="shared" si="29"/>
        <v>0.7212992662978719</v>
      </c>
      <c r="AI71" s="13">
        <v>37120000</v>
      </c>
      <c r="AJ71" s="13">
        <v>73870461</v>
      </c>
      <c r="AK71" s="13">
        <v>19721900</v>
      </c>
      <c r="AL71" s="13"/>
    </row>
    <row r="72" spans="1:38" s="14" customFormat="1" ht="12.75">
      <c r="A72" s="30" t="s">
        <v>117</v>
      </c>
      <c r="B72" s="61" t="s">
        <v>367</v>
      </c>
      <c r="C72" s="40" t="s">
        <v>368</v>
      </c>
      <c r="D72" s="77">
        <v>553014262</v>
      </c>
      <c r="E72" s="78">
        <v>254825200</v>
      </c>
      <c r="F72" s="79">
        <f t="shared" si="15"/>
        <v>807839462</v>
      </c>
      <c r="G72" s="77">
        <v>553014262</v>
      </c>
      <c r="H72" s="78">
        <v>254825200</v>
      </c>
      <c r="I72" s="79">
        <f t="shared" si="16"/>
        <v>807839462</v>
      </c>
      <c r="J72" s="77">
        <v>83673309</v>
      </c>
      <c r="K72" s="91">
        <v>29808559</v>
      </c>
      <c r="L72" s="78">
        <f t="shared" si="17"/>
        <v>113481868</v>
      </c>
      <c r="M72" s="41">
        <f t="shared" si="18"/>
        <v>0.14047576695380598</v>
      </c>
      <c r="N72" s="105">
        <v>0</v>
      </c>
      <c r="O72" s="106">
        <v>0</v>
      </c>
      <c r="P72" s="107">
        <f t="shared" si="19"/>
        <v>0</v>
      </c>
      <c r="Q72" s="41">
        <f t="shared" si="20"/>
        <v>0</v>
      </c>
      <c r="R72" s="105">
        <v>0</v>
      </c>
      <c r="S72" s="107">
        <v>0</v>
      </c>
      <c r="T72" s="107">
        <f t="shared" si="21"/>
        <v>0</v>
      </c>
      <c r="U72" s="41">
        <f t="shared" si="22"/>
        <v>0</v>
      </c>
      <c r="V72" s="105">
        <v>0</v>
      </c>
      <c r="W72" s="107">
        <v>0</v>
      </c>
      <c r="X72" s="107">
        <f t="shared" si="23"/>
        <v>0</v>
      </c>
      <c r="Y72" s="41">
        <f t="shared" si="24"/>
        <v>0</v>
      </c>
      <c r="Z72" s="77">
        <v>83673309</v>
      </c>
      <c r="AA72" s="78">
        <v>29808559</v>
      </c>
      <c r="AB72" s="78">
        <f t="shared" si="25"/>
        <v>113481868</v>
      </c>
      <c r="AC72" s="41">
        <f t="shared" si="26"/>
        <v>0.14047576695380598</v>
      </c>
      <c r="AD72" s="77">
        <v>140564728</v>
      </c>
      <c r="AE72" s="78">
        <v>29450000</v>
      </c>
      <c r="AF72" s="78">
        <f t="shared" si="27"/>
        <v>170014728</v>
      </c>
      <c r="AG72" s="41">
        <f t="shared" si="28"/>
        <v>0.2930367283151789</v>
      </c>
      <c r="AH72" s="41">
        <f t="shared" si="29"/>
        <v>-0.3325174275489827</v>
      </c>
      <c r="AI72" s="13">
        <v>580182317</v>
      </c>
      <c r="AJ72" s="13">
        <v>360450452</v>
      </c>
      <c r="AK72" s="13">
        <v>170014728</v>
      </c>
      <c r="AL72" s="13"/>
    </row>
    <row r="73" spans="1:38" s="58" customFormat="1" ht="12.75">
      <c r="A73" s="62"/>
      <c r="B73" s="63" t="s">
        <v>369</v>
      </c>
      <c r="C73" s="33"/>
      <c r="D73" s="81">
        <f>SUM(D68:D72)</f>
        <v>1796416516</v>
      </c>
      <c r="E73" s="82">
        <f>SUM(E68:E72)</f>
        <v>802526737</v>
      </c>
      <c r="F73" s="90">
        <f t="shared" si="15"/>
        <v>2598943253</v>
      </c>
      <c r="G73" s="81">
        <f>SUM(G68:G72)</f>
        <v>1796416516</v>
      </c>
      <c r="H73" s="82">
        <f>SUM(H68:H72)</f>
        <v>802526737</v>
      </c>
      <c r="I73" s="90">
        <f t="shared" si="16"/>
        <v>2598943253</v>
      </c>
      <c r="J73" s="81">
        <f>SUM(J68:J72)</f>
        <v>375138797</v>
      </c>
      <c r="K73" s="92">
        <f>SUM(K68:K72)</f>
        <v>62411586</v>
      </c>
      <c r="L73" s="82">
        <f t="shared" si="17"/>
        <v>437550383</v>
      </c>
      <c r="M73" s="45">
        <f t="shared" si="18"/>
        <v>0.16835703607415395</v>
      </c>
      <c r="N73" s="111">
        <f>SUM(N68:N72)</f>
        <v>0</v>
      </c>
      <c r="O73" s="112">
        <f>SUM(O68:O72)</f>
        <v>0</v>
      </c>
      <c r="P73" s="113">
        <f t="shared" si="19"/>
        <v>0</v>
      </c>
      <c r="Q73" s="45">
        <f t="shared" si="20"/>
        <v>0</v>
      </c>
      <c r="R73" s="111">
        <f>SUM(R68:R72)</f>
        <v>0</v>
      </c>
      <c r="S73" s="113">
        <f>SUM(S68:S72)</f>
        <v>0</v>
      </c>
      <c r="T73" s="113">
        <f t="shared" si="21"/>
        <v>0</v>
      </c>
      <c r="U73" s="45">
        <f t="shared" si="22"/>
        <v>0</v>
      </c>
      <c r="V73" s="111">
        <f>SUM(V68:V72)</f>
        <v>0</v>
      </c>
      <c r="W73" s="113">
        <f>SUM(W68:W72)</f>
        <v>0</v>
      </c>
      <c r="X73" s="113">
        <f t="shared" si="23"/>
        <v>0</v>
      </c>
      <c r="Y73" s="45">
        <f t="shared" si="24"/>
        <v>0</v>
      </c>
      <c r="Z73" s="81">
        <f>SUM(Z68:Z72)</f>
        <v>375138797</v>
      </c>
      <c r="AA73" s="82">
        <f>SUM(AA68:AA72)</f>
        <v>62411586</v>
      </c>
      <c r="AB73" s="82">
        <f t="shared" si="25"/>
        <v>437550383</v>
      </c>
      <c r="AC73" s="45">
        <f t="shared" si="26"/>
        <v>0.16835703607415395</v>
      </c>
      <c r="AD73" s="81">
        <f>SUM(AD68:AD72)</f>
        <v>393111390</v>
      </c>
      <c r="AE73" s="82">
        <f>SUM(AE68:AE72)</f>
        <v>54825292</v>
      </c>
      <c r="AF73" s="82">
        <f t="shared" si="27"/>
        <v>447936682</v>
      </c>
      <c r="AG73" s="45">
        <f t="shared" si="28"/>
        <v>0.23957326534903178</v>
      </c>
      <c r="AH73" s="45">
        <f t="shared" si="29"/>
        <v>-0.023186980252713485</v>
      </c>
      <c r="AI73" s="64">
        <f>SUM(AI68:AI72)</f>
        <v>1869727331</v>
      </c>
      <c r="AJ73" s="64">
        <f>SUM(AJ68:AJ72)</f>
        <v>1647511215</v>
      </c>
      <c r="AK73" s="64">
        <f>SUM(AK68:AK72)</f>
        <v>447936682</v>
      </c>
      <c r="AL73" s="64"/>
    </row>
    <row r="74" spans="1:38" s="14" customFormat="1" ht="12.75">
      <c r="A74" s="30" t="s">
        <v>98</v>
      </c>
      <c r="B74" s="61" t="s">
        <v>370</v>
      </c>
      <c r="C74" s="40" t="s">
        <v>371</v>
      </c>
      <c r="D74" s="77">
        <v>89173000</v>
      </c>
      <c r="E74" s="78">
        <v>41604269</v>
      </c>
      <c r="F74" s="79">
        <f aca="true" t="shared" si="30" ref="F74:F81">$D74+$E74</f>
        <v>130777269</v>
      </c>
      <c r="G74" s="77">
        <v>89173000</v>
      </c>
      <c r="H74" s="78">
        <v>41604269</v>
      </c>
      <c r="I74" s="79">
        <f aca="true" t="shared" si="31" ref="I74:I81">$G74+$H74</f>
        <v>130777269</v>
      </c>
      <c r="J74" s="77">
        <v>16461027</v>
      </c>
      <c r="K74" s="91">
        <v>5889009</v>
      </c>
      <c r="L74" s="78">
        <f aca="true" t="shared" si="32" ref="L74:L81">$J74+$K74</f>
        <v>22350036</v>
      </c>
      <c r="M74" s="41">
        <f aca="true" t="shared" si="33" ref="M74:M81">IF($F74=0,0,$L74/$F74)</f>
        <v>0.17090153488371132</v>
      </c>
      <c r="N74" s="105">
        <v>0</v>
      </c>
      <c r="O74" s="106">
        <v>0</v>
      </c>
      <c r="P74" s="107">
        <f aca="true" t="shared" si="34" ref="P74:P81">$N74+$O74</f>
        <v>0</v>
      </c>
      <c r="Q74" s="41">
        <f aca="true" t="shared" si="35" ref="Q74:Q81">IF($F74=0,0,$P74/$F74)</f>
        <v>0</v>
      </c>
      <c r="R74" s="105">
        <v>0</v>
      </c>
      <c r="S74" s="107">
        <v>0</v>
      </c>
      <c r="T74" s="107">
        <f aca="true" t="shared" si="36" ref="T74:T81">$R74+$S74</f>
        <v>0</v>
      </c>
      <c r="U74" s="41">
        <f aca="true" t="shared" si="37" ref="U74:U81">IF($I74=0,0,$T74/$I74)</f>
        <v>0</v>
      </c>
      <c r="V74" s="105">
        <v>0</v>
      </c>
      <c r="W74" s="107">
        <v>0</v>
      </c>
      <c r="X74" s="107">
        <f aca="true" t="shared" si="38" ref="X74:X81">$V74+$W74</f>
        <v>0</v>
      </c>
      <c r="Y74" s="41">
        <f aca="true" t="shared" si="39" ref="Y74:Y81">IF($I74=0,0,$X74/$I74)</f>
        <v>0</v>
      </c>
      <c r="Z74" s="77">
        <v>16461027</v>
      </c>
      <c r="AA74" s="78">
        <v>5889009</v>
      </c>
      <c r="AB74" s="78">
        <f aca="true" t="shared" si="40" ref="AB74:AB81">$Z74+$AA74</f>
        <v>22350036</v>
      </c>
      <c r="AC74" s="41">
        <f aca="true" t="shared" si="41" ref="AC74:AC81">IF($F74=0,0,$AB74/$F74)</f>
        <v>0.17090153488371132</v>
      </c>
      <c r="AD74" s="77">
        <v>15969667</v>
      </c>
      <c r="AE74" s="78">
        <v>3032945</v>
      </c>
      <c r="AF74" s="78">
        <f aca="true" t="shared" si="42" ref="AF74:AF81">$AD74+$AE74</f>
        <v>19002612</v>
      </c>
      <c r="AG74" s="41">
        <f aca="true" t="shared" si="43" ref="AG74:AG81">IF($AI74=0,0,$AK74/$AI74)</f>
        <v>0.19014781460134486</v>
      </c>
      <c r="AH74" s="41">
        <f aca="true" t="shared" si="44" ref="AH74:AH81">IF($AF74=0,0,(($L74/$AF74)-1))</f>
        <v>0.17615599371286428</v>
      </c>
      <c r="AI74" s="13">
        <v>99936000</v>
      </c>
      <c r="AJ74" s="13">
        <v>74896000</v>
      </c>
      <c r="AK74" s="13">
        <v>19002612</v>
      </c>
      <c r="AL74" s="13"/>
    </row>
    <row r="75" spans="1:38" s="14" customFormat="1" ht="12.75">
      <c r="A75" s="30" t="s">
        <v>98</v>
      </c>
      <c r="B75" s="61" t="s">
        <v>372</v>
      </c>
      <c r="C75" s="40" t="s">
        <v>373</v>
      </c>
      <c r="D75" s="77">
        <v>26438542</v>
      </c>
      <c r="E75" s="78">
        <v>8374000</v>
      </c>
      <c r="F75" s="79">
        <f t="shared" si="30"/>
        <v>34812542</v>
      </c>
      <c r="G75" s="77">
        <v>26438542</v>
      </c>
      <c r="H75" s="78">
        <v>8374000</v>
      </c>
      <c r="I75" s="79">
        <f t="shared" si="31"/>
        <v>34812542</v>
      </c>
      <c r="J75" s="77">
        <v>15808003</v>
      </c>
      <c r="K75" s="91">
        <v>1236326</v>
      </c>
      <c r="L75" s="78">
        <f t="shared" si="32"/>
        <v>17044329</v>
      </c>
      <c r="M75" s="41">
        <f t="shared" si="33"/>
        <v>0.48960311487739105</v>
      </c>
      <c r="N75" s="105">
        <v>0</v>
      </c>
      <c r="O75" s="106">
        <v>0</v>
      </c>
      <c r="P75" s="107">
        <f t="shared" si="34"/>
        <v>0</v>
      </c>
      <c r="Q75" s="41">
        <f t="shared" si="35"/>
        <v>0</v>
      </c>
      <c r="R75" s="105">
        <v>0</v>
      </c>
      <c r="S75" s="107">
        <v>0</v>
      </c>
      <c r="T75" s="107">
        <f t="shared" si="36"/>
        <v>0</v>
      </c>
      <c r="U75" s="41">
        <f t="shared" si="37"/>
        <v>0</v>
      </c>
      <c r="V75" s="105">
        <v>0</v>
      </c>
      <c r="W75" s="107">
        <v>0</v>
      </c>
      <c r="X75" s="107">
        <f t="shared" si="38"/>
        <v>0</v>
      </c>
      <c r="Y75" s="41">
        <f t="shared" si="39"/>
        <v>0</v>
      </c>
      <c r="Z75" s="77">
        <v>15808003</v>
      </c>
      <c r="AA75" s="78">
        <v>1236326</v>
      </c>
      <c r="AB75" s="78">
        <f t="shared" si="40"/>
        <v>17044329</v>
      </c>
      <c r="AC75" s="41">
        <f t="shared" si="41"/>
        <v>0.48960311487739105</v>
      </c>
      <c r="AD75" s="77">
        <v>6180231</v>
      </c>
      <c r="AE75" s="78">
        <v>1559635</v>
      </c>
      <c r="AF75" s="78">
        <f t="shared" si="42"/>
        <v>7739866</v>
      </c>
      <c r="AG75" s="41">
        <f t="shared" si="43"/>
        <v>0.19403533088560462</v>
      </c>
      <c r="AH75" s="41">
        <f t="shared" si="44"/>
        <v>1.2021478149621712</v>
      </c>
      <c r="AI75" s="13">
        <v>39888952</v>
      </c>
      <c r="AJ75" s="13">
        <v>37852074</v>
      </c>
      <c r="AK75" s="13">
        <v>7739866</v>
      </c>
      <c r="AL75" s="13"/>
    </row>
    <row r="76" spans="1:38" s="14" customFormat="1" ht="12.75">
      <c r="A76" s="30" t="s">
        <v>98</v>
      </c>
      <c r="B76" s="61" t="s">
        <v>374</v>
      </c>
      <c r="C76" s="40" t="s">
        <v>375</v>
      </c>
      <c r="D76" s="77">
        <v>303040409</v>
      </c>
      <c r="E76" s="78">
        <v>90440560</v>
      </c>
      <c r="F76" s="79">
        <f t="shared" si="30"/>
        <v>393480969</v>
      </c>
      <c r="G76" s="77">
        <v>303040409</v>
      </c>
      <c r="H76" s="78">
        <v>90440560</v>
      </c>
      <c r="I76" s="79">
        <f t="shared" si="31"/>
        <v>393480969</v>
      </c>
      <c r="J76" s="77">
        <v>98650160</v>
      </c>
      <c r="K76" s="91">
        <v>9632117</v>
      </c>
      <c r="L76" s="78">
        <f t="shared" si="32"/>
        <v>108282277</v>
      </c>
      <c r="M76" s="41">
        <f t="shared" si="33"/>
        <v>0.2751906331713847</v>
      </c>
      <c r="N76" s="105">
        <v>0</v>
      </c>
      <c r="O76" s="106">
        <v>0</v>
      </c>
      <c r="P76" s="107">
        <f t="shared" si="34"/>
        <v>0</v>
      </c>
      <c r="Q76" s="41">
        <f t="shared" si="35"/>
        <v>0</v>
      </c>
      <c r="R76" s="105">
        <v>0</v>
      </c>
      <c r="S76" s="107">
        <v>0</v>
      </c>
      <c r="T76" s="107">
        <f t="shared" si="36"/>
        <v>0</v>
      </c>
      <c r="U76" s="41">
        <f t="shared" si="37"/>
        <v>0</v>
      </c>
      <c r="V76" s="105">
        <v>0</v>
      </c>
      <c r="W76" s="107">
        <v>0</v>
      </c>
      <c r="X76" s="107">
        <f t="shared" si="38"/>
        <v>0</v>
      </c>
      <c r="Y76" s="41">
        <f t="shared" si="39"/>
        <v>0</v>
      </c>
      <c r="Z76" s="77">
        <v>98650160</v>
      </c>
      <c r="AA76" s="78">
        <v>9632117</v>
      </c>
      <c r="AB76" s="78">
        <f t="shared" si="40"/>
        <v>108282277</v>
      </c>
      <c r="AC76" s="41">
        <f t="shared" si="41"/>
        <v>0.2751906331713847</v>
      </c>
      <c r="AD76" s="77">
        <v>90209628</v>
      </c>
      <c r="AE76" s="78">
        <v>4404873</v>
      </c>
      <c r="AF76" s="78">
        <f t="shared" si="42"/>
        <v>94614501</v>
      </c>
      <c r="AG76" s="41">
        <f t="shared" si="43"/>
        <v>0.23726265049233772</v>
      </c>
      <c r="AH76" s="41">
        <f t="shared" si="44"/>
        <v>0.1444575181979768</v>
      </c>
      <c r="AI76" s="13">
        <v>398775369</v>
      </c>
      <c r="AJ76" s="13">
        <v>340052255</v>
      </c>
      <c r="AK76" s="13">
        <v>94614501</v>
      </c>
      <c r="AL76" s="13"/>
    </row>
    <row r="77" spans="1:38" s="14" customFormat="1" ht="12.75">
      <c r="A77" s="30" t="s">
        <v>98</v>
      </c>
      <c r="B77" s="61" t="s">
        <v>376</v>
      </c>
      <c r="C77" s="40" t="s">
        <v>377</v>
      </c>
      <c r="D77" s="77">
        <v>85525701</v>
      </c>
      <c r="E77" s="78">
        <v>27222399</v>
      </c>
      <c r="F77" s="79">
        <f t="shared" si="30"/>
        <v>112748100</v>
      </c>
      <c r="G77" s="77">
        <v>85525701</v>
      </c>
      <c r="H77" s="78">
        <v>27222399</v>
      </c>
      <c r="I77" s="79">
        <f t="shared" si="31"/>
        <v>112748100</v>
      </c>
      <c r="J77" s="77">
        <v>39440102</v>
      </c>
      <c r="K77" s="91">
        <v>0</v>
      </c>
      <c r="L77" s="78">
        <f t="shared" si="32"/>
        <v>39440102</v>
      </c>
      <c r="M77" s="41">
        <f t="shared" si="33"/>
        <v>0.3498072428714985</v>
      </c>
      <c r="N77" s="105">
        <v>0</v>
      </c>
      <c r="O77" s="106">
        <v>0</v>
      </c>
      <c r="P77" s="107">
        <f t="shared" si="34"/>
        <v>0</v>
      </c>
      <c r="Q77" s="41">
        <f t="shared" si="35"/>
        <v>0</v>
      </c>
      <c r="R77" s="105">
        <v>0</v>
      </c>
      <c r="S77" s="107">
        <v>0</v>
      </c>
      <c r="T77" s="107">
        <f t="shared" si="36"/>
        <v>0</v>
      </c>
      <c r="U77" s="41">
        <f t="shared" si="37"/>
        <v>0</v>
      </c>
      <c r="V77" s="105">
        <v>0</v>
      </c>
      <c r="W77" s="107">
        <v>0</v>
      </c>
      <c r="X77" s="107">
        <f t="shared" si="38"/>
        <v>0</v>
      </c>
      <c r="Y77" s="41">
        <f t="shared" si="39"/>
        <v>0</v>
      </c>
      <c r="Z77" s="77">
        <v>39440102</v>
      </c>
      <c r="AA77" s="78">
        <v>0</v>
      </c>
      <c r="AB77" s="78">
        <f t="shared" si="40"/>
        <v>39440102</v>
      </c>
      <c r="AC77" s="41">
        <f t="shared" si="41"/>
        <v>0.3498072428714985</v>
      </c>
      <c r="AD77" s="77">
        <v>22003497</v>
      </c>
      <c r="AE77" s="78">
        <v>0</v>
      </c>
      <c r="AF77" s="78">
        <f t="shared" si="42"/>
        <v>22003497</v>
      </c>
      <c r="AG77" s="41">
        <f t="shared" si="43"/>
        <v>0.22103705697036916</v>
      </c>
      <c r="AH77" s="41">
        <f t="shared" si="44"/>
        <v>0.7924469914941248</v>
      </c>
      <c r="AI77" s="13">
        <v>99546643</v>
      </c>
      <c r="AJ77" s="13">
        <v>88684900</v>
      </c>
      <c r="AK77" s="13">
        <v>22003497</v>
      </c>
      <c r="AL77" s="13"/>
    </row>
    <row r="78" spans="1:38" s="14" customFormat="1" ht="12.75">
      <c r="A78" s="30" t="s">
        <v>98</v>
      </c>
      <c r="B78" s="61" t="s">
        <v>378</v>
      </c>
      <c r="C78" s="40" t="s">
        <v>379</v>
      </c>
      <c r="D78" s="77">
        <v>101316189</v>
      </c>
      <c r="E78" s="78">
        <v>52703600</v>
      </c>
      <c r="F78" s="79">
        <f t="shared" si="30"/>
        <v>154019789</v>
      </c>
      <c r="G78" s="77">
        <v>101316189</v>
      </c>
      <c r="H78" s="78">
        <v>52703600</v>
      </c>
      <c r="I78" s="79">
        <f t="shared" si="31"/>
        <v>154019789</v>
      </c>
      <c r="J78" s="77">
        <v>38082981</v>
      </c>
      <c r="K78" s="91">
        <v>0</v>
      </c>
      <c r="L78" s="78">
        <f t="shared" si="32"/>
        <v>38082981</v>
      </c>
      <c r="M78" s="41">
        <f t="shared" si="33"/>
        <v>0.2472603114655611</v>
      </c>
      <c r="N78" s="105">
        <v>0</v>
      </c>
      <c r="O78" s="106">
        <v>0</v>
      </c>
      <c r="P78" s="107">
        <f t="shared" si="34"/>
        <v>0</v>
      </c>
      <c r="Q78" s="41">
        <f t="shared" si="35"/>
        <v>0</v>
      </c>
      <c r="R78" s="105">
        <v>0</v>
      </c>
      <c r="S78" s="107">
        <v>0</v>
      </c>
      <c r="T78" s="107">
        <f t="shared" si="36"/>
        <v>0</v>
      </c>
      <c r="U78" s="41">
        <f t="shared" si="37"/>
        <v>0</v>
      </c>
      <c r="V78" s="105">
        <v>0</v>
      </c>
      <c r="W78" s="107">
        <v>0</v>
      </c>
      <c r="X78" s="107">
        <f t="shared" si="38"/>
        <v>0</v>
      </c>
      <c r="Y78" s="41">
        <f t="shared" si="39"/>
        <v>0</v>
      </c>
      <c r="Z78" s="77">
        <v>38082981</v>
      </c>
      <c r="AA78" s="78">
        <v>0</v>
      </c>
      <c r="AB78" s="78">
        <f t="shared" si="40"/>
        <v>38082981</v>
      </c>
      <c r="AC78" s="41">
        <f t="shared" si="41"/>
        <v>0.2472603114655611</v>
      </c>
      <c r="AD78" s="77">
        <v>41484805</v>
      </c>
      <c r="AE78" s="78">
        <v>7347898</v>
      </c>
      <c r="AF78" s="78">
        <f t="shared" si="42"/>
        <v>48832703</v>
      </c>
      <c r="AG78" s="41">
        <f t="shared" si="43"/>
        <v>0.5736183411448239</v>
      </c>
      <c r="AH78" s="41">
        <f t="shared" si="44"/>
        <v>-0.22013366739088758</v>
      </c>
      <c r="AI78" s="13">
        <v>85131000</v>
      </c>
      <c r="AJ78" s="13">
        <v>86600027</v>
      </c>
      <c r="AK78" s="13">
        <v>48832703</v>
      </c>
      <c r="AL78" s="13"/>
    </row>
    <row r="79" spans="1:38" s="14" customFormat="1" ht="12.75">
      <c r="A79" s="30" t="s">
        <v>117</v>
      </c>
      <c r="B79" s="61" t="s">
        <v>380</v>
      </c>
      <c r="C79" s="40" t="s">
        <v>381</v>
      </c>
      <c r="D79" s="77">
        <v>562607613</v>
      </c>
      <c r="E79" s="78">
        <v>294807705</v>
      </c>
      <c r="F79" s="79">
        <f t="shared" si="30"/>
        <v>857415318</v>
      </c>
      <c r="G79" s="77">
        <v>562607613</v>
      </c>
      <c r="H79" s="78">
        <v>294807705</v>
      </c>
      <c r="I79" s="79">
        <f t="shared" si="31"/>
        <v>857415318</v>
      </c>
      <c r="J79" s="77">
        <v>177484463</v>
      </c>
      <c r="K79" s="91">
        <v>42363924</v>
      </c>
      <c r="L79" s="78">
        <f t="shared" si="32"/>
        <v>219848387</v>
      </c>
      <c r="M79" s="41">
        <f t="shared" si="33"/>
        <v>0.256408280076937</v>
      </c>
      <c r="N79" s="105">
        <v>0</v>
      </c>
      <c r="O79" s="106">
        <v>0</v>
      </c>
      <c r="P79" s="107">
        <f t="shared" si="34"/>
        <v>0</v>
      </c>
      <c r="Q79" s="41">
        <f t="shared" si="35"/>
        <v>0</v>
      </c>
      <c r="R79" s="105">
        <v>0</v>
      </c>
      <c r="S79" s="107">
        <v>0</v>
      </c>
      <c r="T79" s="107">
        <f t="shared" si="36"/>
        <v>0</v>
      </c>
      <c r="U79" s="41">
        <f t="shared" si="37"/>
        <v>0</v>
      </c>
      <c r="V79" s="105">
        <v>0</v>
      </c>
      <c r="W79" s="107">
        <v>0</v>
      </c>
      <c r="X79" s="107">
        <f t="shared" si="38"/>
        <v>0</v>
      </c>
      <c r="Y79" s="41">
        <f t="shared" si="39"/>
        <v>0</v>
      </c>
      <c r="Z79" s="77">
        <v>177484463</v>
      </c>
      <c r="AA79" s="78">
        <v>42363924</v>
      </c>
      <c r="AB79" s="78">
        <f t="shared" si="40"/>
        <v>219848387</v>
      </c>
      <c r="AC79" s="41">
        <f t="shared" si="41"/>
        <v>0.256408280076937</v>
      </c>
      <c r="AD79" s="77">
        <v>84383765</v>
      </c>
      <c r="AE79" s="78">
        <v>15804804</v>
      </c>
      <c r="AF79" s="78">
        <f t="shared" si="42"/>
        <v>100188569</v>
      </c>
      <c r="AG79" s="41">
        <f t="shared" si="43"/>
        <v>0.147010874295401</v>
      </c>
      <c r="AH79" s="41">
        <f t="shared" si="44"/>
        <v>1.1943460136654913</v>
      </c>
      <c r="AI79" s="13">
        <v>681504477</v>
      </c>
      <c r="AJ79" s="13">
        <v>697557659</v>
      </c>
      <c r="AK79" s="13">
        <v>100188569</v>
      </c>
      <c r="AL79" s="13"/>
    </row>
    <row r="80" spans="1:38" s="58" customFormat="1" ht="12.75">
      <c r="A80" s="62"/>
      <c r="B80" s="63" t="s">
        <v>382</v>
      </c>
      <c r="C80" s="33"/>
      <c r="D80" s="81">
        <f>SUM(D74:D79)</f>
        <v>1168101454</v>
      </c>
      <c r="E80" s="82">
        <f>SUM(E74:E79)</f>
        <v>515152533</v>
      </c>
      <c r="F80" s="83">
        <f t="shared" si="30"/>
        <v>1683253987</v>
      </c>
      <c r="G80" s="81">
        <f>SUM(G74:G79)</f>
        <v>1168101454</v>
      </c>
      <c r="H80" s="82">
        <f>SUM(H74:H79)</f>
        <v>515152533</v>
      </c>
      <c r="I80" s="90">
        <f t="shared" si="31"/>
        <v>1683253987</v>
      </c>
      <c r="J80" s="81">
        <f>SUM(J74:J79)</f>
        <v>385926736</v>
      </c>
      <c r="K80" s="92">
        <f>SUM(K74:K79)</f>
        <v>59121376</v>
      </c>
      <c r="L80" s="82">
        <f t="shared" si="32"/>
        <v>445048112</v>
      </c>
      <c r="M80" s="45">
        <f t="shared" si="33"/>
        <v>0.26439747978449313</v>
      </c>
      <c r="N80" s="111">
        <f>SUM(N74:N79)</f>
        <v>0</v>
      </c>
      <c r="O80" s="112">
        <f>SUM(O74:O79)</f>
        <v>0</v>
      </c>
      <c r="P80" s="113">
        <f t="shared" si="34"/>
        <v>0</v>
      </c>
      <c r="Q80" s="45">
        <f t="shared" si="35"/>
        <v>0</v>
      </c>
      <c r="R80" s="111">
        <f>SUM(R74:R79)</f>
        <v>0</v>
      </c>
      <c r="S80" s="113">
        <f>SUM(S74:S79)</f>
        <v>0</v>
      </c>
      <c r="T80" s="113">
        <f t="shared" si="36"/>
        <v>0</v>
      </c>
      <c r="U80" s="45">
        <f t="shared" si="37"/>
        <v>0</v>
      </c>
      <c r="V80" s="111">
        <f>SUM(V74:V79)</f>
        <v>0</v>
      </c>
      <c r="W80" s="113">
        <f>SUM(W74:W79)</f>
        <v>0</v>
      </c>
      <c r="X80" s="113">
        <f t="shared" si="38"/>
        <v>0</v>
      </c>
      <c r="Y80" s="45">
        <f t="shared" si="39"/>
        <v>0</v>
      </c>
      <c r="Z80" s="81">
        <f>SUM(Z74:Z79)</f>
        <v>385926736</v>
      </c>
      <c r="AA80" s="82">
        <f>SUM(AA74:AA79)</f>
        <v>59121376</v>
      </c>
      <c r="AB80" s="82">
        <f t="shared" si="40"/>
        <v>445048112</v>
      </c>
      <c r="AC80" s="45">
        <f t="shared" si="41"/>
        <v>0.26439747978449313</v>
      </c>
      <c r="AD80" s="81">
        <f>SUM(AD74:AD79)</f>
        <v>260231593</v>
      </c>
      <c r="AE80" s="82">
        <f>SUM(AE74:AE79)</f>
        <v>32150155</v>
      </c>
      <c r="AF80" s="82">
        <f t="shared" si="42"/>
        <v>292381748</v>
      </c>
      <c r="AG80" s="45">
        <f t="shared" si="43"/>
        <v>0.2081331168916568</v>
      </c>
      <c r="AH80" s="45">
        <f t="shared" si="44"/>
        <v>0.5221473811012307</v>
      </c>
      <c r="AI80" s="64">
        <f>SUM(AI74:AI79)</f>
        <v>1404782441</v>
      </c>
      <c r="AJ80" s="64">
        <f>SUM(AJ74:AJ79)</f>
        <v>1325642915</v>
      </c>
      <c r="AK80" s="64">
        <f>SUM(AK74:AK79)</f>
        <v>292381748</v>
      </c>
      <c r="AL80" s="64"/>
    </row>
    <row r="81" spans="1:38" s="58" customFormat="1" ht="12.75">
      <c r="A81" s="62"/>
      <c r="B81" s="63" t="s">
        <v>383</v>
      </c>
      <c r="C81" s="33"/>
      <c r="D81" s="81">
        <f>SUM(D9,D11:D17,D19:D26,D28:D33,D35:D39,D41:D44,D46:D51,D53:D58,D60:D66,D68:D72,D74:D79)</f>
        <v>41479746941</v>
      </c>
      <c r="E81" s="82">
        <f>SUM(E9,E11:E17,E19:E26,E28:E33,E35:E39,E41:E44,E46:E51,E53:E58,E60:E66,E68:E72,E74:E79)</f>
        <v>10176062828</v>
      </c>
      <c r="F81" s="83">
        <f t="shared" si="30"/>
        <v>51655809769</v>
      </c>
      <c r="G81" s="81">
        <f>SUM(G9,G11:G17,G19:G26,G28:G33,G35:G39,G41:G44,G46:G51,G53:G58,G60:G66,G68:G72,G74:G79)</f>
        <v>41533707941</v>
      </c>
      <c r="H81" s="82">
        <f>SUM(H9,H11:H17,H19:H26,H28:H33,H35:H39,H41:H44,H46:H51,H53:H58,H60:H66,H68:H72,H74:H79)</f>
        <v>10274998544</v>
      </c>
      <c r="I81" s="90">
        <f t="shared" si="31"/>
        <v>51808706485</v>
      </c>
      <c r="J81" s="81">
        <f>SUM(J9,J11:J17,J19:J26,J28:J33,J35:J39,J41:J44,J46:J51,J53:J58,J60:J66,J68:J72,J74:J79)</f>
        <v>10137028109</v>
      </c>
      <c r="K81" s="92">
        <f>SUM(K9,K11:K17,K19:K26,K28:K33,K35:K39,K41:K44,K46:K51,K53:K58,K60:K66,K68:K72,K74:K79)</f>
        <v>1150453153</v>
      </c>
      <c r="L81" s="82">
        <f t="shared" si="32"/>
        <v>11287481262</v>
      </c>
      <c r="M81" s="45">
        <f t="shared" si="33"/>
        <v>0.21851329622895413</v>
      </c>
      <c r="N81" s="111">
        <f>SUM(N9,N11:N17,N19:N26,N28:N33,N35:N39,N41:N44,N46:N51,N53:N58,N60:N66,N68:N72,N74:N79)</f>
        <v>0</v>
      </c>
      <c r="O81" s="112">
        <f>SUM(O9,O11:O17,O19:O26,O28:O33,O35:O39,O41:O44,O46:O51,O53:O58,O60:O66,O68:O72,O74:O79)</f>
        <v>0</v>
      </c>
      <c r="P81" s="113">
        <f t="shared" si="34"/>
        <v>0</v>
      </c>
      <c r="Q81" s="45">
        <f t="shared" si="35"/>
        <v>0</v>
      </c>
      <c r="R81" s="111">
        <f>SUM(R9,R11:R17,R19:R26,R28:R33,R35:R39,R41:R44,R46:R51,R53:R58,R60:R66,R68:R72,R74:R79)</f>
        <v>0</v>
      </c>
      <c r="S81" s="113">
        <f>SUM(S9,S11:S17,S19:S26,S28:S33,S35:S39,S41:S44,S46:S51,S53:S58,S60:S66,S68:S72,S74:S79)</f>
        <v>0</v>
      </c>
      <c r="T81" s="113">
        <f t="shared" si="36"/>
        <v>0</v>
      </c>
      <c r="U81" s="45">
        <f t="shared" si="37"/>
        <v>0</v>
      </c>
      <c r="V81" s="111">
        <f>SUM(V9,V11:V17,V19:V26,V28:V33,V35:V39,V41:V44,V46:V51,V53:V58,V60:V66,V68:V72,V74:V79)</f>
        <v>0</v>
      </c>
      <c r="W81" s="113">
        <f>SUM(W9,W11:W17,W19:W26,W28:W33,W35:W39,W41:W44,W46:W51,W53:W58,W60:W66,W68:W72,W74:W79)</f>
        <v>0</v>
      </c>
      <c r="X81" s="113">
        <f t="shared" si="38"/>
        <v>0</v>
      </c>
      <c r="Y81" s="45">
        <f t="shared" si="39"/>
        <v>0</v>
      </c>
      <c r="Z81" s="81">
        <f>SUM(Z9,Z11:Z17,Z19:Z26,Z28:Z33,Z35:Z39,Z41:Z44,Z46:Z51,Z53:Z58,Z60:Z66,Z68:Z72,Z74:Z79)</f>
        <v>10137028109</v>
      </c>
      <c r="AA81" s="82">
        <f>SUM(AA9,AA11:AA17,AA19:AA26,AA28:AA33,AA35:AA39,AA41:AA44,AA46:AA51,AA53:AA58,AA60:AA66,AA68:AA72,AA74:AA79)</f>
        <v>1150453153</v>
      </c>
      <c r="AB81" s="82">
        <f t="shared" si="40"/>
        <v>11287481262</v>
      </c>
      <c r="AC81" s="45">
        <f t="shared" si="41"/>
        <v>0.21851329622895413</v>
      </c>
      <c r="AD81" s="81">
        <f>SUM(AD9,AD11:AD17,AD19:AD26,AD28:AD33,AD35:AD39,AD41:AD44,AD46:AD51,AD53:AD58,AD60:AD66,AD68:AD72,AD74:AD79)</f>
        <v>9063098692</v>
      </c>
      <c r="AE81" s="82">
        <f>SUM(AE9,AE11:AE17,AE19:AE26,AE28:AE33,AE35:AE39,AE41:AE44,AE46:AE51,AE53:AE58,AE60:AE66,AE68:AE72,AE74:AE79)</f>
        <v>1320174079</v>
      </c>
      <c r="AF81" s="82">
        <f t="shared" si="42"/>
        <v>10383272771</v>
      </c>
      <c r="AG81" s="45">
        <f t="shared" si="43"/>
        <v>0.23399841537073604</v>
      </c>
      <c r="AH81" s="45">
        <f t="shared" si="44"/>
        <v>0.08708318763669709</v>
      </c>
      <c r="AI81" s="64">
        <f>SUM(AI9,AI11:AI17,AI19:AI26,AI28:AI33,AI35:AI39,AI41:AI44,AI46:AI51,AI53:AI58,AI60:AI66,AI68:AI72,AI74:AI79)</f>
        <v>44373261052</v>
      </c>
      <c r="AJ81" s="64">
        <f>SUM(AJ9,AJ11:AJ17,AJ19:AJ26,AJ28:AJ33,AJ35:AJ39,AJ41:AJ44,AJ46:AJ51,AJ53:AJ58,AJ60:AJ66,AJ68:AJ72,AJ74:AJ79)</f>
        <v>44364147619</v>
      </c>
      <c r="AK81" s="64">
        <f>SUM(AK9,AK11:AK17,AK19:AK26,AK28:AK33,AK35:AK39,AK41:AK44,AK46:AK51,AK53:AK58,AK60:AK66,AK68:AK72,AK74:AK79)</f>
        <v>10383272771</v>
      </c>
      <c r="AL81" s="64"/>
    </row>
    <row r="82" spans="1:38" s="14" customFormat="1" ht="12.75">
      <c r="A82" s="65"/>
      <c r="B82" s="66"/>
      <c r="C82" s="67"/>
      <c r="D82" s="68"/>
      <c r="E82" s="68"/>
      <c r="F82" s="69"/>
      <c r="G82" s="70"/>
      <c r="H82" s="68"/>
      <c r="I82" s="71"/>
      <c r="J82" s="70"/>
      <c r="K82" s="72"/>
      <c r="L82" s="68"/>
      <c r="M82" s="71"/>
      <c r="N82" s="70"/>
      <c r="O82" s="72"/>
      <c r="P82" s="68"/>
      <c r="Q82" s="71"/>
      <c r="R82" s="70"/>
      <c r="S82" s="72"/>
      <c r="T82" s="68"/>
      <c r="U82" s="71"/>
      <c r="V82" s="70"/>
      <c r="W82" s="72"/>
      <c r="X82" s="68"/>
      <c r="Y82" s="71"/>
      <c r="Z82" s="70"/>
      <c r="AA82" s="72"/>
      <c r="AB82" s="68"/>
      <c r="AC82" s="71"/>
      <c r="AD82" s="70"/>
      <c r="AE82" s="68"/>
      <c r="AF82" s="68"/>
      <c r="AG82" s="71"/>
      <c r="AH82" s="71"/>
      <c r="AI82" s="13"/>
      <c r="AJ82" s="13"/>
      <c r="AK82" s="13"/>
      <c r="AL82" s="13"/>
    </row>
    <row r="83" spans="1:38" s="14" customFormat="1" ht="12.75">
      <c r="A83" s="13"/>
      <c r="B83" s="130" t="s">
        <v>658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</row>
    <row r="84" spans="1:38" s="14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30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1" t="s">
        <v>384</v>
      </c>
      <c r="C9" s="40" t="s">
        <v>385</v>
      </c>
      <c r="D9" s="77">
        <v>194839210</v>
      </c>
      <c r="E9" s="78">
        <v>54932014</v>
      </c>
      <c r="F9" s="79">
        <f>$D9+$E9</f>
        <v>249771224</v>
      </c>
      <c r="G9" s="77">
        <v>194839210</v>
      </c>
      <c r="H9" s="78">
        <v>54932014</v>
      </c>
      <c r="I9" s="80">
        <f>$G9+$H9</f>
        <v>249771224</v>
      </c>
      <c r="J9" s="77">
        <v>0</v>
      </c>
      <c r="K9" s="78">
        <v>0</v>
      </c>
      <c r="L9" s="78">
        <f>$J9+$K9</f>
        <v>0</v>
      </c>
      <c r="M9" s="41">
        <f>IF($F9=0,0,$L9/$F9)</f>
        <v>0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0</v>
      </c>
      <c r="AA9" s="78">
        <v>0</v>
      </c>
      <c r="AB9" s="78">
        <f>$Z9+$AA9</f>
        <v>0</v>
      </c>
      <c r="AC9" s="41">
        <f>IF($F9=0,0,$AB9/$F9)</f>
        <v>0</v>
      </c>
      <c r="AD9" s="77">
        <v>59599710</v>
      </c>
      <c r="AE9" s="78">
        <v>147478</v>
      </c>
      <c r="AF9" s="78">
        <f>$AD9+$AE9</f>
        <v>59747188</v>
      </c>
      <c r="AG9" s="41">
        <f>IF($AI9=0,0,$AK9/$AI9)</f>
        <v>0.22472247067186718</v>
      </c>
      <c r="AH9" s="41">
        <f>IF($AF9=0,0,(($L9/$AF9)-1))</f>
        <v>-1</v>
      </c>
      <c r="AI9" s="13">
        <v>265871000</v>
      </c>
      <c r="AJ9" s="13">
        <v>240350700</v>
      </c>
      <c r="AK9" s="13">
        <v>59747188</v>
      </c>
      <c r="AL9" s="13"/>
    </row>
    <row r="10" spans="1:38" s="14" customFormat="1" ht="12.75">
      <c r="A10" s="30" t="s">
        <v>98</v>
      </c>
      <c r="B10" s="61" t="s">
        <v>386</v>
      </c>
      <c r="C10" s="40" t="s">
        <v>387</v>
      </c>
      <c r="D10" s="77">
        <v>185123688</v>
      </c>
      <c r="E10" s="78">
        <v>81243000</v>
      </c>
      <c r="F10" s="80">
        <f aca="true" t="shared" si="0" ref="F10:F44">$D10+$E10</f>
        <v>266366688</v>
      </c>
      <c r="G10" s="77">
        <v>185123688</v>
      </c>
      <c r="H10" s="78">
        <v>81243000</v>
      </c>
      <c r="I10" s="80">
        <f aca="true" t="shared" si="1" ref="I10:I44">$G10+$H10</f>
        <v>266366688</v>
      </c>
      <c r="J10" s="77">
        <v>76135708</v>
      </c>
      <c r="K10" s="78">
        <v>3333775</v>
      </c>
      <c r="L10" s="78">
        <f aca="true" t="shared" si="2" ref="L10:L44">$J10+$K10</f>
        <v>79469483</v>
      </c>
      <c r="M10" s="41">
        <f aca="true" t="shared" si="3" ref="M10:M44">IF($F10=0,0,$L10/$F10)</f>
        <v>0.298346176831241</v>
      </c>
      <c r="N10" s="105">
        <v>0</v>
      </c>
      <c r="O10" s="106">
        <v>0</v>
      </c>
      <c r="P10" s="107">
        <f aca="true" t="shared" si="4" ref="P10:P44">$N10+$O10</f>
        <v>0</v>
      </c>
      <c r="Q10" s="41">
        <f aca="true" t="shared" si="5" ref="Q10:Q44">IF($F10=0,0,$P10/$F10)</f>
        <v>0</v>
      </c>
      <c r="R10" s="105">
        <v>0</v>
      </c>
      <c r="S10" s="107">
        <v>0</v>
      </c>
      <c r="T10" s="107">
        <f aca="true" t="shared" si="6" ref="T10:T44">$R10+$S10</f>
        <v>0</v>
      </c>
      <c r="U10" s="41">
        <f aca="true" t="shared" si="7" ref="U10:U44">IF($I10=0,0,$T10/$I10)</f>
        <v>0</v>
      </c>
      <c r="V10" s="105">
        <v>0</v>
      </c>
      <c r="W10" s="107">
        <v>0</v>
      </c>
      <c r="X10" s="107">
        <f aca="true" t="shared" si="8" ref="X10:X44">$V10+$W10</f>
        <v>0</v>
      </c>
      <c r="Y10" s="41">
        <f aca="true" t="shared" si="9" ref="Y10:Y44">IF($I10=0,0,$X10/$I10)</f>
        <v>0</v>
      </c>
      <c r="Z10" s="77">
        <v>76135708</v>
      </c>
      <c r="AA10" s="78">
        <v>3333775</v>
      </c>
      <c r="AB10" s="78">
        <f aca="true" t="shared" si="10" ref="AB10:AB44">$Z10+$AA10</f>
        <v>79469483</v>
      </c>
      <c r="AC10" s="41">
        <f aca="true" t="shared" si="11" ref="AC10:AC44">IF($F10=0,0,$AB10/$F10)</f>
        <v>0.298346176831241</v>
      </c>
      <c r="AD10" s="77">
        <v>55582977</v>
      </c>
      <c r="AE10" s="78">
        <v>7507204</v>
      </c>
      <c r="AF10" s="78">
        <f aca="true" t="shared" si="12" ref="AF10:AF44">$AD10+$AE10</f>
        <v>63090181</v>
      </c>
      <c r="AG10" s="41">
        <f aca="true" t="shared" si="13" ref="AG10:AG44">IF($AI10=0,0,$AK10/$AI10)</f>
        <v>0.23549680003357043</v>
      </c>
      <c r="AH10" s="41">
        <f aca="true" t="shared" si="14" ref="AH10:AH44">IF($AF10=0,0,(($L10/$AF10)-1))</f>
        <v>0.2596172929033125</v>
      </c>
      <c r="AI10" s="13">
        <v>267902498</v>
      </c>
      <c r="AJ10" s="13">
        <v>216423328</v>
      </c>
      <c r="AK10" s="13">
        <v>63090181</v>
      </c>
      <c r="AL10" s="13"/>
    </row>
    <row r="11" spans="1:38" s="14" customFormat="1" ht="12.75">
      <c r="A11" s="30" t="s">
        <v>98</v>
      </c>
      <c r="B11" s="61" t="s">
        <v>388</v>
      </c>
      <c r="C11" s="40" t="s">
        <v>389</v>
      </c>
      <c r="D11" s="77">
        <v>683338617</v>
      </c>
      <c r="E11" s="78">
        <v>118376400</v>
      </c>
      <c r="F11" s="79">
        <f t="shared" si="0"/>
        <v>801715017</v>
      </c>
      <c r="G11" s="77">
        <v>683338617</v>
      </c>
      <c r="H11" s="78">
        <v>118376400</v>
      </c>
      <c r="I11" s="80">
        <f t="shared" si="1"/>
        <v>801715017</v>
      </c>
      <c r="J11" s="77">
        <v>230381393</v>
      </c>
      <c r="K11" s="78">
        <v>18679814</v>
      </c>
      <c r="L11" s="78">
        <f t="shared" si="2"/>
        <v>249061207</v>
      </c>
      <c r="M11" s="41">
        <f t="shared" si="3"/>
        <v>0.3106605236508873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230381393</v>
      </c>
      <c r="AA11" s="78">
        <v>18679814</v>
      </c>
      <c r="AB11" s="78">
        <f t="shared" si="10"/>
        <v>249061207</v>
      </c>
      <c r="AC11" s="41">
        <f t="shared" si="11"/>
        <v>0.3106605236508873</v>
      </c>
      <c r="AD11" s="77">
        <v>197857542</v>
      </c>
      <c r="AE11" s="78">
        <v>6817005</v>
      </c>
      <c r="AF11" s="78">
        <f t="shared" si="12"/>
        <v>204674547</v>
      </c>
      <c r="AG11" s="41">
        <f t="shared" si="13"/>
        <v>0.2633962161023907</v>
      </c>
      <c r="AH11" s="41">
        <f t="shared" si="14"/>
        <v>0.21686458160330013</v>
      </c>
      <c r="AI11" s="13">
        <v>777059557</v>
      </c>
      <c r="AJ11" s="13">
        <v>777059557</v>
      </c>
      <c r="AK11" s="13">
        <v>204674547</v>
      </c>
      <c r="AL11" s="13"/>
    </row>
    <row r="12" spans="1:38" s="14" customFormat="1" ht="12.75">
      <c r="A12" s="30" t="s">
        <v>98</v>
      </c>
      <c r="B12" s="61" t="s">
        <v>390</v>
      </c>
      <c r="C12" s="40" t="s">
        <v>391</v>
      </c>
      <c r="D12" s="77">
        <v>336488000</v>
      </c>
      <c r="E12" s="78">
        <v>45701000</v>
      </c>
      <c r="F12" s="79">
        <f t="shared" si="0"/>
        <v>382189000</v>
      </c>
      <c r="G12" s="77">
        <v>336488000</v>
      </c>
      <c r="H12" s="78">
        <v>45701000</v>
      </c>
      <c r="I12" s="80">
        <f t="shared" si="1"/>
        <v>382189000</v>
      </c>
      <c r="J12" s="77">
        <v>65367011</v>
      </c>
      <c r="K12" s="78">
        <v>3658297</v>
      </c>
      <c r="L12" s="78">
        <f t="shared" si="2"/>
        <v>69025308</v>
      </c>
      <c r="M12" s="41">
        <f t="shared" si="3"/>
        <v>0.1806051665537208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65367011</v>
      </c>
      <c r="AA12" s="78">
        <v>3658297</v>
      </c>
      <c r="AB12" s="78">
        <f t="shared" si="10"/>
        <v>69025308</v>
      </c>
      <c r="AC12" s="41">
        <f t="shared" si="11"/>
        <v>0.1806051665537208</v>
      </c>
      <c r="AD12" s="77">
        <v>66977873</v>
      </c>
      <c r="AE12" s="78">
        <v>0</v>
      </c>
      <c r="AF12" s="78">
        <f t="shared" si="12"/>
        <v>66977873</v>
      </c>
      <c r="AG12" s="41">
        <f t="shared" si="13"/>
        <v>0.15965016244407418</v>
      </c>
      <c r="AH12" s="41">
        <f t="shared" si="14"/>
        <v>0.03056882681240114</v>
      </c>
      <c r="AI12" s="13">
        <v>419529000</v>
      </c>
      <c r="AJ12" s="13">
        <v>361757330</v>
      </c>
      <c r="AK12" s="13">
        <v>66977873</v>
      </c>
      <c r="AL12" s="13"/>
    </row>
    <row r="13" spans="1:38" s="14" customFormat="1" ht="12.75">
      <c r="A13" s="30" t="s">
        <v>98</v>
      </c>
      <c r="B13" s="61" t="s">
        <v>392</v>
      </c>
      <c r="C13" s="40" t="s">
        <v>393</v>
      </c>
      <c r="D13" s="77">
        <v>111791555</v>
      </c>
      <c r="E13" s="78">
        <v>34257961</v>
      </c>
      <c r="F13" s="79">
        <f t="shared" si="0"/>
        <v>146049516</v>
      </c>
      <c r="G13" s="77">
        <v>111791555</v>
      </c>
      <c r="H13" s="78">
        <v>34257961</v>
      </c>
      <c r="I13" s="80">
        <f t="shared" si="1"/>
        <v>146049516</v>
      </c>
      <c r="J13" s="77">
        <v>46337418</v>
      </c>
      <c r="K13" s="78">
        <v>7132450</v>
      </c>
      <c r="L13" s="78">
        <f t="shared" si="2"/>
        <v>53469868</v>
      </c>
      <c r="M13" s="41">
        <f t="shared" si="3"/>
        <v>0.36610780688927447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46337418</v>
      </c>
      <c r="AA13" s="78">
        <v>7132450</v>
      </c>
      <c r="AB13" s="78">
        <f t="shared" si="10"/>
        <v>53469868</v>
      </c>
      <c r="AC13" s="41">
        <f t="shared" si="11"/>
        <v>0.36610780688927447</v>
      </c>
      <c r="AD13" s="77">
        <v>28947996</v>
      </c>
      <c r="AE13" s="78">
        <v>4794072</v>
      </c>
      <c r="AF13" s="78">
        <f t="shared" si="12"/>
        <v>33742068</v>
      </c>
      <c r="AG13" s="41">
        <f t="shared" si="13"/>
        <v>0.30533845136327165</v>
      </c>
      <c r="AH13" s="41">
        <f t="shared" si="14"/>
        <v>0.5846648166318673</v>
      </c>
      <c r="AI13" s="13">
        <v>110507104</v>
      </c>
      <c r="AJ13" s="13">
        <v>97980623</v>
      </c>
      <c r="AK13" s="13">
        <v>33742068</v>
      </c>
      <c r="AL13" s="13"/>
    </row>
    <row r="14" spans="1:38" s="14" customFormat="1" ht="12.75">
      <c r="A14" s="30" t="s">
        <v>117</v>
      </c>
      <c r="B14" s="61" t="s">
        <v>394</v>
      </c>
      <c r="C14" s="40" t="s">
        <v>395</v>
      </c>
      <c r="D14" s="77">
        <v>1308078000</v>
      </c>
      <c r="E14" s="78">
        <v>937827809</v>
      </c>
      <c r="F14" s="79">
        <f t="shared" si="0"/>
        <v>2245905809</v>
      </c>
      <c r="G14" s="77">
        <v>1308078000</v>
      </c>
      <c r="H14" s="78">
        <v>937827809</v>
      </c>
      <c r="I14" s="80">
        <f t="shared" si="1"/>
        <v>2245905809</v>
      </c>
      <c r="J14" s="77">
        <v>267875286</v>
      </c>
      <c r="K14" s="78">
        <v>27890943</v>
      </c>
      <c r="L14" s="78">
        <f t="shared" si="2"/>
        <v>295766229</v>
      </c>
      <c r="M14" s="41">
        <f t="shared" si="3"/>
        <v>0.13169128812739092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267875286</v>
      </c>
      <c r="AA14" s="78">
        <v>27890943</v>
      </c>
      <c r="AB14" s="78">
        <f t="shared" si="10"/>
        <v>295766229</v>
      </c>
      <c r="AC14" s="41">
        <f t="shared" si="11"/>
        <v>0.13169128812739092</v>
      </c>
      <c r="AD14" s="77">
        <v>185934606</v>
      </c>
      <c r="AE14" s="78">
        <v>51463408</v>
      </c>
      <c r="AF14" s="78">
        <f t="shared" si="12"/>
        <v>237398014</v>
      </c>
      <c r="AG14" s="41">
        <f t="shared" si="13"/>
        <v>0.2200781160551235</v>
      </c>
      <c r="AH14" s="41">
        <f t="shared" si="14"/>
        <v>0.2458664839546636</v>
      </c>
      <c r="AI14" s="13">
        <v>1078698865</v>
      </c>
      <c r="AJ14" s="13">
        <v>1284331949</v>
      </c>
      <c r="AK14" s="13">
        <v>237398014</v>
      </c>
      <c r="AL14" s="13"/>
    </row>
    <row r="15" spans="1:38" s="58" customFormat="1" ht="12.75">
      <c r="A15" s="62"/>
      <c r="B15" s="63" t="s">
        <v>396</v>
      </c>
      <c r="C15" s="33"/>
      <c r="D15" s="81">
        <f>SUM(D9:D14)</f>
        <v>2819659070</v>
      </c>
      <c r="E15" s="82">
        <f>SUM(E9:E14)</f>
        <v>1272338184</v>
      </c>
      <c r="F15" s="90">
        <f t="shared" si="0"/>
        <v>4091997254</v>
      </c>
      <c r="G15" s="81">
        <f>SUM(G9:G14)</f>
        <v>2819659070</v>
      </c>
      <c r="H15" s="82">
        <f>SUM(H9:H14)</f>
        <v>1272338184</v>
      </c>
      <c r="I15" s="83">
        <f t="shared" si="1"/>
        <v>4091997254</v>
      </c>
      <c r="J15" s="81">
        <f>SUM(J9:J14)</f>
        <v>686096816</v>
      </c>
      <c r="K15" s="82">
        <f>SUM(K9:K14)</f>
        <v>60695279</v>
      </c>
      <c r="L15" s="82">
        <f t="shared" si="2"/>
        <v>746792095</v>
      </c>
      <c r="M15" s="45">
        <f t="shared" si="3"/>
        <v>0.1825006344444629</v>
      </c>
      <c r="N15" s="111">
        <f>SUM(N9:N14)</f>
        <v>0</v>
      </c>
      <c r="O15" s="112">
        <f>SUM(O9:O14)</f>
        <v>0</v>
      </c>
      <c r="P15" s="113">
        <f t="shared" si="4"/>
        <v>0</v>
      </c>
      <c r="Q15" s="45">
        <f t="shared" si="5"/>
        <v>0</v>
      </c>
      <c r="R15" s="111">
        <f>SUM(R9:R14)</f>
        <v>0</v>
      </c>
      <c r="S15" s="113">
        <f>SUM(S9:S14)</f>
        <v>0</v>
      </c>
      <c r="T15" s="113">
        <f t="shared" si="6"/>
        <v>0</v>
      </c>
      <c r="U15" s="45">
        <f t="shared" si="7"/>
        <v>0</v>
      </c>
      <c r="V15" s="111">
        <f>SUM(V9:V14)</f>
        <v>0</v>
      </c>
      <c r="W15" s="113">
        <f>SUM(W9:W14)</f>
        <v>0</v>
      </c>
      <c r="X15" s="113">
        <f t="shared" si="8"/>
        <v>0</v>
      </c>
      <c r="Y15" s="45">
        <f t="shared" si="9"/>
        <v>0</v>
      </c>
      <c r="Z15" s="81">
        <f>SUM(Z9:Z14)</f>
        <v>686096816</v>
      </c>
      <c r="AA15" s="82">
        <f>SUM(AA9:AA14)</f>
        <v>60695279</v>
      </c>
      <c r="AB15" s="82">
        <f t="shared" si="10"/>
        <v>746792095</v>
      </c>
      <c r="AC15" s="45">
        <f t="shared" si="11"/>
        <v>0.1825006344444629</v>
      </c>
      <c r="AD15" s="81">
        <f>SUM(AD9:AD14)</f>
        <v>594900704</v>
      </c>
      <c r="AE15" s="82">
        <f>SUM(AE9:AE14)</f>
        <v>70729167</v>
      </c>
      <c r="AF15" s="82">
        <f t="shared" si="12"/>
        <v>665629871</v>
      </c>
      <c r="AG15" s="45">
        <f t="shared" si="13"/>
        <v>0.22798916330370111</v>
      </c>
      <c r="AH15" s="45">
        <f t="shared" si="14"/>
        <v>0.12193296535515596</v>
      </c>
      <c r="AI15" s="64">
        <f>SUM(AI9:AI14)</f>
        <v>2919568024</v>
      </c>
      <c r="AJ15" s="64">
        <f>SUM(AJ9:AJ14)</f>
        <v>2977903487</v>
      </c>
      <c r="AK15" s="64">
        <f>SUM(AK9:AK14)</f>
        <v>665629871</v>
      </c>
      <c r="AL15" s="64"/>
    </row>
    <row r="16" spans="1:38" s="14" customFormat="1" ht="12.75">
      <c r="A16" s="30" t="s">
        <v>98</v>
      </c>
      <c r="B16" s="61" t="s">
        <v>397</v>
      </c>
      <c r="C16" s="40" t="s">
        <v>398</v>
      </c>
      <c r="D16" s="77">
        <v>152838000</v>
      </c>
      <c r="E16" s="78">
        <v>12039000</v>
      </c>
      <c r="F16" s="79">
        <f t="shared" si="0"/>
        <v>164877000</v>
      </c>
      <c r="G16" s="77">
        <v>152838000</v>
      </c>
      <c r="H16" s="78">
        <v>12039000</v>
      </c>
      <c r="I16" s="80">
        <f t="shared" si="1"/>
        <v>164877000</v>
      </c>
      <c r="J16" s="77">
        <v>43105398</v>
      </c>
      <c r="K16" s="78">
        <v>2267910</v>
      </c>
      <c r="L16" s="78">
        <f t="shared" si="2"/>
        <v>45373308</v>
      </c>
      <c r="M16" s="41">
        <f t="shared" si="3"/>
        <v>0.27519489073673103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43105398</v>
      </c>
      <c r="AA16" s="78">
        <v>2267910</v>
      </c>
      <c r="AB16" s="78">
        <f t="shared" si="10"/>
        <v>45373308</v>
      </c>
      <c r="AC16" s="41">
        <f t="shared" si="11"/>
        <v>0.27519489073673103</v>
      </c>
      <c r="AD16" s="77">
        <v>45187602</v>
      </c>
      <c r="AE16" s="78">
        <v>1027104</v>
      </c>
      <c r="AF16" s="78">
        <f t="shared" si="12"/>
        <v>46214706</v>
      </c>
      <c r="AG16" s="41">
        <f t="shared" si="13"/>
        <v>0.30352200665451357</v>
      </c>
      <c r="AH16" s="41">
        <f t="shared" si="14"/>
        <v>-0.018206282649509853</v>
      </c>
      <c r="AI16" s="13">
        <v>152261467</v>
      </c>
      <c r="AJ16" s="13">
        <v>152261467</v>
      </c>
      <c r="AK16" s="13">
        <v>46214706</v>
      </c>
      <c r="AL16" s="13"/>
    </row>
    <row r="17" spans="1:38" s="14" customFormat="1" ht="12.75">
      <c r="A17" s="30" t="s">
        <v>98</v>
      </c>
      <c r="B17" s="61" t="s">
        <v>399</v>
      </c>
      <c r="C17" s="40" t="s">
        <v>400</v>
      </c>
      <c r="D17" s="77">
        <v>96772554</v>
      </c>
      <c r="E17" s="78">
        <v>18222542</v>
      </c>
      <c r="F17" s="79">
        <f t="shared" si="0"/>
        <v>114995096</v>
      </c>
      <c r="G17" s="77">
        <v>96772554</v>
      </c>
      <c r="H17" s="78">
        <v>18222542</v>
      </c>
      <c r="I17" s="80">
        <f t="shared" si="1"/>
        <v>114995096</v>
      </c>
      <c r="J17" s="77">
        <v>25475987</v>
      </c>
      <c r="K17" s="78">
        <v>1358805</v>
      </c>
      <c r="L17" s="78">
        <f t="shared" si="2"/>
        <v>26834792</v>
      </c>
      <c r="M17" s="41">
        <f t="shared" si="3"/>
        <v>0.2333559685014742</v>
      </c>
      <c r="N17" s="105">
        <v>0</v>
      </c>
      <c r="O17" s="106">
        <v>0</v>
      </c>
      <c r="P17" s="107">
        <f t="shared" si="4"/>
        <v>0</v>
      </c>
      <c r="Q17" s="41">
        <f t="shared" si="5"/>
        <v>0</v>
      </c>
      <c r="R17" s="105">
        <v>0</v>
      </c>
      <c r="S17" s="107">
        <v>0</v>
      </c>
      <c r="T17" s="107">
        <f t="shared" si="6"/>
        <v>0</v>
      </c>
      <c r="U17" s="41">
        <f t="shared" si="7"/>
        <v>0</v>
      </c>
      <c r="V17" s="105">
        <v>0</v>
      </c>
      <c r="W17" s="107">
        <v>0</v>
      </c>
      <c r="X17" s="107">
        <f t="shared" si="8"/>
        <v>0</v>
      </c>
      <c r="Y17" s="41">
        <f t="shared" si="9"/>
        <v>0</v>
      </c>
      <c r="Z17" s="77">
        <v>25475987</v>
      </c>
      <c r="AA17" s="78">
        <v>1358805</v>
      </c>
      <c r="AB17" s="78">
        <f t="shared" si="10"/>
        <v>26834792</v>
      </c>
      <c r="AC17" s="41">
        <f t="shared" si="11"/>
        <v>0.2333559685014742</v>
      </c>
      <c r="AD17" s="77">
        <v>28811615</v>
      </c>
      <c r="AE17" s="78">
        <v>5325805</v>
      </c>
      <c r="AF17" s="78">
        <f t="shared" si="12"/>
        <v>34137420</v>
      </c>
      <c r="AG17" s="41">
        <f t="shared" si="13"/>
        <v>0.42956453863219635</v>
      </c>
      <c r="AH17" s="41">
        <f t="shared" si="14"/>
        <v>-0.21391856795270414</v>
      </c>
      <c r="AI17" s="13">
        <v>79469828</v>
      </c>
      <c r="AJ17" s="13">
        <v>79469828</v>
      </c>
      <c r="AK17" s="13">
        <v>34137420</v>
      </c>
      <c r="AL17" s="13"/>
    </row>
    <row r="18" spans="1:38" s="14" customFormat="1" ht="12.75">
      <c r="A18" s="30" t="s">
        <v>98</v>
      </c>
      <c r="B18" s="61" t="s">
        <v>401</v>
      </c>
      <c r="C18" s="40" t="s">
        <v>402</v>
      </c>
      <c r="D18" s="77">
        <v>643844146</v>
      </c>
      <c r="E18" s="78">
        <v>95778500</v>
      </c>
      <c r="F18" s="79">
        <f t="shared" si="0"/>
        <v>739622646</v>
      </c>
      <c r="G18" s="77">
        <v>643844146</v>
      </c>
      <c r="H18" s="78">
        <v>95778500</v>
      </c>
      <c r="I18" s="80">
        <f t="shared" si="1"/>
        <v>739622646</v>
      </c>
      <c r="J18" s="77">
        <v>198082081</v>
      </c>
      <c r="K18" s="78">
        <v>29515803</v>
      </c>
      <c r="L18" s="78">
        <f t="shared" si="2"/>
        <v>227597884</v>
      </c>
      <c r="M18" s="41">
        <f t="shared" si="3"/>
        <v>0.30772162700924116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198082081</v>
      </c>
      <c r="AA18" s="78">
        <v>29515803</v>
      </c>
      <c r="AB18" s="78">
        <f t="shared" si="10"/>
        <v>227597884</v>
      </c>
      <c r="AC18" s="41">
        <f t="shared" si="11"/>
        <v>0.30772162700924116</v>
      </c>
      <c r="AD18" s="77">
        <v>156070380</v>
      </c>
      <c r="AE18" s="78">
        <v>24330619</v>
      </c>
      <c r="AF18" s="78">
        <f t="shared" si="12"/>
        <v>180400999</v>
      </c>
      <c r="AG18" s="41">
        <f t="shared" si="13"/>
        <v>0.31443673052875576</v>
      </c>
      <c r="AH18" s="41">
        <f t="shared" si="14"/>
        <v>0.26162208225909</v>
      </c>
      <c r="AI18" s="13">
        <v>573727499</v>
      </c>
      <c r="AJ18" s="13">
        <v>573727499</v>
      </c>
      <c r="AK18" s="13">
        <v>180400999</v>
      </c>
      <c r="AL18" s="13"/>
    </row>
    <row r="19" spans="1:38" s="14" customFormat="1" ht="12.75">
      <c r="A19" s="30" t="s">
        <v>98</v>
      </c>
      <c r="B19" s="61" t="s">
        <v>403</v>
      </c>
      <c r="C19" s="40" t="s">
        <v>404</v>
      </c>
      <c r="D19" s="77">
        <v>697731003</v>
      </c>
      <c r="E19" s="78">
        <v>216927201</v>
      </c>
      <c r="F19" s="79">
        <f t="shared" si="0"/>
        <v>914658204</v>
      </c>
      <c r="G19" s="77">
        <v>697731003</v>
      </c>
      <c r="H19" s="78">
        <v>216927201</v>
      </c>
      <c r="I19" s="80">
        <f t="shared" si="1"/>
        <v>914658204</v>
      </c>
      <c r="J19" s="77">
        <v>163783362</v>
      </c>
      <c r="K19" s="78">
        <v>6119525</v>
      </c>
      <c r="L19" s="78">
        <f t="shared" si="2"/>
        <v>169902887</v>
      </c>
      <c r="M19" s="41">
        <f t="shared" si="3"/>
        <v>0.1857556038495884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163783362</v>
      </c>
      <c r="AA19" s="78">
        <v>6119525</v>
      </c>
      <c r="AB19" s="78">
        <f t="shared" si="10"/>
        <v>169902887</v>
      </c>
      <c r="AC19" s="41">
        <f t="shared" si="11"/>
        <v>0.1857556038495884</v>
      </c>
      <c r="AD19" s="77">
        <v>198767932</v>
      </c>
      <c r="AE19" s="78">
        <v>22574857</v>
      </c>
      <c r="AF19" s="78">
        <f t="shared" si="12"/>
        <v>221342789</v>
      </c>
      <c r="AG19" s="41">
        <f t="shared" si="13"/>
        <v>0.28598441925247553</v>
      </c>
      <c r="AH19" s="41">
        <f t="shared" si="14"/>
        <v>-0.23239926736443173</v>
      </c>
      <c r="AI19" s="13">
        <v>773968000</v>
      </c>
      <c r="AJ19" s="13">
        <v>773968000</v>
      </c>
      <c r="AK19" s="13">
        <v>221342789</v>
      </c>
      <c r="AL19" s="13"/>
    </row>
    <row r="20" spans="1:38" s="14" customFormat="1" ht="12.75">
      <c r="A20" s="30" t="s">
        <v>117</v>
      </c>
      <c r="B20" s="61" t="s">
        <v>405</v>
      </c>
      <c r="C20" s="40" t="s">
        <v>406</v>
      </c>
      <c r="D20" s="77">
        <v>516679725</v>
      </c>
      <c r="E20" s="78">
        <v>816469363</v>
      </c>
      <c r="F20" s="79">
        <f t="shared" si="0"/>
        <v>1333149088</v>
      </c>
      <c r="G20" s="77">
        <v>516679725</v>
      </c>
      <c r="H20" s="78">
        <v>816469363</v>
      </c>
      <c r="I20" s="80">
        <f t="shared" si="1"/>
        <v>1333149088</v>
      </c>
      <c r="J20" s="77">
        <v>66123323</v>
      </c>
      <c r="K20" s="78">
        <v>37202771</v>
      </c>
      <c r="L20" s="78">
        <f t="shared" si="2"/>
        <v>103326094</v>
      </c>
      <c r="M20" s="41">
        <f t="shared" si="3"/>
        <v>0.07750528048967918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66123323</v>
      </c>
      <c r="AA20" s="78">
        <v>37202771</v>
      </c>
      <c r="AB20" s="78">
        <f t="shared" si="10"/>
        <v>103326094</v>
      </c>
      <c r="AC20" s="41">
        <f t="shared" si="11"/>
        <v>0.07750528048967918</v>
      </c>
      <c r="AD20" s="77">
        <v>715347591</v>
      </c>
      <c r="AE20" s="78">
        <v>93082968</v>
      </c>
      <c r="AF20" s="78">
        <f t="shared" si="12"/>
        <v>808430559</v>
      </c>
      <c r="AG20" s="41">
        <f t="shared" si="13"/>
        <v>1.8275159998244892</v>
      </c>
      <c r="AH20" s="41">
        <f t="shared" si="14"/>
        <v>-0.8721892772982126</v>
      </c>
      <c r="AI20" s="13">
        <v>442365790</v>
      </c>
      <c r="AJ20" s="13">
        <v>442365790</v>
      </c>
      <c r="AK20" s="13">
        <v>808430559</v>
      </c>
      <c r="AL20" s="13"/>
    </row>
    <row r="21" spans="1:38" s="58" customFormat="1" ht="12.75">
      <c r="A21" s="62"/>
      <c r="B21" s="63" t="s">
        <v>407</v>
      </c>
      <c r="C21" s="33"/>
      <c r="D21" s="81">
        <f>SUM(D16:D20)</f>
        <v>2107865428</v>
      </c>
      <c r="E21" s="82">
        <f>SUM(E16:E20)</f>
        <v>1159436606</v>
      </c>
      <c r="F21" s="83">
        <f t="shared" si="0"/>
        <v>3267302034</v>
      </c>
      <c r="G21" s="81">
        <f>SUM(G16:G20)</f>
        <v>2107865428</v>
      </c>
      <c r="H21" s="82">
        <f>SUM(H16:H20)</f>
        <v>1159436606</v>
      </c>
      <c r="I21" s="83">
        <f t="shared" si="1"/>
        <v>3267302034</v>
      </c>
      <c r="J21" s="81">
        <f>SUM(J16:J20)</f>
        <v>496570151</v>
      </c>
      <c r="K21" s="82">
        <f>SUM(K16:K20)</f>
        <v>76464814</v>
      </c>
      <c r="L21" s="82">
        <f t="shared" si="2"/>
        <v>573034965</v>
      </c>
      <c r="M21" s="45">
        <f t="shared" si="3"/>
        <v>0.17538475446619822</v>
      </c>
      <c r="N21" s="111">
        <f>SUM(N16:N20)</f>
        <v>0</v>
      </c>
      <c r="O21" s="112">
        <f>SUM(O16:O20)</f>
        <v>0</v>
      </c>
      <c r="P21" s="113">
        <f t="shared" si="4"/>
        <v>0</v>
      </c>
      <c r="Q21" s="45">
        <f t="shared" si="5"/>
        <v>0</v>
      </c>
      <c r="R21" s="111">
        <f>SUM(R16:R20)</f>
        <v>0</v>
      </c>
      <c r="S21" s="113">
        <f>SUM(S16:S20)</f>
        <v>0</v>
      </c>
      <c r="T21" s="113">
        <f t="shared" si="6"/>
        <v>0</v>
      </c>
      <c r="U21" s="45">
        <f t="shared" si="7"/>
        <v>0</v>
      </c>
      <c r="V21" s="111">
        <f>SUM(V16:V20)</f>
        <v>0</v>
      </c>
      <c r="W21" s="113">
        <f>SUM(W16:W20)</f>
        <v>0</v>
      </c>
      <c r="X21" s="113">
        <f t="shared" si="8"/>
        <v>0</v>
      </c>
      <c r="Y21" s="45">
        <f t="shared" si="9"/>
        <v>0</v>
      </c>
      <c r="Z21" s="81">
        <f>SUM(Z16:Z20)</f>
        <v>496570151</v>
      </c>
      <c r="AA21" s="82">
        <f>SUM(AA16:AA20)</f>
        <v>76464814</v>
      </c>
      <c r="AB21" s="82">
        <f t="shared" si="10"/>
        <v>573034965</v>
      </c>
      <c r="AC21" s="45">
        <f t="shared" si="11"/>
        <v>0.17538475446619822</v>
      </c>
      <c r="AD21" s="81">
        <f>SUM(AD16:AD20)</f>
        <v>1144185120</v>
      </c>
      <c r="AE21" s="82">
        <f>SUM(AE16:AE20)</f>
        <v>146341353</v>
      </c>
      <c r="AF21" s="82">
        <f t="shared" si="12"/>
        <v>1290526473</v>
      </c>
      <c r="AG21" s="45">
        <f t="shared" si="13"/>
        <v>0.6383080456486628</v>
      </c>
      <c r="AH21" s="45">
        <f t="shared" si="14"/>
        <v>-0.5559680665303175</v>
      </c>
      <c r="AI21" s="64">
        <f>SUM(AI16:AI20)</f>
        <v>2021792584</v>
      </c>
      <c r="AJ21" s="64">
        <f>SUM(AJ16:AJ20)</f>
        <v>2021792584</v>
      </c>
      <c r="AK21" s="64">
        <f>SUM(AK16:AK20)</f>
        <v>1290526473</v>
      </c>
      <c r="AL21" s="64"/>
    </row>
    <row r="22" spans="1:38" s="14" customFormat="1" ht="12.75">
      <c r="A22" s="30" t="s">
        <v>98</v>
      </c>
      <c r="B22" s="61" t="s">
        <v>408</v>
      </c>
      <c r="C22" s="40" t="s">
        <v>409</v>
      </c>
      <c r="D22" s="77">
        <v>147548200</v>
      </c>
      <c r="E22" s="78">
        <v>39755000</v>
      </c>
      <c r="F22" s="79">
        <f t="shared" si="0"/>
        <v>187303200</v>
      </c>
      <c r="G22" s="77">
        <v>147548200</v>
      </c>
      <c r="H22" s="78">
        <v>39755000</v>
      </c>
      <c r="I22" s="80">
        <f t="shared" si="1"/>
        <v>187303200</v>
      </c>
      <c r="J22" s="77">
        <v>54113589</v>
      </c>
      <c r="K22" s="78">
        <v>8917000</v>
      </c>
      <c r="L22" s="78">
        <f t="shared" si="2"/>
        <v>63030589</v>
      </c>
      <c r="M22" s="41">
        <f t="shared" si="3"/>
        <v>0.3365163488931316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54113589</v>
      </c>
      <c r="AA22" s="78">
        <v>8917000</v>
      </c>
      <c r="AB22" s="78">
        <f t="shared" si="10"/>
        <v>63030589</v>
      </c>
      <c r="AC22" s="41">
        <f t="shared" si="11"/>
        <v>0.3365163488931316</v>
      </c>
      <c r="AD22" s="77">
        <v>37866532</v>
      </c>
      <c r="AE22" s="78">
        <v>0</v>
      </c>
      <c r="AF22" s="78">
        <f t="shared" si="12"/>
        <v>37866532</v>
      </c>
      <c r="AG22" s="41">
        <f t="shared" si="13"/>
        <v>0.3147031298966499</v>
      </c>
      <c r="AH22" s="41">
        <f t="shared" si="14"/>
        <v>0.6645461221534625</v>
      </c>
      <c r="AI22" s="13">
        <v>120324612</v>
      </c>
      <c r="AJ22" s="13">
        <v>120324612</v>
      </c>
      <c r="AK22" s="13">
        <v>37866532</v>
      </c>
      <c r="AL22" s="13"/>
    </row>
    <row r="23" spans="1:38" s="14" customFormat="1" ht="12.75">
      <c r="A23" s="30" t="s">
        <v>98</v>
      </c>
      <c r="B23" s="61" t="s">
        <v>410</v>
      </c>
      <c r="C23" s="40" t="s">
        <v>411</v>
      </c>
      <c r="D23" s="77">
        <v>64797813</v>
      </c>
      <c r="E23" s="78">
        <v>37527987</v>
      </c>
      <c r="F23" s="79">
        <f t="shared" si="0"/>
        <v>102325800</v>
      </c>
      <c r="G23" s="77">
        <v>64797813</v>
      </c>
      <c r="H23" s="78">
        <v>37527987</v>
      </c>
      <c r="I23" s="80">
        <f t="shared" si="1"/>
        <v>102325800</v>
      </c>
      <c r="J23" s="77">
        <v>2265333</v>
      </c>
      <c r="K23" s="78">
        <v>7959501</v>
      </c>
      <c r="L23" s="78">
        <f t="shared" si="2"/>
        <v>10224834</v>
      </c>
      <c r="M23" s="41">
        <f t="shared" si="3"/>
        <v>0.09992430061626686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2265333</v>
      </c>
      <c r="AA23" s="78">
        <v>7959501</v>
      </c>
      <c r="AB23" s="78">
        <f t="shared" si="10"/>
        <v>10224834</v>
      </c>
      <c r="AC23" s="41">
        <f t="shared" si="11"/>
        <v>0.09992430061626686</v>
      </c>
      <c r="AD23" s="77">
        <v>28735636</v>
      </c>
      <c r="AE23" s="78">
        <v>3881756</v>
      </c>
      <c r="AF23" s="78">
        <f t="shared" si="12"/>
        <v>32617392</v>
      </c>
      <c r="AG23" s="41">
        <f t="shared" si="13"/>
        <v>0.34756703971555447</v>
      </c>
      <c r="AH23" s="41">
        <f t="shared" si="14"/>
        <v>-0.6865220248142463</v>
      </c>
      <c r="AI23" s="13">
        <v>93844894</v>
      </c>
      <c r="AJ23" s="13">
        <v>93844894</v>
      </c>
      <c r="AK23" s="13">
        <v>32617392</v>
      </c>
      <c r="AL23" s="13"/>
    </row>
    <row r="24" spans="1:38" s="14" customFormat="1" ht="12.75">
      <c r="A24" s="30" t="s">
        <v>98</v>
      </c>
      <c r="B24" s="61" t="s">
        <v>412</v>
      </c>
      <c r="C24" s="40" t="s">
        <v>413</v>
      </c>
      <c r="D24" s="77">
        <v>131701455</v>
      </c>
      <c r="E24" s="78">
        <v>35943655</v>
      </c>
      <c r="F24" s="79">
        <f t="shared" si="0"/>
        <v>167645110</v>
      </c>
      <c r="G24" s="77">
        <v>131701455</v>
      </c>
      <c r="H24" s="78">
        <v>35943655</v>
      </c>
      <c r="I24" s="80">
        <f t="shared" si="1"/>
        <v>167645110</v>
      </c>
      <c r="J24" s="77">
        <v>9879755</v>
      </c>
      <c r="K24" s="78">
        <v>5568437</v>
      </c>
      <c r="L24" s="78">
        <f t="shared" si="2"/>
        <v>15448192</v>
      </c>
      <c r="M24" s="41">
        <f t="shared" si="3"/>
        <v>0.092148181357631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9879755</v>
      </c>
      <c r="AA24" s="78">
        <v>5568437</v>
      </c>
      <c r="AB24" s="78">
        <f t="shared" si="10"/>
        <v>15448192</v>
      </c>
      <c r="AC24" s="41">
        <f t="shared" si="11"/>
        <v>0.092148181357631</v>
      </c>
      <c r="AD24" s="77">
        <v>27874001</v>
      </c>
      <c r="AE24" s="78">
        <v>0</v>
      </c>
      <c r="AF24" s="78">
        <f t="shared" si="12"/>
        <v>27874001</v>
      </c>
      <c r="AG24" s="41">
        <f t="shared" si="13"/>
        <v>0.2368127506083757</v>
      </c>
      <c r="AH24" s="41">
        <f t="shared" si="14"/>
        <v>-0.4457849090268742</v>
      </c>
      <c r="AI24" s="13">
        <v>117704815</v>
      </c>
      <c r="AJ24" s="13">
        <v>117704815</v>
      </c>
      <c r="AK24" s="13">
        <v>27874001</v>
      </c>
      <c r="AL24" s="13"/>
    </row>
    <row r="25" spans="1:38" s="14" customFormat="1" ht="12.75">
      <c r="A25" s="30" t="s">
        <v>98</v>
      </c>
      <c r="B25" s="61" t="s">
        <v>82</v>
      </c>
      <c r="C25" s="40" t="s">
        <v>83</v>
      </c>
      <c r="D25" s="77">
        <v>1475578905</v>
      </c>
      <c r="E25" s="78">
        <v>389198000</v>
      </c>
      <c r="F25" s="79">
        <f t="shared" si="0"/>
        <v>1864776905</v>
      </c>
      <c r="G25" s="77">
        <v>1475578905</v>
      </c>
      <c r="H25" s="78">
        <v>389198000</v>
      </c>
      <c r="I25" s="80">
        <f t="shared" si="1"/>
        <v>1864776905</v>
      </c>
      <c r="J25" s="77">
        <v>598232604</v>
      </c>
      <c r="K25" s="78">
        <v>38430922</v>
      </c>
      <c r="L25" s="78">
        <f t="shared" si="2"/>
        <v>636663526</v>
      </c>
      <c r="M25" s="41">
        <f t="shared" si="3"/>
        <v>0.3414153855578772</v>
      </c>
      <c r="N25" s="105">
        <v>0</v>
      </c>
      <c r="O25" s="106">
        <v>0</v>
      </c>
      <c r="P25" s="107">
        <f t="shared" si="4"/>
        <v>0</v>
      </c>
      <c r="Q25" s="41">
        <f t="shared" si="5"/>
        <v>0</v>
      </c>
      <c r="R25" s="105">
        <v>0</v>
      </c>
      <c r="S25" s="107">
        <v>0</v>
      </c>
      <c r="T25" s="107">
        <f t="shared" si="6"/>
        <v>0</v>
      </c>
      <c r="U25" s="41">
        <f t="shared" si="7"/>
        <v>0</v>
      </c>
      <c r="V25" s="105">
        <v>0</v>
      </c>
      <c r="W25" s="107">
        <v>0</v>
      </c>
      <c r="X25" s="107">
        <f t="shared" si="8"/>
        <v>0</v>
      </c>
      <c r="Y25" s="41">
        <f t="shared" si="9"/>
        <v>0</v>
      </c>
      <c r="Z25" s="77">
        <v>598232604</v>
      </c>
      <c r="AA25" s="78">
        <v>38430922</v>
      </c>
      <c r="AB25" s="78">
        <f t="shared" si="10"/>
        <v>636663526</v>
      </c>
      <c r="AC25" s="41">
        <f t="shared" si="11"/>
        <v>0.3414153855578772</v>
      </c>
      <c r="AD25" s="77">
        <v>407171668</v>
      </c>
      <c r="AE25" s="78">
        <v>34253166</v>
      </c>
      <c r="AF25" s="78">
        <f t="shared" si="12"/>
        <v>441424834</v>
      </c>
      <c r="AG25" s="41">
        <f t="shared" si="13"/>
        <v>0.21402846845160764</v>
      </c>
      <c r="AH25" s="41">
        <f t="shared" si="14"/>
        <v>0.4422920437684301</v>
      </c>
      <c r="AI25" s="13">
        <v>2062458500</v>
      </c>
      <c r="AJ25" s="13">
        <v>1881540500</v>
      </c>
      <c r="AK25" s="13">
        <v>441424834</v>
      </c>
      <c r="AL25" s="13"/>
    </row>
    <row r="26" spans="1:38" s="14" customFormat="1" ht="12.75">
      <c r="A26" s="30" t="s">
        <v>98</v>
      </c>
      <c r="B26" s="61" t="s">
        <v>414</v>
      </c>
      <c r="C26" s="40" t="s">
        <v>415</v>
      </c>
      <c r="D26" s="77">
        <v>253708666</v>
      </c>
      <c r="E26" s="78">
        <v>114595979</v>
      </c>
      <c r="F26" s="79">
        <f t="shared" si="0"/>
        <v>368304645</v>
      </c>
      <c r="G26" s="77">
        <v>253708666</v>
      </c>
      <c r="H26" s="78">
        <v>114595979</v>
      </c>
      <c r="I26" s="80">
        <f t="shared" si="1"/>
        <v>368304645</v>
      </c>
      <c r="J26" s="77">
        <v>77145421</v>
      </c>
      <c r="K26" s="78">
        <v>8406116</v>
      </c>
      <c r="L26" s="78">
        <f t="shared" si="2"/>
        <v>85551537</v>
      </c>
      <c r="M26" s="41">
        <f t="shared" si="3"/>
        <v>0.23228470822028324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77145421</v>
      </c>
      <c r="AA26" s="78">
        <v>8406116</v>
      </c>
      <c r="AB26" s="78">
        <f t="shared" si="10"/>
        <v>85551537</v>
      </c>
      <c r="AC26" s="41">
        <f t="shared" si="11"/>
        <v>0.23228470822028324</v>
      </c>
      <c r="AD26" s="77">
        <v>70411623</v>
      </c>
      <c r="AE26" s="78">
        <v>1187956</v>
      </c>
      <c r="AF26" s="78">
        <f t="shared" si="12"/>
        <v>71599579</v>
      </c>
      <c r="AG26" s="41">
        <f t="shared" si="13"/>
        <v>0.21037703088190782</v>
      </c>
      <c r="AH26" s="41">
        <f t="shared" si="14"/>
        <v>0.19486089436363874</v>
      </c>
      <c r="AI26" s="13">
        <v>340339336</v>
      </c>
      <c r="AJ26" s="13">
        <v>340339336</v>
      </c>
      <c r="AK26" s="13">
        <v>71599579</v>
      </c>
      <c r="AL26" s="13"/>
    </row>
    <row r="27" spans="1:38" s="14" customFormat="1" ht="12.75">
      <c r="A27" s="30" t="s">
        <v>117</v>
      </c>
      <c r="B27" s="61" t="s">
        <v>416</v>
      </c>
      <c r="C27" s="40" t="s">
        <v>417</v>
      </c>
      <c r="D27" s="77">
        <v>702751297</v>
      </c>
      <c r="E27" s="78">
        <v>270921075</v>
      </c>
      <c r="F27" s="79">
        <f t="shared" si="0"/>
        <v>973672372</v>
      </c>
      <c r="G27" s="77">
        <v>702751297</v>
      </c>
      <c r="H27" s="78">
        <v>270921075</v>
      </c>
      <c r="I27" s="80">
        <f t="shared" si="1"/>
        <v>973672372</v>
      </c>
      <c r="J27" s="77">
        <v>201682177</v>
      </c>
      <c r="K27" s="78">
        <v>23345708</v>
      </c>
      <c r="L27" s="78">
        <f t="shared" si="2"/>
        <v>225027885</v>
      </c>
      <c r="M27" s="41">
        <f t="shared" si="3"/>
        <v>0.23111252970829904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201682177</v>
      </c>
      <c r="AA27" s="78">
        <v>23345708</v>
      </c>
      <c r="AB27" s="78">
        <f t="shared" si="10"/>
        <v>225027885</v>
      </c>
      <c r="AC27" s="41">
        <f t="shared" si="11"/>
        <v>0.23111252970829904</v>
      </c>
      <c r="AD27" s="77">
        <v>140995135</v>
      </c>
      <c r="AE27" s="78">
        <v>25283974</v>
      </c>
      <c r="AF27" s="78">
        <f t="shared" si="12"/>
        <v>166279109</v>
      </c>
      <c r="AG27" s="41">
        <f t="shared" si="13"/>
        <v>0.290793736968174</v>
      </c>
      <c r="AH27" s="41">
        <f t="shared" si="14"/>
        <v>0.35331423384040384</v>
      </c>
      <c r="AI27" s="13">
        <v>571811177</v>
      </c>
      <c r="AJ27" s="13">
        <v>571811177</v>
      </c>
      <c r="AK27" s="13">
        <v>166279109</v>
      </c>
      <c r="AL27" s="13"/>
    </row>
    <row r="28" spans="1:38" s="58" customFormat="1" ht="12.75">
      <c r="A28" s="62"/>
      <c r="B28" s="63" t="s">
        <v>418</v>
      </c>
      <c r="C28" s="33"/>
      <c r="D28" s="81">
        <f>SUM(D22:D27)</f>
        <v>2776086336</v>
      </c>
      <c r="E28" s="82">
        <f>SUM(E22:E27)</f>
        <v>887941696</v>
      </c>
      <c r="F28" s="90">
        <f t="shared" si="0"/>
        <v>3664028032</v>
      </c>
      <c r="G28" s="81">
        <f>SUM(G22:G27)</f>
        <v>2776086336</v>
      </c>
      <c r="H28" s="82">
        <f>SUM(H22:H27)</f>
        <v>887941696</v>
      </c>
      <c r="I28" s="83">
        <f t="shared" si="1"/>
        <v>3664028032</v>
      </c>
      <c r="J28" s="81">
        <f>SUM(J22:J27)</f>
        <v>943318879</v>
      </c>
      <c r="K28" s="82">
        <f>SUM(K22:K27)</f>
        <v>92627684</v>
      </c>
      <c r="L28" s="82">
        <f t="shared" si="2"/>
        <v>1035946563</v>
      </c>
      <c r="M28" s="45">
        <f t="shared" si="3"/>
        <v>0.2827343442660648</v>
      </c>
      <c r="N28" s="111">
        <f>SUM(N22:N27)</f>
        <v>0</v>
      </c>
      <c r="O28" s="112">
        <f>SUM(O22:O27)</f>
        <v>0</v>
      </c>
      <c r="P28" s="113">
        <f t="shared" si="4"/>
        <v>0</v>
      </c>
      <c r="Q28" s="45">
        <f t="shared" si="5"/>
        <v>0</v>
      </c>
      <c r="R28" s="111">
        <f>SUM(R22:R27)</f>
        <v>0</v>
      </c>
      <c r="S28" s="113">
        <f>SUM(S22:S27)</f>
        <v>0</v>
      </c>
      <c r="T28" s="113">
        <f t="shared" si="6"/>
        <v>0</v>
      </c>
      <c r="U28" s="45">
        <f t="shared" si="7"/>
        <v>0</v>
      </c>
      <c r="V28" s="111">
        <f>SUM(V22:V27)</f>
        <v>0</v>
      </c>
      <c r="W28" s="113">
        <f>SUM(W22:W27)</f>
        <v>0</v>
      </c>
      <c r="X28" s="113">
        <f t="shared" si="8"/>
        <v>0</v>
      </c>
      <c r="Y28" s="45">
        <f t="shared" si="9"/>
        <v>0</v>
      </c>
      <c r="Z28" s="81">
        <f>SUM(Z22:Z27)</f>
        <v>943318879</v>
      </c>
      <c r="AA28" s="82">
        <f>SUM(AA22:AA27)</f>
        <v>92627684</v>
      </c>
      <c r="AB28" s="82">
        <f t="shared" si="10"/>
        <v>1035946563</v>
      </c>
      <c r="AC28" s="45">
        <f t="shared" si="11"/>
        <v>0.2827343442660648</v>
      </c>
      <c r="AD28" s="81">
        <f>SUM(AD22:AD27)</f>
        <v>713054595</v>
      </c>
      <c r="AE28" s="82">
        <f>SUM(AE22:AE27)</f>
        <v>64606852</v>
      </c>
      <c r="AF28" s="82">
        <f t="shared" si="12"/>
        <v>777661447</v>
      </c>
      <c r="AG28" s="45">
        <f t="shared" si="13"/>
        <v>0.2351929129669099</v>
      </c>
      <c r="AH28" s="45">
        <f t="shared" si="14"/>
        <v>0.33213053957656213</v>
      </c>
      <c r="AI28" s="64">
        <f>SUM(AI22:AI27)</f>
        <v>3306483334</v>
      </c>
      <c r="AJ28" s="64">
        <f>SUM(AJ22:AJ27)</f>
        <v>3125565334</v>
      </c>
      <c r="AK28" s="64">
        <f>SUM(AK22:AK27)</f>
        <v>777661447</v>
      </c>
      <c r="AL28" s="64"/>
    </row>
    <row r="29" spans="1:38" s="14" customFormat="1" ht="12.75">
      <c r="A29" s="30" t="s">
        <v>98</v>
      </c>
      <c r="B29" s="61" t="s">
        <v>419</v>
      </c>
      <c r="C29" s="40" t="s">
        <v>420</v>
      </c>
      <c r="D29" s="77">
        <v>235836237</v>
      </c>
      <c r="E29" s="78">
        <v>363806</v>
      </c>
      <c r="F29" s="79">
        <f t="shared" si="0"/>
        <v>236200043</v>
      </c>
      <c r="G29" s="77">
        <v>235836237</v>
      </c>
      <c r="H29" s="78">
        <v>363806</v>
      </c>
      <c r="I29" s="80">
        <f t="shared" si="1"/>
        <v>236200043</v>
      </c>
      <c r="J29" s="77">
        <v>66477669</v>
      </c>
      <c r="K29" s="78">
        <v>1375127</v>
      </c>
      <c r="L29" s="78">
        <f t="shared" si="2"/>
        <v>67852796</v>
      </c>
      <c r="M29" s="41">
        <f t="shared" si="3"/>
        <v>0.28726834736435675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66477669</v>
      </c>
      <c r="AA29" s="78">
        <v>1375127</v>
      </c>
      <c r="AB29" s="78">
        <f t="shared" si="10"/>
        <v>67852796</v>
      </c>
      <c r="AC29" s="41">
        <f t="shared" si="11"/>
        <v>0.28726834736435675</v>
      </c>
      <c r="AD29" s="77">
        <v>25224359</v>
      </c>
      <c r="AE29" s="78">
        <v>0</v>
      </c>
      <c r="AF29" s="78">
        <f t="shared" si="12"/>
        <v>25224359</v>
      </c>
      <c r="AG29" s="41">
        <f t="shared" si="13"/>
        <v>0.09071105511908115</v>
      </c>
      <c r="AH29" s="41">
        <f t="shared" si="14"/>
        <v>1.6899710712173102</v>
      </c>
      <c r="AI29" s="13">
        <v>278073703</v>
      </c>
      <c r="AJ29" s="13">
        <v>278073703</v>
      </c>
      <c r="AK29" s="13">
        <v>25224359</v>
      </c>
      <c r="AL29" s="13"/>
    </row>
    <row r="30" spans="1:38" s="14" customFormat="1" ht="12.75">
      <c r="A30" s="30" t="s">
        <v>98</v>
      </c>
      <c r="B30" s="61" t="s">
        <v>421</v>
      </c>
      <c r="C30" s="40" t="s">
        <v>422</v>
      </c>
      <c r="D30" s="77">
        <v>243035144</v>
      </c>
      <c r="E30" s="78">
        <v>55578046</v>
      </c>
      <c r="F30" s="79">
        <f t="shared" si="0"/>
        <v>298613190</v>
      </c>
      <c r="G30" s="77">
        <v>243035144</v>
      </c>
      <c r="H30" s="78">
        <v>55578046</v>
      </c>
      <c r="I30" s="80">
        <f t="shared" si="1"/>
        <v>298613190</v>
      </c>
      <c r="J30" s="77">
        <v>78975065</v>
      </c>
      <c r="K30" s="78">
        <v>17759651</v>
      </c>
      <c r="L30" s="78">
        <f t="shared" si="2"/>
        <v>96734716</v>
      </c>
      <c r="M30" s="41">
        <f t="shared" si="3"/>
        <v>0.32394656110133646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78975065</v>
      </c>
      <c r="AA30" s="78">
        <v>17759651</v>
      </c>
      <c r="AB30" s="78">
        <f t="shared" si="10"/>
        <v>96734716</v>
      </c>
      <c r="AC30" s="41">
        <f t="shared" si="11"/>
        <v>0.32394656110133646</v>
      </c>
      <c r="AD30" s="77">
        <v>76704332</v>
      </c>
      <c r="AE30" s="78">
        <v>7830599</v>
      </c>
      <c r="AF30" s="78">
        <f t="shared" si="12"/>
        <v>84534931</v>
      </c>
      <c r="AG30" s="41">
        <f t="shared" si="13"/>
        <v>0.20212631219858623</v>
      </c>
      <c r="AH30" s="41">
        <f t="shared" si="14"/>
        <v>0.14431649562711546</v>
      </c>
      <c r="AI30" s="13">
        <v>418228236</v>
      </c>
      <c r="AJ30" s="13">
        <v>418228236</v>
      </c>
      <c r="AK30" s="13">
        <v>84534931</v>
      </c>
      <c r="AL30" s="13"/>
    </row>
    <row r="31" spans="1:38" s="14" customFormat="1" ht="12.75">
      <c r="A31" s="30" t="s">
        <v>98</v>
      </c>
      <c r="B31" s="61" t="s">
        <v>423</v>
      </c>
      <c r="C31" s="40" t="s">
        <v>424</v>
      </c>
      <c r="D31" s="77">
        <v>98813411</v>
      </c>
      <c r="E31" s="78">
        <v>16859200</v>
      </c>
      <c r="F31" s="80">
        <f t="shared" si="0"/>
        <v>115672611</v>
      </c>
      <c r="G31" s="77">
        <v>98813411</v>
      </c>
      <c r="H31" s="78">
        <v>16859200</v>
      </c>
      <c r="I31" s="80">
        <f t="shared" si="1"/>
        <v>115672611</v>
      </c>
      <c r="J31" s="77">
        <v>23734824</v>
      </c>
      <c r="K31" s="78">
        <v>0</v>
      </c>
      <c r="L31" s="78">
        <f t="shared" si="2"/>
        <v>23734824</v>
      </c>
      <c r="M31" s="41">
        <f t="shared" si="3"/>
        <v>0.20518966239985711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23734824</v>
      </c>
      <c r="AA31" s="78">
        <v>0</v>
      </c>
      <c r="AB31" s="78">
        <f t="shared" si="10"/>
        <v>23734824</v>
      </c>
      <c r="AC31" s="41">
        <f t="shared" si="11"/>
        <v>0.20518966239985711</v>
      </c>
      <c r="AD31" s="77">
        <v>26421402</v>
      </c>
      <c r="AE31" s="78">
        <v>1891187</v>
      </c>
      <c r="AF31" s="78">
        <f t="shared" si="12"/>
        <v>28312589</v>
      </c>
      <c r="AG31" s="41">
        <f t="shared" si="13"/>
        <v>0.23962832618729</v>
      </c>
      <c r="AH31" s="41">
        <f t="shared" si="14"/>
        <v>-0.1616865557579351</v>
      </c>
      <c r="AI31" s="13">
        <v>118152096</v>
      </c>
      <c r="AJ31" s="13">
        <v>118152096</v>
      </c>
      <c r="AK31" s="13">
        <v>28312589</v>
      </c>
      <c r="AL31" s="13"/>
    </row>
    <row r="32" spans="1:38" s="14" customFormat="1" ht="12.75">
      <c r="A32" s="30" t="s">
        <v>98</v>
      </c>
      <c r="B32" s="61" t="s">
        <v>425</v>
      </c>
      <c r="C32" s="40" t="s">
        <v>426</v>
      </c>
      <c r="D32" s="77">
        <v>186984700</v>
      </c>
      <c r="E32" s="78">
        <v>33315200</v>
      </c>
      <c r="F32" s="79">
        <f t="shared" si="0"/>
        <v>220299900</v>
      </c>
      <c r="G32" s="77">
        <v>186984700</v>
      </c>
      <c r="H32" s="78">
        <v>33315200</v>
      </c>
      <c r="I32" s="80">
        <f t="shared" si="1"/>
        <v>220299900</v>
      </c>
      <c r="J32" s="77">
        <v>51615858</v>
      </c>
      <c r="K32" s="78">
        <v>5425544</v>
      </c>
      <c r="L32" s="78">
        <f t="shared" si="2"/>
        <v>57041402</v>
      </c>
      <c r="M32" s="41">
        <f t="shared" si="3"/>
        <v>0.2589261365983371</v>
      </c>
      <c r="N32" s="105">
        <v>0</v>
      </c>
      <c r="O32" s="106">
        <v>0</v>
      </c>
      <c r="P32" s="107">
        <f t="shared" si="4"/>
        <v>0</v>
      </c>
      <c r="Q32" s="41">
        <f t="shared" si="5"/>
        <v>0</v>
      </c>
      <c r="R32" s="105">
        <v>0</v>
      </c>
      <c r="S32" s="107">
        <v>0</v>
      </c>
      <c r="T32" s="107">
        <f t="shared" si="6"/>
        <v>0</v>
      </c>
      <c r="U32" s="41">
        <f t="shared" si="7"/>
        <v>0</v>
      </c>
      <c r="V32" s="105">
        <v>0</v>
      </c>
      <c r="W32" s="107">
        <v>0</v>
      </c>
      <c r="X32" s="107">
        <f t="shared" si="8"/>
        <v>0</v>
      </c>
      <c r="Y32" s="41">
        <f t="shared" si="9"/>
        <v>0</v>
      </c>
      <c r="Z32" s="77">
        <v>51615858</v>
      </c>
      <c r="AA32" s="78">
        <v>5425544</v>
      </c>
      <c r="AB32" s="78">
        <f t="shared" si="10"/>
        <v>57041402</v>
      </c>
      <c r="AC32" s="41">
        <f t="shared" si="11"/>
        <v>0.2589261365983371</v>
      </c>
      <c r="AD32" s="77">
        <v>48759993</v>
      </c>
      <c r="AE32" s="78">
        <v>5746755</v>
      </c>
      <c r="AF32" s="78">
        <f t="shared" si="12"/>
        <v>54506748</v>
      </c>
      <c r="AG32" s="41">
        <f t="shared" si="13"/>
        <v>0.2648372297865622</v>
      </c>
      <c r="AH32" s="41">
        <f t="shared" si="14"/>
        <v>0.04650165517120919</v>
      </c>
      <c r="AI32" s="13">
        <v>205812257</v>
      </c>
      <c r="AJ32" s="13">
        <v>205812257</v>
      </c>
      <c r="AK32" s="13">
        <v>54506748</v>
      </c>
      <c r="AL32" s="13"/>
    </row>
    <row r="33" spans="1:38" s="14" customFormat="1" ht="12.75">
      <c r="A33" s="30" t="s">
        <v>98</v>
      </c>
      <c r="B33" s="61" t="s">
        <v>427</v>
      </c>
      <c r="C33" s="40" t="s">
        <v>428</v>
      </c>
      <c r="D33" s="77">
        <v>209438001</v>
      </c>
      <c r="E33" s="78">
        <v>28863736</v>
      </c>
      <c r="F33" s="79">
        <f t="shared" si="0"/>
        <v>238301737</v>
      </c>
      <c r="G33" s="77">
        <v>209438001</v>
      </c>
      <c r="H33" s="78">
        <v>28863736</v>
      </c>
      <c r="I33" s="80">
        <f t="shared" si="1"/>
        <v>238301737</v>
      </c>
      <c r="J33" s="77">
        <v>69076204</v>
      </c>
      <c r="K33" s="78">
        <v>0</v>
      </c>
      <c r="L33" s="78">
        <f t="shared" si="2"/>
        <v>69076204</v>
      </c>
      <c r="M33" s="41">
        <f t="shared" si="3"/>
        <v>0.28986865504887194</v>
      </c>
      <c r="N33" s="105">
        <v>0</v>
      </c>
      <c r="O33" s="106">
        <v>0</v>
      </c>
      <c r="P33" s="107">
        <f t="shared" si="4"/>
        <v>0</v>
      </c>
      <c r="Q33" s="41">
        <f t="shared" si="5"/>
        <v>0</v>
      </c>
      <c r="R33" s="105">
        <v>0</v>
      </c>
      <c r="S33" s="107">
        <v>0</v>
      </c>
      <c r="T33" s="107">
        <f t="shared" si="6"/>
        <v>0</v>
      </c>
      <c r="U33" s="41">
        <f t="shared" si="7"/>
        <v>0</v>
      </c>
      <c r="V33" s="105">
        <v>0</v>
      </c>
      <c r="W33" s="107">
        <v>0</v>
      </c>
      <c r="X33" s="107">
        <f t="shared" si="8"/>
        <v>0</v>
      </c>
      <c r="Y33" s="41">
        <f t="shared" si="9"/>
        <v>0</v>
      </c>
      <c r="Z33" s="77">
        <v>69076204</v>
      </c>
      <c r="AA33" s="78">
        <v>0</v>
      </c>
      <c r="AB33" s="78">
        <f t="shared" si="10"/>
        <v>69076204</v>
      </c>
      <c r="AC33" s="41">
        <f t="shared" si="11"/>
        <v>0.28986865504887194</v>
      </c>
      <c r="AD33" s="77">
        <v>50697204</v>
      </c>
      <c r="AE33" s="78">
        <v>1350</v>
      </c>
      <c r="AF33" s="78">
        <f t="shared" si="12"/>
        <v>50698554</v>
      </c>
      <c r="AG33" s="41">
        <f t="shared" si="13"/>
        <v>0.30646159146960683</v>
      </c>
      <c r="AH33" s="41">
        <f t="shared" si="14"/>
        <v>0.36248864218099786</v>
      </c>
      <c r="AI33" s="13">
        <v>165432000</v>
      </c>
      <c r="AJ33" s="13">
        <v>165432000</v>
      </c>
      <c r="AK33" s="13">
        <v>50698554</v>
      </c>
      <c r="AL33" s="13"/>
    </row>
    <row r="34" spans="1:38" s="14" customFormat="1" ht="12.75">
      <c r="A34" s="30" t="s">
        <v>98</v>
      </c>
      <c r="B34" s="61" t="s">
        <v>429</v>
      </c>
      <c r="C34" s="40" t="s">
        <v>430</v>
      </c>
      <c r="D34" s="77">
        <v>697924498</v>
      </c>
      <c r="E34" s="78">
        <v>203996240</v>
      </c>
      <c r="F34" s="79">
        <f t="shared" si="0"/>
        <v>901920738</v>
      </c>
      <c r="G34" s="77">
        <v>697924498</v>
      </c>
      <c r="H34" s="78">
        <v>203996240</v>
      </c>
      <c r="I34" s="80">
        <f t="shared" si="1"/>
        <v>901920738</v>
      </c>
      <c r="J34" s="77">
        <v>170314007</v>
      </c>
      <c r="K34" s="78">
        <v>18732812</v>
      </c>
      <c r="L34" s="78">
        <f t="shared" si="2"/>
        <v>189046819</v>
      </c>
      <c r="M34" s="41">
        <f t="shared" si="3"/>
        <v>0.20960469255780656</v>
      </c>
      <c r="N34" s="105">
        <v>0</v>
      </c>
      <c r="O34" s="106">
        <v>0</v>
      </c>
      <c r="P34" s="107">
        <f t="shared" si="4"/>
        <v>0</v>
      </c>
      <c r="Q34" s="41">
        <f t="shared" si="5"/>
        <v>0</v>
      </c>
      <c r="R34" s="105">
        <v>0</v>
      </c>
      <c r="S34" s="107">
        <v>0</v>
      </c>
      <c r="T34" s="107">
        <f t="shared" si="6"/>
        <v>0</v>
      </c>
      <c r="U34" s="41">
        <f t="shared" si="7"/>
        <v>0</v>
      </c>
      <c r="V34" s="105">
        <v>0</v>
      </c>
      <c r="W34" s="107">
        <v>0</v>
      </c>
      <c r="X34" s="107">
        <f t="shared" si="8"/>
        <v>0</v>
      </c>
      <c r="Y34" s="41">
        <f t="shared" si="9"/>
        <v>0</v>
      </c>
      <c r="Z34" s="77">
        <v>170314007</v>
      </c>
      <c r="AA34" s="78">
        <v>18732812</v>
      </c>
      <c r="AB34" s="78">
        <f t="shared" si="10"/>
        <v>189046819</v>
      </c>
      <c r="AC34" s="41">
        <f t="shared" si="11"/>
        <v>0.20960469255780656</v>
      </c>
      <c r="AD34" s="77">
        <v>152102724</v>
      </c>
      <c r="AE34" s="78">
        <v>29996530</v>
      </c>
      <c r="AF34" s="78">
        <f t="shared" si="12"/>
        <v>182099254</v>
      </c>
      <c r="AG34" s="41">
        <f t="shared" si="13"/>
        <v>0.24050716668528943</v>
      </c>
      <c r="AH34" s="41">
        <f t="shared" si="14"/>
        <v>0.038152627467655575</v>
      </c>
      <c r="AI34" s="13">
        <v>757146893</v>
      </c>
      <c r="AJ34" s="13">
        <v>757146893</v>
      </c>
      <c r="AK34" s="13">
        <v>182099254</v>
      </c>
      <c r="AL34" s="13"/>
    </row>
    <row r="35" spans="1:38" s="14" customFormat="1" ht="12.75">
      <c r="A35" s="30" t="s">
        <v>117</v>
      </c>
      <c r="B35" s="61" t="s">
        <v>431</v>
      </c>
      <c r="C35" s="40" t="s">
        <v>432</v>
      </c>
      <c r="D35" s="77">
        <v>108938372</v>
      </c>
      <c r="E35" s="78">
        <v>18603000</v>
      </c>
      <c r="F35" s="79">
        <f t="shared" si="0"/>
        <v>127541372</v>
      </c>
      <c r="G35" s="77">
        <v>108938372</v>
      </c>
      <c r="H35" s="78">
        <v>18603000</v>
      </c>
      <c r="I35" s="80">
        <f t="shared" si="1"/>
        <v>127541372</v>
      </c>
      <c r="J35" s="77">
        <v>41761303</v>
      </c>
      <c r="K35" s="78">
        <v>1090410</v>
      </c>
      <c r="L35" s="78">
        <f t="shared" si="2"/>
        <v>42851713</v>
      </c>
      <c r="M35" s="41">
        <f t="shared" si="3"/>
        <v>0.3359828448450437</v>
      </c>
      <c r="N35" s="105">
        <v>0</v>
      </c>
      <c r="O35" s="106">
        <v>0</v>
      </c>
      <c r="P35" s="107">
        <f t="shared" si="4"/>
        <v>0</v>
      </c>
      <c r="Q35" s="41">
        <f t="shared" si="5"/>
        <v>0</v>
      </c>
      <c r="R35" s="105">
        <v>0</v>
      </c>
      <c r="S35" s="107">
        <v>0</v>
      </c>
      <c r="T35" s="107">
        <f t="shared" si="6"/>
        <v>0</v>
      </c>
      <c r="U35" s="41">
        <f t="shared" si="7"/>
        <v>0</v>
      </c>
      <c r="V35" s="105">
        <v>0</v>
      </c>
      <c r="W35" s="107">
        <v>0</v>
      </c>
      <c r="X35" s="107">
        <f t="shared" si="8"/>
        <v>0</v>
      </c>
      <c r="Y35" s="41">
        <f t="shared" si="9"/>
        <v>0</v>
      </c>
      <c r="Z35" s="77">
        <v>41761303</v>
      </c>
      <c r="AA35" s="78">
        <v>1090410</v>
      </c>
      <c r="AB35" s="78">
        <f t="shared" si="10"/>
        <v>42851713</v>
      </c>
      <c r="AC35" s="41">
        <f t="shared" si="11"/>
        <v>0.3359828448450437</v>
      </c>
      <c r="AD35" s="77">
        <v>40302364</v>
      </c>
      <c r="AE35" s="78">
        <v>1159157</v>
      </c>
      <c r="AF35" s="78">
        <f t="shared" si="12"/>
        <v>41461521</v>
      </c>
      <c r="AG35" s="41">
        <f t="shared" si="13"/>
        <v>0.32884387233067747</v>
      </c>
      <c r="AH35" s="41">
        <f t="shared" si="14"/>
        <v>0.033529691301001696</v>
      </c>
      <c r="AI35" s="13">
        <v>126082693</v>
      </c>
      <c r="AJ35" s="13">
        <v>126082693</v>
      </c>
      <c r="AK35" s="13">
        <v>41461521</v>
      </c>
      <c r="AL35" s="13"/>
    </row>
    <row r="36" spans="1:38" s="58" customFormat="1" ht="12.75">
      <c r="A36" s="62"/>
      <c r="B36" s="63" t="s">
        <v>433</v>
      </c>
      <c r="C36" s="33"/>
      <c r="D36" s="81">
        <f>SUM(D29:D35)</f>
        <v>1780970363</v>
      </c>
      <c r="E36" s="82">
        <f>SUM(E29:E35)</f>
        <v>357579228</v>
      </c>
      <c r="F36" s="90">
        <f t="shared" si="0"/>
        <v>2138549591</v>
      </c>
      <c r="G36" s="81">
        <f>SUM(G29:G35)</f>
        <v>1780970363</v>
      </c>
      <c r="H36" s="82">
        <f>SUM(H29:H35)</f>
        <v>357579228</v>
      </c>
      <c r="I36" s="83">
        <f t="shared" si="1"/>
        <v>2138549591</v>
      </c>
      <c r="J36" s="81">
        <f>SUM(J29:J35)</f>
        <v>501954930</v>
      </c>
      <c r="K36" s="82">
        <f>SUM(K29:K35)</f>
        <v>44383544</v>
      </c>
      <c r="L36" s="82">
        <f t="shared" si="2"/>
        <v>546338474</v>
      </c>
      <c r="M36" s="45">
        <f t="shared" si="3"/>
        <v>0.25547150101136</v>
      </c>
      <c r="N36" s="111">
        <f>SUM(N29:N35)</f>
        <v>0</v>
      </c>
      <c r="O36" s="112">
        <f>SUM(O29:O35)</f>
        <v>0</v>
      </c>
      <c r="P36" s="113">
        <f t="shared" si="4"/>
        <v>0</v>
      </c>
      <c r="Q36" s="45">
        <f t="shared" si="5"/>
        <v>0</v>
      </c>
      <c r="R36" s="111">
        <f>SUM(R29:R35)</f>
        <v>0</v>
      </c>
      <c r="S36" s="113">
        <f>SUM(S29:S35)</f>
        <v>0</v>
      </c>
      <c r="T36" s="113">
        <f t="shared" si="6"/>
        <v>0</v>
      </c>
      <c r="U36" s="45">
        <f t="shared" si="7"/>
        <v>0</v>
      </c>
      <c r="V36" s="111">
        <f>SUM(V29:V35)</f>
        <v>0</v>
      </c>
      <c r="W36" s="113">
        <f>SUM(W29:W35)</f>
        <v>0</v>
      </c>
      <c r="X36" s="113">
        <f t="shared" si="8"/>
        <v>0</v>
      </c>
      <c r="Y36" s="45">
        <f t="shared" si="9"/>
        <v>0</v>
      </c>
      <c r="Z36" s="81">
        <f>SUM(Z29:Z35)</f>
        <v>501954930</v>
      </c>
      <c r="AA36" s="82">
        <f>SUM(AA29:AA35)</f>
        <v>44383544</v>
      </c>
      <c r="AB36" s="82">
        <f t="shared" si="10"/>
        <v>546338474</v>
      </c>
      <c r="AC36" s="45">
        <f t="shared" si="11"/>
        <v>0.25547150101136</v>
      </c>
      <c r="AD36" s="81">
        <f>SUM(AD29:AD35)</f>
        <v>420212378</v>
      </c>
      <c r="AE36" s="82">
        <f>SUM(AE29:AE35)</f>
        <v>46625578</v>
      </c>
      <c r="AF36" s="82">
        <f t="shared" si="12"/>
        <v>466837956</v>
      </c>
      <c r="AG36" s="45">
        <f t="shared" si="13"/>
        <v>0.2256424503551496</v>
      </c>
      <c r="AH36" s="45">
        <f t="shared" si="14"/>
        <v>0.17029574604683595</v>
      </c>
      <c r="AI36" s="64">
        <f>SUM(AI29:AI35)</f>
        <v>2068927878</v>
      </c>
      <c r="AJ36" s="64">
        <f>SUM(AJ29:AJ35)</f>
        <v>2068927878</v>
      </c>
      <c r="AK36" s="64">
        <f>SUM(AK29:AK35)</f>
        <v>466837956</v>
      </c>
      <c r="AL36" s="64"/>
    </row>
    <row r="37" spans="1:38" s="14" customFormat="1" ht="12.75">
      <c r="A37" s="30" t="s">
        <v>98</v>
      </c>
      <c r="B37" s="61" t="s">
        <v>434</v>
      </c>
      <c r="C37" s="40" t="s">
        <v>435</v>
      </c>
      <c r="D37" s="77">
        <v>137176115</v>
      </c>
      <c r="E37" s="78">
        <v>28209666</v>
      </c>
      <c r="F37" s="79">
        <f t="shared" si="0"/>
        <v>165385781</v>
      </c>
      <c r="G37" s="77">
        <v>137176115</v>
      </c>
      <c r="H37" s="78">
        <v>28209666</v>
      </c>
      <c r="I37" s="80">
        <f t="shared" si="1"/>
        <v>165385781</v>
      </c>
      <c r="J37" s="77">
        <v>56458404</v>
      </c>
      <c r="K37" s="78">
        <v>3856769</v>
      </c>
      <c r="L37" s="78">
        <f t="shared" si="2"/>
        <v>60315173</v>
      </c>
      <c r="M37" s="41">
        <f t="shared" si="3"/>
        <v>0.3646938245555705</v>
      </c>
      <c r="N37" s="105">
        <v>0</v>
      </c>
      <c r="O37" s="106">
        <v>0</v>
      </c>
      <c r="P37" s="107">
        <f t="shared" si="4"/>
        <v>0</v>
      </c>
      <c r="Q37" s="41">
        <f t="shared" si="5"/>
        <v>0</v>
      </c>
      <c r="R37" s="105">
        <v>0</v>
      </c>
      <c r="S37" s="107">
        <v>0</v>
      </c>
      <c r="T37" s="107">
        <f t="shared" si="6"/>
        <v>0</v>
      </c>
      <c r="U37" s="41">
        <f t="shared" si="7"/>
        <v>0</v>
      </c>
      <c r="V37" s="105">
        <v>0</v>
      </c>
      <c r="W37" s="107">
        <v>0</v>
      </c>
      <c r="X37" s="107">
        <f t="shared" si="8"/>
        <v>0</v>
      </c>
      <c r="Y37" s="41">
        <f t="shared" si="9"/>
        <v>0</v>
      </c>
      <c r="Z37" s="77">
        <v>56458404</v>
      </c>
      <c r="AA37" s="78">
        <v>3856769</v>
      </c>
      <c r="AB37" s="78">
        <f t="shared" si="10"/>
        <v>60315173</v>
      </c>
      <c r="AC37" s="41">
        <f t="shared" si="11"/>
        <v>0.3646938245555705</v>
      </c>
      <c r="AD37" s="77">
        <v>39342242</v>
      </c>
      <c r="AE37" s="78">
        <v>5220868</v>
      </c>
      <c r="AF37" s="78">
        <f t="shared" si="12"/>
        <v>44563110</v>
      </c>
      <c r="AG37" s="41">
        <f t="shared" si="13"/>
        <v>0.30132657271131275</v>
      </c>
      <c r="AH37" s="41">
        <f t="shared" si="14"/>
        <v>0.3534776410353766</v>
      </c>
      <c r="AI37" s="13">
        <v>147889745</v>
      </c>
      <c r="AJ37" s="13">
        <v>147889745</v>
      </c>
      <c r="AK37" s="13">
        <v>44563110</v>
      </c>
      <c r="AL37" s="13"/>
    </row>
    <row r="38" spans="1:38" s="14" customFormat="1" ht="12.75">
      <c r="A38" s="30" t="s">
        <v>98</v>
      </c>
      <c r="B38" s="61" t="s">
        <v>436</v>
      </c>
      <c r="C38" s="40" t="s">
        <v>437</v>
      </c>
      <c r="D38" s="77">
        <v>268452657</v>
      </c>
      <c r="E38" s="78">
        <v>109136000</v>
      </c>
      <c r="F38" s="79">
        <f t="shared" si="0"/>
        <v>377588657</v>
      </c>
      <c r="G38" s="77">
        <v>268452657</v>
      </c>
      <c r="H38" s="78">
        <v>109136000</v>
      </c>
      <c r="I38" s="80">
        <f t="shared" si="1"/>
        <v>377588657</v>
      </c>
      <c r="J38" s="77">
        <v>147886289</v>
      </c>
      <c r="K38" s="78">
        <v>6381758</v>
      </c>
      <c r="L38" s="78">
        <f t="shared" si="2"/>
        <v>154268047</v>
      </c>
      <c r="M38" s="41">
        <f t="shared" si="3"/>
        <v>0.4085611263476064</v>
      </c>
      <c r="N38" s="105">
        <v>0</v>
      </c>
      <c r="O38" s="106">
        <v>0</v>
      </c>
      <c r="P38" s="107">
        <f t="shared" si="4"/>
        <v>0</v>
      </c>
      <c r="Q38" s="41">
        <f t="shared" si="5"/>
        <v>0</v>
      </c>
      <c r="R38" s="105">
        <v>0</v>
      </c>
      <c r="S38" s="107">
        <v>0</v>
      </c>
      <c r="T38" s="107">
        <f t="shared" si="6"/>
        <v>0</v>
      </c>
      <c r="U38" s="41">
        <f t="shared" si="7"/>
        <v>0</v>
      </c>
      <c r="V38" s="105">
        <v>0</v>
      </c>
      <c r="W38" s="107">
        <v>0</v>
      </c>
      <c r="X38" s="107">
        <f t="shared" si="8"/>
        <v>0</v>
      </c>
      <c r="Y38" s="41">
        <f t="shared" si="9"/>
        <v>0</v>
      </c>
      <c r="Z38" s="77">
        <v>147886289</v>
      </c>
      <c r="AA38" s="78">
        <v>6381758</v>
      </c>
      <c r="AB38" s="78">
        <f t="shared" si="10"/>
        <v>154268047</v>
      </c>
      <c r="AC38" s="41">
        <f t="shared" si="11"/>
        <v>0.4085611263476064</v>
      </c>
      <c r="AD38" s="77">
        <v>61148464</v>
      </c>
      <c r="AE38" s="78">
        <v>16323112</v>
      </c>
      <c r="AF38" s="78">
        <f t="shared" si="12"/>
        <v>77471576</v>
      </c>
      <c r="AG38" s="41">
        <f t="shared" si="13"/>
        <v>0.24625322704522398</v>
      </c>
      <c r="AH38" s="41">
        <f t="shared" si="14"/>
        <v>0.9912857717003201</v>
      </c>
      <c r="AI38" s="13">
        <v>314601262</v>
      </c>
      <c r="AJ38" s="13">
        <v>314601262</v>
      </c>
      <c r="AK38" s="13">
        <v>77471576</v>
      </c>
      <c r="AL38" s="13"/>
    </row>
    <row r="39" spans="1:38" s="14" customFormat="1" ht="12.75">
      <c r="A39" s="30" t="s">
        <v>98</v>
      </c>
      <c r="B39" s="61" t="s">
        <v>438</v>
      </c>
      <c r="C39" s="40" t="s">
        <v>439</v>
      </c>
      <c r="D39" s="77">
        <v>219903913</v>
      </c>
      <c r="E39" s="78">
        <v>100582200</v>
      </c>
      <c r="F39" s="79">
        <f t="shared" si="0"/>
        <v>320486113</v>
      </c>
      <c r="G39" s="77">
        <v>219903913</v>
      </c>
      <c r="H39" s="78">
        <v>100582200</v>
      </c>
      <c r="I39" s="80">
        <f t="shared" si="1"/>
        <v>320486113</v>
      </c>
      <c r="J39" s="77">
        <v>9933284</v>
      </c>
      <c r="K39" s="78">
        <v>15747051</v>
      </c>
      <c r="L39" s="78">
        <f t="shared" si="2"/>
        <v>25680335</v>
      </c>
      <c r="M39" s="41">
        <f t="shared" si="3"/>
        <v>0.08012932217128547</v>
      </c>
      <c r="N39" s="105">
        <v>0</v>
      </c>
      <c r="O39" s="106">
        <v>0</v>
      </c>
      <c r="P39" s="107">
        <f t="shared" si="4"/>
        <v>0</v>
      </c>
      <c r="Q39" s="41">
        <f t="shared" si="5"/>
        <v>0</v>
      </c>
      <c r="R39" s="105">
        <v>0</v>
      </c>
      <c r="S39" s="107">
        <v>0</v>
      </c>
      <c r="T39" s="107">
        <f t="shared" si="6"/>
        <v>0</v>
      </c>
      <c r="U39" s="41">
        <f t="shared" si="7"/>
        <v>0</v>
      </c>
      <c r="V39" s="105">
        <v>0</v>
      </c>
      <c r="W39" s="107">
        <v>0</v>
      </c>
      <c r="X39" s="107">
        <f t="shared" si="8"/>
        <v>0</v>
      </c>
      <c r="Y39" s="41">
        <f t="shared" si="9"/>
        <v>0</v>
      </c>
      <c r="Z39" s="77">
        <v>9933284</v>
      </c>
      <c r="AA39" s="78">
        <v>15747051</v>
      </c>
      <c r="AB39" s="78">
        <f t="shared" si="10"/>
        <v>25680335</v>
      </c>
      <c r="AC39" s="41">
        <f t="shared" si="11"/>
        <v>0.08012932217128547</v>
      </c>
      <c r="AD39" s="77">
        <v>69860305</v>
      </c>
      <c r="AE39" s="78">
        <v>7697984</v>
      </c>
      <c r="AF39" s="78">
        <f t="shared" si="12"/>
        <v>77558289</v>
      </c>
      <c r="AG39" s="41">
        <f t="shared" si="13"/>
        <v>0.3099862445165727</v>
      </c>
      <c r="AH39" s="41">
        <f t="shared" si="14"/>
        <v>-0.6688898719774491</v>
      </c>
      <c r="AI39" s="13">
        <v>250199131</v>
      </c>
      <c r="AJ39" s="13">
        <v>250199131</v>
      </c>
      <c r="AK39" s="13">
        <v>77558289</v>
      </c>
      <c r="AL39" s="13"/>
    </row>
    <row r="40" spans="1:38" s="14" customFormat="1" ht="12.75">
      <c r="A40" s="30" t="s">
        <v>98</v>
      </c>
      <c r="B40" s="61" t="s">
        <v>440</v>
      </c>
      <c r="C40" s="40" t="s">
        <v>441</v>
      </c>
      <c r="D40" s="77">
        <v>52815354</v>
      </c>
      <c r="E40" s="78">
        <v>17199989</v>
      </c>
      <c r="F40" s="79">
        <f t="shared" si="0"/>
        <v>70015343</v>
      </c>
      <c r="G40" s="77">
        <v>52815354</v>
      </c>
      <c r="H40" s="78">
        <v>17199989</v>
      </c>
      <c r="I40" s="80">
        <f t="shared" si="1"/>
        <v>70015343</v>
      </c>
      <c r="J40" s="77">
        <v>21999141</v>
      </c>
      <c r="K40" s="78">
        <v>1372833</v>
      </c>
      <c r="L40" s="78">
        <f t="shared" si="2"/>
        <v>23371974</v>
      </c>
      <c r="M40" s="41">
        <f t="shared" si="3"/>
        <v>0.3338121759969097</v>
      </c>
      <c r="N40" s="105">
        <v>0</v>
      </c>
      <c r="O40" s="106">
        <v>0</v>
      </c>
      <c r="P40" s="107">
        <f t="shared" si="4"/>
        <v>0</v>
      </c>
      <c r="Q40" s="41">
        <f t="shared" si="5"/>
        <v>0</v>
      </c>
      <c r="R40" s="105">
        <v>0</v>
      </c>
      <c r="S40" s="107">
        <v>0</v>
      </c>
      <c r="T40" s="107">
        <f t="shared" si="6"/>
        <v>0</v>
      </c>
      <c r="U40" s="41">
        <f t="shared" si="7"/>
        <v>0</v>
      </c>
      <c r="V40" s="105">
        <v>0</v>
      </c>
      <c r="W40" s="107">
        <v>0</v>
      </c>
      <c r="X40" s="107">
        <f t="shared" si="8"/>
        <v>0</v>
      </c>
      <c r="Y40" s="41">
        <f t="shared" si="9"/>
        <v>0</v>
      </c>
      <c r="Z40" s="77">
        <v>21999141</v>
      </c>
      <c r="AA40" s="78">
        <v>1372833</v>
      </c>
      <c r="AB40" s="78">
        <f t="shared" si="10"/>
        <v>23371974</v>
      </c>
      <c r="AC40" s="41">
        <f t="shared" si="11"/>
        <v>0.3338121759969097</v>
      </c>
      <c r="AD40" s="77">
        <v>14781420</v>
      </c>
      <c r="AE40" s="78">
        <v>2197608</v>
      </c>
      <c r="AF40" s="78">
        <f t="shared" si="12"/>
        <v>16979028</v>
      </c>
      <c r="AG40" s="41">
        <f t="shared" si="13"/>
        <v>0.29970065286587944</v>
      </c>
      <c r="AH40" s="41">
        <f t="shared" si="14"/>
        <v>0.3765201400221496</v>
      </c>
      <c r="AI40" s="13">
        <v>56653290</v>
      </c>
      <c r="AJ40" s="13">
        <v>60777708</v>
      </c>
      <c r="AK40" s="13">
        <v>16979028</v>
      </c>
      <c r="AL40" s="13"/>
    </row>
    <row r="41" spans="1:38" s="14" customFormat="1" ht="12.75">
      <c r="A41" s="30" t="s">
        <v>98</v>
      </c>
      <c r="B41" s="61" t="s">
        <v>442</v>
      </c>
      <c r="C41" s="40" t="s">
        <v>443</v>
      </c>
      <c r="D41" s="77">
        <v>168995326</v>
      </c>
      <c r="E41" s="78">
        <v>66070800</v>
      </c>
      <c r="F41" s="79">
        <f t="shared" si="0"/>
        <v>235066126</v>
      </c>
      <c r="G41" s="77">
        <v>168995326</v>
      </c>
      <c r="H41" s="78">
        <v>66070800</v>
      </c>
      <c r="I41" s="80">
        <f t="shared" si="1"/>
        <v>235066126</v>
      </c>
      <c r="J41" s="77">
        <v>87728165</v>
      </c>
      <c r="K41" s="78">
        <v>0</v>
      </c>
      <c r="L41" s="78">
        <f t="shared" si="2"/>
        <v>87728165</v>
      </c>
      <c r="M41" s="41">
        <f t="shared" si="3"/>
        <v>0.37320632493003264</v>
      </c>
      <c r="N41" s="105">
        <v>0</v>
      </c>
      <c r="O41" s="106">
        <v>0</v>
      </c>
      <c r="P41" s="107">
        <f t="shared" si="4"/>
        <v>0</v>
      </c>
      <c r="Q41" s="41">
        <f t="shared" si="5"/>
        <v>0</v>
      </c>
      <c r="R41" s="105">
        <v>0</v>
      </c>
      <c r="S41" s="107">
        <v>0</v>
      </c>
      <c r="T41" s="107">
        <f t="shared" si="6"/>
        <v>0</v>
      </c>
      <c r="U41" s="41">
        <f t="shared" si="7"/>
        <v>0</v>
      </c>
      <c r="V41" s="105">
        <v>0</v>
      </c>
      <c r="W41" s="107">
        <v>0</v>
      </c>
      <c r="X41" s="107">
        <f t="shared" si="8"/>
        <v>0</v>
      </c>
      <c r="Y41" s="41">
        <f t="shared" si="9"/>
        <v>0</v>
      </c>
      <c r="Z41" s="77">
        <v>87728165</v>
      </c>
      <c r="AA41" s="78">
        <v>0</v>
      </c>
      <c r="AB41" s="78">
        <f t="shared" si="10"/>
        <v>87728165</v>
      </c>
      <c r="AC41" s="41">
        <f t="shared" si="11"/>
        <v>0.37320632493003264</v>
      </c>
      <c r="AD41" s="77">
        <v>64587802</v>
      </c>
      <c r="AE41" s="78">
        <v>0</v>
      </c>
      <c r="AF41" s="78">
        <f t="shared" si="12"/>
        <v>64587802</v>
      </c>
      <c r="AG41" s="41">
        <f t="shared" si="13"/>
        <v>0.3821869132640982</v>
      </c>
      <c r="AH41" s="41">
        <f t="shared" si="14"/>
        <v>0.3582776048022194</v>
      </c>
      <c r="AI41" s="13">
        <v>168995326</v>
      </c>
      <c r="AJ41" s="13">
        <v>219533379</v>
      </c>
      <c r="AK41" s="13">
        <v>64587802</v>
      </c>
      <c r="AL41" s="13"/>
    </row>
    <row r="42" spans="1:38" s="14" customFormat="1" ht="12.75">
      <c r="A42" s="30" t="s">
        <v>117</v>
      </c>
      <c r="B42" s="61" t="s">
        <v>444</v>
      </c>
      <c r="C42" s="40" t="s">
        <v>445</v>
      </c>
      <c r="D42" s="77">
        <v>888851000</v>
      </c>
      <c r="E42" s="78">
        <v>490529000</v>
      </c>
      <c r="F42" s="79">
        <f t="shared" si="0"/>
        <v>1379380000</v>
      </c>
      <c r="G42" s="77">
        <v>888851000</v>
      </c>
      <c r="H42" s="78">
        <v>490529000</v>
      </c>
      <c r="I42" s="80">
        <f t="shared" si="1"/>
        <v>1379380000</v>
      </c>
      <c r="J42" s="77">
        <v>310908512</v>
      </c>
      <c r="K42" s="78">
        <v>-8234855</v>
      </c>
      <c r="L42" s="78">
        <f t="shared" si="2"/>
        <v>302673657</v>
      </c>
      <c r="M42" s="41">
        <f t="shared" si="3"/>
        <v>0.2194273202453276</v>
      </c>
      <c r="N42" s="105">
        <v>0</v>
      </c>
      <c r="O42" s="106">
        <v>0</v>
      </c>
      <c r="P42" s="107">
        <f t="shared" si="4"/>
        <v>0</v>
      </c>
      <c r="Q42" s="41">
        <f t="shared" si="5"/>
        <v>0</v>
      </c>
      <c r="R42" s="105">
        <v>0</v>
      </c>
      <c r="S42" s="107">
        <v>0</v>
      </c>
      <c r="T42" s="107">
        <f t="shared" si="6"/>
        <v>0</v>
      </c>
      <c r="U42" s="41">
        <f t="shared" si="7"/>
        <v>0</v>
      </c>
      <c r="V42" s="105">
        <v>0</v>
      </c>
      <c r="W42" s="107">
        <v>0</v>
      </c>
      <c r="X42" s="107">
        <f t="shared" si="8"/>
        <v>0</v>
      </c>
      <c r="Y42" s="41">
        <f t="shared" si="9"/>
        <v>0</v>
      </c>
      <c r="Z42" s="77">
        <v>310908512</v>
      </c>
      <c r="AA42" s="78">
        <v>-8234855</v>
      </c>
      <c r="AB42" s="78">
        <f t="shared" si="10"/>
        <v>302673657</v>
      </c>
      <c r="AC42" s="41">
        <f t="shared" si="11"/>
        <v>0.2194273202453276</v>
      </c>
      <c r="AD42" s="77">
        <v>220490674</v>
      </c>
      <c r="AE42" s="78">
        <v>60980516</v>
      </c>
      <c r="AF42" s="78">
        <f t="shared" si="12"/>
        <v>281471190</v>
      </c>
      <c r="AG42" s="41">
        <f t="shared" si="13"/>
        <v>0.2462896925745026</v>
      </c>
      <c r="AH42" s="41">
        <f t="shared" si="14"/>
        <v>0.07532730792092779</v>
      </c>
      <c r="AI42" s="13">
        <v>1142846000</v>
      </c>
      <c r="AJ42" s="13">
        <v>1102845834</v>
      </c>
      <c r="AK42" s="13">
        <v>281471190</v>
      </c>
      <c r="AL42" s="13"/>
    </row>
    <row r="43" spans="1:38" s="58" customFormat="1" ht="12.75">
      <c r="A43" s="62"/>
      <c r="B43" s="63" t="s">
        <v>446</v>
      </c>
      <c r="C43" s="33"/>
      <c r="D43" s="81">
        <f>SUM(D37:D42)</f>
        <v>1736194365</v>
      </c>
      <c r="E43" s="82">
        <f>SUM(E37:E42)</f>
        <v>811727655</v>
      </c>
      <c r="F43" s="83">
        <f t="shared" si="0"/>
        <v>2547922020</v>
      </c>
      <c r="G43" s="81">
        <f>SUM(G37:G42)</f>
        <v>1736194365</v>
      </c>
      <c r="H43" s="82">
        <f>SUM(H37:H42)</f>
        <v>811727655</v>
      </c>
      <c r="I43" s="90">
        <f t="shared" si="1"/>
        <v>2547922020</v>
      </c>
      <c r="J43" s="81">
        <f>SUM(J37:J42)</f>
        <v>634913795</v>
      </c>
      <c r="K43" s="92">
        <f>SUM(K37:K42)</f>
        <v>19123556</v>
      </c>
      <c r="L43" s="82">
        <f t="shared" si="2"/>
        <v>654037351</v>
      </c>
      <c r="M43" s="45">
        <f t="shared" si="3"/>
        <v>0.25669441445464647</v>
      </c>
      <c r="N43" s="111">
        <f>SUM(N37:N42)</f>
        <v>0</v>
      </c>
      <c r="O43" s="112">
        <f>SUM(O37:O42)</f>
        <v>0</v>
      </c>
      <c r="P43" s="113">
        <f t="shared" si="4"/>
        <v>0</v>
      </c>
      <c r="Q43" s="45">
        <f t="shared" si="5"/>
        <v>0</v>
      </c>
      <c r="R43" s="111">
        <f>SUM(R37:R42)</f>
        <v>0</v>
      </c>
      <c r="S43" s="113">
        <f>SUM(S37:S42)</f>
        <v>0</v>
      </c>
      <c r="T43" s="113">
        <f t="shared" si="6"/>
        <v>0</v>
      </c>
      <c r="U43" s="45">
        <f t="shared" si="7"/>
        <v>0</v>
      </c>
      <c r="V43" s="111">
        <f>SUM(V37:V42)</f>
        <v>0</v>
      </c>
      <c r="W43" s="113">
        <f>SUM(W37:W42)</f>
        <v>0</v>
      </c>
      <c r="X43" s="113">
        <f t="shared" si="8"/>
        <v>0</v>
      </c>
      <c r="Y43" s="45">
        <f t="shared" si="9"/>
        <v>0</v>
      </c>
      <c r="Z43" s="81">
        <f>SUM(Z37:Z42)</f>
        <v>634913795</v>
      </c>
      <c r="AA43" s="82">
        <f>SUM(AA37:AA42)</f>
        <v>19123556</v>
      </c>
      <c r="AB43" s="82">
        <f t="shared" si="10"/>
        <v>654037351</v>
      </c>
      <c r="AC43" s="45">
        <f t="shared" si="11"/>
        <v>0.25669441445464647</v>
      </c>
      <c r="AD43" s="81">
        <f>SUM(AD37:AD42)</f>
        <v>470210907</v>
      </c>
      <c r="AE43" s="82">
        <f>SUM(AE37:AE42)</f>
        <v>92420088</v>
      </c>
      <c r="AF43" s="82">
        <f t="shared" si="12"/>
        <v>562630995</v>
      </c>
      <c r="AG43" s="45">
        <f t="shared" si="13"/>
        <v>0.2703416858684138</v>
      </c>
      <c r="AH43" s="45">
        <f t="shared" si="14"/>
        <v>0.16246235421139565</v>
      </c>
      <c r="AI43" s="64">
        <f>SUM(AI37:AI42)</f>
        <v>2081184754</v>
      </c>
      <c r="AJ43" s="64">
        <f>SUM(AJ37:AJ42)</f>
        <v>2095847059</v>
      </c>
      <c r="AK43" s="64">
        <f>SUM(AK37:AK42)</f>
        <v>562630995</v>
      </c>
      <c r="AL43" s="64"/>
    </row>
    <row r="44" spans="1:38" s="58" customFormat="1" ht="12.75">
      <c r="A44" s="62"/>
      <c r="B44" s="63" t="s">
        <v>447</v>
      </c>
      <c r="C44" s="33"/>
      <c r="D44" s="81">
        <f>SUM(D9:D14,D16:D20,D22:D27,D29:D35,D37:D42)</f>
        <v>11220775562</v>
      </c>
      <c r="E44" s="82">
        <f>SUM(E9:E14,E16:E20,E22:E27,E29:E35,E37:E42)</f>
        <v>4489023369</v>
      </c>
      <c r="F44" s="83">
        <f t="shared" si="0"/>
        <v>15709798931</v>
      </c>
      <c r="G44" s="81">
        <f>SUM(G9:G14,G16:G20,G22:G27,G29:G35,G37:G42)</f>
        <v>11220775562</v>
      </c>
      <c r="H44" s="82">
        <f>SUM(H9:H14,H16:H20,H22:H27,H29:H35,H37:H42)</f>
        <v>4489023369</v>
      </c>
      <c r="I44" s="90">
        <f t="shared" si="1"/>
        <v>15709798931</v>
      </c>
      <c r="J44" s="81">
        <f>SUM(J9:J14,J16:J20,J22:J27,J29:J35,J37:J42)</f>
        <v>3262854571</v>
      </c>
      <c r="K44" s="92">
        <f>SUM(K9:K14,K16:K20,K22:K27,K29:K35,K37:K42)</f>
        <v>293294877</v>
      </c>
      <c r="L44" s="82">
        <f t="shared" si="2"/>
        <v>3556149448</v>
      </c>
      <c r="M44" s="45">
        <f t="shared" si="3"/>
        <v>0.22636505175013305</v>
      </c>
      <c r="N44" s="111">
        <f>SUM(N9:N14,N16:N20,N22:N27,N29:N35,N37:N42)</f>
        <v>0</v>
      </c>
      <c r="O44" s="112">
        <f>SUM(O9:O14,O16:O20,O22:O27,O29:O35,O37:O42)</f>
        <v>0</v>
      </c>
      <c r="P44" s="113">
        <f t="shared" si="4"/>
        <v>0</v>
      </c>
      <c r="Q44" s="45">
        <f t="shared" si="5"/>
        <v>0</v>
      </c>
      <c r="R44" s="111">
        <f>SUM(R9:R14,R16:R20,R22:R27,R29:R35,R37:R42)</f>
        <v>0</v>
      </c>
      <c r="S44" s="113">
        <f>SUM(S9:S14,S16:S20,S22:S27,S29:S35,S37:S42)</f>
        <v>0</v>
      </c>
      <c r="T44" s="113">
        <f t="shared" si="6"/>
        <v>0</v>
      </c>
      <c r="U44" s="45">
        <f t="shared" si="7"/>
        <v>0</v>
      </c>
      <c r="V44" s="111">
        <f>SUM(V9:V14,V16:V20,V22:V27,V29:V35,V37:V42)</f>
        <v>0</v>
      </c>
      <c r="W44" s="113">
        <f>SUM(W9:W14,W16:W20,W22:W27,W29:W35,W37:W42)</f>
        <v>0</v>
      </c>
      <c r="X44" s="113">
        <f t="shared" si="8"/>
        <v>0</v>
      </c>
      <c r="Y44" s="45">
        <f t="shared" si="9"/>
        <v>0</v>
      </c>
      <c r="Z44" s="81">
        <f>SUM(Z9:Z14,Z16:Z20,Z22:Z27,Z29:Z35,Z37:Z42)</f>
        <v>3262854571</v>
      </c>
      <c r="AA44" s="82">
        <f>SUM(AA9:AA14,AA16:AA20,AA22:AA27,AA29:AA35,AA37:AA42)</f>
        <v>293294877</v>
      </c>
      <c r="AB44" s="82">
        <f t="shared" si="10"/>
        <v>3556149448</v>
      </c>
      <c r="AC44" s="45">
        <f t="shared" si="11"/>
        <v>0.22636505175013305</v>
      </c>
      <c r="AD44" s="81">
        <f>SUM(AD9:AD14,AD16:AD20,AD22:AD27,AD29:AD35,AD37:AD42)</f>
        <v>3342563704</v>
      </c>
      <c r="AE44" s="82">
        <f>SUM(AE9:AE14,AE16:AE20,AE22:AE27,AE29:AE35,AE37:AE42)</f>
        <v>420723038</v>
      </c>
      <c r="AF44" s="82">
        <f t="shared" si="12"/>
        <v>3763286742</v>
      </c>
      <c r="AG44" s="45">
        <f t="shared" si="13"/>
        <v>0.3035408875275514</v>
      </c>
      <c r="AH44" s="45">
        <f t="shared" si="14"/>
        <v>-0.05504159215088589</v>
      </c>
      <c r="AI44" s="64">
        <f>SUM(AI9:AI14,AI16:AI20,AI22:AI27,AI29:AI35,AI37:AI42)</f>
        <v>12397956574</v>
      </c>
      <c r="AJ44" s="64">
        <f>SUM(AJ9:AJ14,AJ16:AJ20,AJ22:AJ27,AJ29:AJ35,AJ37:AJ42)</f>
        <v>12290036342</v>
      </c>
      <c r="AK44" s="64">
        <f>SUM(AK9:AK14,AK16:AK20,AK22:AK27,AK29:AK35,AK37:AK42)</f>
        <v>3763286742</v>
      </c>
      <c r="AL44" s="64"/>
    </row>
    <row r="45" spans="1:38" s="14" customFormat="1" ht="12.75">
      <c r="A45" s="65"/>
      <c r="B45" s="66"/>
      <c r="C45" s="67"/>
      <c r="D45" s="93"/>
      <c r="E45" s="93"/>
      <c r="F45" s="94"/>
      <c r="G45" s="95"/>
      <c r="H45" s="93"/>
      <c r="I45" s="96"/>
      <c r="J45" s="95"/>
      <c r="K45" s="97"/>
      <c r="L45" s="93"/>
      <c r="M45" s="71"/>
      <c r="N45" s="95"/>
      <c r="O45" s="97"/>
      <c r="P45" s="93"/>
      <c r="Q45" s="71"/>
      <c r="R45" s="95"/>
      <c r="S45" s="97"/>
      <c r="T45" s="93"/>
      <c r="U45" s="71"/>
      <c r="V45" s="95"/>
      <c r="W45" s="97"/>
      <c r="X45" s="93"/>
      <c r="Y45" s="71"/>
      <c r="Z45" s="95"/>
      <c r="AA45" s="97"/>
      <c r="AB45" s="93"/>
      <c r="AC45" s="71"/>
      <c r="AD45" s="95"/>
      <c r="AE45" s="93"/>
      <c r="AF45" s="93"/>
      <c r="AG45" s="71"/>
      <c r="AH45" s="71"/>
      <c r="AI45" s="13"/>
      <c r="AJ45" s="13"/>
      <c r="AK45" s="13"/>
      <c r="AL45" s="13"/>
    </row>
    <row r="46" spans="1:38" s="74" customFormat="1" ht="12.75">
      <c r="A46" s="75"/>
      <c r="B46" s="130" t="s">
        <v>658</v>
      </c>
      <c r="C46" s="75"/>
      <c r="D46" s="98"/>
      <c r="E46" s="98"/>
      <c r="F46" s="98"/>
      <c r="G46" s="98"/>
      <c r="H46" s="98"/>
      <c r="I46" s="98"/>
      <c r="J46" s="98"/>
      <c r="K46" s="98"/>
      <c r="L46" s="98"/>
      <c r="M46" s="75"/>
      <c r="N46" s="98"/>
      <c r="O46" s="98"/>
      <c r="P46" s="98"/>
      <c r="Q46" s="75"/>
      <c r="R46" s="98"/>
      <c r="S46" s="98"/>
      <c r="T46" s="98"/>
      <c r="U46" s="75"/>
      <c r="V46" s="98"/>
      <c r="W46" s="98"/>
      <c r="X46" s="98"/>
      <c r="Y46" s="75"/>
      <c r="Z46" s="98"/>
      <c r="AA46" s="98"/>
      <c r="AB46" s="98"/>
      <c r="AC46" s="75"/>
      <c r="AD46" s="98"/>
      <c r="AE46" s="98"/>
      <c r="AF46" s="98"/>
      <c r="AG46" s="75"/>
      <c r="AH46" s="75"/>
      <c r="AI46" s="75"/>
      <c r="AJ46" s="75"/>
      <c r="AK46" s="75"/>
      <c r="AL46" s="75"/>
    </row>
    <row r="47" spans="1:38" s="5" customFormat="1" ht="12.75">
      <c r="A47" s="76"/>
      <c r="B47" s="76"/>
      <c r="C47" s="76"/>
      <c r="D47" s="99"/>
      <c r="E47" s="99"/>
      <c r="F47" s="99"/>
      <c r="G47" s="99"/>
      <c r="H47" s="99"/>
      <c r="I47" s="99"/>
      <c r="J47" s="99"/>
      <c r="K47" s="99"/>
      <c r="L47" s="99"/>
      <c r="M47" s="76"/>
      <c r="N47" s="99"/>
      <c r="O47" s="99"/>
      <c r="P47" s="99"/>
      <c r="Q47" s="76"/>
      <c r="R47" s="99"/>
      <c r="S47" s="99"/>
      <c r="T47" s="99"/>
      <c r="U47" s="76"/>
      <c r="V47" s="99"/>
      <c r="W47" s="99"/>
      <c r="X47" s="99"/>
      <c r="Y47" s="76"/>
      <c r="Z47" s="99"/>
      <c r="AA47" s="99"/>
      <c r="AB47" s="99"/>
      <c r="AC47" s="76"/>
      <c r="AD47" s="99"/>
      <c r="AE47" s="99"/>
      <c r="AF47" s="99"/>
      <c r="AG47" s="76"/>
      <c r="AH47" s="76"/>
      <c r="AI47" s="76"/>
      <c r="AJ47" s="76"/>
      <c r="AK47" s="76"/>
      <c r="AL47" s="76"/>
    </row>
    <row r="48" spans="1:38" s="5" customFormat="1" ht="12.75">
      <c r="A48" s="76"/>
      <c r="B48" s="76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76"/>
      <c r="N48" s="99"/>
      <c r="O48" s="99"/>
      <c r="P48" s="99"/>
      <c r="Q48" s="76"/>
      <c r="R48" s="99"/>
      <c r="S48" s="99"/>
      <c r="T48" s="99"/>
      <c r="U48" s="76"/>
      <c r="V48" s="99"/>
      <c r="W48" s="99"/>
      <c r="X48" s="99"/>
      <c r="Y48" s="76"/>
      <c r="Z48" s="99"/>
      <c r="AA48" s="99"/>
      <c r="AB48" s="99"/>
      <c r="AC48" s="76"/>
      <c r="AD48" s="99"/>
      <c r="AE48" s="99"/>
      <c r="AF48" s="99"/>
      <c r="AG48" s="76"/>
      <c r="AH48" s="76"/>
      <c r="AI48" s="76"/>
      <c r="AJ48" s="76"/>
      <c r="AK48" s="76"/>
      <c r="AL48" s="76"/>
    </row>
    <row r="49" spans="1:38" s="5" customFormat="1" ht="12.75">
      <c r="A49" s="76"/>
      <c r="B49" s="76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76"/>
      <c r="N49" s="99"/>
      <c r="O49" s="99"/>
      <c r="P49" s="99"/>
      <c r="Q49" s="76"/>
      <c r="R49" s="99"/>
      <c r="S49" s="99"/>
      <c r="T49" s="99"/>
      <c r="U49" s="76"/>
      <c r="V49" s="99"/>
      <c r="W49" s="99"/>
      <c r="X49" s="99"/>
      <c r="Y49" s="76"/>
      <c r="Z49" s="99"/>
      <c r="AA49" s="99"/>
      <c r="AB49" s="99"/>
      <c r="AC49" s="76"/>
      <c r="AD49" s="99"/>
      <c r="AE49" s="99"/>
      <c r="AF49" s="99"/>
      <c r="AG49" s="76"/>
      <c r="AH49" s="76"/>
      <c r="AI49" s="76"/>
      <c r="AJ49" s="76"/>
      <c r="AK49" s="76"/>
      <c r="AL49" s="76"/>
    </row>
    <row r="50" spans="1:38" s="5" customFormat="1" ht="12.75">
      <c r="A50" s="76"/>
      <c r="B50" s="76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76"/>
      <c r="N50" s="99"/>
      <c r="O50" s="99"/>
      <c r="P50" s="99"/>
      <c r="Q50" s="76"/>
      <c r="R50" s="99"/>
      <c r="S50" s="99"/>
      <c r="T50" s="99"/>
      <c r="U50" s="76"/>
      <c r="V50" s="99"/>
      <c r="W50" s="99"/>
      <c r="X50" s="99"/>
      <c r="Y50" s="76"/>
      <c r="Z50" s="99"/>
      <c r="AA50" s="99"/>
      <c r="AB50" s="99"/>
      <c r="AC50" s="76"/>
      <c r="AD50" s="99"/>
      <c r="AE50" s="99"/>
      <c r="AF50" s="99"/>
      <c r="AG50" s="76"/>
      <c r="AH50" s="76"/>
      <c r="AI50" s="76"/>
      <c r="AJ50" s="76"/>
      <c r="AK50" s="76"/>
      <c r="AL50" s="76"/>
    </row>
    <row r="51" spans="1:38" s="5" customFormat="1" ht="12.75">
      <c r="A51" s="76"/>
      <c r="B51" s="76"/>
      <c r="C51" s="76"/>
      <c r="D51" s="99"/>
      <c r="E51" s="99"/>
      <c r="F51" s="99"/>
      <c r="G51" s="99"/>
      <c r="H51" s="99"/>
      <c r="I51" s="99"/>
      <c r="J51" s="99"/>
      <c r="K51" s="99"/>
      <c r="L51" s="99"/>
      <c r="M51" s="76"/>
      <c r="N51" s="99"/>
      <c r="O51" s="99"/>
      <c r="P51" s="99"/>
      <c r="Q51" s="76"/>
      <c r="R51" s="99"/>
      <c r="S51" s="99"/>
      <c r="T51" s="99"/>
      <c r="U51" s="76"/>
      <c r="V51" s="99"/>
      <c r="W51" s="99"/>
      <c r="X51" s="99"/>
      <c r="Y51" s="76"/>
      <c r="Z51" s="99"/>
      <c r="AA51" s="99"/>
      <c r="AB51" s="99"/>
      <c r="AC51" s="76"/>
      <c r="AD51" s="99"/>
      <c r="AE51" s="99"/>
      <c r="AF51" s="99"/>
      <c r="AG51" s="76"/>
      <c r="AH51" s="76"/>
      <c r="AI51" s="76"/>
      <c r="AJ51" s="76"/>
      <c r="AK51" s="76"/>
      <c r="AL51" s="76"/>
    </row>
    <row r="52" spans="1:38" s="5" customFormat="1" ht="12.75">
      <c r="A52" s="76"/>
      <c r="B52" s="76"/>
      <c r="C52" s="76"/>
      <c r="D52" s="99"/>
      <c r="E52" s="99"/>
      <c r="F52" s="99"/>
      <c r="G52" s="99"/>
      <c r="H52" s="99"/>
      <c r="I52" s="99"/>
      <c r="J52" s="99"/>
      <c r="K52" s="99"/>
      <c r="L52" s="99"/>
      <c r="M52" s="76"/>
      <c r="N52" s="99"/>
      <c r="O52" s="99"/>
      <c r="P52" s="99"/>
      <c r="Q52" s="76"/>
      <c r="R52" s="99"/>
      <c r="S52" s="99"/>
      <c r="T52" s="99"/>
      <c r="U52" s="76"/>
      <c r="V52" s="99"/>
      <c r="W52" s="99"/>
      <c r="X52" s="99"/>
      <c r="Y52" s="76"/>
      <c r="Z52" s="99"/>
      <c r="AA52" s="99"/>
      <c r="AB52" s="99"/>
      <c r="AC52" s="76"/>
      <c r="AD52" s="99"/>
      <c r="AE52" s="99"/>
      <c r="AF52" s="99"/>
      <c r="AG52" s="76"/>
      <c r="AH52" s="76"/>
      <c r="AI52" s="76"/>
      <c r="AJ52" s="76"/>
      <c r="AK52" s="76"/>
      <c r="AL52" s="76"/>
    </row>
    <row r="53" spans="1:38" s="5" customFormat="1" ht="12.75">
      <c r="A53" s="76"/>
      <c r="B53" s="76"/>
      <c r="C53" s="76"/>
      <c r="D53" s="99"/>
      <c r="E53" s="99"/>
      <c r="F53" s="99"/>
      <c r="G53" s="99"/>
      <c r="H53" s="99"/>
      <c r="I53" s="99"/>
      <c r="J53" s="99"/>
      <c r="K53" s="99"/>
      <c r="L53" s="99"/>
      <c r="M53" s="76"/>
      <c r="N53" s="99"/>
      <c r="O53" s="99"/>
      <c r="P53" s="99"/>
      <c r="Q53" s="76"/>
      <c r="R53" s="99"/>
      <c r="S53" s="99"/>
      <c r="T53" s="99"/>
      <c r="U53" s="76"/>
      <c r="V53" s="99"/>
      <c r="W53" s="99"/>
      <c r="X53" s="99"/>
      <c r="Y53" s="76"/>
      <c r="Z53" s="99"/>
      <c r="AA53" s="99"/>
      <c r="AB53" s="99"/>
      <c r="AC53" s="76"/>
      <c r="AD53" s="99"/>
      <c r="AE53" s="99"/>
      <c r="AF53" s="99"/>
      <c r="AG53" s="76"/>
      <c r="AH53" s="76"/>
      <c r="AI53" s="76"/>
      <c r="AJ53" s="76"/>
      <c r="AK53" s="76"/>
      <c r="AL53" s="76"/>
    </row>
    <row r="54" spans="1:38" s="5" customFormat="1" ht="12.75">
      <c r="A54" s="76"/>
      <c r="B54" s="76"/>
      <c r="C54" s="76"/>
      <c r="D54" s="99"/>
      <c r="E54" s="99"/>
      <c r="F54" s="99"/>
      <c r="G54" s="99"/>
      <c r="H54" s="99"/>
      <c r="I54" s="99"/>
      <c r="J54" s="99"/>
      <c r="K54" s="99"/>
      <c r="L54" s="99"/>
      <c r="M54" s="76"/>
      <c r="N54" s="99"/>
      <c r="O54" s="99"/>
      <c r="P54" s="99"/>
      <c r="Q54" s="76"/>
      <c r="R54" s="99"/>
      <c r="S54" s="99"/>
      <c r="T54" s="99"/>
      <c r="U54" s="76"/>
      <c r="V54" s="99"/>
      <c r="W54" s="99"/>
      <c r="X54" s="99"/>
      <c r="Y54" s="76"/>
      <c r="Z54" s="99"/>
      <c r="AA54" s="99"/>
      <c r="AB54" s="99"/>
      <c r="AC54" s="76"/>
      <c r="AD54" s="99"/>
      <c r="AE54" s="99"/>
      <c r="AF54" s="99"/>
      <c r="AG54" s="76"/>
      <c r="AH54" s="76"/>
      <c r="AI54" s="76"/>
      <c r="AJ54" s="76"/>
      <c r="AK54" s="76"/>
      <c r="AL54" s="76"/>
    </row>
    <row r="55" spans="1:38" s="5" customFormat="1" ht="12.75">
      <c r="A55" s="76"/>
      <c r="B55" s="76"/>
      <c r="C55" s="76"/>
      <c r="D55" s="99"/>
      <c r="E55" s="99"/>
      <c r="F55" s="99"/>
      <c r="G55" s="99"/>
      <c r="H55" s="99"/>
      <c r="I55" s="99"/>
      <c r="J55" s="99"/>
      <c r="K55" s="99"/>
      <c r="L55" s="99"/>
      <c r="M55" s="76"/>
      <c r="N55" s="99"/>
      <c r="O55" s="99"/>
      <c r="P55" s="99"/>
      <c r="Q55" s="76"/>
      <c r="R55" s="99"/>
      <c r="S55" s="99"/>
      <c r="T55" s="99"/>
      <c r="U55" s="76"/>
      <c r="V55" s="99"/>
      <c r="W55" s="99"/>
      <c r="X55" s="99"/>
      <c r="Y55" s="76"/>
      <c r="Z55" s="99"/>
      <c r="AA55" s="99"/>
      <c r="AB55" s="99"/>
      <c r="AC55" s="76"/>
      <c r="AD55" s="99"/>
      <c r="AE55" s="99"/>
      <c r="AF55" s="99"/>
      <c r="AG55" s="76"/>
      <c r="AH55" s="76"/>
      <c r="AI55" s="76"/>
      <c r="AJ55" s="76"/>
      <c r="AK55" s="76"/>
      <c r="AL55" s="76"/>
    </row>
    <row r="56" spans="1:38" s="5" customFormat="1" ht="12.75">
      <c r="A56" s="76"/>
      <c r="B56" s="76"/>
      <c r="C56" s="76"/>
      <c r="D56" s="99"/>
      <c r="E56" s="99"/>
      <c r="F56" s="99"/>
      <c r="G56" s="99"/>
      <c r="H56" s="99"/>
      <c r="I56" s="99"/>
      <c r="J56" s="99"/>
      <c r="K56" s="99"/>
      <c r="L56" s="99"/>
      <c r="M56" s="76"/>
      <c r="N56" s="99"/>
      <c r="O56" s="99"/>
      <c r="P56" s="99"/>
      <c r="Q56" s="76"/>
      <c r="R56" s="99"/>
      <c r="S56" s="99"/>
      <c r="T56" s="99"/>
      <c r="U56" s="76"/>
      <c r="V56" s="99"/>
      <c r="W56" s="99"/>
      <c r="X56" s="99"/>
      <c r="Y56" s="76"/>
      <c r="Z56" s="99"/>
      <c r="AA56" s="99"/>
      <c r="AB56" s="99"/>
      <c r="AC56" s="76"/>
      <c r="AD56" s="99"/>
      <c r="AE56" s="99"/>
      <c r="AF56" s="99"/>
      <c r="AG56" s="76"/>
      <c r="AH56" s="76"/>
      <c r="AI56" s="76"/>
      <c r="AJ56" s="76"/>
      <c r="AK56" s="76"/>
      <c r="AL56" s="76"/>
    </row>
    <row r="57" spans="1:38" s="5" customFormat="1" ht="12.75">
      <c r="A57" s="76"/>
      <c r="B57" s="76"/>
      <c r="C57" s="76"/>
      <c r="D57" s="99"/>
      <c r="E57" s="99"/>
      <c r="F57" s="99"/>
      <c r="G57" s="99"/>
      <c r="H57" s="99"/>
      <c r="I57" s="99"/>
      <c r="J57" s="99"/>
      <c r="K57" s="99"/>
      <c r="L57" s="99"/>
      <c r="M57" s="76"/>
      <c r="N57" s="99"/>
      <c r="O57" s="99"/>
      <c r="P57" s="99"/>
      <c r="Q57" s="76"/>
      <c r="R57" s="99"/>
      <c r="S57" s="99"/>
      <c r="T57" s="99"/>
      <c r="U57" s="76"/>
      <c r="V57" s="99"/>
      <c r="W57" s="99"/>
      <c r="X57" s="99"/>
      <c r="Y57" s="76"/>
      <c r="Z57" s="99"/>
      <c r="AA57" s="99"/>
      <c r="AB57" s="99"/>
      <c r="AC57" s="76"/>
      <c r="AD57" s="99"/>
      <c r="AE57" s="99"/>
      <c r="AF57" s="99"/>
      <c r="AG57" s="76"/>
      <c r="AH57" s="76"/>
      <c r="AI57" s="76"/>
      <c r="AJ57" s="76"/>
      <c r="AK57" s="76"/>
      <c r="AL57" s="76"/>
    </row>
    <row r="58" spans="1:38" s="5" customFormat="1" ht="12.75">
      <c r="A58" s="76"/>
      <c r="B58" s="76"/>
      <c r="C58" s="76"/>
      <c r="D58" s="99"/>
      <c r="E58" s="99"/>
      <c r="F58" s="99"/>
      <c r="G58" s="99"/>
      <c r="H58" s="99"/>
      <c r="I58" s="99"/>
      <c r="J58" s="99"/>
      <c r="K58" s="99"/>
      <c r="L58" s="99"/>
      <c r="M58" s="76"/>
      <c r="N58" s="99"/>
      <c r="O58" s="99"/>
      <c r="P58" s="99"/>
      <c r="Q58" s="76"/>
      <c r="R58" s="99"/>
      <c r="S58" s="99"/>
      <c r="T58" s="99"/>
      <c r="U58" s="76"/>
      <c r="V58" s="99"/>
      <c r="W58" s="99"/>
      <c r="X58" s="99"/>
      <c r="Y58" s="76"/>
      <c r="Z58" s="99"/>
      <c r="AA58" s="99"/>
      <c r="AB58" s="99"/>
      <c r="AC58" s="76"/>
      <c r="AD58" s="99"/>
      <c r="AE58" s="99"/>
      <c r="AF58" s="99"/>
      <c r="AG58" s="76"/>
      <c r="AH58" s="76"/>
      <c r="AI58" s="76"/>
      <c r="AJ58" s="76"/>
      <c r="AK58" s="76"/>
      <c r="AL58" s="76"/>
    </row>
    <row r="59" spans="1:38" s="5" customFormat="1" ht="12.75">
      <c r="A59" s="76"/>
      <c r="B59" s="76"/>
      <c r="C59" s="76"/>
      <c r="D59" s="99"/>
      <c r="E59" s="99"/>
      <c r="F59" s="99"/>
      <c r="G59" s="99"/>
      <c r="H59" s="99"/>
      <c r="I59" s="99"/>
      <c r="J59" s="99"/>
      <c r="K59" s="99"/>
      <c r="L59" s="99"/>
      <c r="M59" s="76"/>
      <c r="N59" s="99"/>
      <c r="O59" s="99"/>
      <c r="P59" s="99"/>
      <c r="Q59" s="76"/>
      <c r="R59" s="99"/>
      <c r="S59" s="99"/>
      <c r="T59" s="99"/>
      <c r="U59" s="76"/>
      <c r="V59" s="99"/>
      <c r="W59" s="99"/>
      <c r="X59" s="99"/>
      <c r="Y59" s="76"/>
      <c r="Z59" s="99"/>
      <c r="AA59" s="99"/>
      <c r="AB59" s="99"/>
      <c r="AC59" s="76"/>
      <c r="AD59" s="99"/>
      <c r="AE59" s="99"/>
      <c r="AF59" s="99"/>
      <c r="AG59" s="76"/>
      <c r="AH59" s="76"/>
      <c r="AI59" s="76"/>
      <c r="AJ59" s="76"/>
      <c r="AK59" s="76"/>
      <c r="AL59" s="76"/>
    </row>
    <row r="60" spans="1:38" s="5" customFormat="1" ht="12.75">
      <c r="A60" s="76"/>
      <c r="B60" s="76"/>
      <c r="C60" s="76"/>
      <c r="D60" s="99"/>
      <c r="E60" s="99"/>
      <c r="F60" s="99"/>
      <c r="G60" s="99"/>
      <c r="H60" s="99"/>
      <c r="I60" s="99"/>
      <c r="J60" s="99"/>
      <c r="K60" s="99"/>
      <c r="L60" s="99"/>
      <c r="M60" s="76"/>
      <c r="N60" s="99"/>
      <c r="O60" s="99"/>
      <c r="P60" s="99"/>
      <c r="Q60" s="76"/>
      <c r="R60" s="99"/>
      <c r="S60" s="99"/>
      <c r="T60" s="99"/>
      <c r="U60" s="76"/>
      <c r="V60" s="99"/>
      <c r="W60" s="99"/>
      <c r="X60" s="99"/>
      <c r="Y60" s="76"/>
      <c r="Z60" s="99"/>
      <c r="AA60" s="99"/>
      <c r="AB60" s="99"/>
      <c r="AC60" s="76"/>
      <c r="AD60" s="99"/>
      <c r="AE60" s="99"/>
      <c r="AF60" s="99"/>
      <c r="AG60" s="76"/>
      <c r="AH60" s="76"/>
      <c r="AI60" s="76"/>
      <c r="AJ60" s="76"/>
      <c r="AK60" s="76"/>
      <c r="AL60" s="76"/>
    </row>
    <row r="61" spans="1:38" s="5" customFormat="1" ht="12.75">
      <c r="A61" s="76"/>
      <c r="B61" s="76"/>
      <c r="C61" s="76"/>
      <c r="D61" s="99"/>
      <c r="E61" s="99"/>
      <c r="F61" s="99"/>
      <c r="G61" s="99"/>
      <c r="H61" s="99"/>
      <c r="I61" s="99"/>
      <c r="J61" s="99"/>
      <c r="K61" s="99"/>
      <c r="L61" s="99"/>
      <c r="M61" s="76"/>
      <c r="N61" s="99"/>
      <c r="O61" s="99"/>
      <c r="P61" s="99"/>
      <c r="Q61" s="76"/>
      <c r="R61" s="99"/>
      <c r="S61" s="99"/>
      <c r="T61" s="99"/>
      <c r="U61" s="76"/>
      <c r="V61" s="99"/>
      <c r="W61" s="99"/>
      <c r="X61" s="99"/>
      <c r="Y61" s="76"/>
      <c r="Z61" s="99"/>
      <c r="AA61" s="99"/>
      <c r="AB61" s="99"/>
      <c r="AC61" s="76"/>
      <c r="AD61" s="99"/>
      <c r="AE61" s="99"/>
      <c r="AF61" s="99"/>
      <c r="AG61" s="76"/>
      <c r="AH61" s="76"/>
      <c r="AI61" s="76"/>
      <c r="AJ61" s="76"/>
      <c r="AK61" s="76"/>
      <c r="AL61" s="76"/>
    </row>
    <row r="62" spans="1:38" s="5" customFormat="1" ht="12.75">
      <c r="A62" s="76"/>
      <c r="B62" s="76"/>
      <c r="C62" s="76"/>
      <c r="D62" s="99"/>
      <c r="E62" s="99"/>
      <c r="F62" s="99"/>
      <c r="G62" s="99"/>
      <c r="H62" s="99"/>
      <c r="I62" s="99"/>
      <c r="J62" s="99"/>
      <c r="K62" s="99"/>
      <c r="L62" s="99"/>
      <c r="M62" s="76"/>
      <c r="N62" s="99"/>
      <c r="O62" s="99"/>
      <c r="P62" s="99"/>
      <c r="Q62" s="76"/>
      <c r="R62" s="99"/>
      <c r="S62" s="99"/>
      <c r="T62" s="99"/>
      <c r="U62" s="76"/>
      <c r="V62" s="99"/>
      <c r="W62" s="99"/>
      <c r="X62" s="99"/>
      <c r="Y62" s="76"/>
      <c r="Z62" s="99"/>
      <c r="AA62" s="99"/>
      <c r="AB62" s="99"/>
      <c r="AC62" s="76"/>
      <c r="AD62" s="99"/>
      <c r="AE62" s="99"/>
      <c r="AF62" s="99"/>
      <c r="AG62" s="76"/>
      <c r="AH62" s="76"/>
      <c r="AI62" s="76"/>
      <c r="AJ62" s="76"/>
      <c r="AK62" s="76"/>
      <c r="AL62" s="76"/>
    </row>
    <row r="63" spans="1:38" s="5" customFormat="1" ht="12.75">
      <c r="A63" s="76"/>
      <c r="B63" s="76"/>
      <c r="C63" s="76"/>
      <c r="D63" s="99"/>
      <c r="E63" s="99"/>
      <c r="F63" s="99"/>
      <c r="G63" s="99"/>
      <c r="H63" s="99"/>
      <c r="I63" s="99"/>
      <c r="J63" s="99"/>
      <c r="K63" s="99"/>
      <c r="L63" s="99"/>
      <c r="M63" s="76"/>
      <c r="N63" s="99"/>
      <c r="O63" s="99"/>
      <c r="P63" s="99"/>
      <c r="Q63" s="76"/>
      <c r="R63" s="99"/>
      <c r="S63" s="99"/>
      <c r="T63" s="99"/>
      <c r="U63" s="76"/>
      <c r="V63" s="99"/>
      <c r="W63" s="99"/>
      <c r="X63" s="99"/>
      <c r="Y63" s="76"/>
      <c r="Z63" s="99"/>
      <c r="AA63" s="99"/>
      <c r="AB63" s="99"/>
      <c r="AC63" s="76"/>
      <c r="AD63" s="99"/>
      <c r="AE63" s="99"/>
      <c r="AF63" s="99"/>
      <c r="AG63" s="76"/>
      <c r="AH63" s="76"/>
      <c r="AI63" s="76"/>
      <c r="AJ63" s="76"/>
      <c r="AK63" s="76"/>
      <c r="AL63" s="76"/>
    </row>
    <row r="64" spans="1:38" s="5" customFormat="1" ht="12.75">
      <c r="A64" s="76"/>
      <c r="B64" s="76"/>
      <c r="C64" s="76"/>
      <c r="D64" s="99"/>
      <c r="E64" s="99"/>
      <c r="F64" s="99"/>
      <c r="G64" s="99"/>
      <c r="H64" s="99"/>
      <c r="I64" s="99"/>
      <c r="J64" s="99"/>
      <c r="K64" s="99"/>
      <c r="L64" s="99"/>
      <c r="M64" s="76"/>
      <c r="N64" s="99"/>
      <c r="O64" s="99"/>
      <c r="P64" s="99"/>
      <c r="Q64" s="76"/>
      <c r="R64" s="99"/>
      <c r="S64" s="99"/>
      <c r="T64" s="99"/>
      <c r="U64" s="76"/>
      <c r="V64" s="99"/>
      <c r="W64" s="99"/>
      <c r="X64" s="99"/>
      <c r="Y64" s="76"/>
      <c r="Z64" s="99"/>
      <c r="AA64" s="99"/>
      <c r="AB64" s="99"/>
      <c r="AC64" s="76"/>
      <c r="AD64" s="99"/>
      <c r="AE64" s="99"/>
      <c r="AF64" s="99"/>
      <c r="AG64" s="76"/>
      <c r="AH64" s="76"/>
      <c r="AI64" s="76"/>
      <c r="AJ64" s="76"/>
      <c r="AK64" s="76"/>
      <c r="AL64" s="76"/>
    </row>
    <row r="65" spans="1:38" s="5" customFormat="1" ht="12.75">
      <c r="A65" s="76"/>
      <c r="B65" s="76"/>
      <c r="C65" s="76"/>
      <c r="D65" s="99"/>
      <c r="E65" s="99"/>
      <c r="F65" s="99"/>
      <c r="G65" s="99"/>
      <c r="H65" s="99"/>
      <c r="I65" s="99"/>
      <c r="J65" s="99"/>
      <c r="K65" s="99"/>
      <c r="L65" s="99"/>
      <c r="M65" s="76"/>
      <c r="N65" s="99"/>
      <c r="O65" s="99"/>
      <c r="P65" s="99"/>
      <c r="Q65" s="76"/>
      <c r="R65" s="99"/>
      <c r="S65" s="99"/>
      <c r="T65" s="99"/>
      <c r="U65" s="76"/>
      <c r="V65" s="99"/>
      <c r="W65" s="99"/>
      <c r="X65" s="99"/>
      <c r="Y65" s="76"/>
      <c r="Z65" s="99"/>
      <c r="AA65" s="99"/>
      <c r="AB65" s="99"/>
      <c r="AC65" s="76"/>
      <c r="AD65" s="99"/>
      <c r="AE65" s="99"/>
      <c r="AF65" s="99"/>
      <c r="AG65" s="76"/>
      <c r="AH65" s="76"/>
      <c r="AI65" s="76"/>
      <c r="AJ65" s="76"/>
      <c r="AK65" s="76"/>
      <c r="AL65" s="76"/>
    </row>
    <row r="66" spans="1:38" s="5" customFormat="1" ht="12.75">
      <c r="A66" s="76"/>
      <c r="B66" s="76"/>
      <c r="C66" s="76"/>
      <c r="D66" s="99"/>
      <c r="E66" s="99"/>
      <c r="F66" s="99"/>
      <c r="G66" s="99"/>
      <c r="H66" s="99"/>
      <c r="I66" s="99"/>
      <c r="J66" s="99"/>
      <c r="K66" s="99"/>
      <c r="L66" s="99"/>
      <c r="M66" s="76"/>
      <c r="N66" s="99"/>
      <c r="O66" s="99"/>
      <c r="P66" s="99"/>
      <c r="Q66" s="76"/>
      <c r="R66" s="99"/>
      <c r="S66" s="99"/>
      <c r="T66" s="99"/>
      <c r="U66" s="76"/>
      <c r="V66" s="99"/>
      <c r="W66" s="99"/>
      <c r="X66" s="99"/>
      <c r="Y66" s="76"/>
      <c r="Z66" s="99"/>
      <c r="AA66" s="99"/>
      <c r="AB66" s="99"/>
      <c r="AC66" s="76"/>
      <c r="AD66" s="99"/>
      <c r="AE66" s="99"/>
      <c r="AF66" s="99"/>
      <c r="AG66" s="76"/>
      <c r="AH66" s="76"/>
      <c r="AI66" s="76"/>
      <c r="AJ66" s="76"/>
      <c r="AK66" s="76"/>
      <c r="AL66" s="76"/>
    </row>
    <row r="67" spans="1:38" s="5" customFormat="1" ht="12.75">
      <c r="A67" s="76"/>
      <c r="B67" s="76"/>
      <c r="C67" s="76"/>
      <c r="D67" s="99"/>
      <c r="E67" s="99"/>
      <c r="F67" s="99"/>
      <c r="G67" s="99"/>
      <c r="H67" s="99"/>
      <c r="I67" s="99"/>
      <c r="J67" s="99"/>
      <c r="K67" s="99"/>
      <c r="L67" s="99"/>
      <c r="M67" s="76"/>
      <c r="N67" s="99"/>
      <c r="O67" s="99"/>
      <c r="P67" s="99"/>
      <c r="Q67" s="76"/>
      <c r="R67" s="99"/>
      <c r="S67" s="99"/>
      <c r="T67" s="99"/>
      <c r="U67" s="76"/>
      <c r="V67" s="99"/>
      <c r="W67" s="99"/>
      <c r="X67" s="99"/>
      <c r="Y67" s="76"/>
      <c r="Z67" s="99"/>
      <c r="AA67" s="99"/>
      <c r="AB67" s="99"/>
      <c r="AC67" s="76"/>
      <c r="AD67" s="99"/>
      <c r="AE67" s="99"/>
      <c r="AF67" s="99"/>
      <c r="AG67" s="76"/>
      <c r="AH67" s="76"/>
      <c r="AI67" s="76"/>
      <c r="AJ67" s="76"/>
      <c r="AK67" s="76"/>
      <c r="AL67" s="76"/>
    </row>
    <row r="68" spans="1:38" s="5" customFormat="1" ht="12.75">
      <c r="A68" s="76"/>
      <c r="B68" s="76"/>
      <c r="C68" s="76"/>
      <c r="D68" s="99"/>
      <c r="E68" s="99"/>
      <c r="F68" s="99"/>
      <c r="G68" s="99"/>
      <c r="H68" s="99"/>
      <c r="I68" s="99"/>
      <c r="J68" s="99"/>
      <c r="K68" s="99"/>
      <c r="L68" s="99"/>
      <c r="M68" s="76"/>
      <c r="N68" s="99"/>
      <c r="O68" s="99"/>
      <c r="P68" s="99"/>
      <c r="Q68" s="76"/>
      <c r="R68" s="99"/>
      <c r="S68" s="99"/>
      <c r="T68" s="99"/>
      <c r="U68" s="76"/>
      <c r="V68" s="99"/>
      <c r="W68" s="99"/>
      <c r="X68" s="99"/>
      <c r="Y68" s="76"/>
      <c r="Z68" s="99"/>
      <c r="AA68" s="99"/>
      <c r="AB68" s="99"/>
      <c r="AC68" s="76"/>
      <c r="AD68" s="99"/>
      <c r="AE68" s="99"/>
      <c r="AF68" s="99"/>
      <c r="AG68" s="76"/>
      <c r="AH68" s="76"/>
      <c r="AI68" s="76"/>
      <c r="AJ68" s="76"/>
      <c r="AK68" s="76"/>
      <c r="AL68" s="76"/>
    </row>
    <row r="69" spans="1:38" s="5" customFormat="1" ht="12.75">
      <c r="A69" s="76"/>
      <c r="B69" s="76"/>
      <c r="C69" s="76"/>
      <c r="D69" s="99"/>
      <c r="E69" s="99"/>
      <c r="F69" s="99"/>
      <c r="G69" s="99"/>
      <c r="H69" s="99"/>
      <c r="I69" s="99"/>
      <c r="J69" s="99"/>
      <c r="K69" s="99"/>
      <c r="L69" s="99"/>
      <c r="M69" s="76"/>
      <c r="N69" s="99"/>
      <c r="O69" s="99"/>
      <c r="P69" s="99"/>
      <c r="Q69" s="76"/>
      <c r="R69" s="99"/>
      <c r="S69" s="99"/>
      <c r="T69" s="99"/>
      <c r="U69" s="76"/>
      <c r="V69" s="99"/>
      <c r="W69" s="99"/>
      <c r="X69" s="99"/>
      <c r="Y69" s="76"/>
      <c r="Z69" s="99"/>
      <c r="AA69" s="99"/>
      <c r="AB69" s="99"/>
      <c r="AC69" s="76"/>
      <c r="AD69" s="99"/>
      <c r="AE69" s="99"/>
      <c r="AF69" s="99"/>
      <c r="AG69" s="76"/>
      <c r="AH69" s="76"/>
      <c r="AI69" s="76"/>
      <c r="AJ69" s="76"/>
      <c r="AK69" s="76"/>
      <c r="AL69" s="76"/>
    </row>
    <row r="70" spans="1:38" s="5" customFormat="1" ht="12.75">
      <c r="A70" s="76"/>
      <c r="B70" s="76"/>
      <c r="C70" s="76"/>
      <c r="D70" s="99"/>
      <c r="E70" s="99"/>
      <c r="F70" s="99"/>
      <c r="G70" s="99"/>
      <c r="H70" s="99"/>
      <c r="I70" s="99"/>
      <c r="J70" s="99"/>
      <c r="K70" s="99"/>
      <c r="L70" s="99"/>
      <c r="M70" s="76"/>
      <c r="N70" s="99"/>
      <c r="O70" s="99"/>
      <c r="P70" s="99"/>
      <c r="Q70" s="76"/>
      <c r="R70" s="99"/>
      <c r="S70" s="99"/>
      <c r="T70" s="99"/>
      <c r="U70" s="76"/>
      <c r="V70" s="99"/>
      <c r="W70" s="99"/>
      <c r="X70" s="99"/>
      <c r="Y70" s="76"/>
      <c r="Z70" s="99"/>
      <c r="AA70" s="99"/>
      <c r="AB70" s="99"/>
      <c r="AC70" s="76"/>
      <c r="AD70" s="99"/>
      <c r="AE70" s="99"/>
      <c r="AF70" s="99"/>
      <c r="AG70" s="76"/>
      <c r="AH70" s="76"/>
      <c r="AI70" s="76"/>
      <c r="AJ70" s="76"/>
      <c r="AK70" s="76"/>
      <c r="AL70" s="76"/>
    </row>
    <row r="71" spans="1:38" s="5" customFormat="1" ht="12.75">
      <c r="A71" s="76"/>
      <c r="B71" s="76"/>
      <c r="C71" s="76"/>
      <c r="D71" s="99"/>
      <c r="E71" s="99"/>
      <c r="F71" s="99"/>
      <c r="G71" s="99"/>
      <c r="H71" s="99"/>
      <c r="I71" s="99"/>
      <c r="J71" s="99"/>
      <c r="K71" s="99"/>
      <c r="L71" s="99"/>
      <c r="M71" s="76"/>
      <c r="N71" s="99"/>
      <c r="O71" s="99"/>
      <c r="P71" s="99"/>
      <c r="Q71" s="76"/>
      <c r="R71" s="99"/>
      <c r="S71" s="99"/>
      <c r="T71" s="99"/>
      <c r="U71" s="76"/>
      <c r="V71" s="99"/>
      <c r="W71" s="99"/>
      <c r="X71" s="99"/>
      <c r="Y71" s="76"/>
      <c r="Z71" s="99"/>
      <c r="AA71" s="99"/>
      <c r="AB71" s="99"/>
      <c r="AC71" s="76"/>
      <c r="AD71" s="99"/>
      <c r="AE71" s="99"/>
      <c r="AF71" s="99"/>
      <c r="AG71" s="76"/>
      <c r="AH71" s="76"/>
      <c r="AI71" s="76"/>
      <c r="AJ71" s="76"/>
      <c r="AK71" s="76"/>
      <c r="AL71" s="76"/>
    </row>
    <row r="72" spans="1:38" s="5" customFormat="1" ht="12.75">
      <c r="A72" s="76"/>
      <c r="B72" s="76"/>
      <c r="C72" s="76"/>
      <c r="D72" s="99"/>
      <c r="E72" s="99"/>
      <c r="F72" s="99"/>
      <c r="G72" s="99"/>
      <c r="H72" s="99"/>
      <c r="I72" s="99"/>
      <c r="J72" s="99"/>
      <c r="K72" s="99"/>
      <c r="L72" s="99"/>
      <c r="M72" s="76"/>
      <c r="N72" s="99"/>
      <c r="O72" s="99"/>
      <c r="P72" s="99"/>
      <c r="Q72" s="76"/>
      <c r="R72" s="99"/>
      <c r="S72" s="99"/>
      <c r="T72" s="99"/>
      <c r="U72" s="76"/>
      <c r="V72" s="99"/>
      <c r="W72" s="99"/>
      <c r="X72" s="99"/>
      <c r="Y72" s="76"/>
      <c r="Z72" s="99"/>
      <c r="AA72" s="99"/>
      <c r="AB72" s="99"/>
      <c r="AC72" s="76"/>
      <c r="AD72" s="99"/>
      <c r="AE72" s="99"/>
      <c r="AF72" s="99"/>
      <c r="AG72" s="76"/>
      <c r="AH72" s="76"/>
      <c r="AI72" s="76"/>
      <c r="AJ72" s="76"/>
      <c r="AK72" s="76"/>
      <c r="AL72" s="76"/>
    </row>
    <row r="73" spans="1:38" s="5" customFormat="1" ht="12.75">
      <c r="A73" s="76"/>
      <c r="B73" s="76"/>
      <c r="C73" s="76"/>
      <c r="D73" s="99"/>
      <c r="E73" s="99"/>
      <c r="F73" s="99"/>
      <c r="G73" s="99"/>
      <c r="H73" s="99"/>
      <c r="I73" s="99"/>
      <c r="J73" s="99"/>
      <c r="K73" s="99"/>
      <c r="L73" s="99"/>
      <c r="M73" s="76"/>
      <c r="N73" s="99"/>
      <c r="O73" s="99"/>
      <c r="P73" s="99"/>
      <c r="Q73" s="76"/>
      <c r="R73" s="99"/>
      <c r="S73" s="99"/>
      <c r="T73" s="99"/>
      <c r="U73" s="76"/>
      <c r="V73" s="99"/>
      <c r="W73" s="99"/>
      <c r="X73" s="99"/>
      <c r="Y73" s="76"/>
      <c r="Z73" s="99"/>
      <c r="AA73" s="99"/>
      <c r="AB73" s="99"/>
      <c r="AC73" s="76"/>
      <c r="AD73" s="99"/>
      <c r="AE73" s="99"/>
      <c r="AF73" s="99"/>
      <c r="AG73" s="76"/>
      <c r="AH73" s="76"/>
      <c r="AI73" s="76"/>
      <c r="AJ73" s="76"/>
      <c r="AK73" s="76"/>
      <c r="AL73" s="76"/>
    </row>
    <row r="74" spans="1:38" s="5" customFormat="1" ht="12.75">
      <c r="A74" s="76"/>
      <c r="B74" s="76"/>
      <c r="C74" s="76"/>
      <c r="D74" s="99"/>
      <c r="E74" s="99"/>
      <c r="F74" s="99"/>
      <c r="G74" s="99"/>
      <c r="H74" s="99"/>
      <c r="I74" s="99"/>
      <c r="J74" s="99"/>
      <c r="K74" s="99"/>
      <c r="L74" s="99"/>
      <c r="M74" s="76"/>
      <c r="N74" s="99"/>
      <c r="O74" s="99"/>
      <c r="P74" s="99"/>
      <c r="Q74" s="76"/>
      <c r="R74" s="99"/>
      <c r="S74" s="99"/>
      <c r="T74" s="99"/>
      <c r="U74" s="76"/>
      <c r="V74" s="99"/>
      <c r="W74" s="99"/>
      <c r="X74" s="99"/>
      <c r="Y74" s="76"/>
      <c r="Z74" s="99"/>
      <c r="AA74" s="99"/>
      <c r="AB74" s="99"/>
      <c r="AC74" s="76"/>
      <c r="AD74" s="99"/>
      <c r="AE74" s="99"/>
      <c r="AF74" s="99"/>
      <c r="AG74" s="76"/>
      <c r="AH74" s="76"/>
      <c r="AI74" s="76"/>
      <c r="AJ74" s="76"/>
      <c r="AK74" s="76"/>
      <c r="AL74" s="76"/>
    </row>
    <row r="75" spans="1:38" s="5" customFormat="1" ht="12.75">
      <c r="A75" s="76"/>
      <c r="B75" s="76"/>
      <c r="C75" s="76"/>
      <c r="D75" s="99"/>
      <c r="E75" s="99"/>
      <c r="F75" s="99"/>
      <c r="G75" s="99"/>
      <c r="H75" s="99"/>
      <c r="I75" s="99"/>
      <c r="J75" s="99"/>
      <c r="K75" s="99"/>
      <c r="L75" s="99"/>
      <c r="M75" s="76"/>
      <c r="N75" s="99"/>
      <c r="O75" s="99"/>
      <c r="P75" s="99"/>
      <c r="Q75" s="76"/>
      <c r="R75" s="99"/>
      <c r="S75" s="99"/>
      <c r="T75" s="99"/>
      <c r="U75" s="76"/>
      <c r="V75" s="99"/>
      <c r="W75" s="99"/>
      <c r="X75" s="99"/>
      <c r="Y75" s="76"/>
      <c r="Z75" s="99"/>
      <c r="AA75" s="99"/>
      <c r="AB75" s="99"/>
      <c r="AC75" s="76"/>
      <c r="AD75" s="99"/>
      <c r="AE75" s="99"/>
      <c r="AF75" s="99"/>
      <c r="AG75" s="76"/>
      <c r="AH75" s="76"/>
      <c r="AI75" s="76"/>
      <c r="AJ75" s="76"/>
      <c r="AK75" s="76"/>
      <c r="AL75" s="76"/>
    </row>
    <row r="76" spans="1:38" s="5" customFormat="1" ht="12.75">
      <c r="A76" s="76"/>
      <c r="B76" s="76"/>
      <c r="C76" s="76"/>
      <c r="D76" s="99"/>
      <c r="E76" s="99"/>
      <c r="F76" s="99"/>
      <c r="G76" s="99"/>
      <c r="H76" s="99"/>
      <c r="I76" s="99"/>
      <c r="J76" s="99"/>
      <c r="K76" s="99"/>
      <c r="L76" s="99"/>
      <c r="M76" s="76"/>
      <c r="N76" s="99"/>
      <c r="O76" s="99"/>
      <c r="P76" s="99"/>
      <c r="Q76" s="76"/>
      <c r="R76" s="99"/>
      <c r="S76" s="99"/>
      <c r="T76" s="99"/>
      <c r="U76" s="76"/>
      <c r="V76" s="99"/>
      <c r="W76" s="99"/>
      <c r="X76" s="99"/>
      <c r="Y76" s="76"/>
      <c r="Z76" s="99"/>
      <c r="AA76" s="99"/>
      <c r="AB76" s="99"/>
      <c r="AC76" s="76"/>
      <c r="AD76" s="99"/>
      <c r="AE76" s="99"/>
      <c r="AF76" s="99"/>
      <c r="AG76" s="76"/>
      <c r="AH76" s="76"/>
      <c r="AI76" s="76"/>
      <c r="AJ76" s="76"/>
      <c r="AK76" s="76"/>
      <c r="AL76" s="76"/>
    </row>
    <row r="77" spans="1:38" s="5" customFormat="1" ht="12.75">
      <c r="A77" s="76"/>
      <c r="B77" s="76"/>
      <c r="C77" s="76"/>
      <c r="D77" s="99"/>
      <c r="E77" s="99"/>
      <c r="F77" s="99"/>
      <c r="G77" s="99"/>
      <c r="H77" s="99"/>
      <c r="I77" s="99"/>
      <c r="J77" s="99"/>
      <c r="K77" s="99"/>
      <c r="L77" s="99"/>
      <c r="M77" s="76"/>
      <c r="N77" s="99"/>
      <c r="O77" s="99"/>
      <c r="P77" s="99"/>
      <c r="Q77" s="76"/>
      <c r="R77" s="99"/>
      <c r="S77" s="99"/>
      <c r="T77" s="99"/>
      <c r="U77" s="76"/>
      <c r="V77" s="99"/>
      <c r="W77" s="99"/>
      <c r="X77" s="99"/>
      <c r="Y77" s="76"/>
      <c r="Z77" s="99"/>
      <c r="AA77" s="99"/>
      <c r="AB77" s="99"/>
      <c r="AC77" s="76"/>
      <c r="AD77" s="99"/>
      <c r="AE77" s="99"/>
      <c r="AF77" s="99"/>
      <c r="AG77" s="76"/>
      <c r="AH77" s="76"/>
      <c r="AI77" s="76"/>
      <c r="AJ77" s="76"/>
      <c r="AK77" s="76"/>
      <c r="AL77" s="76"/>
    </row>
    <row r="78" spans="1:38" s="5" customFormat="1" ht="12.75">
      <c r="A78" s="76"/>
      <c r="B78" s="76"/>
      <c r="C78" s="76"/>
      <c r="D78" s="99"/>
      <c r="E78" s="99"/>
      <c r="F78" s="99"/>
      <c r="G78" s="99"/>
      <c r="H78" s="99"/>
      <c r="I78" s="99"/>
      <c r="J78" s="99"/>
      <c r="K78" s="99"/>
      <c r="L78" s="99"/>
      <c r="M78" s="76"/>
      <c r="N78" s="99"/>
      <c r="O78" s="99"/>
      <c r="P78" s="99"/>
      <c r="Q78" s="76"/>
      <c r="R78" s="99"/>
      <c r="S78" s="99"/>
      <c r="T78" s="99"/>
      <c r="U78" s="76"/>
      <c r="V78" s="99"/>
      <c r="W78" s="99"/>
      <c r="X78" s="99"/>
      <c r="Y78" s="76"/>
      <c r="Z78" s="99"/>
      <c r="AA78" s="99"/>
      <c r="AB78" s="99"/>
      <c r="AC78" s="76"/>
      <c r="AD78" s="99"/>
      <c r="AE78" s="99"/>
      <c r="AF78" s="99"/>
      <c r="AG78" s="76"/>
      <c r="AH78" s="76"/>
      <c r="AI78" s="76"/>
      <c r="AJ78" s="76"/>
      <c r="AK78" s="76"/>
      <c r="AL78" s="76"/>
    </row>
    <row r="79" spans="1:38" s="5" customFormat="1" ht="12.75">
      <c r="A79" s="76"/>
      <c r="B79" s="76"/>
      <c r="C79" s="76"/>
      <c r="D79" s="99"/>
      <c r="E79" s="99"/>
      <c r="F79" s="99"/>
      <c r="G79" s="99"/>
      <c r="H79" s="99"/>
      <c r="I79" s="99"/>
      <c r="J79" s="99"/>
      <c r="K79" s="99"/>
      <c r="L79" s="99"/>
      <c r="M79" s="76"/>
      <c r="N79" s="99"/>
      <c r="O79" s="99"/>
      <c r="P79" s="99"/>
      <c r="Q79" s="76"/>
      <c r="R79" s="99"/>
      <c r="S79" s="99"/>
      <c r="T79" s="99"/>
      <c r="U79" s="76"/>
      <c r="V79" s="99"/>
      <c r="W79" s="99"/>
      <c r="X79" s="99"/>
      <c r="Y79" s="76"/>
      <c r="Z79" s="99"/>
      <c r="AA79" s="99"/>
      <c r="AB79" s="99"/>
      <c r="AC79" s="76"/>
      <c r="AD79" s="99"/>
      <c r="AE79" s="99"/>
      <c r="AF79" s="99"/>
      <c r="AG79" s="76"/>
      <c r="AH79" s="76"/>
      <c r="AI79" s="76"/>
      <c r="AJ79" s="76"/>
      <c r="AK79" s="76"/>
      <c r="AL79" s="76"/>
    </row>
    <row r="80" spans="1:38" s="5" customFormat="1" ht="12.75">
      <c r="A80" s="76"/>
      <c r="B80" s="76"/>
      <c r="C80" s="76"/>
      <c r="D80" s="99"/>
      <c r="E80" s="99"/>
      <c r="F80" s="99"/>
      <c r="G80" s="99"/>
      <c r="H80" s="99"/>
      <c r="I80" s="99"/>
      <c r="J80" s="99"/>
      <c r="K80" s="99"/>
      <c r="L80" s="99"/>
      <c r="M80" s="76"/>
      <c r="N80" s="99"/>
      <c r="O80" s="99"/>
      <c r="P80" s="99"/>
      <c r="Q80" s="76"/>
      <c r="R80" s="99"/>
      <c r="S80" s="99"/>
      <c r="T80" s="99"/>
      <c r="U80" s="76"/>
      <c r="V80" s="99"/>
      <c r="W80" s="99"/>
      <c r="X80" s="99"/>
      <c r="Y80" s="76"/>
      <c r="Z80" s="99"/>
      <c r="AA80" s="99"/>
      <c r="AB80" s="99"/>
      <c r="AC80" s="76"/>
      <c r="AD80" s="99"/>
      <c r="AE80" s="99"/>
      <c r="AF80" s="99"/>
      <c r="AG80" s="76"/>
      <c r="AH80" s="76"/>
      <c r="AI80" s="76"/>
      <c r="AJ80" s="76"/>
      <c r="AK80" s="76"/>
      <c r="AL80" s="76"/>
    </row>
    <row r="81" spans="1:38" s="5" customFormat="1" ht="12.75">
      <c r="A81" s="76"/>
      <c r="B81" s="76"/>
      <c r="C81" s="76"/>
      <c r="D81" s="99"/>
      <c r="E81" s="99"/>
      <c r="F81" s="99"/>
      <c r="G81" s="99"/>
      <c r="H81" s="99"/>
      <c r="I81" s="99"/>
      <c r="J81" s="99"/>
      <c r="K81" s="99"/>
      <c r="L81" s="99"/>
      <c r="M81" s="76"/>
      <c r="N81" s="99"/>
      <c r="O81" s="99"/>
      <c r="P81" s="99"/>
      <c r="Q81" s="76"/>
      <c r="R81" s="99"/>
      <c r="S81" s="99"/>
      <c r="T81" s="99"/>
      <c r="U81" s="76"/>
      <c r="V81" s="99"/>
      <c r="W81" s="99"/>
      <c r="X81" s="99"/>
      <c r="Y81" s="76"/>
      <c r="Z81" s="99"/>
      <c r="AA81" s="99"/>
      <c r="AB81" s="99"/>
      <c r="AC81" s="76"/>
      <c r="AD81" s="99"/>
      <c r="AE81" s="99"/>
      <c r="AF81" s="99"/>
      <c r="AG81" s="76"/>
      <c r="AH81" s="76"/>
      <c r="AI81" s="76"/>
      <c r="AJ81" s="76"/>
      <c r="AK81" s="76"/>
      <c r="AL81" s="76"/>
    </row>
    <row r="82" spans="1:38" s="5" customFormat="1" ht="12.7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</row>
    <row r="83" spans="1:38" s="5" customFormat="1" ht="12.7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</row>
    <row r="84" spans="1:38" s="5" customFormat="1" ht="12.7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</row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6" width="10.7109375" style="3" customWidth="1"/>
    <col min="7" max="9" width="10.7109375" style="3" hidden="1" customWidth="1"/>
    <col min="10" max="12" width="10.7109375" style="3" customWidth="1"/>
    <col min="13" max="13" width="11.7109375" style="3" customWidth="1"/>
    <col min="14" max="16" width="10.7109375" style="3" hidden="1" customWidth="1"/>
    <col min="17" max="17" width="11.7109375" style="3" hidden="1" customWidth="1"/>
    <col min="18" max="25" width="10.7109375" style="3" hidden="1" customWidth="1"/>
    <col min="26" max="28" width="10.7109375" style="3" customWidth="1"/>
    <col min="29" max="29" width="11.7109375" style="3" customWidth="1"/>
    <col min="30" max="32" width="10.7109375" style="3" customWidth="1"/>
    <col min="33" max="33" width="11.7109375" style="3" customWidth="1"/>
    <col min="34" max="34" width="10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8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2"/>
      <c r="AJ2" s="2"/>
      <c r="AK2" s="2"/>
      <c r="AL2" s="2"/>
    </row>
    <row r="3" spans="1:38" ht="16.5">
      <c r="A3" s="6"/>
      <c r="B3" s="128" t="s">
        <v>1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2"/>
      <c r="AJ3" s="2"/>
      <c r="AK3" s="2"/>
      <c r="AL3" s="2"/>
    </row>
    <row r="4" spans="1:38" s="14" customFormat="1" ht="16.5" customHeight="1">
      <c r="A4" s="9"/>
      <c r="B4" s="10"/>
      <c r="C4" s="11"/>
      <c r="D4" s="120" t="s">
        <v>2</v>
      </c>
      <c r="E4" s="120"/>
      <c r="F4" s="120"/>
      <c r="G4" s="120" t="s">
        <v>3</v>
      </c>
      <c r="H4" s="120"/>
      <c r="I4" s="120"/>
      <c r="J4" s="121" t="s">
        <v>4</v>
      </c>
      <c r="K4" s="122"/>
      <c r="L4" s="122"/>
      <c r="M4" s="123"/>
      <c r="N4" s="121" t="s">
        <v>5</v>
      </c>
      <c r="O4" s="124"/>
      <c r="P4" s="124"/>
      <c r="Q4" s="125"/>
      <c r="R4" s="121" t="s">
        <v>6</v>
      </c>
      <c r="S4" s="124"/>
      <c r="T4" s="124"/>
      <c r="U4" s="125"/>
      <c r="V4" s="121" t="s">
        <v>7</v>
      </c>
      <c r="W4" s="126"/>
      <c r="X4" s="126"/>
      <c r="Y4" s="127"/>
      <c r="Z4" s="121" t="s">
        <v>8</v>
      </c>
      <c r="AA4" s="122"/>
      <c r="AB4" s="122"/>
      <c r="AC4" s="123"/>
      <c r="AD4" s="121" t="s">
        <v>9</v>
      </c>
      <c r="AE4" s="122"/>
      <c r="AF4" s="122"/>
      <c r="AG4" s="123"/>
      <c r="AH4" s="12"/>
      <c r="AI4" s="13"/>
      <c r="AJ4" s="13"/>
      <c r="AK4" s="13"/>
      <c r="AL4" s="13"/>
    </row>
    <row r="5" spans="1:38" s="14" customFormat="1" ht="81.75" customHeight="1">
      <c r="A5" s="15"/>
      <c r="B5" s="16" t="s">
        <v>10</v>
      </c>
      <c r="C5" s="17" t="s">
        <v>11</v>
      </c>
      <c r="D5" s="18" t="s">
        <v>657</v>
      </c>
      <c r="E5" s="19" t="s">
        <v>13</v>
      </c>
      <c r="F5" s="20" t="s">
        <v>14</v>
      </c>
      <c r="G5" s="18" t="s">
        <v>12</v>
      </c>
      <c r="H5" s="19" t="s">
        <v>13</v>
      </c>
      <c r="I5" s="20" t="s">
        <v>14</v>
      </c>
      <c r="J5" s="18" t="s">
        <v>657</v>
      </c>
      <c r="K5" s="19" t="s">
        <v>13</v>
      </c>
      <c r="L5" s="19" t="s">
        <v>14</v>
      </c>
      <c r="M5" s="20" t="s">
        <v>15</v>
      </c>
      <c r="N5" s="18" t="s">
        <v>12</v>
      </c>
      <c r="O5" s="19" t="s">
        <v>13</v>
      </c>
      <c r="P5" s="21" t="s">
        <v>14</v>
      </c>
      <c r="Q5" s="22" t="s">
        <v>16</v>
      </c>
      <c r="R5" s="19" t="s">
        <v>12</v>
      </c>
      <c r="S5" s="19" t="s">
        <v>13</v>
      </c>
      <c r="T5" s="21" t="s">
        <v>14</v>
      </c>
      <c r="U5" s="22" t="s">
        <v>17</v>
      </c>
      <c r="V5" s="19" t="s">
        <v>12</v>
      </c>
      <c r="W5" s="19" t="s">
        <v>13</v>
      </c>
      <c r="X5" s="21" t="s">
        <v>14</v>
      </c>
      <c r="Y5" s="22" t="s">
        <v>18</v>
      </c>
      <c r="Z5" s="18" t="s">
        <v>657</v>
      </c>
      <c r="AA5" s="19" t="s">
        <v>13</v>
      </c>
      <c r="AB5" s="19" t="s">
        <v>14</v>
      </c>
      <c r="AC5" s="20" t="s">
        <v>19</v>
      </c>
      <c r="AD5" s="18" t="s">
        <v>657</v>
      </c>
      <c r="AE5" s="19" t="s">
        <v>13</v>
      </c>
      <c r="AF5" s="19" t="s">
        <v>14</v>
      </c>
      <c r="AG5" s="23" t="s">
        <v>19</v>
      </c>
      <c r="AH5" s="24" t="s">
        <v>20</v>
      </c>
      <c r="AI5" s="13"/>
      <c r="AJ5" s="13"/>
      <c r="AK5" s="13"/>
      <c r="AL5" s="13"/>
    </row>
    <row r="6" spans="1:38" s="14" customFormat="1" ht="12.75">
      <c r="A6" s="9"/>
      <c r="B6" s="12"/>
      <c r="C6" s="26"/>
      <c r="D6" s="27"/>
      <c r="E6" s="28"/>
      <c r="F6" s="29"/>
      <c r="G6" s="30"/>
      <c r="H6" s="28"/>
      <c r="I6" s="31"/>
      <c r="J6" s="30"/>
      <c r="K6" s="28"/>
      <c r="L6" s="28"/>
      <c r="M6" s="29"/>
      <c r="N6" s="27"/>
      <c r="O6" s="32"/>
      <c r="P6" s="28"/>
      <c r="Q6" s="29"/>
      <c r="R6" s="27"/>
      <c r="S6" s="28"/>
      <c r="T6" s="28"/>
      <c r="U6" s="29"/>
      <c r="V6" s="27"/>
      <c r="W6" s="28"/>
      <c r="X6" s="28"/>
      <c r="Y6" s="29"/>
      <c r="Z6" s="30"/>
      <c r="AA6" s="28"/>
      <c r="AB6" s="28"/>
      <c r="AC6" s="29"/>
      <c r="AD6" s="30"/>
      <c r="AE6" s="28"/>
      <c r="AF6" s="28"/>
      <c r="AG6" s="29"/>
      <c r="AH6" s="29"/>
      <c r="AI6" s="13"/>
      <c r="AJ6" s="13"/>
      <c r="AK6" s="13"/>
      <c r="AL6" s="13"/>
    </row>
    <row r="7" spans="1:38" s="14" customFormat="1" ht="12.75">
      <c r="A7" s="33"/>
      <c r="B7" s="60" t="s">
        <v>32</v>
      </c>
      <c r="C7" s="26"/>
      <c r="D7" s="35"/>
      <c r="E7" s="36"/>
      <c r="F7" s="37"/>
      <c r="G7" s="30"/>
      <c r="H7" s="36"/>
      <c r="I7" s="31"/>
      <c r="J7" s="30"/>
      <c r="K7" s="36"/>
      <c r="L7" s="36"/>
      <c r="M7" s="37"/>
      <c r="N7" s="35"/>
      <c r="O7" s="38"/>
      <c r="P7" s="36"/>
      <c r="Q7" s="37"/>
      <c r="R7" s="35"/>
      <c r="S7" s="36"/>
      <c r="T7" s="36"/>
      <c r="U7" s="37"/>
      <c r="V7" s="35"/>
      <c r="W7" s="36"/>
      <c r="X7" s="36"/>
      <c r="Y7" s="37"/>
      <c r="Z7" s="30"/>
      <c r="AA7" s="36"/>
      <c r="AB7" s="36"/>
      <c r="AC7" s="37"/>
      <c r="AD7" s="30"/>
      <c r="AE7" s="36"/>
      <c r="AF7" s="36"/>
      <c r="AG7" s="37"/>
      <c r="AH7" s="37"/>
      <c r="AI7" s="13"/>
      <c r="AJ7" s="13"/>
      <c r="AK7" s="13"/>
      <c r="AL7" s="13"/>
    </row>
    <row r="8" spans="1:38" s="14" customFormat="1" ht="12.75">
      <c r="A8" s="33"/>
      <c r="B8" s="26"/>
      <c r="C8" s="26"/>
      <c r="D8" s="35"/>
      <c r="E8" s="36"/>
      <c r="F8" s="37"/>
      <c r="G8" s="30"/>
      <c r="H8" s="36"/>
      <c r="I8" s="31"/>
      <c r="J8" s="30"/>
      <c r="K8" s="36"/>
      <c r="L8" s="36"/>
      <c r="M8" s="37"/>
      <c r="N8" s="35"/>
      <c r="O8" s="38"/>
      <c r="P8" s="36"/>
      <c r="Q8" s="37"/>
      <c r="R8" s="35"/>
      <c r="S8" s="36"/>
      <c r="T8" s="36"/>
      <c r="U8" s="37"/>
      <c r="V8" s="35"/>
      <c r="W8" s="36"/>
      <c r="X8" s="36"/>
      <c r="Y8" s="37"/>
      <c r="Z8" s="30"/>
      <c r="AA8" s="36"/>
      <c r="AB8" s="36"/>
      <c r="AC8" s="37"/>
      <c r="AD8" s="30"/>
      <c r="AE8" s="36"/>
      <c r="AF8" s="36"/>
      <c r="AG8" s="37"/>
      <c r="AH8" s="37"/>
      <c r="AI8" s="13"/>
      <c r="AJ8" s="13"/>
      <c r="AK8" s="13"/>
      <c r="AL8" s="13"/>
    </row>
    <row r="9" spans="1:38" s="14" customFormat="1" ht="12.75">
      <c r="A9" s="30" t="s">
        <v>98</v>
      </c>
      <c r="B9" s="61" t="s">
        <v>448</v>
      </c>
      <c r="C9" s="40" t="s">
        <v>449</v>
      </c>
      <c r="D9" s="77">
        <v>222471202</v>
      </c>
      <c r="E9" s="78">
        <v>0</v>
      </c>
      <c r="F9" s="79">
        <f>$D9+$E9</f>
        <v>222471202</v>
      </c>
      <c r="G9" s="77">
        <v>222471202</v>
      </c>
      <c r="H9" s="78">
        <v>0</v>
      </c>
      <c r="I9" s="80">
        <f>$G9+$H9</f>
        <v>222471202</v>
      </c>
      <c r="J9" s="77">
        <v>5366836</v>
      </c>
      <c r="K9" s="78">
        <v>0</v>
      </c>
      <c r="L9" s="78">
        <f>$J9+$K9</f>
        <v>5366836</v>
      </c>
      <c r="M9" s="41">
        <f>IF($F9=0,0,$L9/$F9)</f>
        <v>0.024123733551814946</v>
      </c>
      <c r="N9" s="105">
        <v>0</v>
      </c>
      <c r="O9" s="106">
        <v>0</v>
      </c>
      <c r="P9" s="107">
        <f>$N9+$O9</f>
        <v>0</v>
      </c>
      <c r="Q9" s="41">
        <f>IF($F9=0,0,$P9/$F9)</f>
        <v>0</v>
      </c>
      <c r="R9" s="105">
        <v>0</v>
      </c>
      <c r="S9" s="107">
        <v>0</v>
      </c>
      <c r="T9" s="107">
        <f>$R9+$S9</f>
        <v>0</v>
      </c>
      <c r="U9" s="41">
        <f>IF($I9=0,0,$T9/$I9)</f>
        <v>0</v>
      </c>
      <c r="V9" s="105">
        <v>0</v>
      </c>
      <c r="W9" s="107">
        <v>0</v>
      </c>
      <c r="X9" s="107">
        <f>$V9+$W9</f>
        <v>0</v>
      </c>
      <c r="Y9" s="41">
        <f>IF($I9=0,0,$X9/$I9)</f>
        <v>0</v>
      </c>
      <c r="Z9" s="77">
        <v>5366836</v>
      </c>
      <c r="AA9" s="78">
        <v>0</v>
      </c>
      <c r="AB9" s="78">
        <f>$Z9+$AA9</f>
        <v>5366836</v>
      </c>
      <c r="AC9" s="41">
        <f>IF($F9=0,0,$AB9/$F9)</f>
        <v>0.024123733551814946</v>
      </c>
      <c r="AD9" s="77">
        <v>58541766</v>
      </c>
      <c r="AE9" s="78">
        <v>0</v>
      </c>
      <c r="AF9" s="78">
        <f>$AD9+$AE9</f>
        <v>58541766</v>
      </c>
      <c r="AG9" s="41">
        <f>IF($AI9=0,0,$AK9/$AI9)</f>
        <v>0.26314311908109345</v>
      </c>
      <c r="AH9" s="41">
        <f>IF($AF9=0,0,(($L9/$AF9)-1))</f>
        <v>-0.908324665162988</v>
      </c>
      <c r="AI9" s="13">
        <v>222471202</v>
      </c>
      <c r="AJ9" s="13">
        <v>222471202</v>
      </c>
      <c r="AK9" s="13">
        <v>58541766</v>
      </c>
      <c r="AL9" s="13"/>
    </row>
    <row r="10" spans="1:38" s="14" customFormat="1" ht="12.75">
      <c r="A10" s="30" t="s">
        <v>98</v>
      </c>
      <c r="B10" s="61" t="s">
        <v>450</v>
      </c>
      <c r="C10" s="40" t="s">
        <v>451</v>
      </c>
      <c r="D10" s="77">
        <v>383547482</v>
      </c>
      <c r="E10" s="78">
        <v>0</v>
      </c>
      <c r="F10" s="80">
        <f aca="true" t="shared" si="0" ref="F10:F33">$D10+$E10</f>
        <v>383547482</v>
      </c>
      <c r="G10" s="77">
        <v>383547482</v>
      </c>
      <c r="H10" s="78">
        <v>0</v>
      </c>
      <c r="I10" s="80">
        <f aca="true" t="shared" si="1" ref="I10:I33">$G10+$H10</f>
        <v>383547482</v>
      </c>
      <c r="J10" s="77">
        <v>107343391</v>
      </c>
      <c r="K10" s="78">
        <v>0</v>
      </c>
      <c r="L10" s="78">
        <f aca="true" t="shared" si="2" ref="L10:L33">$J10+$K10</f>
        <v>107343391</v>
      </c>
      <c r="M10" s="41">
        <f aca="true" t="shared" si="3" ref="M10:M33">IF($F10=0,0,$L10/$F10)</f>
        <v>0.27986988844317323</v>
      </c>
      <c r="N10" s="105">
        <v>0</v>
      </c>
      <c r="O10" s="106">
        <v>0</v>
      </c>
      <c r="P10" s="107">
        <f aca="true" t="shared" si="4" ref="P10:P33">$N10+$O10</f>
        <v>0</v>
      </c>
      <c r="Q10" s="41">
        <f aca="true" t="shared" si="5" ref="Q10:Q33">IF($F10=0,0,$P10/$F10)</f>
        <v>0</v>
      </c>
      <c r="R10" s="105">
        <v>0</v>
      </c>
      <c r="S10" s="107">
        <v>0</v>
      </c>
      <c r="T10" s="107">
        <f aca="true" t="shared" si="6" ref="T10:T33">$R10+$S10</f>
        <v>0</v>
      </c>
      <c r="U10" s="41">
        <f aca="true" t="shared" si="7" ref="U10:U33">IF($I10=0,0,$T10/$I10)</f>
        <v>0</v>
      </c>
      <c r="V10" s="105">
        <v>0</v>
      </c>
      <c r="W10" s="107">
        <v>0</v>
      </c>
      <c r="X10" s="107">
        <f aca="true" t="shared" si="8" ref="X10:X33">$V10+$W10</f>
        <v>0</v>
      </c>
      <c r="Y10" s="41">
        <f aca="true" t="shared" si="9" ref="Y10:Y33">IF($I10=0,0,$X10/$I10)</f>
        <v>0</v>
      </c>
      <c r="Z10" s="77">
        <v>107343391</v>
      </c>
      <c r="AA10" s="78">
        <v>0</v>
      </c>
      <c r="AB10" s="78">
        <f aca="true" t="shared" si="10" ref="AB10:AB33">$Z10+$AA10</f>
        <v>107343391</v>
      </c>
      <c r="AC10" s="41">
        <f aca="true" t="shared" si="11" ref="AC10:AC33">IF($F10=0,0,$AB10/$F10)</f>
        <v>0.27986988844317323</v>
      </c>
      <c r="AD10" s="77">
        <v>93217770</v>
      </c>
      <c r="AE10" s="78">
        <v>11745000</v>
      </c>
      <c r="AF10" s="78">
        <f aca="true" t="shared" si="12" ref="AF10:AF33">$AD10+$AE10</f>
        <v>104962770</v>
      </c>
      <c r="AG10" s="41">
        <f aca="true" t="shared" si="13" ref="AG10:AG33">IF($AI10=0,0,$AK10/$AI10)</f>
        <v>0.26543509549945155</v>
      </c>
      <c r="AH10" s="41">
        <f aca="true" t="shared" si="14" ref="AH10:AH33">IF($AF10=0,0,(($L10/$AF10)-1))</f>
        <v>0.022680622853226806</v>
      </c>
      <c r="AI10" s="13">
        <v>395436669</v>
      </c>
      <c r="AJ10" s="13">
        <v>395436669</v>
      </c>
      <c r="AK10" s="13">
        <v>104962770</v>
      </c>
      <c r="AL10" s="13"/>
    </row>
    <row r="11" spans="1:38" s="14" customFormat="1" ht="12.75">
      <c r="A11" s="30" t="s">
        <v>98</v>
      </c>
      <c r="B11" s="61" t="s">
        <v>452</v>
      </c>
      <c r="C11" s="40" t="s">
        <v>453</v>
      </c>
      <c r="D11" s="77">
        <v>304123756</v>
      </c>
      <c r="E11" s="78">
        <v>71703000</v>
      </c>
      <c r="F11" s="79">
        <f t="shared" si="0"/>
        <v>375826756</v>
      </c>
      <c r="G11" s="77">
        <v>304123756</v>
      </c>
      <c r="H11" s="78">
        <v>71703000</v>
      </c>
      <c r="I11" s="80">
        <f t="shared" si="1"/>
        <v>375826756</v>
      </c>
      <c r="J11" s="77">
        <v>69585748</v>
      </c>
      <c r="K11" s="78">
        <v>3538853</v>
      </c>
      <c r="L11" s="78">
        <f t="shared" si="2"/>
        <v>73124601</v>
      </c>
      <c r="M11" s="41">
        <f t="shared" si="3"/>
        <v>0.194569970957576</v>
      </c>
      <c r="N11" s="105">
        <v>0</v>
      </c>
      <c r="O11" s="106">
        <v>0</v>
      </c>
      <c r="P11" s="107">
        <f t="shared" si="4"/>
        <v>0</v>
      </c>
      <c r="Q11" s="41">
        <f t="shared" si="5"/>
        <v>0</v>
      </c>
      <c r="R11" s="105">
        <v>0</v>
      </c>
      <c r="S11" s="107">
        <v>0</v>
      </c>
      <c r="T11" s="107">
        <f t="shared" si="6"/>
        <v>0</v>
      </c>
      <c r="U11" s="41">
        <f t="shared" si="7"/>
        <v>0</v>
      </c>
      <c r="V11" s="105">
        <v>0</v>
      </c>
      <c r="W11" s="107">
        <v>0</v>
      </c>
      <c r="X11" s="107">
        <f t="shared" si="8"/>
        <v>0</v>
      </c>
      <c r="Y11" s="41">
        <f t="shared" si="9"/>
        <v>0</v>
      </c>
      <c r="Z11" s="77">
        <v>69585748</v>
      </c>
      <c r="AA11" s="78">
        <v>3538853</v>
      </c>
      <c r="AB11" s="78">
        <f t="shared" si="10"/>
        <v>73124601</v>
      </c>
      <c r="AC11" s="41">
        <f t="shared" si="11"/>
        <v>0.194569970957576</v>
      </c>
      <c r="AD11" s="77">
        <v>59399165</v>
      </c>
      <c r="AE11" s="78">
        <v>2504878</v>
      </c>
      <c r="AF11" s="78">
        <f t="shared" si="12"/>
        <v>61904043</v>
      </c>
      <c r="AG11" s="41">
        <f t="shared" si="13"/>
        <v>0.2986775393372675</v>
      </c>
      <c r="AH11" s="41">
        <f t="shared" si="14"/>
        <v>0.1812572726469579</v>
      </c>
      <c r="AI11" s="13">
        <v>207260456</v>
      </c>
      <c r="AJ11" s="13">
        <v>207260456</v>
      </c>
      <c r="AK11" s="13">
        <v>61904043</v>
      </c>
      <c r="AL11" s="13"/>
    </row>
    <row r="12" spans="1:38" s="14" customFormat="1" ht="12.75">
      <c r="A12" s="30" t="s">
        <v>98</v>
      </c>
      <c r="B12" s="61" t="s">
        <v>454</v>
      </c>
      <c r="C12" s="40" t="s">
        <v>455</v>
      </c>
      <c r="D12" s="77">
        <v>0</v>
      </c>
      <c r="E12" s="78">
        <v>0</v>
      </c>
      <c r="F12" s="79">
        <f t="shared" si="0"/>
        <v>0</v>
      </c>
      <c r="G12" s="77">
        <v>0</v>
      </c>
      <c r="H12" s="78">
        <v>0</v>
      </c>
      <c r="I12" s="80">
        <f t="shared" si="1"/>
        <v>0</v>
      </c>
      <c r="J12" s="77">
        <v>50486031</v>
      </c>
      <c r="K12" s="78">
        <v>4615378</v>
      </c>
      <c r="L12" s="78">
        <f t="shared" si="2"/>
        <v>55101409</v>
      </c>
      <c r="M12" s="41">
        <f t="shared" si="3"/>
        <v>0</v>
      </c>
      <c r="N12" s="105">
        <v>0</v>
      </c>
      <c r="O12" s="106">
        <v>0</v>
      </c>
      <c r="P12" s="107">
        <f t="shared" si="4"/>
        <v>0</v>
      </c>
      <c r="Q12" s="41">
        <f t="shared" si="5"/>
        <v>0</v>
      </c>
      <c r="R12" s="105">
        <v>0</v>
      </c>
      <c r="S12" s="107">
        <v>0</v>
      </c>
      <c r="T12" s="107">
        <f t="shared" si="6"/>
        <v>0</v>
      </c>
      <c r="U12" s="41">
        <f t="shared" si="7"/>
        <v>0</v>
      </c>
      <c r="V12" s="105">
        <v>0</v>
      </c>
      <c r="W12" s="107">
        <v>0</v>
      </c>
      <c r="X12" s="107">
        <f t="shared" si="8"/>
        <v>0</v>
      </c>
      <c r="Y12" s="41">
        <f t="shared" si="9"/>
        <v>0</v>
      </c>
      <c r="Z12" s="77">
        <v>50486031</v>
      </c>
      <c r="AA12" s="78">
        <v>4615378</v>
      </c>
      <c r="AB12" s="78">
        <f t="shared" si="10"/>
        <v>55101409</v>
      </c>
      <c r="AC12" s="41">
        <f t="shared" si="11"/>
        <v>0</v>
      </c>
      <c r="AD12" s="77">
        <v>128111085</v>
      </c>
      <c r="AE12" s="78">
        <v>3883470</v>
      </c>
      <c r="AF12" s="78">
        <f t="shared" si="12"/>
        <v>131994555</v>
      </c>
      <c r="AG12" s="41">
        <f t="shared" si="13"/>
        <v>0.8644327253675628</v>
      </c>
      <c r="AH12" s="41">
        <f t="shared" si="14"/>
        <v>-0.5825478634326999</v>
      </c>
      <c r="AI12" s="13">
        <v>152695000</v>
      </c>
      <c r="AJ12" s="13">
        <v>152695000</v>
      </c>
      <c r="AK12" s="13">
        <v>131994555</v>
      </c>
      <c r="AL12" s="13"/>
    </row>
    <row r="13" spans="1:38" s="14" customFormat="1" ht="12.75">
      <c r="A13" s="30" t="s">
        <v>98</v>
      </c>
      <c r="B13" s="61" t="s">
        <v>456</v>
      </c>
      <c r="C13" s="40" t="s">
        <v>457</v>
      </c>
      <c r="D13" s="77">
        <v>378440766</v>
      </c>
      <c r="E13" s="78">
        <v>44065555</v>
      </c>
      <c r="F13" s="79">
        <f t="shared" si="0"/>
        <v>422506321</v>
      </c>
      <c r="G13" s="77">
        <v>378440766</v>
      </c>
      <c r="H13" s="78">
        <v>44065555</v>
      </c>
      <c r="I13" s="80">
        <f t="shared" si="1"/>
        <v>422506321</v>
      </c>
      <c r="J13" s="77">
        <v>95046761</v>
      </c>
      <c r="K13" s="78">
        <v>17993361</v>
      </c>
      <c r="L13" s="78">
        <f t="shared" si="2"/>
        <v>113040122</v>
      </c>
      <c r="M13" s="41">
        <f t="shared" si="3"/>
        <v>0.2675465818652214</v>
      </c>
      <c r="N13" s="105">
        <v>0</v>
      </c>
      <c r="O13" s="106">
        <v>0</v>
      </c>
      <c r="P13" s="107">
        <f t="shared" si="4"/>
        <v>0</v>
      </c>
      <c r="Q13" s="41">
        <f t="shared" si="5"/>
        <v>0</v>
      </c>
      <c r="R13" s="105">
        <v>0</v>
      </c>
      <c r="S13" s="107">
        <v>0</v>
      </c>
      <c r="T13" s="107">
        <f t="shared" si="6"/>
        <v>0</v>
      </c>
      <c r="U13" s="41">
        <f t="shared" si="7"/>
        <v>0</v>
      </c>
      <c r="V13" s="105">
        <v>0</v>
      </c>
      <c r="W13" s="107">
        <v>0</v>
      </c>
      <c r="X13" s="107">
        <f t="shared" si="8"/>
        <v>0</v>
      </c>
      <c r="Y13" s="41">
        <f t="shared" si="9"/>
        <v>0</v>
      </c>
      <c r="Z13" s="77">
        <v>95046761</v>
      </c>
      <c r="AA13" s="78">
        <v>17993361</v>
      </c>
      <c r="AB13" s="78">
        <f t="shared" si="10"/>
        <v>113040122</v>
      </c>
      <c r="AC13" s="41">
        <f t="shared" si="11"/>
        <v>0.2675465818652214</v>
      </c>
      <c r="AD13" s="77">
        <v>92385717</v>
      </c>
      <c r="AE13" s="78">
        <v>9132389</v>
      </c>
      <c r="AF13" s="78">
        <f t="shared" si="12"/>
        <v>101518106</v>
      </c>
      <c r="AG13" s="41">
        <f t="shared" si="13"/>
        <v>0.2593141177101666</v>
      </c>
      <c r="AH13" s="41">
        <f t="shared" si="14"/>
        <v>0.1134971529118165</v>
      </c>
      <c r="AI13" s="13">
        <v>391487000</v>
      </c>
      <c r="AJ13" s="13">
        <v>391487000</v>
      </c>
      <c r="AK13" s="13">
        <v>101518106</v>
      </c>
      <c r="AL13" s="13"/>
    </row>
    <row r="14" spans="1:38" s="14" customFormat="1" ht="12.75">
      <c r="A14" s="30" t="s">
        <v>98</v>
      </c>
      <c r="B14" s="61" t="s">
        <v>458</v>
      </c>
      <c r="C14" s="40" t="s">
        <v>459</v>
      </c>
      <c r="D14" s="77">
        <v>71562891</v>
      </c>
      <c r="E14" s="78">
        <v>32516950</v>
      </c>
      <c r="F14" s="79">
        <f t="shared" si="0"/>
        <v>104079841</v>
      </c>
      <c r="G14" s="77">
        <v>71562891</v>
      </c>
      <c r="H14" s="78">
        <v>32516950</v>
      </c>
      <c r="I14" s="80">
        <f t="shared" si="1"/>
        <v>104079841</v>
      </c>
      <c r="J14" s="77">
        <v>26637400</v>
      </c>
      <c r="K14" s="78">
        <v>0</v>
      </c>
      <c r="L14" s="78">
        <f t="shared" si="2"/>
        <v>26637400</v>
      </c>
      <c r="M14" s="41">
        <f t="shared" si="3"/>
        <v>0.2559323663839955</v>
      </c>
      <c r="N14" s="105">
        <v>0</v>
      </c>
      <c r="O14" s="106">
        <v>0</v>
      </c>
      <c r="P14" s="107">
        <f t="shared" si="4"/>
        <v>0</v>
      </c>
      <c r="Q14" s="41">
        <f t="shared" si="5"/>
        <v>0</v>
      </c>
      <c r="R14" s="105">
        <v>0</v>
      </c>
      <c r="S14" s="107">
        <v>0</v>
      </c>
      <c r="T14" s="107">
        <f t="shared" si="6"/>
        <v>0</v>
      </c>
      <c r="U14" s="41">
        <f t="shared" si="7"/>
        <v>0</v>
      </c>
      <c r="V14" s="105">
        <v>0</v>
      </c>
      <c r="W14" s="107">
        <v>0</v>
      </c>
      <c r="X14" s="107">
        <f t="shared" si="8"/>
        <v>0</v>
      </c>
      <c r="Y14" s="41">
        <f t="shared" si="9"/>
        <v>0</v>
      </c>
      <c r="Z14" s="77">
        <v>26637400</v>
      </c>
      <c r="AA14" s="78">
        <v>0</v>
      </c>
      <c r="AB14" s="78">
        <f t="shared" si="10"/>
        <v>26637400</v>
      </c>
      <c r="AC14" s="41">
        <f t="shared" si="11"/>
        <v>0.2559323663839955</v>
      </c>
      <c r="AD14" s="77">
        <v>46754415</v>
      </c>
      <c r="AE14" s="78">
        <v>2522595</v>
      </c>
      <c r="AF14" s="78">
        <f t="shared" si="12"/>
        <v>49277010</v>
      </c>
      <c r="AG14" s="41">
        <f t="shared" si="13"/>
        <v>0.579676165105977</v>
      </c>
      <c r="AH14" s="41">
        <f t="shared" si="14"/>
        <v>-0.4594355461096361</v>
      </c>
      <c r="AI14" s="13">
        <v>85007825</v>
      </c>
      <c r="AJ14" s="13">
        <v>85007825</v>
      </c>
      <c r="AK14" s="13">
        <v>49277010</v>
      </c>
      <c r="AL14" s="13"/>
    </row>
    <row r="15" spans="1:38" s="14" customFormat="1" ht="12.75">
      <c r="A15" s="30" t="s">
        <v>98</v>
      </c>
      <c r="B15" s="61" t="s">
        <v>68</v>
      </c>
      <c r="C15" s="40" t="s">
        <v>69</v>
      </c>
      <c r="D15" s="77">
        <v>1137321580</v>
      </c>
      <c r="E15" s="78">
        <v>0</v>
      </c>
      <c r="F15" s="79">
        <f t="shared" si="0"/>
        <v>1137321580</v>
      </c>
      <c r="G15" s="77">
        <v>1137321580</v>
      </c>
      <c r="H15" s="78">
        <v>0</v>
      </c>
      <c r="I15" s="80">
        <f t="shared" si="1"/>
        <v>1137321580</v>
      </c>
      <c r="J15" s="77">
        <v>363666276</v>
      </c>
      <c r="K15" s="78">
        <v>18186136</v>
      </c>
      <c r="L15" s="78">
        <f t="shared" si="2"/>
        <v>381852412</v>
      </c>
      <c r="M15" s="41">
        <f t="shared" si="3"/>
        <v>0.33574709098547134</v>
      </c>
      <c r="N15" s="105">
        <v>0</v>
      </c>
      <c r="O15" s="106">
        <v>0</v>
      </c>
      <c r="P15" s="107">
        <f t="shared" si="4"/>
        <v>0</v>
      </c>
      <c r="Q15" s="41">
        <f t="shared" si="5"/>
        <v>0</v>
      </c>
      <c r="R15" s="105">
        <v>0</v>
      </c>
      <c r="S15" s="107">
        <v>0</v>
      </c>
      <c r="T15" s="107">
        <f t="shared" si="6"/>
        <v>0</v>
      </c>
      <c r="U15" s="41">
        <f t="shared" si="7"/>
        <v>0</v>
      </c>
      <c r="V15" s="105">
        <v>0</v>
      </c>
      <c r="W15" s="107">
        <v>0</v>
      </c>
      <c r="X15" s="107">
        <f t="shared" si="8"/>
        <v>0</v>
      </c>
      <c r="Y15" s="41">
        <f t="shared" si="9"/>
        <v>0</v>
      </c>
      <c r="Z15" s="77">
        <v>363666276</v>
      </c>
      <c r="AA15" s="78">
        <v>18186136</v>
      </c>
      <c r="AB15" s="78">
        <f t="shared" si="10"/>
        <v>381852412</v>
      </c>
      <c r="AC15" s="41">
        <f t="shared" si="11"/>
        <v>0.33574709098547134</v>
      </c>
      <c r="AD15" s="77">
        <v>308701045</v>
      </c>
      <c r="AE15" s="78">
        <v>19343511</v>
      </c>
      <c r="AF15" s="78">
        <f t="shared" si="12"/>
        <v>328044556</v>
      </c>
      <c r="AG15" s="41">
        <f t="shared" si="13"/>
        <v>0.3048444082795268</v>
      </c>
      <c r="AH15" s="41">
        <f t="shared" si="14"/>
        <v>0.16402605992339647</v>
      </c>
      <c r="AI15" s="13">
        <v>1076104882</v>
      </c>
      <c r="AJ15" s="13">
        <v>1045762387</v>
      </c>
      <c r="AK15" s="13">
        <v>328044556</v>
      </c>
      <c r="AL15" s="13"/>
    </row>
    <row r="16" spans="1:38" s="14" customFormat="1" ht="12.75">
      <c r="A16" s="30" t="s">
        <v>117</v>
      </c>
      <c r="B16" s="61" t="s">
        <v>460</v>
      </c>
      <c r="C16" s="40" t="s">
        <v>461</v>
      </c>
      <c r="D16" s="77">
        <v>300226119</v>
      </c>
      <c r="E16" s="78">
        <v>37000000</v>
      </c>
      <c r="F16" s="79">
        <f t="shared" si="0"/>
        <v>337226119</v>
      </c>
      <c r="G16" s="77">
        <v>300226119</v>
      </c>
      <c r="H16" s="78">
        <v>37000000</v>
      </c>
      <c r="I16" s="80">
        <f t="shared" si="1"/>
        <v>337226119</v>
      </c>
      <c r="J16" s="77">
        <v>104594267</v>
      </c>
      <c r="K16" s="78">
        <v>8397201</v>
      </c>
      <c r="L16" s="78">
        <f t="shared" si="2"/>
        <v>112991468</v>
      </c>
      <c r="M16" s="41">
        <f t="shared" si="3"/>
        <v>0.3350614369226839</v>
      </c>
      <c r="N16" s="105">
        <v>0</v>
      </c>
      <c r="O16" s="106">
        <v>0</v>
      </c>
      <c r="P16" s="107">
        <f t="shared" si="4"/>
        <v>0</v>
      </c>
      <c r="Q16" s="41">
        <f t="shared" si="5"/>
        <v>0</v>
      </c>
      <c r="R16" s="105">
        <v>0</v>
      </c>
      <c r="S16" s="107">
        <v>0</v>
      </c>
      <c r="T16" s="107">
        <f t="shared" si="6"/>
        <v>0</v>
      </c>
      <c r="U16" s="41">
        <f t="shared" si="7"/>
        <v>0</v>
      </c>
      <c r="V16" s="105">
        <v>0</v>
      </c>
      <c r="W16" s="107">
        <v>0</v>
      </c>
      <c r="X16" s="107">
        <f t="shared" si="8"/>
        <v>0</v>
      </c>
      <c r="Y16" s="41">
        <f t="shared" si="9"/>
        <v>0</v>
      </c>
      <c r="Z16" s="77">
        <v>104594267</v>
      </c>
      <c r="AA16" s="78">
        <v>8397201</v>
      </c>
      <c r="AB16" s="78">
        <f t="shared" si="10"/>
        <v>112991468</v>
      </c>
      <c r="AC16" s="41">
        <f t="shared" si="11"/>
        <v>0.3350614369226839</v>
      </c>
      <c r="AD16" s="77">
        <v>102100786</v>
      </c>
      <c r="AE16" s="78">
        <v>39606768</v>
      </c>
      <c r="AF16" s="78">
        <f t="shared" si="12"/>
        <v>141707554</v>
      </c>
      <c r="AG16" s="41">
        <f t="shared" si="13"/>
        <v>0.3791912934313847</v>
      </c>
      <c r="AH16" s="41">
        <f t="shared" si="14"/>
        <v>-0.20264329733614628</v>
      </c>
      <c r="AI16" s="13">
        <v>373709936</v>
      </c>
      <c r="AJ16" s="13">
        <v>399491090</v>
      </c>
      <c r="AK16" s="13">
        <v>141707554</v>
      </c>
      <c r="AL16" s="13"/>
    </row>
    <row r="17" spans="1:38" s="58" customFormat="1" ht="12.75">
      <c r="A17" s="62"/>
      <c r="B17" s="63" t="s">
        <v>462</v>
      </c>
      <c r="C17" s="33"/>
      <c r="D17" s="81">
        <f>SUM(D9:D16)</f>
        <v>2797693796</v>
      </c>
      <c r="E17" s="82">
        <f>SUM(E9:E16)</f>
        <v>185285505</v>
      </c>
      <c r="F17" s="90">
        <f t="shared" si="0"/>
        <v>2982979301</v>
      </c>
      <c r="G17" s="81">
        <f>SUM(G9:G16)</f>
        <v>2797693796</v>
      </c>
      <c r="H17" s="82">
        <f>SUM(H9:H16)</f>
        <v>185285505</v>
      </c>
      <c r="I17" s="83">
        <f t="shared" si="1"/>
        <v>2982979301</v>
      </c>
      <c r="J17" s="81">
        <f>SUM(J9:J16)</f>
        <v>822726710</v>
      </c>
      <c r="K17" s="82">
        <f>SUM(K9:K16)</f>
        <v>52730929</v>
      </c>
      <c r="L17" s="82">
        <f t="shared" si="2"/>
        <v>875457639</v>
      </c>
      <c r="M17" s="45">
        <f t="shared" si="3"/>
        <v>0.29348431573310474</v>
      </c>
      <c r="N17" s="111">
        <f>SUM(N9:N16)</f>
        <v>0</v>
      </c>
      <c r="O17" s="112">
        <f>SUM(O9:O16)</f>
        <v>0</v>
      </c>
      <c r="P17" s="113">
        <f t="shared" si="4"/>
        <v>0</v>
      </c>
      <c r="Q17" s="45">
        <f t="shared" si="5"/>
        <v>0</v>
      </c>
      <c r="R17" s="111">
        <f>SUM(R9:R16)</f>
        <v>0</v>
      </c>
      <c r="S17" s="113">
        <f>SUM(S9:S16)</f>
        <v>0</v>
      </c>
      <c r="T17" s="113">
        <f t="shared" si="6"/>
        <v>0</v>
      </c>
      <c r="U17" s="45">
        <f t="shared" si="7"/>
        <v>0</v>
      </c>
      <c r="V17" s="111">
        <f>SUM(V9:V16)</f>
        <v>0</v>
      </c>
      <c r="W17" s="113">
        <f>SUM(W9:W16)</f>
        <v>0</v>
      </c>
      <c r="X17" s="113">
        <f t="shared" si="8"/>
        <v>0</v>
      </c>
      <c r="Y17" s="45">
        <f t="shared" si="9"/>
        <v>0</v>
      </c>
      <c r="Z17" s="81">
        <f>SUM(Z9:Z16)</f>
        <v>822726710</v>
      </c>
      <c r="AA17" s="82">
        <f>SUM(AA9:AA16)</f>
        <v>52730929</v>
      </c>
      <c r="AB17" s="82">
        <f t="shared" si="10"/>
        <v>875457639</v>
      </c>
      <c r="AC17" s="45">
        <f t="shared" si="11"/>
        <v>0.29348431573310474</v>
      </c>
      <c r="AD17" s="81">
        <f>SUM(AD9:AD16)</f>
        <v>889211749</v>
      </c>
      <c r="AE17" s="82">
        <f>SUM(AE9:AE16)</f>
        <v>88738611</v>
      </c>
      <c r="AF17" s="82">
        <f t="shared" si="12"/>
        <v>977950360</v>
      </c>
      <c r="AG17" s="45">
        <f t="shared" si="13"/>
        <v>0.33673970872334097</v>
      </c>
      <c r="AH17" s="45">
        <f t="shared" si="14"/>
        <v>-0.10480360271046885</v>
      </c>
      <c r="AI17" s="64">
        <f>SUM(AI9:AI16)</f>
        <v>2904172970</v>
      </c>
      <c r="AJ17" s="64">
        <f>SUM(AJ9:AJ16)</f>
        <v>2899611629</v>
      </c>
      <c r="AK17" s="64">
        <f>SUM(AK9:AK16)</f>
        <v>977950360</v>
      </c>
      <c r="AL17" s="64"/>
    </row>
    <row r="18" spans="1:38" s="14" customFormat="1" ht="12.75">
      <c r="A18" s="30" t="s">
        <v>98</v>
      </c>
      <c r="B18" s="61" t="s">
        <v>463</v>
      </c>
      <c r="C18" s="40" t="s">
        <v>464</v>
      </c>
      <c r="D18" s="77">
        <v>218829911</v>
      </c>
      <c r="E18" s="78">
        <v>0</v>
      </c>
      <c r="F18" s="79">
        <f t="shared" si="0"/>
        <v>218829911</v>
      </c>
      <c r="G18" s="77">
        <v>218829911</v>
      </c>
      <c r="H18" s="78">
        <v>0</v>
      </c>
      <c r="I18" s="80">
        <f t="shared" si="1"/>
        <v>218829911</v>
      </c>
      <c r="J18" s="77">
        <v>49511990</v>
      </c>
      <c r="K18" s="78">
        <v>0</v>
      </c>
      <c r="L18" s="78">
        <f t="shared" si="2"/>
        <v>49511990</v>
      </c>
      <c r="M18" s="41">
        <f t="shared" si="3"/>
        <v>0.22625787203285935</v>
      </c>
      <c r="N18" s="105">
        <v>0</v>
      </c>
      <c r="O18" s="106">
        <v>0</v>
      </c>
      <c r="P18" s="107">
        <f t="shared" si="4"/>
        <v>0</v>
      </c>
      <c r="Q18" s="41">
        <f t="shared" si="5"/>
        <v>0</v>
      </c>
      <c r="R18" s="105">
        <v>0</v>
      </c>
      <c r="S18" s="107">
        <v>0</v>
      </c>
      <c r="T18" s="107">
        <f t="shared" si="6"/>
        <v>0</v>
      </c>
      <c r="U18" s="41">
        <f t="shared" si="7"/>
        <v>0</v>
      </c>
      <c r="V18" s="105">
        <v>0</v>
      </c>
      <c r="W18" s="107">
        <v>0</v>
      </c>
      <c r="X18" s="107">
        <f t="shared" si="8"/>
        <v>0</v>
      </c>
      <c r="Y18" s="41">
        <f t="shared" si="9"/>
        <v>0</v>
      </c>
      <c r="Z18" s="77">
        <v>49511990</v>
      </c>
      <c r="AA18" s="78">
        <v>0</v>
      </c>
      <c r="AB18" s="78">
        <f t="shared" si="10"/>
        <v>49511990</v>
      </c>
      <c r="AC18" s="41">
        <f t="shared" si="11"/>
        <v>0.22625787203285935</v>
      </c>
      <c r="AD18" s="77">
        <v>54466347</v>
      </c>
      <c r="AE18" s="78">
        <v>0</v>
      </c>
      <c r="AF18" s="78">
        <f t="shared" si="12"/>
        <v>54466347</v>
      </c>
      <c r="AG18" s="41">
        <f t="shared" si="13"/>
        <v>0.24151176640702965</v>
      </c>
      <c r="AH18" s="41">
        <f t="shared" si="14"/>
        <v>-0.09096180068767967</v>
      </c>
      <c r="AI18" s="13">
        <v>225522540</v>
      </c>
      <c r="AJ18" s="13">
        <v>225522540</v>
      </c>
      <c r="AK18" s="13">
        <v>54466347</v>
      </c>
      <c r="AL18" s="13"/>
    </row>
    <row r="19" spans="1:38" s="14" customFormat="1" ht="12.75">
      <c r="A19" s="30" t="s">
        <v>98</v>
      </c>
      <c r="B19" s="61" t="s">
        <v>62</v>
      </c>
      <c r="C19" s="40" t="s">
        <v>63</v>
      </c>
      <c r="D19" s="77">
        <v>0</v>
      </c>
      <c r="E19" s="78">
        <v>0</v>
      </c>
      <c r="F19" s="79">
        <f t="shared" si="0"/>
        <v>0</v>
      </c>
      <c r="G19" s="77">
        <v>0</v>
      </c>
      <c r="H19" s="78">
        <v>0</v>
      </c>
      <c r="I19" s="80">
        <f t="shared" si="1"/>
        <v>0</v>
      </c>
      <c r="J19" s="77">
        <v>367324474</v>
      </c>
      <c r="K19" s="78">
        <v>253544</v>
      </c>
      <c r="L19" s="78">
        <f t="shared" si="2"/>
        <v>367578018</v>
      </c>
      <c r="M19" s="41">
        <f t="shared" si="3"/>
        <v>0</v>
      </c>
      <c r="N19" s="105">
        <v>0</v>
      </c>
      <c r="O19" s="106">
        <v>0</v>
      </c>
      <c r="P19" s="107">
        <f t="shared" si="4"/>
        <v>0</v>
      </c>
      <c r="Q19" s="41">
        <f t="shared" si="5"/>
        <v>0</v>
      </c>
      <c r="R19" s="105">
        <v>0</v>
      </c>
      <c r="S19" s="107">
        <v>0</v>
      </c>
      <c r="T19" s="107">
        <f t="shared" si="6"/>
        <v>0</v>
      </c>
      <c r="U19" s="41">
        <f t="shared" si="7"/>
        <v>0</v>
      </c>
      <c r="V19" s="105">
        <v>0</v>
      </c>
      <c r="W19" s="107">
        <v>0</v>
      </c>
      <c r="X19" s="107">
        <f t="shared" si="8"/>
        <v>0</v>
      </c>
      <c r="Y19" s="41">
        <f t="shared" si="9"/>
        <v>0</v>
      </c>
      <c r="Z19" s="77">
        <v>367324474</v>
      </c>
      <c r="AA19" s="78">
        <v>253544</v>
      </c>
      <c r="AB19" s="78">
        <f t="shared" si="10"/>
        <v>367578018</v>
      </c>
      <c r="AC19" s="41">
        <f t="shared" si="11"/>
        <v>0</v>
      </c>
      <c r="AD19" s="77">
        <v>323482629</v>
      </c>
      <c r="AE19" s="78">
        <v>12857268</v>
      </c>
      <c r="AF19" s="78">
        <f t="shared" si="12"/>
        <v>336339897</v>
      </c>
      <c r="AG19" s="41">
        <f t="shared" si="13"/>
        <v>0.23669141569606225</v>
      </c>
      <c r="AH19" s="41">
        <f t="shared" si="14"/>
        <v>0.09287664436669552</v>
      </c>
      <c r="AI19" s="13">
        <v>1421005895</v>
      </c>
      <c r="AJ19" s="13">
        <v>1435811135</v>
      </c>
      <c r="AK19" s="13">
        <v>336339897</v>
      </c>
      <c r="AL19" s="13"/>
    </row>
    <row r="20" spans="1:38" s="14" customFormat="1" ht="12.75">
      <c r="A20" s="30" t="s">
        <v>98</v>
      </c>
      <c r="B20" s="61" t="s">
        <v>90</v>
      </c>
      <c r="C20" s="40" t="s">
        <v>91</v>
      </c>
      <c r="D20" s="77">
        <v>925983292</v>
      </c>
      <c r="E20" s="78">
        <v>208479650</v>
      </c>
      <c r="F20" s="79">
        <f t="shared" si="0"/>
        <v>1134462942</v>
      </c>
      <c r="G20" s="77">
        <v>925983292</v>
      </c>
      <c r="H20" s="78">
        <v>362478957</v>
      </c>
      <c r="I20" s="80">
        <f t="shared" si="1"/>
        <v>1288462249</v>
      </c>
      <c r="J20" s="77">
        <v>241454318</v>
      </c>
      <c r="K20" s="78">
        <v>33418778</v>
      </c>
      <c r="L20" s="78">
        <f t="shared" si="2"/>
        <v>274873096</v>
      </c>
      <c r="M20" s="41">
        <f t="shared" si="3"/>
        <v>0.24229358740922188</v>
      </c>
      <c r="N20" s="105">
        <v>0</v>
      </c>
      <c r="O20" s="106">
        <v>0</v>
      </c>
      <c r="P20" s="107">
        <f t="shared" si="4"/>
        <v>0</v>
      </c>
      <c r="Q20" s="41">
        <f t="shared" si="5"/>
        <v>0</v>
      </c>
      <c r="R20" s="105">
        <v>0</v>
      </c>
      <c r="S20" s="107">
        <v>0</v>
      </c>
      <c r="T20" s="107">
        <f t="shared" si="6"/>
        <v>0</v>
      </c>
      <c r="U20" s="41">
        <f t="shared" si="7"/>
        <v>0</v>
      </c>
      <c r="V20" s="105">
        <v>0</v>
      </c>
      <c r="W20" s="107">
        <v>0</v>
      </c>
      <c r="X20" s="107">
        <f t="shared" si="8"/>
        <v>0</v>
      </c>
      <c r="Y20" s="41">
        <f t="shared" si="9"/>
        <v>0</v>
      </c>
      <c r="Z20" s="77">
        <v>241454318</v>
      </c>
      <c r="AA20" s="78">
        <v>33418778</v>
      </c>
      <c r="AB20" s="78">
        <f t="shared" si="10"/>
        <v>274873096</v>
      </c>
      <c r="AC20" s="41">
        <f t="shared" si="11"/>
        <v>0.24229358740922188</v>
      </c>
      <c r="AD20" s="77">
        <v>196767729</v>
      </c>
      <c r="AE20" s="78">
        <v>39418037</v>
      </c>
      <c r="AF20" s="78">
        <f t="shared" si="12"/>
        <v>236185766</v>
      </c>
      <c r="AG20" s="41">
        <f t="shared" si="13"/>
        <v>0.22118049710692333</v>
      </c>
      <c r="AH20" s="41">
        <f t="shared" si="14"/>
        <v>0.1638004298701048</v>
      </c>
      <c r="AI20" s="13">
        <v>1067841736</v>
      </c>
      <c r="AJ20" s="13">
        <v>1220642736</v>
      </c>
      <c r="AK20" s="13">
        <v>236185766</v>
      </c>
      <c r="AL20" s="13"/>
    </row>
    <row r="21" spans="1:38" s="14" customFormat="1" ht="12.75">
      <c r="A21" s="30" t="s">
        <v>98</v>
      </c>
      <c r="B21" s="61" t="s">
        <v>465</v>
      </c>
      <c r="C21" s="40" t="s">
        <v>466</v>
      </c>
      <c r="D21" s="77">
        <v>161638610</v>
      </c>
      <c r="E21" s="78">
        <v>13131000</v>
      </c>
      <c r="F21" s="80">
        <f t="shared" si="0"/>
        <v>174769610</v>
      </c>
      <c r="G21" s="77">
        <v>161638610</v>
      </c>
      <c r="H21" s="78">
        <v>13131000</v>
      </c>
      <c r="I21" s="80">
        <f t="shared" si="1"/>
        <v>174769610</v>
      </c>
      <c r="J21" s="77">
        <v>44999742</v>
      </c>
      <c r="K21" s="78">
        <v>0</v>
      </c>
      <c r="L21" s="78">
        <f t="shared" si="2"/>
        <v>44999742</v>
      </c>
      <c r="M21" s="41">
        <f t="shared" si="3"/>
        <v>0.25748035942862146</v>
      </c>
      <c r="N21" s="105">
        <v>0</v>
      </c>
      <c r="O21" s="106">
        <v>0</v>
      </c>
      <c r="P21" s="107">
        <f t="shared" si="4"/>
        <v>0</v>
      </c>
      <c r="Q21" s="41">
        <f t="shared" si="5"/>
        <v>0</v>
      </c>
      <c r="R21" s="105">
        <v>0</v>
      </c>
      <c r="S21" s="107">
        <v>0</v>
      </c>
      <c r="T21" s="107">
        <f t="shared" si="6"/>
        <v>0</v>
      </c>
      <c r="U21" s="41">
        <f t="shared" si="7"/>
        <v>0</v>
      </c>
      <c r="V21" s="105">
        <v>0</v>
      </c>
      <c r="W21" s="107">
        <v>0</v>
      </c>
      <c r="X21" s="107">
        <f t="shared" si="8"/>
        <v>0</v>
      </c>
      <c r="Y21" s="41">
        <f t="shared" si="9"/>
        <v>0</v>
      </c>
      <c r="Z21" s="77">
        <v>44999742</v>
      </c>
      <c r="AA21" s="78">
        <v>0</v>
      </c>
      <c r="AB21" s="78">
        <f t="shared" si="10"/>
        <v>44999742</v>
      </c>
      <c r="AC21" s="41">
        <f t="shared" si="11"/>
        <v>0.25748035942862146</v>
      </c>
      <c r="AD21" s="77">
        <v>30167508</v>
      </c>
      <c r="AE21" s="78">
        <v>39501</v>
      </c>
      <c r="AF21" s="78">
        <f t="shared" si="12"/>
        <v>30207009</v>
      </c>
      <c r="AG21" s="41">
        <f t="shared" si="13"/>
        <v>0.2008477799086122</v>
      </c>
      <c r="AH21" s="41">
        <f t="shared" si="14"/>
        <v>0.4897119406956181</v>
      </c>
      <c r="AI21" s="13">
        <v>150397525</v>
      </c>
      <c r="AJ21" s="13">
        <v>150397525</v>
      </c>
      <c r="AK21" s="13">
        <v>30207009</v>
      </c>
      <c r="AL21" s="13"/>
    </row>
    <row r="22" spans="1:38" s="14" customFormat="1" ht="12.75">
      <c r="A22" s="30" t="s">
        <v>98</v>
      </c>
      <c r="B22" s="61" t="s">
        <v>467</v>
      </c>
      <c r="C22" s="40" t="s">
        <v>468</v>
      </c>
      <c r="D22" s="77">
        <v>0</v>
      </c>
      <c r="E22" s="78">
        <v>0</v>
      </c>
      <c r="F22" s="79">
        <f t="shared" si="0"/>
        <v>0</v>
      </c>
      <c r="G22" s="77">
        <v>0</v>
      </c>
      <c r="H22" s="78">
        <v>0</v>
      </c>
      <c r="I22" s="80">
        <f t="shared" si="1"/>
        <v>0</v>
      </c>
      <c r="J22" s="77">
        <v>91895289</v>
      </c>
      <c r="K22" s="78">
        <v>8187209</v>
      </c>
      <c r="L22" s="78">
        <f t="shared" si="2"/>
        <v>100082498</v>
      </c>
      <c r="M22" s="41">
        <f t="shared" si="3"/>
        <v>0</v>
      </c>
      <c r="N22" s="105">
        <v>0</v>
      </c>
      <c r="O22" s="106">
        <v>0</v>
      </c>
      <c r="P22" s="107">
        <f t="shared" si="4"/>
        <v>0</v>
      </c>
      <c r="Q22" s="41">
        <f t="shared" si="5"/>
        <v>0</v>
      </c>
      <c r="R22" s="105">
        <v>0</v>
      </c>
      <c r="S22" s="107">
        <v>0</v>
      </c>
      <c r="T22" s="107">
        <f t="shared" si="6"/>
        <v>0</v>
      </c>
      <c r="U22" s="41">
        <f t="shared" si="7"/>
        <v>0</v>
      </c>
      <c r="V22" s="105">
        <v>0</v>
      </c>
      <c r="W22" s="107">
        <v>0</v>
      </c>
      <c r="X22" s="107">
        <f t="shared" si="8"/>
        <v>0</v>
      </c>
      <c r="Y22" s="41">
        <f t="shared" si="9"/>
        <v>0</v>
      </c>
      <c r="Z22" s="77">
        <v>91895289</v>
      </c>
      <c r="AA22" s="78">
        <v>8187209</v>
      </c>
      <c r="AB22" s="78">
        <f t="shared" si="10"/>
        <v>100082498</v>
      </c>
      <c r="AC22" s="41">
        <f t="shared" si="11"/>
        <v>0</v>
      </c>
      <c r="AD22" s="77">
        <v>19230690</v>
      </c>
      <c r="AE22" s="78">
        <v>0</v>
      </c>
      <c r="AF22" s="78">
        <f t="shared" si="12"/>
        <v>19230690</v>
      </c>
      <c r="AG22" s="41">
        <f t="shared" si="13"/>
        <v>0.062059307594005346</v>
      </c>
      <c r="AH22" s="41">
        <f t="shared" si="14"/>
        <v>4.204311337762712</v>
      </c>
      <c r="AI22" s="13">
        <v>309876000</v>
      </c>
      <c r="AJ22" s="13">
        <v>309876000</v>
      </c>
      <c r="AK22" s="13">
        <v>19230690</v>
      </c>
      <c r="AL22" s="13"/>
    </row>
    <row r="23" spans="1:38" s="14" customFormat="1" ht="12.75">
      <c r="A23" s="30" t="s">
        <v>98</v>
      </c>
      <c r="B23" s="61" t="s">
        <v>469</v>
      </c>
      <c r="C23" s="40" t="s">
        <v>470</v>
      </c>
      <c r="D23" s="77">
        <v>299876400</v>
      </c>
      <c r="E23" s="78">
        <v>214900000</v>
      </c>
      <c r="F23" s="79">
        <f t="shared" si="0"/>
        <v>514776400</v>
      </c>
      <c r="G23" s="77">
        <v>299876400</v>
      </c>
      <c r="H23" s="78">
        <v>214900000</v>
      </c>
      <c r="I23" s="80">
        <f t="shared" si="1"/>
        <v>514776400</v>
      </c>
      <c r="J23" s="77">
        <v>76349155</v>
      </c>
      <c r="K23" s="78">
        <v>9021668</v>
      </c>
      <c r="L23" s="78">
        <f t="shared" si="2"/>
        <v>85370823</v>
      </c>
      <c r="M23" s="41">
        <f t="shared" si="3"/>
        <v>0.165840592148358</v>
      </c>
      <c r="N23" s="105">
        <v>0</v>
      </c>
      <c r="O23" s="106">
        <v>0</v>
      </c>
      <c r="P23" s="107">
        <f t="shared" si="4"/>
        <v>0</v>
      </c>
      <c r="Q23" s="41">
        <f t="shared" si="5"/>
        <v>0</v>
      </c>
      <c r="R23" s="105">
        <v>0</v>
      </c>
      <c r="S23" s="107">
        <v>0</v>
      </c>
      <c r="T23" s="107">
        <f t="shared" si="6"/>
        <v>0</v>
      </c>
      <c r="U23" s="41">
        <f t="shared" si="7"/>
        <v>0</v>
      </c>
      <c r="V23" s="105">
        <v>0</v>
      </c>
      <c r="W23" s="107">
        <v>0</v>
      </c>
      <c r="X23" s="107">
        <f t="shared" si="8"/>
        <v>0</v>
      </c>
      <c r="Y23" s="41">
        <f t="shared" si="9"/>
        <v>0</v>
      </c>
      <c r="Z23" s="77">
        <v>76349155</v>
      </c>
      <c r="AA23" s="78">
        <v>9021668</v>
      </c>
      <c r="AB23" s="78">
        <f t="shared" si="10"/>
        <v>85370823</v>
      </c>
      <c r="AC23" s="41">
        <f t="shared" si="11"/>
        <v>0.165840592148358</v>
      </c>
      <c r="AD23" s="77">
        <v>93912720</v>
      </c>
      <c r="AE23" s="78">
        <v>8609329</v>
      </c>
      <c r="AF23" s="78">
        <f t="shared" si="12"/>
        <v>102522049</v>
      </c>
      <c r="AG23" s="41">
        <f t="shared" si="13"/>
        <v>0.23247411074284752</v>
      </c>
      <c r="AH23" s="41">
        <f t="shared" si="14"/>
        <v>-0.1672930473716927</v>
      </c>
      <c r="AI23" s="13">
        <v>441004156</v>
      </c>
      <c r="AJ23" s="13">
        <v>275365960</v>
      </c>
      <c r="AK23" s="13">
        <v>102522049</v>
      </c>
      <c r="AL23" s="13"/>
    </row>
    <row r="24" spans="1:38" s="14" customFormat="1" ht="12.75">
      <c r="A24" s="30" t="s">
        <v>117</v>
      </c>
      <c r="B24" s="61" t="s">
        <v>471</v>
      </c>
      <c r="C24" s="40" t="s">
        <v>472</v>
      </c>
      <c r="D24" s="77">
        <v>325207000</v>
      </c>
      <c r="E24" s="78">
        <v>36007082</v>
      </c>
      <c r="F24" s="79">
        <f t="shared" si="0"/>
        <v>361214082</v>
      </c>
      <c r="G24" s="77">
        <v>325207000</v>
      </c>
      <c r="H24" s="78">
        <v>36007082</v>
      </c>
      <c r="I24" s="80">
        <f t="shared" si="1"/>
        <v>361214082</v>
      </c>
      <c r="J24" s="77">
        <v>125768074</v>
      </c>
      <c r="K24" s="78">
        <v>86108</v>
      </c>
      <c r="L24" s="78">
        <f t="shared" si="2"/>
        <v>125854182</v>
      </c>
      <c r="M24" s="41">
        <f t="shared" si="3"/>
        <v>0.3484199212366255</v>
      </c>
      <c r="N24" s="105">
        <v>0</v>
      </c>
      <c r="O24" s="106">
        <v>0</v>
      </c>
      <c r="P24" s="107">
        <f t="shared" si="4"/>
        <v>0</v>
      </c>
      <c r="Q24" s="41">
        <f t="shared" si="5"/>
        <v>0</v>
      </c>
      <c r="R24" s="105">
        <v>0</v>
      </c>
      <c r="S24" s="107">
        <v>0</v>
      </c>
      <c r="T24" s="107">
        <f t="shared" si="6"/>
        <v>0</v>
      </c>
      <c r="U24" s="41">
        <f t="shared" si="7"/>
        <v>0</v>
      </c>
      <c r="V24" s="105">
        <v>0</v>
      </c>
      <c r="W24" s="107">
        <v>0</v>
      </c>
      <c r="X24" s="107">
        <f t="shared" si="8"/>
        <v>0</v>
      </c>
      <c r="Y24" s="41">
        <f t="shared" si="9"/>
        <v>0</v>
      </c>
      <c r="Z24" s="77">
        <v>125768074</v>
      </c>
      <c r="AA24" s="78">
        <v>86108</v>
      </c>
      <c r="AB24" s="78">
        <f t="shared" si="10"/>
        <v>125854182</v>
      </c>
      <c r="AC24" s="41">
        <f t="shared" si="11"/>
        <v>0.3484199212366255</v>
      </c>
      <c r="AD24" s="77">
        <v>124466189</v>
      </c>
      <c r="AE24" s="78">
        <v>833306</v>
      </c>
      <c r="AF24" s="78">
        <f t="shared" si="12"/>
        <v>125299495</v>
      </c>
      <c r="AG24" s="41">
        <f t="shared" si="13"/>
        <v>0.38488792743312816</v>
      </c>
      <c r="AH24" s="41">
        <f t="shared" si="14"/>
        <v>0.00442688935019242</v>
      </c>
      <c r="AI24" s="13">
        <v>325548000</v>
      </c>
      <c r="AJ24" s="13">
        <v>333594613</v>
      </c>
      <c r="AK24" s="13">
        <v>125299495</v>
      </c>
      <c r="AL24" s="13"/>
    </row>
    <row r="25" spans="1:38" s="58" customFormat="1" ht="12.75">
      <c r="A25" s="62"/>
      <c r="B25" s="63" t="s">
        <v>473</v>
      </c>
      <c r="C25" s="33"/>
      <c r="D25" s="81">
        <f>SUM(D18:D24)</f>
        <v>1931535213</v>
      </c>
      <c r="E25" s="82">
        <f>SUM(E18:E24)</f>
        <v>472517732</v>
      </c>
      <c r="F25" s="90">
        <f t="shared" si="0"/>
        <v>2404052945</v>
      </c>
      <c r="G25" s="81">
        <f>SUM(G18:G24)</f>
        <v>1931535213</v>
      </c>
      <c r="H25" s="82">
        <f>SUM(H18:H24)</f>
        <v>626517039</v>
      </c>
      <c r="I25" s="83">
        <f t="shared" si="1"/>
        <v>2558052252</v>
      </c>
      <c r="J25" s="81">
        <f>SUM(J18:J24)</f>
        <v>997303042</v>
      </c>
      <c r="K25" s="82">
        <f>SUM(K18:K24)</f>
        <v>50967307</v>
      </c>
      <c r="L25" s="82">
        <f t="shared" si="2"/>
        <v>1048270349</v>
      </c>
      <c r="M25" s="45">
        <f t="shared" si="3"/>
        <v>0.4360429545365108</v>
      </c>
      <c r="N25" s="111">
        <f>SUM(N18:N24)</f>
        <v>0</v>
      </c>
      <c r="O25" s="112">
        <f>SUM(O18:O24)</f>
        <v>0</v>
      </c>
      <c r="P25" s="113">
        <f t="shared" si="4"/>
        <v>0</v>
      </c>
      <c r="Q25" s="45">
        <f t="shared" si="5"/>
        <v>0</v>
      </c>
      <c r="R25" s="111">
        <f>SUM(R18:R24)</f>
        <v>0</v>
      </c>
      <c r="S25" s="113">
        <f>SUM(S18:S24)</f>
        <v>0</v>
      </c>
      <c r="T25" s="113">
        <f t="shared" si="6"/>
        <v>0</v>
      </c>
      <c r="U25" s="45">
        <f t="shared" si="7"/>
        <v>0</v>
      </c>
      <c r="V25" s="111">
        <f>SUM(V18:V24)</f>
        <v>0</v>
      </c>
      <c r="W25" s="113">
        <f>SUM(W18:W24)</f>
        <v>0</v>
      </c>
      <c r="X25" s="113">
        <f t="shared" si="8"/>
        <v>0</v>
      </c>
      <c r="Y25" s="45">
        <f t="shared" si="9"/>
        <v>0</v>
      </c>
      <c r="Z25" s="81">
        <f>SUM(Z18:Z24)</f>
        <v>997303042</v>
      </c>
      <c r="AA25" s="82">
        <f>SUM(AA18:AA24)</f>
        <v>50967307</v>
      </c>
      <c r="AB25" s="82">
        <f t="shared" si="10"/>
        <v>1048270349</v>
      </c>
      <c r="AC25" s="45">
        <f t="shared" si="11"/>
        <v>0.4360429545365108</v>
      </c>
      <c r="AD25" s="81">
        <f>SUM(AD18:AD24)</f>
        <v>842493812</v>
      </c>
      <c r="AE25" s="82">
        <f>SUM(AE18:AE24)</f>
        <v>61757441</v>
      </c>
      <c r="AF25" s="82">
        <f t="shared" si="12"/>
        <v>904251253</v>
      </c>
      <c r="AG25" s="45">
        <f t="shared" si="13"/>
        <v>0.2294357567998374</v>
      </c>
      <c r="AH25" s="45">
        <f t="shared" si="14"/>
        <v>0.15926889293456137</v>
      </c>
      <c r="AI25" s="64">
        <f>SUM(AI18:AI24)</f>
        <v>3941195852</v>
      </c>
      <c r="AJ25" s="64">
        <f>SUM(AJ18:AJ24)</f>
        <v>3951210509</v>
      </c>
      <c r="AK25" s="64">
        <f>SUM(AK18:AK24)</f>
        <v>904251253</v>
      </c>
      <c r="AL25" s="64"/>
    </row>
    <row r="26" spans="1:38" s="14" customFormat="1" ht="12.75">
      <c r="A26" s="30" t="s">
        <v>98</v>
      </c>
      <c r="B26" s="61" t="s">
        <v>474</v>
      </c>
      <c r="C26" s="40" t="s">
        <v>475</v>
      </c>
      <c r="D26" s="77">
        <v>276668174</v>
      </c>
      <c r="E26" s="78">
        <v>0</v>
      </c>
      <c r="F26" s="79">
        <f t="shared" si="0"/>
        <v>276668174</v>
      </c>
      <c r="G26" s="77">
        <v>276668174</v>
      </c>
      <c r="H26" s="78">
        <v>0</v>
      </c>
      <c r="I26" s="80">
        <f t="shared" si="1"/>
        <v>276668174</v>
      </c>
      <c r="J26" s="77">
        <v>0</v>
      </c>
      <c r="K26" s="78">
        <v>0</v>
      </c>
      <c r="L26" s="78">
        <f t="shared" si="2"/>
        <v>0</v>
      </c>
      <c r="M26" s="41">
        <f t="shared" si="3"/>
        <v>0</v>
      </c>
      <c r="N26" s="105">
        <v>0</v>
      </c>
      <c r="O26" s="106">
        <v>0</v>
      </c>
      <c r="P26" s="107">
        <f t="shared" si="4"/>
        <v>0</v>
      </c>
      <c r="Q26" s="41">
        <f t="shared" si="5"/>
        <v>0</v>
      </c>
      <c r="R26" s="105">
        <v>0</v>
      </c>
      <c r="S26" s="107">
        <v>0</v>
      </c>
      <c r="T26" s="107">
        <f t="shared" si="6"/>
        <v>0</v>
      </c>
      <c r="U26" s="41">
        <f t="shared" si="7"/>
        <v>0</v>
      </c>
      <c r="V26" s="105">
        <v>0</v>
      </c>
      <c r="W26" s="107">
        <v>0</v>
      </c>
      <c r="X26" s="107">
        <f t="shared" si="8"/>
        <v>0</v>
      </c>
      <c r="Y26" s="41">
        <f t="shared" si="9"/>
        <v>0</v>
      </c>
      <c r="Z26" s="77">
        <v>0</v>
      </c>
      <c r="AA26" s="78">
        <v>0</v>
      </c>
      <c r="AB26" s="78">
        <f t="shared" si="10"/>
        <v>0</v>
      </c>
      <c r="AC26" s="41">
        <f t="shared" si="11"/>
        <v>0</v>
      </c>
      <c r="AD26" s="77">
        <v>84338502</v>
      </c>
      <c r="AE26" s="78">
        <v>0</v>
      </c>
      <c r="AF26" s="78">
        <f t="shared" si="12"/>
        <v>84338502</v>
      </c>
      <c r="AG26" s="41">
        <f t="shared" si="13"/>
        <v>0.3554654369620057</v>
      </c>
      <c r="AH26" s="41">
        <f t="shared" si="14"/>
        <v>-1</v>
      </c>
      <c r="AI26" s="13">
        <v>237262173</v>
      </c>
      <c r="AJ26" s="13">
        <v>237263173</v>
      </c>
      <c r="AK26" s="13">
        <v>84338502</v>
      </c>
      <c r="AL26" s="13"/>
    </row>
    <row r="27" spans="1:38" s="14" customFormat="1" ht="12.75">
      <c r="A27" s="30" t="s">
        <v>98</v>
      </c>
      <c r="B27" s="61" t="s">
        <v>74</v>
      </c>
      <c r="C27" s="40" t="s">
        <v>75</v>
      </c>
      <c r="D27" s="77">
        <v>1320401370</v>
      </c>
      <c r="E27" s="78">
        <v>640400269</v>
      </c>
      <c r="F27" s="79">
        <f t="shared" si="0"/>
        <v>1960801639</v>
      </c>
      <c r="G27" s="77">
        <v>1320401370</v>
      </c>
      <c r="H27" s="78">
        <v>640400269</v>
      </c>
      <c r="I27" s="80">
        <f t="shared" si="1"/>
        <v>1960801639</v>
      </c>
      <c r="J27" s="77">
        <v>376532949</v>
      </c>
      <c r="K27" s="78">
        <v>30594624</v>
      </c>
      <c r="L27" s="78">
        <f t="shared" si="2"/>
        <v>407127573</v>
      </c>
      <c r="M27" s="41">
        <f t="shared" si="3"/>
        <v>0.20763322760564054</v>
      </c>
      <c r="N27" s="105">
        <v>0</v>
      </c>
      <c r="O27" s="106">
        <v>0</v>
      </c>
      <c r="P27" s="107">
        <f t="shared" si="4"/>
        <v>0</v>
      </c>
      <c r="Q27" s="41">
        <f t="shared" si="5"/>
        <v>0</v>
      </c>
      <c r="R27" s="105">
        <v>0</v>
      </c>
      <c r="S27" s="107">
        <v>0</v>
      </c>
      <c r="T27" s="107">
        <f t="shared" si="6"/>
        <v>0</v>
      </c>
      <c r="U27" s="41">
        <f t="shared" si="7"/>
        <v>0</v>
      </c>
      <c r="V27" s="105">
        <v>0</v>
      </c>
      <c r="W27" s="107">
        <v>0</v>
      </c>
      <c r="X27" s="107">
        <f t="shared" si="8"/>
        <v>0</v>
      </c>
      <c r="Y27" s="41">
        <f t="shared" si="9"/>
        <v>0</v>
      </c>
      <c r="Z27" s="77">
        <v>376532949</v>
      </c>
      <c r="AA27" s="78">
        <v>30594624</v>
      </c>
      <c r="AB27" s="78">
        <f t="shared" si="10"/>
        <v>407127573</v>
      </c>
      <c r="AC27" s="41">
        <f t="shared" si="11"/>
        <v>0.20763322760564054</v>
      </c>
      <c r="AD27" s="77">
        <v>276494555</v>
      </c>
      <c r="AE27" s="78">
        <v>22939222</v>
      </c>
      <c r="AF27" s="78">
        <f t="shared" si="12"/>
        <v>299433777</v>
      </c>
      <c r="AG27" s="41">
        <f t="shared" si="13"/>
        <v>0.16472947647502043</v>
      </c>
      <c r="AH27" s="41">
        <f t="shared" si="14"/>
        <v>0.3596581423744991</v>
      </c>
      <c r="AI27" s="13">
        <v>1817730399</v>
      </c>
      <c r="AJ27" s="13">
        <v>1902898784</v>
      </c>
      <c r="AK27" s="13">
        <v>299433777</v>
      </c>
      <c r="AL27" s="13"/>
    </row>
    <row r="28" spans="1:38" s="14" customFormat="1" ht="12.75">
      <c r="A28" s="30" t="s">
        <v>98</v>
      </c>
      <c r="B28" s="61" t="s">
        <v>476</v>
      </c>
      <c r="C28" s="40" t="s">
        <v>477</v>
      </c>
      <c r="D28" s="77">
        <v>0</v>
      </c>
      <c r="E28" s="78">
        <v>0</v>
      </c>
      <c r="F28" s="79">
        <f t="shared" si="0"/>
        <v>0</v>
      </c>
      <c r="G28" s="77">
        <v>0</v>
      </c>
      <c r="H28" s="78">
        <v>0</v>
      </c>
      <c r="I28" s="80">
        <f t="shared" si="1"/>
        <v>0</v>
      </c>
      <c r="J28" s="77">
        <v>35119713</v>
      </c>
      <c r="K28" s="78">
        <v>33216</v>
      </c>
      <c r="L28" s="78">
        <f t="shared" si="2"/>
        <v>35152929</v>
      </c>
      <c r="M28" s="41">
        <f t="shared" si="3"/>
        <v>0</v>
      </c>
      <c r="N28" s="105">
        <v>0</v>
      </c>
      <c r="O28" s="106">
        <v>0</v>
      </c>
      <c r="P28" s="107">
        <f t="shared" si="4"/>
        <v>0</v>
      </c>
      <c r="Q28" s="41">
        <f t="shared" si="5"/>
        <v>0</v>
      </c>
      <c r="R28" s="105">
        <v>0</v>
      </c>
      <c r="S28" s="107">
        <v>0</v>
      </c>
      <c r="T28" s="107">
        <f t="shared" si="6"/>
        <v>0</v>
      </c>
      <c r="U28" s="41">
        <f t="shared" si="7"/>
        <v>0</v>
      </c>
      <c r="V28" s="105">
        <v>0</v>
      </c>
      <c r="W28" s="107">
        <v>0</v>
      </c>
      <c r="X28" s="107">
        <f t="shared" si="8"/>
        <v>0</v>
      </c>
      <c r="Y28" s="41">
        <f t="shared" si="9"/>
        <v>0</v>
      </c>
      <c r="Z28" s="77">
        <v>35119713</v>
      </c>
      <c r="AA28" s="78">
        <v>33216</v>
      </c>
      <c r="AB28" s="78">
        <f t="shared" si="10"/>
        <v>35152929</v>
      </c>
      <c r="AC28" s="41">
        <f t="shared" si="11"/>
        <v>0</v>
      </c>
      <c r="AD28" s="77">
        <v>53585735</v>
      </c>
      <c r="AE28" s="78">
        <v>1877236</v>
      </c>
      <c r="AF28" s="78">
        <f t="shared" si="12"/>
        <v>55462971</v>
      </c>
      <c r="AG28" s="41">
        <f t="shared" si="13"/>
        <v>280.2448145359736</v>
      </c>
      <c r="AH28" s="41">
        <f t="shared" si="14"/>
        <v>-0.36619102139335447</v>
      </c>
      <c r="AI28" s="13">
        <v>197909</v>
      </c>
      <c r="AJ28" s="13">
        <v>197909</v>
      </c>
      <c r="AK28" s="13">
        <v>55462971</v>
      </c>
      <c r="AL28" s="13"/>
    </row>
    <row r="29" spans="1:38" s="14" customFormat="1" ht="12.75">
      <c r="A29" s="30" t="s">
        <v>98</v>
      </c>
      <c r="B29" s="61" t="s">
        <v>478</v>
      </c>
      <c r="C29" s="40" t="s">
        <v>479</v>
      </c>
      <c r="D29" s="77">
        <v>509342520</v>
      </c>
      <c r="E29" s="78">
        <v>0</v>
      </c>
      <c r="F29" s="79">
        <f t="shared" si="0"/>
        <v>509342520</v>
      </c>
      <c r="G29" s="77">
        <v>509342520</v>
      </c>
      <c r="H29" s="78">
        <v>0</v>
      </c>
      <c r="I29" s="80">
        <f t="shared" si="1"/>
        <v>509342520</v>
      </c>
      <c r="J29" s="77">
        <v>192950523</v>
      </c>
      <c r="K29" s="78">
        <v>69892142</v>
      </c>
      <c r="L29" s="78">
        <f t="shared" si="2"/>
        <v>262842665</v>
      </c>
      <c r="M29" s="41">
        <f t="shared" si="3"/>
        <v>0.5160430450613077</v>
      </c>
      <c r="N29" s="105">
        <v>0</v>
      </c>
      <c r="O29" s="106">
        <v>0</v>
      </c>
      <c r="P29" s="107">
        <f t="shared" si="4"/>
        <v>0</v>
      </c>
      <c r="Q29" s="41">
        <f t="shared" si="5"/>
        <v>0</v>
      </c>
      <c r="R29" s="105">
        <v>0</v>
      </c>
      <c r="S29" s="107">
        <v>0</v>
      </c>
      <c r="T29" s="107">
        <f t="shared" si="6"/>
        <v>0</v>
      </c>
      <c r="U29" s="41">
        <f t="shared" si="7"/>
        <v>0</v>
      </c>
      <c r="V29" s="105">
        <v>0</v>
      </c>
      <c r="W29" s="107">
        <v>0</v>
      </c>
      <c r="X29" s="107">
        <f t="shared" si="8"/>
        <v>0</v>
      </c>
      <c r="Y29" s="41">
        <f t="shared" si="9"/>
        <v>0</v>
      </c>
      <c r="Z29" s="77">
        <v>192950523</v>
      </c>
      <c r="AA29" s="78">
        <v>69892142</v>
      </c>
      <c r="AB29" s="78">
        <f t="shared" si="10"/>
        <v>262842665</v>
      </c>
      <c r="AC29" s="41">
        <f t="shared" si="11"/>
        <v>0.5160430450613077</v>
      </c>
      <c r="AD29" s="77">
        <v>105701129</v>
      </c>
      <c r="AE29" s="78">
        <v>14712860</v>
      </c>
      <c r="AF29" s="78">
        <f t="shared" si="12"/>
        <v>120413989</v>
      </c>
      <c r="AG29" s="41">
        <f t="shared" si="13"/>
        <v>0.23282156970248596</v>
      </c>
      <c r="AH29" s="41">
        <f t="shared" si="14"/>
        <v>1.1828249955243986</v>
      </c>
      <c r="AI29" s="13">
        <v>517194301</v>
      </c>
      <c r="AJ29" s="13">
        <v>517194301</v>
      </c>
      <c r="AK29" s="13">
        <v>120413989</v>
      </c>
      <c r="AL29" s="13"/>
    </row>
    <row r="30" spans="1:38" s="14" customFormat="1" ht="12.75">
      <c r="A30" s="30" t="s">
        <v>98</v>
      </c>
      <c r="B30" s="61" t="s">
        <v>480</v>
      </c>
      <c r="C30" s="40" t="s">
        <v>481</v>
      </c>
      <c r="D30" s="77">
        <v>1160994</v>
      </c>
      <c r="E30" s="78">
        <v>681258</v>
      </c>
      <c r="F30" s="79">
        <f t="shared" si="0"/>
        <v>1842252</v>
      </c>
      <c r="G30" s="77">
        <v>1160994</v>
      </c>
      <c r="H30" s="78">
        <v>681258</v>
      </c>
      <c r="I30" s="80">
        <f t="shared" si="1"/>
        <v>1842252</v>
      </c>
      <c r="J30" s="77">
        <v>45586965</v>
      </c>
      <c r="K30" s="78">
        <v>11771386</v>
      </c>
      <c r="L30" s="78">
        <f t="shared" si="2"/>
        <v>57358351</v>
      </c>
      <c r="M30" s="41">
        <f t="shared" si="3"/>
        <v>31.134910424849586</v>
      </c>
      <c r="N30" s="105">
        <v>0</v>
      </c>
      <c r="O30" s="106">
        <v>0</v>
      </c>
      <c r="P30" s="107">
        <f t="shared" si="4"/>
        <v>0</v>
      </c>
      <c r="Q30" s="41">
        <f t="shared" si="5"/>
        <v>0</v>
      </c>
      <c r="R30" s="105">
        <v>0</v>
      </c>
      <c r="S30" s="107">
        <v>0</v>
      </c>
      <c r="T30" s="107">
        <f t="shared" si="6"/>
        <v>0</v>
      </c>
      <c r="U30" s="41">
        <f t="shared" si="7"/>
        <v>0</v>
      </c>
      <c r="V30" s="105">
        <v>0</v>
      </c>
      <c r="W30" s="107">
        <v>0</v>
      </c>
      <c r="X30" s="107">
        <f t="shared" si="8"/>
        <v>0</v>
      </c>
      <c r="Y30" s="41">
        <f t="shared" si="9"/>
        <v>0</v>
      </c>
      <c r="Z30" s="77">
        <v>45586965</v>
      </c>
      <c r="AA30" s="78">
        <v>11771386</v>
      </c>
      <c r="AB30" s="78">
        <f t="shared" si="10"/>
        <v>57358351</v>
      </c>
      <c r="AC30" s="41">
        <f t="shared" si="11"/>
        <v>31.134910424849586</v>
      </c>
      <c r="AD30" s="77">
        <v>371657970</v>
      </c>
      <c r="AE30" s="78">
        <v>28748041</v>
      </c>
      <c r="AF30" s="78">
        <f t="shared" si="12"/>
        <v>400406011</v>
      </c>
      <c r="AG30" s="41">
        <f t="shared" si="13"/>
        <v>0.4942320028932628</v>
      </c>
      <c r="AH30" s="41">
        <f t="shared" si="14"/>
        <v>-0.8567495256708322</v>
      </c>
      <c r="AI30" s="13">
        <v>810158000</v>
      </c>
      <c r="AJ30" s="13">
        <v>933166892</v>
      </c>
      <c r="AK30" s="13">
        <v>400406011</v>
      </c>
      <c r="AL30" s="13"/>
    </row>
    <row r="31" spans="1:38" s="14" customFormat="1" ht="12.75">
      <c r="A31" s="30" t="s">
        <v>117</v>
      </c>
      <c r="B31" s="61" t="s">
        <v>482</v>
      </c>
      <c r="C31" s="40" t="s">
        <v>483</v>
      </c>
      <c r="D31" s="77">
        <v>176572000</v>
      </c>
      <c r="E31" s="78">
        <v>16500000</v>
      </c>
      <c r="F31" s="80">
        <f t="shared" si="0"/>
        <v>193072000</v>
      </c>
      <c r="G31" s="77">
        <v>176572000</v>
      </c>
      <c r="H31" s="78">
        <v>16500000</v>
      </c>
      <c r="I31" s="80">
        <f t="shared" si="1"/>
        <v>193072000</v>
      </c>
      <c r="J31" s="77">
        <v>73125620</v>
      </c>
      <c r="K31" s="78">
        <v>1745373</v>
      </c>
      <c r="L31" s="78">
        <f t="shared" si="2"/>
        <v>74870993</v>
      </c>
      <c r="M31" s="41">
        <f t="shared" si="3"/>
        <v>0.38778793921438637</v>
      </c>
      <c r="N31" s="105">
        <v>0</v>
      </c>
      <c r="O31" s="106">
        <v>0</v>
      </c>
      <c r="P31" s="107">
        <f t="shared" si="4"/>
        <v>0</v>
      </c>
      <c r="Q31" s="41">
        <f t="shared" si="5"/>
        <v>0</v>
      </c>
      <c r="R31" s="105">
        <v>0</v>
      </c>
      <c r="S31" s="107">
        <v>0</v>
      </c>
      <c r="T31" s="107">
        <f t="shared" si="6"/>
        <v>0</v>
      </c>
      <c r="U31" s="41">
        <f t="shared" si="7"/>
        <v>0</v>
      </c>
      <c r="V31" s="105">
        <v>0</v>
      </c>
      <c r="W31" s="107">
        <v>0</v>
      </c>
      <c r="X31" s="107">
        <f t="shared" si="8"/>
        <v>0</v>
      </c>
      <c r="Y31" s="41">
        <f t="shared" si="9"/>
        <v>0</v>
      </c>
      <c r="Z31" s="77">
        <v>73125620</v>
      </c>
      <c r="AA31" s="78">
        <v>1745373</v>
      </c>
      <c r="AB31" s="78">
        <f t="shared" si="10"/>
        <v>74870993</v>
      </c>
      <c r="AC31" s="41">
        <f t="shared" si="11"/>
        <v>0.38778793921438637</v>
      </c>
      <c r="AD31" s="77">
        <v>104199012</v>
      </c>
      <c r="AE31" s="78">
        <v>21155275</v>
      </c>
      <c r="AF31" s="78">
        <f t="shared" si="12"/>
        <v>125354287</v>
      </c>
      <c r="AG31" s="41">
        <f t="shared" si="13"/>
        <v>0.5383974506904287</v>
      </c>
      <c r="AH31" s="41">
        <f t="shared" si="14"/>
        <v>-0.40272491039736036</v>
      </c>
      <c r="AI31" s="13">
        <v>232828530</v>
      </c>
      <c r="AJ31" s="13">
        <v>359395594</v>
      </c>
      <c r="AK31" s="13">
        <v>125354287</v>
      </c>
      <c r="AL31" s="13"/>
    </row>
    <row r="32" spans="1:38" s="58" customFormat="1" ht="12.75">
      <c r="A32" s="62"/>
      <c r="B32" s="63" t="s">
        <v>484</v>
      </c>
      <c r="C32" s="33"/>
      <c r="D32" s="81">
        <f>SUM(D26:D31)</f>
        <v>2284145058</v>
      </c>
      <c r="E32" s="82">
        <f>SUM(E26:E31)</f>
        <v>657581527</v>
      </c>
      <c r="F32" s="83">
        <f t="shared" si="0"/>
        <v>2941726585</v>
      </c>
      <c r="G32" s="81">
        <f>SUM(G26:G31)</f>
        <v>2284145058</v>
      </c>
      <c r="H32" s="82">
        <f>SUM(H26:H31)</f>
        <v>657581527</v>
      </c>
      <c r="I32" s="90">
        <f t="shared" si="1"/>
        <v>2941726585</v>
      </c>
      <c r="J32" s="81">
        <f>SUM(J26:J31)</f>
        <v>723315770</v>
      </c>
      <c r="K32" s="92">
        <f>SUM(K26:K31)</f>
        <v>114036741</v>
      </c>
      <c r="L32" s="82">
        <f t="shared" si="2"/>
        <v>837352511</v>
      </c>
      <c r="M32" s="45">
        <f t="shared" si="3"/>
        <v>0.2846466137504754</v>
      </c>
      <c r="N32" s="111">
        <f>SUM(N26:N31)</f>
        <v>0</v>
      </c>
      <c r="O32" s="112">
        <f>SUM(O26:O31)</f>
        <v>0</v>
      </c>
      <c r="P32" s="113">
        <f t="shared" si="4"/>
        <v>0</v>
      </c>
      <c r="Q32" s="45">
        <f t="shared" si="5"/>
        <v>0</v>
      </c>
      <c r="R32" s="111">
        <f>SUM(R26:R31)</f>
        <v>0</v>
      </c>
      <c r="S32" s="113">
        <f>SUM(S26:S31)</f>
        <v>0</v>
      </c>
      <c r="T32" s="113">
        <f t="shared" si="6"/>
        <v>0</v>
      </c>
      <c r="U32" s="45">
        <f t="shared" si="7"/>
        <v>0</v>
      </c>
      <c r="V32" s="111">
        <f>SUM(V26:V31)</f>
        <v>0</v>
      </c>
      <c r="W32" s="113">
        <f>SUM(W26:W31)</f>
        <v>0</v>
      </c>
      <c r="X32" s="113">
        <f t="shared" si="8"/>
        <v>0</v>
      </c>
      <c r="Y32" s="45">
        <f t="shared" si="9"/>
        <v>0</v>
      </c>
      <c r="Z32" s="81">
        <f>SUM(Z26:Z31)</f>
        <v>723315770</v>
      </c>
      <c r="AA32" s="82">
        <f>SUM(AA26:AA31)</f>
        <v>114036741</v>
      </c>
      <c r="AB32" s="82">
        <f t="shared" si="10"/>
        <v>837352511</v>
      </c>
      <c r="AC32" s="45">
        <f t="shared" si="11"/>
        <v>0.2846466137504754</v>
      </c>
      <c r="AD32" s="81">
        <f>SUM(AD26:AD31)</f>
        <v>995976903</v>
      </c>
      <c r="AE32" s="82">
        <f>SUM(AE26:AE31)</f>
        <v>89432634</v>
      </c>
      <c r="AF32" s="82">
        <f t="shared" si="12"/>
        <v>1085409537</v>
      </c>
      <c r="AG32" s="45">
        <f t="shared" si="13"/>
        <v>0.300220763880421</v>
      </c>
      <c r="AH32" s="45">
        <f t="shared" si="14"/>
        <v>-0.22853772474269318</v>
      </c>
      <c r="AI32" s="64">
        <f>SUM(AI26:AI31)</f>
        <v>3615371312</v>
      </c>
      <c r="AJ32" s="64">
        <f>SUM(AJ26:AJ31)</f>
        <v>3950116653</v>
      </c>
      <c r="AK32" s="64">
        <f>SUM(AK26:AK31)</f>
        <v>1085409537</v>
      </c>
      <c r="AL32" s="64"/>
    </row>
    <row r="33" spans="1:38" s="58" customFormat="1" ht="12.75">
      <c r="A33" s="62"/>
      <c r="B33" s="63" t="s">
        <v>485</v>
      </c>
      <c r="C33" s="33"/>
      <c r="D33" s="81">
        <f>SUM(D9:D16,D18:D24,D26:D31)</f>
        <v>7013374067</v>
      </c>
      <c r="E33" s="82">
        <f>SUM(E9:E16,E18:E24,E26:E31)</f>
        <v>1315384764</v>
      </c>
      <c r="F33" s="90">
        <f t="shared" si="0"/>
        <v>8328758831</v>
      </c>
      <c r="G33" s="81">
        <f>SUM(G9:G16,G18:G24,G26:G31)</f>
        <v>7013374067</v>
      </c>
      <c r="H33" s="82">
        <f>SUM(H9:H16,H18:H24,H26:H31)</f>
        <v>1469384071</v>
      </c>
      <c r="I33" s="83">
        <f t="shared" si="1"/>
        <v>8482758138</v>
      </c>
      <c r="J33" s="81">
        <f>SUM(J9:J16,J18:J24,J26:J31)</f>
        <v>2543345522</v>
      </c>
      <c r="K33" s="82">
        <f>SUM(K9:K16,K18:K24,K26:K31)</f>
        <v>217734977</v>
      </c>
      <c r="L33" s="82">
        <f t="shared" si="2"/>
        <v>2761080499</v>
      </c>
      <c r="M33" s="45">
        <f t="shared" si="3"/>
        <v>0.33151163997246974</v>
      </c>
      <c r="N33" s="111">
        <f>SUM(N9:N16,N18:N24,N26:N31)</f>
        <v>0</v>
      </c>
      <c r="O33" s="112">
        <f>SUM(O9:O16,O18:O24,O26:O31)</f>
        <v>0</v>
      </c>
      <c r="P33" s="113">
        <f t="shared" si="4"/>
        <v>0</v>
      </c>
      <c r="Q33" s="45">
        <f t="shared" si="5"/>
        <v>0</v>
      </c>
      <c r="R33" s="111">
        <f>SUM(R9:R16,R18:R24,R26:R31)</f>
        <v>0</v>
      </c>
      <c r="S33" s="113">
        <f>SUM(S9:S16,S18:S24,S26:S31)</f>
        <v>0</v>
      </c>
      <c r="T33" s="113">
        <f t="shared" si="6"/>
        <v>0</v>
      </c>
      <c r="U33" s="45">
        <f t="shared" si="7"/>
        <v>0</v>
      </c>
      <c r="V33" s="111">
        <f>SUM(V9:V16,V18:V24,V26:V31)</f>
        <v>0</v>
      </c>
      <c r="W33" s="113">
        <f>SUM(W9:W16,W18:W24,W26:W31)</f>
        <v>0</v>
      </c>
      <c r="X33" s="113">
        <f t="shared" si="8"/>
        <v>0</v>
      </c>
      <c r="Y33" s="45">
        <f t="shared" si="9"/>
        <v>0</v>
      </c>
      <c r="Z33" s="81">
        <f>SUM(Z9:Z16,Z18:Z24,Z26:Z31)</f>
        <v>2543345522</v>
      </c>
      <c r="AA33" s="82">
        <f>SUM(AA9:AA16,AA18:AA24,AA26:AA31)</f>
        <v>217734977</v>
      </c>
      <c r="AB33" s="82">
        <f t="shared" si="10"/>
        <v>2761080499</v>
      </c>
      <c r="AC33" s="45">
        <f t="shared" si="11"/>
        <v>0.33151163997246974</v>
      </c>
      <c r="AD33" s="81">
        <f>SUM(AD9:AD16,AD18:AD24,AD26:AD31)</f>
        <v>2727682464</v>
      </c>
      <c r="AE33" s="82">
        <f>SUM(AE9:AE16,AE18:AE24,AE26:AE31)</f>
        <v>239928686</v>
      </c>
      <c r="AF33" s="82">
        <f t="shared" si="12"/>
        <v>2967611150</v>
      </c>
      <c r="AG33" s="45">
        <f t="shared" si="13"/>
        <v>0.2836903614835558</v>
      </c>
      <c r="AH33" s="45">
        <f t="shared" si="14"/>
        <v>-0.06959491677337848</v>
      </c>
      <c r="AI33" s="64">
        <f>SUM(AI9:AI16,AI18:AI24,AI26:AI31)</f>
        <v>10460740134</v>
      </c>
      <c r="AJ33" s="64">
        <f>SUM(AJ9:AJ16,AJ18:AJ24,AJ26:AJ31)</f>
        <v>10800938791</v>
      </c>
      <c r="AK33" s="64">
        <f>SUM(AK9:AK16,AK18:AK24,AK26:AK31)</f>
        <v>2967611150</v>
      </c>
      <c r="AL33" s="64"/>
    </row>
    <row r="34" spans="1:38" s="14" customFormat="1" ht="12.75">
      <c r="A34" s="65"/>
      <c r="B34" s="66"/>
      <c r="C34" s="67"/>
      <c r="D34" s="93"/>
      <c r="E34" s="93"/>
      <c r="F34" s="94"/>
      <c r="G34" s="95"/>
      <c r="H34" s="93"/>
      <c r="I34" s="96"/>
      <c r="J34" s="95"/>
      <c r="K34" s="97"/>
      <c r="L34" s="93"/>
      <c r="M34" s="71"/>
      <c r="N34" s="95"/>
      <c r="O34" s="97"/>
      <c r="P34" s="93"/>
      <c r="Q34" s="71"/>
      <c r="R34" s="95"/>
      <c r="S34" s="97"/>
      <c r="T34" s="93"/>
      <c r="U34" s="71"/>
      <c r="V34" s="95"/>
      <c r="W34" s="97"/>
      <c r="X34" s="93"/>
      <c r="Y34" s="71"/>
      <c r="Z34" s="95"/>
      <c r="AA34" s="97"/>
      <c r="AB34" s="93"/>
      <c r="AC34" s="71"/>
      <c r="AD34" s="95"/>
      <c r="AE34" s="93"/>
      <c r="AF34" s="93"/>
      <c r="AG34" s="71"/>
      <c r="AH34" s="71"/>
      <c r="AI34" s="13"/>
      <c r="AJ34" s="13"/>
      <c r="AK34" s="13"/>
      <c r="AL34" s="13"/>
    </row>
    <row r="35" spans="1:38" s="14" customFormat="1" ht="12.75">
      <c r="A35" s="13"/>
      <c r="B35" s="130" t="s">
        <v>658</v>
      </c>
      <c r="C35" s="13"/>
      <c r="D35" s="88"/>
      <c r="E35" s="88"/>
      <c r="F35" s="88"/>
      <c r="G35" s="88"/>
      <c r="H35" s="88"/>
      <c r="I35" s="88"/>
      <c r="J35" s="88"/>
      <c r="K35" s="88"/>
      <c r="L35" s="88"/>
      <c r="M35" s="13"/>
      <c r="N35" s="88"/>
      <c r="O35" s="88"/>
      <c r="P35" s="88"/>
      <c r="Q35" s="13"/>
      <c r="R35" s="88"/>
      <c r="S35" s="88"/>
      <c r="T35" s="88"/>
      <c r="U35" s="13"/>
      <c r="V35" s="88"/>
      <c r="W35" s="88"/>
      <c r="X35" s="88"/>
      <c r="Y35" s="13"/>
      <c r="Z35" s="88"/>
      <c r="AA35" s="88"/>
      <c r="AB35" s="88"/>
      <c r="AC35" s="13"/>
      <c r="AD35" s="88"/>
      <c r="AE35" s="88"/>
      <c r="AF35" s="88"/>
      <c r="AG35" s="13"/>
      <c r="AH35" s="13"/>
      <c r="AI35" s="13"/>
      <c r="AJ35" s="13"/>
      <c r="AK35" s="13"/>
      <c r="AL35" s="13"/>
    </row>
    <row r="36" spans="1:38" ht="12.75">
      <c r="A36" s="2"/>
      <c r="B36" s="2"/>
      <c r="C36" s="2"/>
      <c r="D36" s="89"/>
      <c r="E36" s="89"/>
      <c r="F36" s="89"/>
      <c r="G36" s="89"/>
      <c r="H36" s="89"/>
      <c r="I36" s="89"/>
      <c r="J36" s="89"/>
      <c r="K36" s="89"/>
      <c r="L36" s="89"/>
      <c r="M36" s="2"/>
      <c r="N36" s="89"/>
      <c r="O36" s="89"/>
      <c r="P36" s="89"/>
      <c r="Q36" s="2"/>
      <c r="R36" s="89"/>
      <c r="S36" s="89"/>
      <c r="T36" s="89"/>
      <c r="U36" s="2"/>
      <c r="V36" s="89"/>
      <c r="W36" s="89"/>
      <c r="X36" s="89"/>
      <c r="Y36" s="2"/>
      <c r="Z36" s="89"/>
      <c r="AA36" s="89"/>
      <c r="AB36" s="89"/>
      <c r="AC36" s="2"/>
      <c r="AD36" s="89"/>
      <c r="AE36" s="89"/>
      <c r="AF36" s="89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89"/>
      <c r="E37" s="89"/>
      <c r="F37" s="89"/>
      <c r="G37" s="89"/>
      <c r="H37" s="89"/>
      <c r="I37" s="89"/>
      <c r="J37" s="89"/>
      <c r="K37" s="89"/>
      <c r="L37" s="89"/>
      <c r="M37" s="2"/>
      <c r="N37" s="89"/>
      <c r="O37" s="89"/>
      <c r="P37" s="89"/>
      <c r="Q37" s="2"/>
      <c r="R37" s="89"/>
      <c r="S37" s="89"/>
      <c r="T37" s="89"/>
      <c r="U37" s="2"/>
      <c r="V37" s="89"/>
      <c r="W37" s="89"/>
      <c r="X37" s="89"/>
      <c r="Y37" s="2"/>
      <c r="Z37" s="89"/>
      <c r="AA37" s="89"/>
      <c r="AB37" s="89"/>
      <c r="AC37" s="2"/>
      <c r="AD37" s="89"/>
      <c r="AE37" s="89"/>
      <c r="AF37" s="89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89"/>
      <c r="E38" s="89"/>
      <c r="F38" s="89"/>
      <c r="G38" s="89"/>
      <c r="H38" s="89"/>
      <c r="I38" s="89"/>
      <c r="J38" s="89"/>
      <c r="K38" s="89"/>
      <c r="L38" s="89"/>
      <c r="M38" s="2"/>
      <c r="N38" s="89"/>
      <c r="O38" s="89"/>
      <c r="P38" s="89"/>
      <c r="Q38" s="2"/>
      <c r="R38" s="89"/>
      <c r="S38" s="89"/>
      <c r="T38" s="89"/>
      <c r="U38" s="2"/>
      <c r="V38" s="89"/>
      <c r="W38" s="89"/>
      <c r="X38" s="89"/>
      <c r="Y38" s="2"/>
      <c r="Z38" s="89"/>
      <c r="AA38" s="89"/>
      <c r="AB38" s="89"/>
      <c r="AC38" s="2"/>
      <c r="AD38" s="89"/>
      <c r="AE38" s="89"/>
      <c r="AF38" s="89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89"/>
      <c r="E39" s="89"/>
      <c r="F39" s="89"/>
      <c r="G39" s="89"/>
      <c r="H39" s="89"/>
      <c r="I39" s="89"/>
      <c r="J39" s="89"/>
      <c r="K39" s="89"/>
      <c r="L39" s="89"/>
      <c r="M39" s="2"/>
      <c r="N39" s="89"/>
      <c r="O39" s="89"/>
      <c r="P39" s="89"/>
      <c r="Q39" s="2"/>
      <c r="R39" s="89"/>
      <c r="S39" s="89"/>
      <c r="T39" s="89"/>
      <c r="U39" s="2"/>
      <c r="V39" s="89"/>
      <c r="W39" s="89"/>
      <c r="X39" s="89"/>
      <c r="Y39" s="2"/>
      <c r="Z39" s="89"/>
      <c r="AA39" s="89"/>
      <c r="AB39" s="89"/>
      <c r="AC39" s="2"/>
      <c r="AD39" s="89"/>
      <c r="AE39" s="89"/>
      <c r="AF39" s="89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89"/>
      <c r="E40" s="89"/>
      <c r="F40" s="89"/>
      <c r="G40" s="89"/>
      <c r="H40" s="89"/>
      <c r="I40" s="89"/>
      <c r="J40" s="89"/>
      <c r="K40" s="89"/>
      <c r="L40" s="89"/>
      <c r="M40" s="2"/>
      <c r="N40" s="89"/>
      <c r="O40" s="89"/>
      <c r="P40" s="89"/>
      <c r="Q40" s="2"/>
      <c r="R40" s="89"/>
      <c r="S40" s="89"/>
      <c r="T40" s="89"/>
      <c r="U40" s="2"/>
      <c r="V40" s="89"/>
      <c r="W40" s="89"/>
      <c r="X40" s="89"/>
      <c r="Y40" s="2"/>
      <c r="Z40" s="89"/>
      <c r="AA40" s="89"/>
      <c r="AB40" s="89"/>
      <c r="AC40" s="2"/>
      <c r="AD40" s="89"/>
      <c r="AE40" s="89"/>
      <c r="AF40" s="89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89"/>
      <c r="E41" s="89"/>
      <c r="F41" s="89"/>
      <c r="G41" s="89"/>
      <c r="H41" s="89"/>
      <c r="I41" s="89"/>
      <c r="J41" s="89"/>
      <c r="K41" s="89"/>
      <c r="L41" s="89"/>
      <c r="M41" s="2"/>
      <c r="N41" s="89"/>
      <c r="O41" s="89"/>
      <c r="P41" s="89"/>
      <c r="Q41" s="2"/>
      <c r="R41" s="89"/>
      <c r="S41" s="89"/>
      <c r="T41" s="89"/>
      <c r="U41" s="2"/>
      <c r="V41" s="89"/>
      <c r="W41" s="89"/>
      <c r="X41" s="89"/>
      <c r="Y41" s="2"/>
      <c r="Z41" s="89"/>
      <c r="AA41" s="89"/>
      <c r="AB41" s="89"/>
      <c r="AC41" s="2"/>
      <c r="AD41" s="89"/>
      <c r="AE41" s="89"/>
      <c r="AF41" s="89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89"/>
      <c r="E42" s="89"/>
      <c r="F42" s="89"/>
      <c r="G42" s="89"/>
      <c r="H42" s="89"/>
      <c r="I42" s="89"/>
      <c r="J42" s="89"/>
      <c r="K42" s="89"/>
      <c r="L42" s="89"/>
      <c r="M42" s="2"/>
      <c r="N42" s="89"/>
      <c r="O42" s="89"/>
      <c r="P42" s="89"/>
      <c r="Q42" s="2"/>
      <c r="R42" s="89"/>
      <c r="S42" s="89"/>
      <c r="T42" s="89"/>
      <c r="U42" s="2"/>
      <c r="V42" s="89"/>
      <c r="W42" s="89"/>
      <c r="X42" s="89"/>
      <c r="Y42" s="2"/>
      <c r="Z42" s="89"/>
      <c r="AA42" s="89"/>
      <c r="AB42" s="89"/>
      <c r="AC42" s="2"/>
      <c r="AD42" s="89"/>
      <c r="AE42" s="89"/>
      <c r="AF42" s="89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89"/>
      <c r="E43" s="89"/>
      <c r="F43" s="89"/>
      <c r="G43" s="89"/>
      <c r="H43" s="89"/>
      <c r="I43" s="89"/>
      <c r="J43" s="89"/>
      <c r="K43" s="89"/>
      <c r="L43" s="89"/>
      <c r="M43" s="2"/>
      <c r="N43" s="89"/>
      <c r="O43" s="89"/>
      <c r="P43" s="89"/>
      <c r="Q43" s="2"/>
      <c r="R43" s="89"/>
      <c r="S43" s="89"/>
      <c r="T43" s="89"/>
      <c r="U43" s="2"/>
      <c r="V43" s="89"/>
      <c r="W43" s="89"/>
      <c r="X43" s="89"/>
      <c r="Y43" s="2"/>
      <c r="Z43" s="89"/>
      <c r="AA43" s="89"/>
      <c r="AB43" s="89"/>
      <c r="AC43" s="2"/>
      <c r="AD43" s="89"/>
      <c r="AE43" s="89"/>
      <c r="AF43" s="89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89"/>
      <c r="E44" s="89"/>
      <c r="F44" s="89"/>
      <c r="G44" s="89"/>
      <c r="H44" s="89"/>
      <c r="I44" s="89"/>
      <c r="J44" s="89"/>
      <c r="K44" s="89"/>
      <c r="L44" s="89"/>
      <c r="M44" s="2"/>
      <c r="N44" s="89"/>
      <c r="O44" s="89"/>
      <c r="P44" s="89"/>
      <c r="Q44" s="2"/>
      <c r="R44" s="89"/>
      <c r="S44" s="89"/>
      <c r="T44" s="89"/>
      <c r="U44" s="2"/>
      <c r="V44" s="89"/>
      <c r="W44" s="89"/>
      <c r="X44" s="89"/>
      <c r="Y44" s="2"/>
      <c r="Z44" s="89"/>
      <c r="AA44" s="89"/>
      <c r="AB44" s="89"/>
      <c r="AC44" s="2"/>
      <c r="AD44" s="89"/>
      <c r="AE44" s="89"/>
      <c r="AF44" s="89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89"/>
      <c r="E45" s="89"/>
      <c r="F45" s="89"/>
      <c r="G45" s="89"/>
      <c r="H45" s="89"/>
      <c r="I45" s="89"/>
      <c r="J45" s="89"/>
      <c r="K45" s="89"/>
      <c r="L45" s="89"/>
      <c r="M45" s="2"/>
      <c r="N45" s="89"/>
      <c r="O45" s="89"/>
      <c r="P45" s="89"/>
      <c r="Q45" s="2"/>
      <c r="R45" s="89"/>
      <c r="S45" s="89"/>
      <c r="T45" s="89"/>
      <c r="U45" s="2"/>
      <c r="V45" s="89"/>
      <c r="W45" s="89"/>
      <c r="X45" s="89"/>
      <c r="Y45" s="2"/>
      <c r="Z45" s="89"/>
      <c r="AA45" s="89"/>
      <c r="AB45" s="89"/>
      <c r="AC45" s="2"/>
      <c r="AD45" s="89"/>
      <c r="AE45" s="89"/>
      <c r="AF45" s="89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89"/>
      <c r="E46" s="89"/>
      <c r="F46" s="89"/>
      <c r="G46" s="89"/>
      <c r="H46" s="89"/>
      <c r="I46" s="89"/>
      <c r="J46" s="89"/>
      <c r="K46" s="89"/>
      <c r="L46" s="89"/>
      <c r="M46" s="2"/>
      <c r="N46" s="89"/>
      <c r="O46" s="89"/>
      <c r="P46" s="89"/>
      <c r="Q46" s="2"/>
      <c r="R46" s="89"/>
      <c r="S46" s="89"/>
      <c r="T46" s="89"/>
      <c r="U46" s="2"/>
      <c r="V46" s="89"/>
      <c r="W46" s="89"/>
      <c r="X46" s="89"/>
      <c r="Y46" s="2"/>
      <c r="Z46" s="89"/>
      <c r="AA46" s="89"/>
      <c r="AB46" s="89"/>
      <c r="AC46" s="2"/>
      <c r="AD46" s="89"/>
      <c r="AE46" s="89"/>
      <c r="AF46" s="89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89"/>
      <c r="E47" s="89"/>
      <c r="F47" s="89"/>
      <c r="G47" s="89"/>
      <c r="H47" s="89"/>
      <c r="I47" s="89"/>
      <c r="J47" s="89"/>
      <c r="K47" s="89"/>
      <c r="L47" s="89"/>
      <c r="M47" s="2"/>
      <c r="N47" s="89"/>
      <c r="O47" s="89"/>
      <c r="P47" s="89"/>
      <c r="Q47" s="2"/>
      <c r="R47" s="89"/>
      <c r="S47" s="89"/>
      <c r="T47" s="89"/>
      <c r="U47" s="2"/>
      <c r="V47" s="89"/>
      <c r="W47" s="89"/>
      <c r="X47" s="89"/>
      <c r="Y47" s="2"/>
      <c r="Z47" s="89"/>
      <c r="AA47" s="89"/>
      <c r="AB47" s="89"/>
      <c r="AC47" s="2"/>
      <c r="AD47" s="89"/>
      <c r="AE47" s="89"/>
      <c r="AF47" s="89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89"/>
      <c r="E48" s="89"/>
      <c r="F48" s="89"/>
      <c r="G48" s="89"/>
      <c r="H48" s="89"/>
      <c r="I48" s="89"/>
      <c r="J48" s="89"/>
      <c r="K48" s="89"/>
      <c r="L48" s="89"/>
      <c r="M48" s="2"/>
      <c r="N48" s="89"/>
      <c r="O48" s="89"/>
      <c r="P48" s="89"/>
      <c r="Q48" s="2"/>
      <c r="R48" s="89"/>
      <c r="S48" s="89"/>
      <c r="T48" s="89"/>
      <c r="U48" s="2"/>
      <c r="V48" s="89"/>
      <c r="W48" s="89"/>
      <c r="X48" s="89"/>
      <c r="Y48" s="2"/>
      <c r="Z48" s="89"/>
      <c r="AA48" s="89"/>
      <c r="AB48" s="89"/>
      <c r="AC48" s="2"/>
      <c r="AD48" s="89"/>
      <c r="AE48" s="89"/>
      <c r="AF48" s="89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89"/>
      <c r="E49" s="89"/>
      <c r="F49" s="89"/>
      <c r="G49" s="89"/>
      <c r="H49" s="89"/>
      <c r="I49" s="89"/>
      <c r="J49" s="89"/>
      <c r="K49" s="89"/>
      <c r="L49" s="89"/>
      <c r="M49" s="2"/>
      <c r="N49" s="89"/>
      <c r="O49" s="89"/>
      <c r="P49" s="89"/>
      <c r="Q49" s="2"/>
      <c r="R49" s="89"/>
      <c r="S49" s="89"/>
      <c r="T49" s="89"/>
      <c r="U49" s="2"/>
      <c r="V49" s="89"/>
      <c r="W49" s="89"/>
      <c r="X49" s="89"/>
      <c r="Y49" s="2"/>
      <c r="Z49" s="89"/>
      <c r="AA49" s="89"/>
      <c r="AB49" s="89"/>
      <c r="AC49" s="2"/>
      <c r="AD49" s="89"/>
      <c r="AE49" s="89"/>
      <c r="AF49" s="89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89"/>
      <c r="E50" s="89"/>
      <c r="F50" s="89"/>
      <c r="G50" s="89"/>
      <c r="H50" s="89"/>
      <c r="I50" s="89"/>
      <c r="J50" s="89"/>
      <c r="K50" s="89"/>
      <c r="L50" s="89"/>
      <c r="M50" s="2"/>
      <c r="N50" s="89"/>
      <c r="O50" s="89"/>
      <c r="P50" s="89"/>
      <c r="Q50" s="2"/>
      <c r="R50" s="89"/>
      <c r="S50" s="89"/>
      <c r="T50" s="89"/>
      <c r="U50" s="2"/>
      <c r="V50" s="89"/>
      <c r="W50" s="89"/>
      <c r="X50" s="89"/>
      <c r="Y50" s="2"/>
      <c r="Z50" s="89"/>
      <c r="AA50" s="89"/>
      <c r="AB50" s="89"/>
      <c r="AC50" s="2"/>
      <c r="AD50" s="89"/>
      <c r="AE50" s="89"/>
      <c r="AF50" s="89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89"/>
      <c r="E51" s="89"/>
      <c r="F51" s="89"/>
      <c r="G51" s="89"/>
      <c r="H51" s="89"/>
      <c r="I51" s="89"/>
      <c r="J51" s="89"/>
      <c r="K51" s="89"/>
      <c r="L51" s="89"/>
      <c r="M51" s="2"/>
      <c r="N51" s="89"/>
      <c r="O51" s="89"/>
      <c r="P51" s="89"/>
      <c r="Q51" s="2"/>
      <c r="R51" s="89"/>
      <c r="S51" s="89"/>
      <c r="T51" s="89"/>
      <c r="U51" s="2"/>
      <c r="V51" s="89"/>
      <c r="W51" s="89"/>
      <c r="X51" s="89"/>
      <c r="Y51" s="2"/>
      <c r="Z51" s="89"/>
      <c r="AA51" s="89"/>
      <c r="AB51" s="89"/>
      <c r="AC51" s="2"/>
      <c r="AD51" s="89"/>
      <c r="AE51" s="89"/>
      <c r="AF51" s="89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89"/>
      <c r="E52" s="89"/>
      <c r="F52" s="89"/>
      <c r="G52" s="89"/>
      <c r="H52" s="89"/>
      <c r="I52" s="89"/>
      <c r="J52" s="89"/>
      <c r="K52" s="89"/>
      <c r="L52" s="89"/>
      <c r="M52" s="2"/>
      <c r="N52" s="89"/>
      <c r="O52" s="89"/>
      <c r="P52" s="89"/>
      <c r="Q52" s="2"/>
      <c r="R52" s="89"/>
      <c r="S52" s="89"/>
      <c r="T52" s="89"/>
      <c r="U52" s="2"/>
      <c r="V52" s="89"/>
      <c r="W52" s="89"/>
      <c r="X52" s="89"/>
      <c r="Y52" s="2"/>
      <c r="Z52" s="89"/>
      <c r="AA52" s="89"/>
      <c r="AB52" s="89"/>
      <c r="AC52" s="2"/>
      <c r="AD52" s="89"/>
      <c r="AE52" s="89"/>
      <c r="AF52" s="89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89"/>
      <c r="E53" s="89"/>
      <c r="F53" s="89"/>
      <c r="G53" s="89"/>
      <c r="H53" s="89"/>
      <c r="I53" s="89"/>
      <c r="J53" s="89"/>
      <c r="K53" s="89"/>
      <c r="L53" s="89"/>
      <c r="M53" s="2"/>
      <c r="N53" s="89"/>
      <c r="O53" s="89"/>
      <c r="P53" s="89"/>
      <c r="Q53" s="2"/>
      <c r="R53" s="89"/>
      <c r="S53" s="89"/>
      <c r="T53" s="89"/>
      <c r="U53" s="2"/>
      <c r="V53" s="89"/>
      <c r="W53" s="89"/>
      <c r="X53" s="89"/>
      <c r="Y53" s="2"/>
      <c r="Z53" s="89"/>
      <c r="AA53" s="89"/>
      <c r="AB53" s="89"/>
      <c r="AC53" s="2"/>
      <c r="AD53" s="89"/>
      <c r="AE53" s="89"/>
      <c r="AF53" s="89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89"/>
      <c r="E54" s="89"/>
      <c r="F54" s="89"/>
      <c r="G54" s="89"/>
      <c r="H54" s="89"/>
      <c r="I54" s="89"/>
      <c r="J54" s="89"/>
      <c r="K54" s="89"/>
      <c r="L54" s="89"/>
      <c r="M54" s="2"/>
      <c r="N54" s="89"/>
      <c r="O54" s="89"/>
      <c r="P54" s="89"/>
      <c r="Q54" s="2"/>
      <c r="R54" s="89"/>
      <c r="S54" s="89"/>
      <c r="T54" s="89"/>
      <c r="U54" s="2"/>
      <c r="V54" s="89"/>
      <c r="W54" s="89"/>
      <c r="X54" s="89"/>
      <c r="Y54" s="2"/>
      <c r="Z54" s="89"/>
      <c r="AA54" s="89"/>
      <c r="AB54" s="89"/>
      <c r="AC54" s="2"/>
      <c r="AD54" s="89"/>
      <c r="AE54" s="89"/>
      <c r="AF54" s="89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89"/>
      <c r="E55" s="89"/>
      <c r="F55" s="89"/>
      <c r="G55" s="89"/>
      <c r="H55" s="89"/>
      <c r="I55" s="89"/>
      <c r="J55" s="89"/>
      <c r="K55" s="89"/>
      <c r="L55" s="89"/>
      <c r="M55" s="2"/>
      <c r="N55" s="89"/>
      <c r="O55" s="89"/>
      <c r="P55" s="89"/>
      <c r="Q55" s="2"/>
      <c r="R55" s="89"/>
      <c r="S55" s="89"/>
      <c r="T55" s="89"/>
      <c r="U55" s="2"/>
      <c r="V55" s="89"/>
      <c r="W55" s="89"/>
      <c r="X55" s="89"/>
      <c r="Y55" s="2"/>
      <c r="Z55" s="89"/>
      <c r="AA55" s="89"/>
      <c r="AB55" s="89"/>
      <c r="AC55" s="2"/>
      <c r="AD55" s="89"/>
      <c r="AE55" s="89"/>
      <c r="AF55" s="89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89"/>
      <c r="E56" s="89"/>
      <c r="F56" s="89"/>
      <c r="G56" s="89"/>
      <c r="H56" s="89"/>
      <c r="I56" s="89"/>
      <c r="J56" s="89"/>
      <c r="K56" s="89"/>
      <c r="L56" s="89"/>
      <c r="M56" s="2"/>
      <c r="N56" s="89"/>
      <c r="O56" s="89"/>
      <c r="P56" s="89"/>
      <c r="Q56" s="2"/>
      <c r="R56" s="89"/>
      <c r="S56" s="89"/>
      <c r="T56" s="89"/>
      <c r="U56" s="2"/>
      <c r="V56" s="89"/>
      <c r="W56" s="89"/>
      <c r="X56" s="89"/>
      <c r="Y56" s="2"/>
      <c r="Z56" s="89"/>
      <c r="AA56" s="89"/>
      <c r="AB56" s="89"/>
      <c r="AC56" s="2"/>
      <c r="AD56" s="89"/>
      <c r="AE56" s="89"/>
      <c r="AF56" s="89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89"/>
      <c r="E57" s="89"/>
      <c r="F57" s="89"/>
      <c r="G57" s="89"/>
      <c r="H57" s="89"/>
      <c r="I57" s="89"/>
      <c r="J57" s="89"/>
      <c r="K57" s="89"/>
      <c r="L57" s="89"/>
      <c r="M57" s="2"/>
      <c r="N57" s="89"/>
      <c r="O57" s="89"/>
      <c r="P57" s="89"/>
      <c r="Q57" s="2"/>
      <c r="R57" s="89"/>
      <c r="S57" s="89"/>
      <c r="T57" s="89"/>
      <c r="U57" s="2"/>
      <c r="V57" s="89"/>
      <c r="W57" s="89"/>
      <c r="X57" s="89"/>
      <c r="Y57" s="2"/>
      <c r="Z57" s="89"/>
      <c r="AA57" s="89"/>
      <c r="AB57" s="89"/>
      <c r="AC57" s="2"/>
      <c r="AD57" s="89"/>
      <c r="AE57" s="89"/>
      <c r="AF57" s="89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89"/>
      <c r="E58" s="89"/>
      <c r="F58" s="89"/>
      <c r="G58" s="89"/>
      <c r="H58" s="89"/>
      <c r="I58" s="89"/>
      <c r="J58" s="89"/>
      <c r="K58" s="89"/>
      <c r="L58" s="89"/>
      <c r="M58" s="2"/>
      <c r="N58" s="89"/>
      <c r="O58" s="89"/>
      <c r="P58" s="89"/>
      <c r="Q58" s="2"/>
      <c r="R58" s="89"/>
      <c r="S58" s="89"/>
      <c r="T58" s="89"/>
      <c r="U58" s="2"/>
      <c r="V58" s="89"/>
      <c r="W58" s="89"/>
      <c r="X58" s="89"/>
      <c r="Y58" s="2"/>
      <c r="Z58" s="89"/>
      <c r="AA58" s="89"/>
      <c r="AB58" s="89"/>
      <c r="AC58" s="2"/>
      <c r="AD58" s="89"/>
      <c r="AE58" s="89"/>
      <c r="AF58" s="89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89"/>
      <c r="E59" s="89"/>
      <c r="F59" s="89"/>
      <c r="G59" s="89"/>
      <c r="H59" s="89"/>
      <c r="I59" s="89"/>
      <c r="J59" s="89"/>
      <c r="K59" s="89"/>
      <c r="L59" s="89"/>
      <c r="M59" s="2"/>
      <c r="N59" s="89"/>
      <c r="O59" s="89"/>
      <c r="P59" s="89"/>
      <c r="Q59" s="2"/>
      <c r="R59" s="89"/>
      <c r="S59" s="89"/>
      <c r="T59" s="89"/>
      <c r="U59" s="2"/>
      <c r="V59" s="89"/>
      <c r="W59" s="89"/>
      <c r="X59" s="89"/>
      <c r="Y59" s="2"/>
      <c r="Z59" s="89"/>
      <c r="AA59" s="89"/>
      <c r="AB59" s="89"/>
      <c r="AC59" s="2"/>
      <c r="AD59" s="89"/>
      <c r="AE59" s="89"/>
      <c r="AF59" s="89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89"/>
      <c r="E60" s="89"/>
      <c r="F60" s="89"/>
      <c r="G60" s="89"/>
      <c r="H60" s="89"/>
      <c r="I60" s="89"/>
      <c r="J60" s="89"/>
      <c r="K60" s="89"/>
      <c r="L60" s="89"/>
      <c r="M60" s="2"/>
      <c r="N60" s="89"/>
      <c r="O60" s="89"/>
      <c r="P60" s="89"/>
      <c r="Q60" s="2"/>
      <c r="R60" s="89"/>
      <c r="S60" s="89"/>
      <c r="T60" s="89"/>
      <c r="U60" s="2"/>
      <c r="V60" s="89"/>
      <c r="W60" s="89"/>
      <c r="X60" s="89"/>
      <c r="Y60" s="2"/>
      <c r="Z60" s="89"/>
      <c r="AA60" s="89"/>
      <c r="AB60" s="89"/>
      <c r="AC60" s="2"/>
      <c r="AD60" s="89"/>
      <c r="AE60" s="89"/>
      <c r="AF60" s="89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89"/>
      <c r="E61" s="89"/>
      <c r="F61" s="89"/>
      <c r="G61" s="89"/>
      <c r="H61" s="89"/>
      <c r="I61" s="89"/>
      <c r="J61" s="89"/>
      <c r="K61" s="89"/>
      <c r="L61" s="89"/>
      <c r="M61" s="2"/>
      <c r="N61" s="89"/>
      <c r="O61" s="89"/>
      <c r="P61" s="89"/>
      <c r="Q61" s="2"/>
      <c r="R61" s="89"/>
      <c r="S61" s="89"/>
      <c r="T61" s="89"/>
      <c r="U61" s="2"/>
      <c r="V61" s="89"/>
      <c r="W61" s="89"/>
      <c r="X61" s="89"/>
      <c r="Y61" s="2"/>
      <c r="Z61" s="89"/>
      <c r="AA61" s="89"/>
      <c r="AB61" s="89"/>
      <c r="AC61" s="2"/>
      <c r="AD61" s="89"/>
      <c r="AE61" s="89"/>
      <c r="AF61" s="89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89"/>
      <c r="E62" s="89"/>
      <c r="F62" s="89"/>
      <c r="G62" s="89"/>
      <c r="H62" s="89"/>
      <c r="I62" s="89"/>
      <c r="J62" s="89"/>
      <c r="K62" s="89"/>
      <c r="L62" s="89"/>
      <c r="M62" s="2"/>
      <c r="N62" s="89"/>
      <c r="O62" s="89"/>
      <c r="P62" s="89"/>
      <c r="Q62" s="2"/>
      <c r="R62" s="89"/>
      <c r="S62" s="89"/>
      <c r="T62" s="89"/>
      <c r="U62" s="2"/>
      <c r="V62" s="89"/>
      <c r="W62" s="89"/>
      <c r="X62" s="89"/>
      <c r="Y62" s="2"/>
      <c r="Z62" s="89"/>
      <c r="AA62" s="89"/>
      <c r="AB62" s="89"/>
      <c r="AC62" s="2"/>
      <c r="AD62" s="89"/>
      <c r="AE62" s="89"/>
      <c r="AF62" s="89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89"/>
      <c r="E63" s="89"/>
      <c r="F63" s="89"/>
      <c r="G63" s="89"/>
      <c r="H63" s="89"/>
      <c r="I63" s="89"/>
      <c r="J63" s="89"/>
      <c r="K63" s="89"/>
      <c r="L63" s="89"/>
      <c r="M63" s="2"/>
      <c r="N63" s="89"/>
      <c r="O63" s="89"/>
      <c r="P63" s="89"/>
      <c r="Q63" s="2"/>
      <c r="R63" s="89"/>
      <c r="S63" s="89"/>
      <c r="T63" s="89"/>
      <c r="U63" s="2"/>
      <c r="V63" s="89"/>
      <c r="W63" s="89"/>
      <c r="X63" s="89"/>
      <c r="Y63" s="2"/>
      <c r="Z63" s="89"/>
      <c r="AA63" s="89"/>
      <c r="AB63" s="89"/>
      <c r="AC63" s="2"/>
      <c r="AD63" s="89"/>
      <c r="AE63" s="89"/>
      <c r="AF63" s="89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89"/>
      <c r="E64" s="89"/>
      <c r="F64" s="89"/>
      <c r="G64" s="89"/>
      <c r="H64" s="89"/>
      <c r="I64" s="89"/>
      <c r="J64" s="89"/>
      <c r="K64" s="89"/>
      <c r="L64" s="89"/>
      <c r="M64" s="2"/>
      <c r="N64" s="89"/>
      <c r="O64" s="89"/>
      <c r="P64" s="89"/>
      <c r="Q64" s="2"/>
      <c r="R64" s="89"/>
      <c r="S64" s="89"/>
      <c r="T64" s="89"/>
      <c r="U64" s="2"/>
      <c r="V64" s="89"/>
      <c r="W64" s="89"/>
      <c r="X64" s="89"/>
      <c r="Y64" s="2"/>
      <c r="Z64" s="89"/>
      <c r="AA64" s="89"/>
      <c r="AB64" s="89"/>
      <c r="AC64" s="2"/>
      <c r="AD64" s="89"/>
      <c r="AE64" s="89"/>
      <c r="AF64" s="89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89"/>
      <c r="E65" s="89"/>
      <c r="F65" s="89"/>
      <c r="G65" s="89"/>
      <c r="H65" s="89"/>
      <c r="I65" s="89"/>
      <c r="J65" s="89"/>
      <c r="K65" s="89"/>
      <c r="L65" s="89"/>
      <c r="M65" s="2"/>
      <c r="N65" s="89"/>
      <c r="O65" s="89"/>
      <c r="P65" s="89"/>
      <c r="Q65" s="2"/>
      <c r="R65" s="89"/>
      <c r="S65" s="89"/>
      <c r="T65" s="89"/>
      <c r="U65" s="2"/>
      <c r="V65" s="89"/>
      <c r="W65" s="89"/>
      <c r="X65" s="89"/>
      <c r="Y65" s="2"/>
      <c r="Z65" s="89"/>
      <c r="AA65" s="89"/>
      <c r="AB65" s="89"/>
      <c r="AC65" s="2"/>
      <c r="AD65" s="89"/>
      <c r="AE65" s="89"/>
      <c r="AF65" s="89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89"/>
      <c r="E66" s="89"/>
      <c r="F66" s="89"/>
      <c r="G66" s="89"/>
      <c r="H66" s="89"/>
      <c r="I66" s="89"/>
      <c r="J66" s="89"/>
      <c r="K66" s="89"/>
      <c r="L66" s="89"/>
      <c r="M66" s="2"/>
      <c r="N66" s="89"/>
      <c r="O66" s="89"/>
      <c r="P66" s="89"/>
      <c r="Q66" s="2"/>
      <c r="R66" s="89"/>
      <c r="S66" s="89"/>
      <c r="T66" s="89"/>
      <c r="U66" s="2"/>
      <c r="V66" s="89"/>
      <c r="W66" s="89"/>
      <c r="X66" s="89"/>
      <c r="Y66" s="2"/>
      <c r="Z66" s="89"/>
      <c r="AA66" s="89"/>
      <c r="AB66" s="89"/>
      <c r="AC66" s="2"/>
      <c r="AD66" s="89"/>
      <c r="AE66" s="89"/>
      <c r="AF66" s="89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89"/>
      <c r="E67" s="89"/>
      <c r="F67" s="89"/>
      <c r="G67" s="89"/>
      <c r="H67" s="89"/>
      <c r="I67" s="89"/>
      <c r="J67" s="89"/>
      <c r="K67" s="89"/>
      <c r="L67" s="89"/>
      <c r="M67" s="2"/>
      <c r="N67" s="89"/>
      <c r="O67" s="89"/>
      <c r="P67" s="89"/>
      <c r="Q67" s="2"/>
      <c r="R67" s="89"/>
      <c r="S67" s="89"/>
      <c r="T67" s="89"/>
      <c r="U67" s="2"/>
      <c r="V67" s="89"/>
      <c r="W67" s="89"/>
      <c r="X67" s="89"/>
      <c r="Y67" s="2"/>
      <c r="Z67" s="89"/>
      <c r="AA67" s="89"/>
      <c r="AB67" s="89"/>
      <c r="AC67" s="2"/>
      <c r="AD67" s="89"/>
      <c r="AE67" s="89"/>
      <c r="AF67" s="89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89"/>
      <c r="E68" s="89"/>
      <c r="F68" s="89"/>
      <c r="G68" s="89"/>
      <c r="H68" s="89"/>
      <c r="I68" s="89"/>
      <c r="J68" s="89"/>
      <c r="K68" s="89"/>
      <c r="L68" s="89"/>
      <c r="M68" s="2"/>
      <c r="N68" s="89"/>
      <c r="O68" s="89"/>
      <c r="P68" s="89"/>
      <c r="Q68" s="2"/>
      <c r="R68" s="89"/>
      <c r="S68" s="89"/>
      <c r="T68" s="89"/>
      <c r="U68" s="2"/>
      <c r="V68" s="89"/>
      <c r="W68" s="89"/>
      <c r="X68" s="89"/>
      <c r="Y68" s="2"/>
      <c r="Z68" s="89"/>
      <c r="AA68" s="89"/>
      <c r="AB68" s="89"/>
      <c r="AC68" s="2"/>
      <c r="AD68" s="89"/>
      <c r="AE68" s="89"/>
      <c r="AF68" s="89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89"/>
      <c r="E69" s="89"/>
      <c r="F69" s="89"/>
      <c r="G69" s="89"/>
      <c r="H69" s="89"/>
      <c r="I69" s="89"/>
      <c r="J69" s="89"/>
      <c r="K69" s="89"/>
      <c r="L69" s="89"/>
      <c r="M69" s="2"/>
      <c r="N69" s="89"/>
      <c r="O69" s="89"/>
      <c r="P69" s="89"/>
      <c r="Q69" s="2"/>
      <c r="R69" s="89"/>
      <c r="S69" s="89"/>
      <c r="T69" s="89"/>
      <c r="U69" s="2"/>
      <c r="V69" s="89"/>
      <c r="W69" s="89"/>
      <c r="X69" s="89"/>
      <c r="Y69" s="2"/>
      <c r="Z69" s="89"/>
      <c r="AA69" s="89"/>
      <c r="AB69" s="89"/>
      <c r="AC69" s="2"/>
      <c r="AD69" s="89"/>
      <c r="AE69" s="89"/>
      <c r="AF69" s="89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89"/>
      <c r="E70" s="89"/>
      <c r="F70" s="89"/>
      <c r="G70" s="89"/>
      <c r="H70" s="89"/>
      <c r="I70" s="89"/>
      <c r="J70" s="89"/>
      <c r="K70" s="89"/>
      <c r="L70" s="89"/>
      <c r="M70" s="2"/>
      <c r="N70" s="89"/>
      <c r="O70" s="89"/>
      <c r="P70" s="89"/>
      <c r="Q70" s="2"/>
      <c r="R70" s="89"/>
      <c r="S70" s="89"/>
      <c r="T70" s="89"/>
      <c r="U70" s="2"/>
      <c r="V70" s="89"/>
      <c r="W70" s="89"/>
      <c r="X70" s="89"/>
      <c r="Y70" s="2"/>
      <c r="Z70" s="89"/>
      <c r="AA70" s="89"/>
      <c r="AB70" s="89"/>
      <c r="AC70" s="2"/>
      <c r="AD70" s="89"/>
      <c r="AE70" s="89"/>
      <c r="AF70" s="89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89"/>
      <c r="E71" s="89"/>
      <c r="F71" s="89"/>
      <c r="G71" s="89"/>
      <c r="H71" s="89"/>
      <c r="I71" s="89"/>
      <c r="J71" s="89"/>
      <c r="K71" s="89"/>
      <c r="L71" s="89"/>
      <c r="M71" s="2"/>
      <c r="N71" s="89"/>
      <c r="O71" s="89"/>
      <c r="P71" s="89"/>
      <c r="Q71" s="2"/>
      <c r="R71" s="89"/>
      <c r="S71" s="89"/>
      <c r="T71" s="89"/>
      <c r="U71" s="2"/>
      <c r="V71" s="89"/>
      <c r="W71" s="89"/>
      <c r="X71" s="89"/>
      <c r="Y71" s="2"/>
      <c r="Z71" s="89"/>
      <c r="AA71" s="89"/>
      <c r="AB71" s="89"/>
      <c r="AC71" s="2"/>
      <c r="AD71" s="89"/>
      <c r="AE71" s="89"/>
      <c r="AF71" s="89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89"/>
      <c r="E72" s="89"/>
      <c r="F72" s="89"/>
      <c r="G72" s="89"/>
      <c r="H72" s="89"/>
      <c r="I72" s="89"/>
      <c r="J72" s="89"/>
      <c r="K72" s="89"/>
      <c r="L72" s="89"/>
      <c r="M72" s="2"/>
      <c r="N72" s="89"/>
      <c r="O72" s="89"/>
      <c r="P72" s="89"/>
      <c r="Q72" s="2"/>
      <c r="R72" s="89"/>
      <c r="S72" s="89"/>
      <c r="T72" s="89"/>
      <c r="U72" s="2"/>
      <c r="V72" s="89"/>
      <c r="W72" s="89"/>
      <c r="X72" s="89"/>
      <c r="Y72" s="2"/>
      <c r="Z72" s="89"/>
      <c r="AA72" s="89"/>
      <c r="AB72" s="89"/>
      <c r="AC72" s="2"/>
      <c r="AD72" s="89"/>
      <c r="AE72" s="89"/>
      <c r="AF72" s="89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89"/>
      <c r="E73" s="89"/>
      <c r="F73" s="89"/>
      <c r="G73" s="89"/>
      <c r="H73" s="89"/>
      <c r="I73" s="89"/>
      <c r="J73" s="89"/>
      <c r="K73" s="89"/>
      <c r="L73" s="89"/>
      <c r="M73" s="2"/>
      <c r="N73" s="89"/>
      <c r="O73" s="89"/>
      <c r="P73" s="89"/>
      <c r="Q73" s="2"/>
      <c r="R73" s="89"/>
      <c r="S73" s="89"/>
      <c r="T73" s="89"/>
      <c r="U73" s="2"/>
      <c r="V73" s="89"/>
      <c r="W73" s="89"/>
      <c r="X73" s="89"/>
      <c r="Y73" s="2"/>
      <c r="Z73" s="89"/>
      <c r="AA73" s="89"/>
      <c r="AB73" s="89"/>
      <c r="AC73" s="2"/>
      <c r="AD73" s="89"/>
      <c r="AE73" s="89"/>
      <c r="AF73" s="89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89"/>
      <c r="E74" s="89"/>
      <c r="F74" s="89"/>
      <c r="G74" s="89"/>
      <c r="H74" s="89"/>
      <c r="I74" s="89"/>
      <c r="J74" s="89"/>
      <c r="K74" s="89"/>
      <c r="L74" s="89"/>
      <c r="M74" s="2"/>
      <c r="N74" s="89"/>
      <c r="O74" s="89"/>
      <c r="P74" s="89"/>
      <c r="Q74" s="2"/>
      <c r="R74" s="89"/>
      <c r="S74" s="89"/>
      <c r="T74" s="89"/>
      <c r="U74" s="2"/>
      <c r="V74" s="89"/>
      <c r="W74" s="89"/>
      <c r="X74" s="89"/>
      <c r="Y74" s="2"/>
      <c r="Z74" s="89"/>
      <c r="AA74" s="89"/>
      <c r="AB74" s="89"/>
      <c r="AC74" s="2"/>
      <c r="AD74" s="89"/>
      <c r="AE74" s="89"/>
      <c r="AF74" s="89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89"/>
      <c r="E75" s="89"/>
      <c r="F75" s="89"/>
      <c r="G75" s="89"/>
      <c r="H75" s="89"/>
      <c r="I75" s="89"/>
      <c r="J75" s="89"/>
      <c r="K75" s="89"/>
      <c r="L75" s="89"/>
      <c r="M75" s="2"/>
      <c r="N75" s="89"/>
      <c r="O75" s="89"/>
      <c r="P75" s="89"/>
      <c r="Q75" s="2"/>
      <c r="R75" s="89"/>
      <c r="S75" s="89"/>
      <c r="T75" s="89"/>
      <c r="U75" s="2"/>
      <c r="V75" s="89"/>
      <c r="W75" s="89"/>
      <c r="X75" s="89"/>
      <c r="Y75" s="2"/>
      <c r="Z75" s="89"/>
      <c r="AA75" s="89"/>
      <c r="AB75" s="89"/>
      <c r="AC75" s="2"/>
      <c r="AD75" s="89"/>
      <c r="AE75" s="89"/>
      <c r="AF75" s="89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89"/>
      <c r="E76" s="89"/>
      <c r="F76" s="89"/>
      <c r="G76" s="89"/>
      <c r="H76" s="89"/>
      <c r="I76" s="89"/>
      <c r="J76" s="89"/>
      <c r="K76" s="89"/>
      <c r="L76" s="89"/>
      <c r="M76" s="2"/>
      <c r="N76" s="89"/>
      <c r="O76" s="89"/>
      <c r="P76" s="89"/>
      <c r="Q76" s="2"/>
      <c r="R76" s="89"/>
      <c r="S76" s="89"/>
      <c r="T76" s="89"/>
      <c r="U76" s="2"/>
      <c r="V76" s="89"/>
      <c r="W76" s="89"/>
      <c r="X76" s="89"/>
      <c r="Y76" s="2"/>
      <c r="Z76" s="89"/>
      <c r="AA76" s="89"/>
      <c r="AB76" s="89"/>
      <c r="AC76" s="2"/>
      <c r="AD76" s="89"/>
      <c r="AE76" s="89"/>
      <c r="AF76" s="89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89"/>
      <c r="E77" s="89"/>
      <c r="F77" s="89"/>
      <c r="G77" s="89"/>
      <c r="H77" s="89"/>
      <c r="I77" s="89"/>
      <c r="J77" s="89"/>
      <c r="K77" s="89"/>
      <c r="L77" s="89"/>
      <c r="M77" s="2"/>
      <c r="N77" s="89"/>
      <c r="O77" s="89"/>
      <c r="P77" s="89"/>
      <c r="Q77" s="2"/>
      <c r="R77" s="89"/>
      <c r="S77" s="89"/>
      <c r="T77" s="89"/>
      <c r="U77" s="2"/>
      <c r="V77" s="89"/>
      <c r="W77" s="89"/>
      <c r="X77" s="89"/>
      <c r="Y77" s="2"/>
      <c r="Z77" s="89"/>
      <c r="AA77" s="89"/>
      <c r="AB77" s="89"/>
      <c r="AC77" s="2"/>
      <c r="AD77" s="89"/>
      <c r="AE77" s="89"/>
      <c r="AF77" s="89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89"/>
      <c r="E78" s="89"/>
      <c r="F78" s="89"/>
      <c r="G78" s="89"/>
      <c r="H78" s="89"/>
      <c r="I78" s="89"/>
      <c r="J78" s="89"/>
      <c r="K78" s="89"/>
      <c r="L78" s="89"/>
      <c r="M78" s="2"/>
      <c r="N78" s="89"/>
      <c r="O78" s="89"/>
      <c r="P78" s="89"/>
      <c r="Q78" s="2"/>
      <c r="R78" s="89"/>
      <c r="S78" s="89"/>
      <c r="T78" s="89"/>
      <c r="U78" s="2"/>
      <c r="V78" s="89"/>
      <c r="W78" s="89"/>
      <c r="X78" s="89"/>
      <c r="Y78" s="2"/>
      <c r="Z78" s="89"/>
      <c r="AA78" s="89"/>
      <c r="AB78" s="89"/>
      <c r="AC78" s="2"/>
      <c r="AD78" s="89"/>
      <c r="AE78" s="89"/>
      <c r="AF78" s="89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89"/>
      <c r="E79" s="89"/>
      <c r="F79" s="89"/>
      <c r="G79" s="89"/>
      <c r="H79" s="89"/>
      <c r="I79" s="89"/>
      <c r="J79" s="89"/>
      <c r="K79" s="89"/>
      <c r="L79" s="89"/>
      <c r="M79" s="2"/>
      <c r="N79" s="89"/>
      <c r="O79" s="89"/>
      <c r="P79" s="89"/>
      <c r="Q79" s="2"/>
      <c r="R79" s="89"/>
      <c r="S79" s="89"/>
      <c r="T79" s="89"/>
      <c r="U79" s="2"/>
      <c r="V79" s="89"/>
      <c r="W79" s="89"/>
      <c r="X79" s="89"/>
      <c r="Y79" s="2"/>
      <c r="Z79" s="89"/>
      <c r="AA79" s="89"/>
      <c r="AB79" s="89"/>
      <c r="AC79" s="2"/>
      <c r="AD79" s="89"/>
      <c r="AE79" s="89"/>
      <c r="AF79" s="89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89"/>
      <c r="E80" s="89"/>
      <c r="F80" s="89"/>
      <c r="G80" s="89"/>
      <c r="H80" s="89"/>
      <c r="I80" s="89"/>
      <c r="J80" s="89"/>
      <c r="K80" s="89"/>
      <c r="L80" s="89"/>
      <c r="M80" s="2"/>
      <c r="N80" s="89"/>
      <c r="O80" s="89"/>
      <c r="P80" s="89"/>
      <c r="Q80" s="2"/>
      <c r="R80" s="89"/>
      <c r="S80" s="89"/>
      <c r="T80" s="89"/>
      <c r="U80" s="2"/>
      <c r="V80" s="89"/>
      <c r="W80" s="89"/>
      <c r="X80" s="89"/>
      <c r="Y80" s="2"/>
      <c r="Z80" s="89"/>
      <c r="AA80" s="89"/>
      <c r="AB80" s="89"/>
      <c r="AC80" s="2"/>
      <c r="AD80" s="89"/>
      <c r="AE80" s="89"/>
      <c r="AF80" s="89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89"/>
      <c r="E81" s="89"/>
      <c r="F81" s="89"/>
      <c r="G81" s="89"/>
      <c r="H81" s="89"/>
      <c r="I81" s="89"/>
      <c r="J81" s="89"/>
      <c r="K81" s="89"/>
      <c r="L81" s="89"/>
      <c r="M81" s="2"/>
      <c r="N81" s="89"/>
      <c r="O81" s="89"/>
      <c r="P81" s="89"/>
      <c r="Q81" s="2"/>
      <c r="R81" s="89"/>
      <c r="S81" s="89"/>
      <c r="T81" s="89"/>
      <c r="U81" s="2"/>
      <c r="V81" s="89"/>
      <c r="W81" s="89"/>
      <c r="X81" s="89"/>
      <c r="Y81" s="2"/>
      <c r="Z81" s="89"/>
      <c r="AA81" s="89"/>
      <c r="AB81" s="89"/>
      <c r="AC81" s="2"/>
      <c r="AD81" s="89"/>
      <c r="AE81" s="89"/>
      <c r="AF81" s="89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2011-11-25T11:38:43Z</cp:lastPrinted>
  <dcterms:created xsi:type="dcterms:W3CDTF">2011-11-25T11:32:30Z</dcterms:created>
  <dcterms:modified xsi:type="dcterms:W3CDTF">2011-11-25T11:38:53Z</dcterms:modified>
  <cp:category/>
  <cp:version/>
  <cp:contentType/>
  <cp:contentStatus/>
</cp:coreProperties>
</file>