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<sst xmlns="http://schemas.openxmlformats.org/spreadsheetml/2006/main" count="1495" uniqueCount="657">
  <si>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STATEMENT OF CAPITAL AND OPERATING EXPENDITURE FOR THE 1st Quarter Ended 30 September 2011</t>
  </si>
  <si>
    <t>Figures Finalised as at 2011/11/15</t>
  </si>
  <si>
    <t>Main appropriation</t>
  </si>
  <si>
    <t>Adjusted Budget</t>
  </si>
  <si>
    <t>First Quarter 2011/12</t>
  </si>
  <si>
    <t>Second Quarter 2011/12</t>
  </si>
  <si>
    <t>Third Quarter 2011/12</t>
  </si>
  <si>
    <t>Fourth Quarter 2011/12</t>
  </si>
  <si>
    <t>Year to date: 30 September 2011</t>
  </si>
  <si>
    <t>First Quarter 2010/11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</si>
  <si>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</si>
  <si>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</si>
  <si>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</si>
  <si>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</si>
  <si>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</si>
  <si>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</si>
  <si>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</si>
  <si>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</si>
  <si>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</si>
  <si>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</si>
  <si>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Q1 of 2010/11 to Q1 of 2011/12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</si>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</sst>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8" customFormat="1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21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22</v>
      </c>
      <c r="C9" s="40" t="s">
        <v>23</v>
      </c>
      <c r="D9" s="80">
        <v>17518232180</v>
      </c>
      <c r="E9" s="81">
        <v>5337528294</v>
      </c>
      <c r="F9" s="82">
        <f>$D9+$E9</f>
        <v>22855760474</v>
      </c>
      <c r="G9" s="80">
        <v>17801961262</v>
      </c>
      <c r="H9" s="81">
        <v>5337528294</v>
      </c>
      <c r="I9" s="83">
        <f>$G9+$H9</f>
        <v>23139489556</v>
      </c>
      <c r="J9" s="80">
        <v>3934480828</v>
      </c>
      <c r="K9" s="81">
        <v>496279865</v>
      </c>
      <c r="L9" s="81">
        <f>$J9+$K9</f>
        <v>4430760693</v>
      </c>
      <c r="M9" s="41">
        <f>IF($F9=0,0,$L9/$F9)</f>
        <v>0.193857504677663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3934480828</v>
      </c>
      <c r="AA9" s="81">
        <v>496279865</v>
      </c>
      <c r="AB9" s="81">
        <f>$Z9+$AA9</f>
        <v>4430760693</v>
      </c>
      <c r="AC9" s="41">
        <f>IF($F9=0,0,$AB9/$F9)</f>
        <v>0.193857504677663</v>
      </c>
      <c r="AD9" s="80">
        <v>3249826777</v>
      </c>
      <c r="AE9" s="81">
        <v>737904964</v>
      </c>
      <c r="AF9" s="81">
        <f>$AD9+$AE9</f>
        <v>3987731741</v>
      </c>
      <c r="AG9" s="41">
        <f>IF($AI9=0,0,$AK9/$AI9)</f>
        <v>0.17940963717309133</v>
      </c>
      <c r="AH9" s="41">
        <f>IF($AF9=0,0,(($L9/$AF9)-1))</f>
        <v>0.11109798270655546</v>
      </c>
      <c r="AI9" s="13">
        <v>22226965083</v>
      </c>
      <c r="AJ9" s="13">
        <v>21784805099</v>
      </c>
      <c r="AK9" s="13">
        <v>3987731741</v>
      </c>
      <c r="AL9" s="13"/>
    </row>
    <row r="10" spans="1:38" s="14" customFormat="1" ht="12.75">
      <c r="A10" s="30"/>
      <c r="B10" s="39" t="s">
        <v>24</v>
      </c>
      <c r="C10" s="40" t="s">
        <v>25</v>
      </c>
      <c r="D10" s="80">
        <v>10360135048</v>
      </c>
      <c r="E10" s="81">
        <v>2630520617</v>
      </c>
      <c r="F10" s="83">
        <f aca="true" t="shared" si="0" ref="F10:F18">$D10+$E10</f>
        <v>12990655665</v>
      </c>
      <c r="G10" s="80">
        <v>10360135048</v>
      </c>
      <c r="H10" s="81">
        <v>2485462737</v>
      </c>
      <c r="I10" s="83">
        <f aca="true" t="shared" si="1" ref="I10:I18">$G10+$H10</f>
        <v>12845597785</v>
      </c>
      <c r="J10" s="80">
        <v>2011302913</v>
      </c>
      <c r="K10" s="81">
        <v>354405761</v>
      </c>
      <c r="L10" s="81">
        <f aca="true" t="shared" si="2" ref="L10:L18">$J10+$K10</f>
        <v>2365708674</v>
      </c>
      <c r="M10" s="41">
        <f aca="true" t="shared" si="3" ref="M10:M18">IF($F10=0,0,$L10/$F10)</f>
        <v>0.18210848897902798</v>
      </c>
      <c r="N10" s="108">
        <v>0</v>
      </c>
      <c r="O10" s="109">
        <v>0</v>
      </c>
      <c r="P10" s="110">
        <f aca="true" t="shared" si="4" ref="P10:P18">$N10+$O10</f>
        <v>0</v>
      </c>
      <c r="Q10" s="41">
        <f aca="true" t="shared" si="5" ref="Q10:Q18">IF($F10=0,0,$P10/$F10)</f>
        <v>0</v>
      </c>
      <c r="R10" s="108">
        <v>0</v>
      </c>
      <c r="S10" s="110">
        <v>0</v>
      </c>
      <c r="T10" s="110">
        <f aca="true" t="shared" si="6" ref="T10:T18">$R10+$S10</f>
        <v>0</v>
      </c>
      <c r="U10" s="41">
        <f aca="true" t="shared" si="7" ref="U10:U18">IF($I10=0,0,$T10/$I10)</f>
        <v>0</v>
      </c>
      <c r="V10" s="108">
        <v>0</v>
      </c>
      <c r="W10" s="110">
        <v>0</v>
      </c>
      <c r="X10" s="110">
        <f aca="true" t="shared" si="8" ref="X10:X18">$V10+$W10</f>
        <v>0</v>
      </c>
      <c r="Y10" s="41">
        <f aca="true" t="shared" si="9" ref="Y10:Y18">IF($I10=0,0,$X10/$I10)</f>
        <v>0</v>
      </c>
      <c r="Z10" s="80">
        <v>2011302913</v>
      </c>
      <c r="AA10" s="81">
        <v>354405761</v>
      </c>
      <c r="AB10" s="81">
        <f aca="true" t="shared" si="10" ref="AB10:AB18">$Z10+$AA10</f>
        <v>2365708674</v>
      </c>
      <c r="AC10" s="41">
        <f aca="true" t="shared" si="11" ref="AC10:AC18">IF($F10=0,0,$AB10/$F10)</f>
        <v>0.18210848897902798</v>
      </c>
      <c r="AD10" s="80">
        <v>1855969584</v>
      </c>
      <c r="AE10" s="81">
        <v>291932713</v>
      </c>
      <c r="AF10" s="81">
        <f aca="true" t="shared" si="12" ref="AF10:AF18">$AD10+$AE10</f>
        <v>2147902297</v>
      </c>
      <c r="AG10" s="41">
        <f aca="true" t="shared" si="13" ref="AG10:AG18">IF($AI10=0,0,$AK10/$AI10)</f>
        <v>0.18869967095912446</v>
      </c>
      <c r="AH10" s="41">
        <f aca="true" t="shared" si="14" ref="AH10:AH18">IF($AF10=0,0,(($L10/$AF10)-1))</f>
        <v>0.10140422928184978</v>
      </c>
      <c r="AI10" s="13">
        <v>11382649933</v>
      </c>
      <c r="AJ10" s="13">
        <v>11500213337</v>
      </c>
      <c r="AK10" s="13">
        <v>2147902297</v>
      </c>
      <c r="AL10" s="13"/>
    </row>
    <row r="11" spans="1:38" s="14" customFormat="1" ht="12.75">
      <c r="A11" s="30"/>
      <c r="B11" s="39" t="s">
        <v>26</v>
      </c>
      <c r="C11" s="40" t="s">
        <v>27</v>
      </c>
      <c r="D11" s="80">
        <v>76611834304</v>
      </c>
      <c r="E11" s="81">
        <v>10125458405</v>
      </c>
      <c r="F11" s="83">
        <f t="shared" si="0"/>
        <v>86737292709</v>
      </c>
      <c r="G11" s="80">
        <v>76369167050</v>
      </c>
      <c r="H11" s="81">
        <v>10125458405</v>
      </c>
      <c r="I11" s="83">
        <f t="shared" si="1"/>
        <v>86494625455</v>
      </c>
      <c r="J11" s="80">
        <v>18630108660</v>
      </c>
      <c r="K11" s="81">
        <v>940958081</v>
      </c>
      <c r="L11" s="81">
        <f t="shared" si="2"/>
        <v>19571066741</v>
      </c>
      <c r="M11" s="41">
        <f t="shared" si="3"/>
        <v>0.225636126396752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18630108660</v>
      </c>
      <c r="AA11" s="81">
        <v>940958081</v>
      </c>
      <c r="AB11" s="81">
        <f t="shared" si="10"/>
        <v>19571066741</v>
      </c>
      <c r="AC11" s="41">
        <f t="shared" si="11"/>
        <v>0.225636126396752</v>
      </c>
      <c r="AD11" s="80">
        <v>16427191918</v>
      </c>
      <c r="AE11" s="81">
        <v>699202037</v>
      </c>
      <c r="AF11" s="81">
        <f t="shared" si="12"/>
        <v>17126393955</v>
      </c>
      <c r="AG11" s="41">
        <f t="shared" si="13"/>
        <v>0.22309037999377132</v>
      </c>
      <c r="AH11" s="41">
        <f t="shared" si="14"/>
        <v>0.14274299612769825</v>
      </c>
      <c r="AI11" s="13">
        <v>76768859130</v>
      </c>
      <c r="AJ11" s="13">
        <v>78687536767</v>
      </c>
      <c r="AK11" s="13">
        <v>17126393955</v>
      </c>
      <c r="AL11" s="13"/>
    </row>
    <row r="12" spans="1:38" s="14" customFormat="1" ht="12.75">
      <c r="A12" s="30"/>
      <c r="B12" s="39" t="s">
        <v>28</v>
      </c>
      <c r="C12" s="40" t="s">
        <v>29</v>
      </c>
      <c r="D12" s="80">
        <v>39977186432</v>
      </c>
      <c r="E12" s="81">
        <v>10176062828</v>
      </c>
      <c r="F12" s="83">
        <f t="shared" si="0"/>
        <v>50153249260</v>
      </c>
      <c r="G12" s="80">
        <v>40007284233</v>
      </c>
      <c r="H12" s="81">
        <v>10274998544</v>
      </c>
      <c r="I12" s="83">
        <f t="shared" si="1"/>
        <v>50282282777</v>
      </c>
      <c r="J12" s="80">
        <v>8272952952</v>
      </c>
      <c r="K12" s="81">
        <v>1139859463</v>
      </c>
      <c r="L12" s="81">
        <f t="shared" si="2"/>
        <v>9412812415</v>
      </c>
      <c r="M12" s="41">
        <f t="shared" si="3"/>
        <v>0.1876810087857506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8272952952</v>
      </c>
      <c r="AA12" s="81">
        <v>1139859463</v>
      </c>
      <c r="AB12" s="81">
        <f t="shared" si="10"/>
        <v>9412812415</v>
      </c>
      <c r="AC12" s="41">
        <f t="shared" si="11"/>
        <v>0.1876810087857506</v>
      </c>
      <c r="AD12" s="80">
        <v>7206035062</v>
      </c>
      <c r="AE12" s="81">
        <v>1247190980</v>
      </c>
      <c r="AF12" s="81">
        <f t="shared" si="12"/>
        <v>8453226042</v>
      </c>
      <c r="AG12" s="41">
        <f t="shared" si="13"/>
        <v>0.19170749336609094</v>
      </c>
      <c r="AH12" s="41">
        <f t="shared" si="14"/>
        <v>0.11351717891279356</v>
      </c>
      <c r="AI12" s="13">
        <v>44094395548</v>
      </c>
      <c r="AJ12" s="13">
        <v>44416494779</v>
      </c>
      <c r="AK12" s="13">
        <v>8453226042</v>
      </c>
      <c r="AL12" s="13"/>
    </row>
    <row r="13" spans="1:38" s="14" customFormat="1" ht="12.75">
      <c r="A13" s="30"/>
      <c r="B13" s="39" t="s">
        <v>30</v>
      </c>
      <c r="C13" s="40" t="s">
        <v>31</v>
      </c>
      <c r="D13" s="80">
        <v>8684086209</v>
      </c>
      <c r="E13" s="81">
        <v>4489023369</v>
      </c>
      <c r="F13" s="83">
        <f t="shared" si="0"/>
        <v>13173109578</v>
      </c>
      <c r="G13" s="80">
        <v>8684086209</v>
      </c>
      <c r="H13" s="81">
        <v>4489023369</v>
      </c>
      <c r="I13" s="83">
        <f t="shared" si="1"/>
        <v>13173109578</v>
      </c>
      <c r="J13" s="80">
        <v>1617377339</v>
      </c>
      <c r="K13" s="81">
        <v>339492779</v>
      </c>
      <c r="L13" s="81">
        <f t="shared" si="2"/>
        <v>1956870118</v>
      </c>
      <c r="M13" s="41">
        <f t="shared" si="3"/>
        <v>0.14855035604259362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1617377339</v>
      </c>
      <c r="AA13" s="81">
        <v>339492779</v>
      </c>
      <c r="AB13" s="81">
        <f t="shared" si="10"/>
        <v>1956870118</v>
      </c>
      <c r="AC13" s="41">
        <f t="shared" si="11"/>
        <v>0.14855035604259362</v>
      </c>
      <c r="AD13" s="80">
        <v>1714866644</v>
      </c>
      <c r="AE13" s="81">
        <v>458843341</v>
      </c>
      <c r="AF13" s="81">
        <f t="shared" si="12"/>
        <v>2173709985</v>
      </c>
      <c r="AG13" s="41">
        <f t="shared" si="13"/>
        <v>0.19932804149161026</v>
      </c>
      <c r="AH13" s="41">
        <f t="shared" si="14"/>
        <v>-0.09975565668664854</v>
      </c>
      <c r="AI13" s="13">
        <v>10905189098</v>
      </c>
      <c r="AJ13" s="13">
        <v>10816887894</v>
      </c>
      <c r="AK13" s="13">
        <v>2173709985</v>
      </c>
      <c r="AL13" s="13"/>
    </row>
    <row r="14" spans="1:38" s="14" customFormat="1" ht="12.75">
      <c r="A14" s="30"/>
      <c r="B14" s="39" t="s">
        <v>32</v>
      </c>
      <c r="C14" s="40" t="s">
        <v>33</v>
      </c>
      <c r="D14" s="80">
        <v>7560445136</v>
      </c>
      <c r="E14" s="81">
        <v>1315384764</v>
      </c>
      <c r="F14" s="83">
        <f t="shared" si="0"/>
        <v>8875829900</v>
      </c>
      <c r="G14" s="80">
        <v>7560445136</v>
      </c>
      <c r="H14" s="81">
        <v>1469384071</v>
      </c>
      <c r="I14" s="83">
        <f t="shared" si="1"/>
        <v>9029829207</v>
      </c>
      <c r="J14" s="80">
        <v>1876114567</v>
      </c>
      <c r="K14" s="81">
        <v>254379396</v>
      </c>
      <c r="L14" s="81">
        <f t="shared" si="2"/>
        <v>2130493963</v>
      </c>
      <c r="M14" s="41">
        <f t="shared" si="3"/>
        <v>0.24003321233093933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1876114567</v>
      </c>
      <c r="AA14" s="81">
        <v>254379396</v>
      </c>
      <c r="AB14" s="81">
        <f t="shared" si="10"/>
        <v>2130493963</v>
      </c>
      <c r="AC14" s="41">
        <f t="shared" si="11"/>
        <v>0.24003321233093933</v>
      </c>
      <c r="AD14" s="80">
        <v>1761138740</v>
      </c>
      <c r="AE14" s="81">
        <v>267655210</v>
      </c>
      <c r="AF14" s="81">
        <f t="shared" si="12"/>
        <v>2028793950</v>
      </c>
      <c r="AG14" s="41">
        <f t="shared" si="13"/>
        <v>0.18495584266324513</v>
      </c>
      <c r="AH14" s="41">
        <f t="shared" si="14"/>
        <v>0.0501283104674084</v>
      </c>
      <c r="AI14" s="13">
        <v>10969071973</v>
      </c>
      <c r="AJ14" s="13">
        <v>11765878420</v>
      </c>
      <c r="AK14" s="13">
        <v>2028793950</v>
      </c>
      <c r="AL14" s="13"/>
    </row>
    <row r="15" spans="1:38" s="14" customFormat="1" ht="12.75">
      <c r="A15" s="30"/>
      <c r="B15" s="39" t="s">
        <v>34</v>
      </c>
      <c r="C15" s="40" t="s">
        <v>35</v>
      </c>
      <c r="D15" s="80">
        <v>9624147386</v>
      </c>
      <c r="E15" s="81">
        <v>2085514111</v>
      </c>
      <c r="F15" s="83">
        <f t="shared" si="0"/>
        <v>11709661497</v>
      </c>
      <c r="G15" s="80">
        <v>9624147386</v>
      </c>
      <c r="H15" s="81">
        <v>2085514111</v>
      </c>
      <c r="I15" s="83">
        <f t="shared" si="1"/>
        <v>11709661497</v>
      </c>
      <c r="J15" s="80">
        <v>1925067575</v>
      </c>
      <c r="K15" s="81">
        <v>202107592</v>
      </c>
      <c r="L15" s="81">
        <f t="shared" si="2"/>
        <v>2127175167</v>
      </c>
      <c r="M15" s="41">
        <f t="shared" si="3"/>
        <v>0.18165983427829913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1925067575</v>
      </c>
      <c r="AA15" s="81">
        <v>202107592</v>
      </c>
      <c r="AB15" s="81">
        <f t="shared" si="10"/>
        <v>2127175167</v>
      </c>
      <c r="AC15" s="41">
        <f t="shared" si="11"/>
        <v>0.18165983427829913</v>
      </c>
      <c r="AD15" s="80">
        <v>1684117879</v>
      </c>
      <c r="AE15" s="81">
        <v>182804185</v>
      </c>
      <c r="AF15" s="81">
        <f t="shared" si="12"/>
        <v>1866922064</v>
      </c>
      <c r="AG15" s="41">
        <f t="shared" si="13"/>
        <v>0.18218269902752113</v>
      </c>
      <c r="AH15" s="41">
        <f t="shared" si="14"/>
        <v>0.13940223216516667</v>
      </c>
      <c r="AI15" s="13">
        <v>10247526653</v>
      </c>
      <c r="AJ15" s="13">
        <v>10201532005</v>
      </c>
      <c r="AK15" s="13">
        <v>1866922064</v>
      </c>
      <c r="AL15" s="13"/>
    </row>
    <row r="16" spans="1:38" s="14" customFormat="1" ht="12.75">
      <c r="A16" s="30"/>
      <c r="B16" s="39" t="s">
        <v>36</v>
      </c>
      <c r="C16" s="40" t="s">
        <v>37</v>
      </c>
      <c r="D16" s="80">
        <v>3823154175</v>
      </c>
      <c r="E16" s="81">
        <v>1099089368</v>
      </c>
      <c r="F16" s="83">
        <f t="shared" si="0"/>
        <v>4922243543</v>
      </c>
      <c r="G16" s="80">
        <v>3823154175</v>
      </c>
      <c r="H16" s="81">
        <v>1099089368</v>
      </c>
      <c r="I16" s="83">
        <f t="shared" si="1"/>
        <v>4922243543</v>
      </c>
      <c r="J16" s="80">
        <v>887734328</v>
      </c>
      <c r="K16" s="81">
        <v>127006436</v>
      </c>
      <c r="L16" s="81">
        <f t="shared" si="2"/>
        <v>1014740764</v>
      </c>
      <c r="M16" s="41">
        <f t="shared" si="3"/>
        <v>0.20615411552382018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887734328</v>
      </c>
      <c r="AA16" s="81">
        <v>127006436</v>
      </c>
      <c r="AB16" s="81">
        <f t="shared" si="10"/>
        <v>1014740764</v>
      </c>
      <c r="AC16" s="41">
        <f t="shared" si="11"/>
        <v>0.20615411552382018</v>
      </c>
      <c r="AD16" s="80">
        <v>675090010</v>
      </c>
      <c r="AE16" s="81">
        <v>111676915</v>
      </c>
      <c r="AF16" s="81">
        <f t="shared" si="12"/>
        <v>786766925</v>
      </c>
      <c r="AG16" s="41">
        <f t="shared" si="13"/>
        <v>0.18456340579601013</v>
      </c>
      <c r="AH16" s="41">
        <f t="shared" si="14"/>
        <v>0.2897603238722828</v>
      </c>
      <c r="AI16" s="13">
        <v>4262854392</v>
      </c>
      <c r="AJ16" s="13">
        <v>4390401860</v>
      </c>
      <c r="AK16" s="13">
        <v>786766925</v>
      </c>
      <c r="AL16" s="13"/>
    </row>
    <row r="17" spans="1:38" s="14" customFormat="1" ht="12.75">
      <c r="A17" s="30"/>
      <c r="B17" s="42" t="s">
        <v>38</v>
      </c>
      <c r="C17" s="40" t="s">
        <v>39</v>
      </c>
      <c r="D17" s="80">
        <v>41742684778</v>
      </c>
      <c r="E17" s="81">
        <v>7305844799</v>
      </c>
      <c r="F17" s="83">
        <f t="shared" si="0"/>
        <v>49048529577</v>
      </c>
      <c r="G17" s="80">
        <v>41757081664</v>
      </c>
      <c r="H17" s="81">
        <v>7914850974</v>
      </c>
      <c r="I17" s="83">
        <f t="shared" si="1"/>
        <v>49671932638</v>
      </c>
      <c r="J17" s="80">
        <v>8893630571</v>
      </c>
      <c r="K17" s="81">
        <v>559703787</v>
      </c>
      <c r="L17" s="81">
        <f t="shared" si="2"/>
        <v>9453334358</v>
      </c>
      <c r="M17" s="41">
        <f t="shared" si="3"/>
        <v>0.19273430701239389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8893630571</v>
      </c>
      <c r="AA17" s="81">
        <v>559703787</v>
      </c>
      <c r="AB17" s="81">
        <f t="shared" si="10"/>
        <v>9453334358</v>
      </c>
      <c r="AC17" s="41">
        <f t="shared" si="11"/>
        <v>0.19273430701239389</v>
      </c>
      <c r="AD17" s="80">
        <v>7783752527</v>
      </c>
      <c r="AE17" s="81">
        <v>627243883</v>
      </c>
      <c r="AF17" s="81">
        <f t="shared" si="12"/>
        <v>8410996410</v>
      </c>
      <c r="AG17" s="41">
        <f t="shared" si="13"/>
        <v>0.19661287734664362</v>
      </c>
      <c r="AH17" s="41">
        <f t="shared" si="14"/>
        <v>0.12392562036535226</v>
      </c>
      <c r="AI17" s="13">
        <v>42779478758</v>
      </c>
      <c r="AJ17" s="13">
        <v>43514275709</v>
      </c>
      <c r="AK17" s="13">
        <v>8410996410</v>
      </c>
      <c r="AL17" s="13"/>
    </row>
    <row r="18" spans="1:38" s="14" customFormat="1" ht="12.75">
      <c r="A18" s="43"/>
      <c r="B18" s="44" t="s">
        <v>655</v>
      </c>
      <c r="C18" s="43"/>
      <c r="D18" s="84">
        <f>SUM(D9:D17)</f>
        <v>215901905648</v>
      </c>
      <c r="E18" s="85">
        <f>SUM(E9:E17)</f>
        <v>44564426555</v>
      </c>
      <c r="F18" s="86">
        <f t="shared" si="0"/>
        <v>260466332203</v>
      </c>
      <c r="G18" s="84">
        <f>SUM(G9:G17)</f>
        <v>215987462163</v>
      </c>
      <c r="H18" s="85">
        <f>SUM(H9:H17)</f>
        <v>45281309873</v>
      </c>
      <c r="I18" s="86">
        <f t="shared" si="1"/>
        <v>261268772036</v>
      </c>
      <c r="J18" s="84">
        <f>SUM(J9:J17)</f>
        <v>48048769733</v>
      </c>
      <c r="K18" s="85">
        <f>SUM(K9:K17)</f>
        <v>4414193160</v>
      </c>
      <c r="L18" s="85">
        <f t="shared" si="2"/>
        <v>52462962893</v>
      </c>
      <c r="M18" s="45">
        <f t="shared" si="3"/>
        <v>0.20141936368233523</v>
      </c>
      <c r="N18" s="111">
        <f>SUM(N9:N17)</f>
        <v>0</v>
      </c>
      <c r="O18" s="112">
        <f>SUM(O9:O17)</f>
        <v>0</v>
      </c>
      <c r="P18" s="113">
        <f t="shared" si="4"/>
        <v>0</v>
      </c>
      <c r="Q18" s="45">
        <f t="shared" si="5"/>
        <v>0</v>
      </c>
      <c r="R18" s="111">
        <f>SUM(R9:R17)</f>
        <v>0</v>
      </c>
      <c r="S18" s="113">
        <f>SUM(S9:S17)</f>
        <v>0</v>
      </c>
      <c r="T18" s="113">
        <f t="shared" si="6"/>
        <v>0</v>
      </c>
      <c r="U18" s="45">
        <f t="shared" si="7"/>
        <v>0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5">
        <f t="shared" si="9"/>
        <v>0</v>
      </c>
      <c r="Z18" s="84">
        <f>SUM(Z9:Z17)</f>
        <v>48048769733</v>
      </c>
      <c r="AA18" s="85">
        <f>SUM(AA9:AA17)</f>
        <v>4414193160</v>
      </c>
      <c r="AB18" s="85">
        <f t="shared" si="10"/>
        <v>52462962893</v>
      </c>
      <c r="AC18" s="45">
        <f t="shared" si="11"/>
        <v>0.20141936368233523</v>
      </c>
      <c r="AD18" s="84">
        <f>SUM(AD9:AD17)</f>
        <v>42357989141</v>
      </c>
      <c r="AE18" s="85">
        <f>SUM(AE9:AE17)</f>
        <v>4624454228</v>
      </c>
      <c r="AF18" s="85">
        <f t="shared" si="12"/>
        <v>46982443369</v>
      </c>
      <c r="AG18" s="45">
        <f t="shared" si="13"/>
        <v>0.20109163045962866</v>
      </c>
      <c r="AH18" s="45">
        <f t="shared" si="14"/>
        <v>0.11665037258611721</v>
      </c>
      <c r="AI18" s="13">
        <f>SUM(AI9:AI17)</f>
        <v>233636990568</v>
      </c>
      <c r="AJ18" s="13">
        <f>SUM(AJ9:AJ17)</f>
        <v>237078025870</v>
      </c>
      <c r="AK18" s="13">
        <f>SUM(AK9:AK17)</f>
        <v>46982443369</v>
      </c>
      <c r="AL18" s="13"/>
    </row>
    <row r="19" spans="1:38" s="14" customFormat="1" ht="12.75" customHeight="1">
      <c r="A19" s="46"/>
      <c r="B19" s="47"/>
      <c r="C19" s="48"/>
      <c r="D19" s="87"/>
      <c r="E19" s="88"/>
      <c r="F19" s="89"/>
      <c r="G19" s="87"/>
      <c r="H19" s="88"/>
      <c r="I19" s="89"/>
      <c r="J19" s="90"/>
      <c r="K19" s="88"/>
      <c r="L19" s="89"/>
      <c r="M19" s="49"/>
      <c r="N19" s="90"/>
      <c r="O19" s="89"/>
      <c r="P19" s="88"/>
      <c r="Q19" s="49"/>
      <c r="R19" s="90"/>
      <c r="S19" s="88"/>
      <c r="T19" s="88"/>
      <c r="U19" s="49"/>
      <c r="V19" s="90"/>
      <c r="W19" s="88"/>
      <c r="X19" s="88"/>
      <c r="Y19" s="49"/>
      <c r="Z19" s="90"/>
      <c r="AA19" s="88"/>
      <c r="AB19" s="89"/>
      <c r="AC19" s="49"/>
      <c r="AD19" s="90"/>
      <c r="AE19" s="88"/>
      <c r="AF19" s="88"/>
      <c r="AG19" s="49"/>
      <c r="AH19" s="49"/>
      <c r="AI19" s="13"/>
      <c r="AJ19" s="13"/>
      <c r="AK19" s="13"/>
      <c r="AL19" s="13"/>
    </row>
    <row r="20" spans="1:38" s="14" customFormat="1" ht="12.75">
      <c r="A20" s="13"/>
      <c r="B20" s="50"/>
      <c r="C20" s="13"/>
      <c r="D20" s="91"/>
      <c r="E20" s="91"/>
      <c r="F20" s="91"/>
      <c r="G20" s="91"/>
      <c r="H20" s="91"/>
      <c r="I20" s="91"/>
      <c r="J20" s="91"/>
      <c r="K20" s="91"/>
      <c r="L20" s="91"/>
      <c r="M20" s="13"/>
      <c r="N20" s="91"/>
      <c r="O20" s="91"/>
      <c r="P20" s="91"/>
      <c r="Q20" s="13"/>
      <c r="R20" s="91"/>
      <c r="S20" s="91"/>
      <c r="T20" s="91"/>
      <c r="U20" s="13"/>
      <c r="V20" s="91"/>
      <c r="W20" s="91"/>
      <c r="X20" s="91"/>
      <c r="Y20" s="13"/>
      <c r="Z20" s="91"/>
      <c r="AA20" s="91"/>
      <c r="AB20" s="91"/>
      <c r="AC20" s="13"/>
      <c r="AD20" s="91"/>
      <c r="AE20" s="91"/>
      <c r="AF20" s="91"/>
      <c r="AG20" s="13"/>
      <c r="AH20" s="13"/>
      <c r="AI20" s="13"/>
      <c r="AJ20" s="13"/>
      <c r="AK20" s="13"/>
      <c r="AL20" s="13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4" t="s">
        <v>486</v>
      </c>
      <c r="C9" s="40" t="s">
        <v>487</v>
      </c>
      <c r="D9" s="80">
        <v>81768187</v>
      </c>
      <c r="E9" s="81">
        <v>50056876</v>
      </c>
      <c r="F9" s="82">
        <f>$D9+$E9</f>
        <v>131825063</v>
      </c>
      <c r="G9" s="80">
        <v>81768187</v>
      </c>
      <c r="H9" s="81">
        <v>50056876</v>
      </c>
      <c r="I9" s="83">
        <f>$G9+$H9</f>
        <v>131825063</v>
      </c>
      <c r="J9" s="80">
        <v>19322778</v>
      </c>
      <c r="K9" s="81">
        <v>961474</v>
      </c>
      <c r="L9" s="81">
        <f>$J9+$K9</f>
        <v>20284252</v>
      </c>
      <c r="M9" s="41">
        <f>IF($F9=0,0,$L9/$F9)</f>
        <v>0.15387249995093877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19322778</v>
      </c>
      <c r="AA9" s="81">
        <v>961474</v>
      </c>
      <c r="AB9" s="81">
        <f>$Z9+$AA9</f>
        <v>20284252</v>
      </c>
      <c r="AC9" s="41">
        <f>IF($F9=0,0,$AB9/$F9)</f>
        <v>0.15387249995093877</v>
      </c>
      <c r="AD9" s="80">
        <v>12026466</v>
      </c>
      <c r="AE9" s="81">
        <v>10883782</v>
      </c>
      <c r="AF9" s="81">
        <f>$AD9+$AE9</f>
        <v>22910248</v>
      </c>
      <c r="AG9" s="41">
        <f>IF($AI9=0,0,$AK9/$AI9)</f>
        <v>0.23086007779588028</v>
      </c>
      <c r="AH9" s="41">
        <f>IF($AF9=0,0,(($L9/$AF9)-1))</f>
        <v>-0.11462102025259613</v>
      </c>
      <c r="AI9" s="13">
        <v>99238674</v>
      </c>
      <c r="AJ9" s="13">
        <v>99238674</v>
      </c>
      <c r="AK9" s="13">
        <v>22910248</v>
      </c>
      <c r="AL9" s="13"/>
    </row>
    <row r="10" spans="1:38" s="14" customFormat="1" ht="12.75">
      <c r="A10" s="30" t="s">
        <v>98</v>
      </c>
      <c r="B10" s="64" t="s">
        <v>488</v>
      </c>
      <c r="C10" s="40" t="s">
        <v>489</v>
      </c>
      <c r="D10" s="80">
        <v>171421821</v>
      </c>
      <c r="E10" s="81">
        <v>61274269</v>
      </c>
      <c r="F10" s="83">
        <f aca="true" t="shared" si="0" ref="F10:F46">$D10+$E10</f>
        <v>232696090</v>
      </c>
      <c r="G10" s="80">
        <v>171421821</v>
      </c>
      <c r="H10" s="81">
        <v>61274269</v>
      </c>
      <c r="I10" s="83">
        <f aca="true" t="shared" si="1" ref="I10:I46">$G10+$H10</f>
        <v>232696090</v>
      </c>
      <c r="J10" s="80">
        <v>43391510</v>
      </c>
      <c r="K10" s="81">
        <v>18571712</v>
      </c>
      <c r="L10" s="81">
        <f aca="true" t="shared" si="2" ref="L10:L46">$J10+$K10</f>
        <v>61963222</v>
      </c>
      <c r="M10" s="41">
        <f aca="true" t="shared" si="3" ref="M10:M46">IF($F10=0,0,$L10/$F10)</f>
        <v>0.2662838984531283</v>
      </c>
      <c r="N10" s="108">
        <v>0</v>
      </c>
      <c r="O10" s="109">
        <v>0</v>
      </c>
      <c r="P10" s="110">
        <f aca="true" t="shared" si="4" ref="P10:P46">$N10+$O10</f>
        <v>0</v>
      </c>
      <c r="Q10" s="41">
        <f aca="true" t="shared" si="5" ref="Q10:Q46">IF($F10=0,0,$P10/$F10)</f>
        <v>0</v>
      </c>
      <c r="R10" s="108">
        <v>0</v>
      </c>
      <c r="S10" s="110">
        <v>0</v>
      </c>
      <c r="T10" s="110">
        <f aca="true" t="shared" si="6" ref="T10:T46">$R10+$S10</f>
        <v>0</v>
      </c>
      <c r="U10" s="41">
        <f aca="true" t="shared" si="7" ref="U10:U46">IF($I10=0,0,$T10/$I10)</f>
        <v>0</v>
      </c>
      <c r="V10" s="108">
        <v>0</v>
      </c>
      <c r="W10" s="110">
        <v>0</v>
      </c>
      <c r="X10" s="110">
        <f aca="true" t="shared" si="8" ref="X10:X46">$V10+$W10</f>
        <v>0</v>
      </c>
      <c r="Y10" s="41">
        <f aca="true" t="shared" si="9" ref="Y10:Y46">IF($I10=0,0,$X10/$I10)</f>
        <v>0</v>
      </c>
      <c r="Z10" s="80">
        <v>43391510</v>
      </c>
      <c r="AA10" s="81">
        <v>18571712</v>
      </c>
      <c r="AB10" s="81">
        <f aca="true" t="shared" si="10" ref="AB10:AB46">$Z10+$AA10</f>
        <v>61963222</v>
      </c>
      <c r="AC10" s="41">
        <f aca="true" t="shared" si="11" ref="AC10:AC46">IF($F10=0,0,$AB10/$F10)</f>
        <v>0.2662838984531283</v>
      </c>
      <c r="AD10" s="80">
        <v>33130455</v>
      </c>
      <c r="AE10" s="81">
        <v>2122762</v>
      </c>
      <c r="AF10" s="81">
        <f aca="true" t="shared" si="12" ref="AF10:AF46">$AD10+$AE10</f>
        <v>35253217</v>
      </c>
      <c r="AG10" s="41">
        <f aca="true" t="shared" si="13" ref="AG10:AG46">IF($AI10=0,0,$AK10/$AI10)</f>
        <v>0.19236498980700464</v>
      </c>
      <c r="AH10" s="41">
        <f aca="true" t="shared" si="14" ref="AH10:AH46">IF($AF10=0,0,(($L10/$AF10)-1))</f>
        <v>0.7576614922831015</v>
      </c>
      <c r="AI10" s="13">
        <v>183262126</v>
      </c>
      <c r="AJ10" s="13">
        <v>195175924</v>
      </c>
      <c r="AK10" s="13">
        <v>35253217</v>
      </c>
      <c r="AL10" s="13"/>
    </row>
    <row r="11" spans="1:38" s="14" customFormat="1" ht="12.75">
      <c r="A11" s="30" t="s">
        <v>98</v>
      </c>
      <c r="B11" s="64" t="s">
        <v>490</v>
      </c>
      <c r="C11" s="40" t="s">
        <v>491</v>
      </c>
      <c r="D11" s="80">
        <v>150074635</v>
      </c>
      <c r="E11" s="81">
        <v>62860600</v>
      </c>
      <c r="F11" s="82">
        <f t="shared" si="0"/>
        <v>212935235</v>
      </c>
      <c r="G11" s="80">
        <v>150074635</v>
      </c>
      <c r="H11" s="81">
        <v>62860600</v>
      </c>
      <c r="I11" s="83">
        <f t="shared" si="1"/>
        <v>212935235</v>
      </c>
      <c r="J11" s="80">
        <v>40724381</v>
      </c>
      <c r="K11" s="81">
        <v>7184492</v>
      </c>
      <c r="L11" s="81">
        <f t="shared" si="2"/>
        <v>47908873</v>
      </c>
      <c r="M11" s="41">
        <f t="shared" si="3"/>
        <v>0.22499269789708592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40724381</v>
      </c>
      <c r="AA11" s="81">
        <v>7184492</v>
      </c>
      <c r="AB11" s="81">
        <f t="shared" si="10"/>
        <v>47908873</v>
      </c>
      <c r="AC11" s="41">
        <f t="shared" si="11"/>
        <v>0.22499269789708592</v>
      </c>
      <c r="AD11" s="80">
        <v>37342201</v>
      </c>
      <c r="AE11" s="81">
        <v>8451526</v>
      </c>
      <c r="AF11" s="81">
        <f t="shared" si="12"/>
        <v>45793727</v>
      </c>
      <c r="AG11" s="41">
        <f t="shared" si="13"/>
        <v>0.24500645364778123</v>
      </c>
      <c r="AH11" s="41">
        <f t="shared" si="14"/>
        <v>0.04618855329246285</v>
      </c>
      <c r="AI11" s="13">
        <v>186908248</v>
      </c>
      <c r="AJ11" s="13">
        <v>232816150</v>
      </c>
      <c r="AK11" s="13">
        <v>45793727</v>
      </c>
      <c r="AL11" s="13"/>
    </row>
    <row r="12" spans="1:38" s="14" customFormat="1" ht="12.75">
      <c r="A12" s="30" t="s">
        <v>117</v>
      </c>
      <c r="B12" s="64" t="s">
        <v>492</v>
      </c>
      <c r="C12" s="40" t="s">
        <v>493</v>
      </c>
      <c r="D12" s="80">
        <v>68615000</v>
      </c>
      <c r="E12" s="81">
        <v>1488300</v>
      </c>
      <c r="F12" s="82">
        <f t="shared" si="0"/>
        <v>70103300</v>
      </c>
      <c r="G12" s="80">
        <v>68615000</v>
      </c>
      <c r="H12" s="81">
        <v>1488300</v>
      </c>
      <c r="I12" s="83">
        <f t="shared" si="1"/>
        <v>70103300</v>
      </c>
      <c r="J12" s="80">
        <v>15808950</v>
      </c>
      <c r="K12" s="81">
        <v>0</v>
      </c>
      <c r="L12" s="81">
        <f t="shared" si="2"/>
        <v>15808950</v>
      </c>
      <c r="M12" s="41">
        <f t="shared" si="3"/>
        <v>0.22550935547969925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15808950</v>
      </c>
      <c r="AA12" s="81">
        <v>0</v>
      </c>
      <c r="AB12" s="81">
        <f t="shared" si="10"/>
        <v>15808950</v>
      </c>
      <c r="AC12" s="41">
        <f t="shared" si="11"/>
        <v>0.22550935547969925</v>
      </c>
      <c r="AD12" s="80">
        <v>30156388</v>
      </c>
      <c r="AE12" s="81">
        <v>1266413</v>
      </c>
      <c r="AF12" s="81">
        <f t="shared" si="12"/>
        <v>31422801</v>
      </c>
      <c r="AG12" s="41">
        <f t="shared" si="13"/>
        <v>0.2698846665399358</v>
      </c>
      <c r="AH12" s="41">
        <f t="shared" si="14"/>
        <v>-0.4968955822875243</v>
      </c>
      <c r="AI12" s="13">
        <v>116430479</v>
      </c>
      <c r="AJ12" s="13">
        <v>116430479</v>
      </c>
      <c r="AK12" s="13">
        <v>31422801</v>
      </c>
      <c r="AL12" s="13"/>
    </row>
    <row r="13" spans="1:38" s="60" customFormat="1" ht="12.75">
      <c r="A13" s="65"/>
      <c r="B13" s="66" t="s">
        <v>494</v>
      </c>
      <c r="C13" s="33"/>
      <c r="D13" s="84">
        <f>SUM(D9:D12)</f>
        <v>471879643</v>
      </c>
      <c r="E13" s="85">
        <f>SUM(E9:E12)</f>
        <v>175680045</v>
      </c>
      <c r="F13" s="93">
        <f t="shared" si="0"/>
        <v>647559688</v>
      </c>
      <c r="G13" s="84">
        <f>SUM(G9:G12)</f>
        <v>471879643</v>
      </c>
      <c r="H13" s="85">
        <f>SUM(H9:H12)</f>
        <v>175680045</v>
      </c>
      <c r="I13" s="86">
        <f t="shared" si="1"/>
        <v>647559688</v>
      </c>
      <c r="J13" s="84">
        <f>SUM(J9:J12)</f>
        <v>119247619</v>
      </c>
      <c r="K13" s="85">
        <f>SUM(K9:K12)</f>
        <v>26717678</v>
      </c>
      <c r="L13" s="85">
        <f t="shared" si="2"/>
        <v>145965297</v>
      </c>
      <c r="M13" s="45">
        <f t="shared" si="3"/>
        <v>0.2254082514784336</v>
      </c>
      <c r="N13" s="114">
        <f>SUM(N9:N12)</f>
        <v>0</v>
      </c>
      <c r="O13" s="115">
        <f>SUM(O9:O12)</f>
        <v>0</v>
      </c>
      <c r="P13" s="116">
        <f t="shared" si="4"/>
        <v>0</v>
      </c>
      <c r="Q13" s="45">
        <f t="shared" si="5"/>
        <v>0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5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5">
        <f t="shared" si="9"/>
        <v>0</v>
      </c>
      <c r="Z13" s="84">
        <f>SUM(Z9:Z12)</f>
        <v>119247619</v>
      </c>
      <c r="AA13" s="85">
        <f>SUM(AA9:AA12)</f>
        <v>26717678</v>
      </c>
      <c r="AB13" s="85">
        <f t="shared" si="10"/>
        <v>145965297</v>
      </c>
      <c r="AC13" s="45">
        <f t="shared" si="11"/>
        <v>0.2254082514784336</v>
      </c>
      <c r="AD13" s="84">
        <f>SUM(AD9:AD12)</f>
        <v>112655510</v>
      </c>
      <c r="AE13" s="85">
        <f>SUM(AE9:AE12)</f>
        <v>22724483</v>
      </c>
      <c r="AF13" s="85">
        <f t="shared" si="12"/>
        <v>135379993</v>
      </c>
      <c r="AG13" s="45">
        <f t="shared" si="13"/>
        <v>0.23108716083611067</v>
      </c>
      <c r="AH13" s="45">
        <f t="shared" si="14"/>
        <v>0.07818957414187477</v>
      </c>
      <c r="AI13" s="67">
        <f>SUM(AI9:AI12)</f>
        <v>585839527</v>
      </c>
      <c r="AJ13" s="67">
        <f>SUM(AJ9:AJ12)</f>
        <v>643661227</v>
      </c>
      <c r="AK13" s="67">
        <f>SUM(AK9:AK12)</f>
        <v>135379993</v>
      </c>
      <c r="AL13" s="67"/>
    </row>
    <row r="14" spans="1:38" s="14" customFormat="1" ht="12.75">
      <c r="A14" s="30" t="s">
        <v>98</v>
      </c>
      <c r="B14" s="64" t="s">
        <v>495</v>
      </c>
      <c r="C14" s="40" t="s">
        <v>496</v>
      </c>
      <c r="D14" s="80">
        <v>52126126</v>
      </c>
      <c r="E14" s="81">
        <v>9513000</v>
      </c>
      <c r="F14" s="82">
        <f t="shared" si="0"/>
        <v>61639126</v>
      </c>
      <c r="G14" s="80">
        <v>52126126</v>
      </c>
      <c r="H14" s="81">
        <v>9513000</v>
      </c>
      <c r="I14" s="83">
        <f t="shared" si="1"/>
        <v>61639126</v>
      </c>
      <c r="J14" s="80">
        <v>7562488</v>
      </c>
      <c r="K14" s="81">
        <v>184520</v>
      </c>
      <c r="L14" s="81">
        <f t="shared" si="2"/>
        <v>7747008</v>
      </c>
      <c r="M14" s="41">
        <f t="shared" si="3"/>
        <v>0.12568328759236463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7562488</v>
      </c>
      <c r="AA14" s="81">
        <v>184520</v>
      </c>
      <c r="AB14" s="81">
        <f t="shared" si="10"/>
        <v>7747008</v>
      </c>
      <c r="AC14" s="41">
        <f t="shared" si="11"/>
        <v>0.12568328759236463</v>
      </c>
      <c r="AD14" s="80">
        <v>7399507</v>
      </c>
      <c r="AE14" s="81">
        <v>627565</v>
      </c>
      <c r="AF14" s="81">
        <f t="shared" si="12"/>
        <v>8027072</v>
      </c>
      <c r="AG14" s="41">
        <f t="shared" si="13"/>
        <v>0.13909168555067294</v>
      </c>
      <c r="AH14" s="41">
        <f t="shared" si="14"/>
        <v>-0.03488993246852645</v>
      </c>
      <c r="AI14" s="13">
        <v>57710653</v>
      </c>
      <c r="AJ14" s="13">
        <v>57710653</v>
      </c>
      <c r="AK14" s="13">
        <v>8027072</v>
      </c>
      <c r="AL14" s="13"/>
    </row>
    <row r="15" spans="1:38" s="14" customFormat="1" ht="12.75">
      <c r="A15" s="30" t="s">
        <v>98</v>
      </c>
      <c r="B15" s="64" t="s">
        <v>497</v>
      </c>
      <c r="C15" s="40" t="s">
        <v>498</v>
      </c>
      <c r="D15" s="80">
        <v>150535174</v>
      </c>
      <c r="E15" s="81">
        <v>50598000</v>
      </c>
      <c r="F15" s="82">
        <f t="shared" si="0"/>
        <v>201133174</v>
      </c>
      <c r="G15" s="80">
        <v>150535174</v>
      </c>
      <c r="H15" s="81">
        <v>50598000</v>
      </c>
      <c r="I15" s="83">
        <f t="shared" si="1"/>
        <v>201133174</v>
      </c>
      <c r="J15" s="80">
        <v>28159433</v>
      </c>
      <c r="K15" s="81">
        <v>2765332</v>
      </c>
      <c r="L15" s="81">
        <f t="shared" si="2"/>
        <v>30924765</v>
      </c>
      <c r="M15" s="41">
        <f t="shared" si="3"/>
        <v>0.1537526822899936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28159433</v>
      </c>
      <c r="AA15" s="81">
        <v>2765332</v>
      </c>
      <c r="AB15" s="81">
        <f t="shared" si="10"/>
        <v>30924765</v>
      </c>
      <c r="AC15" s="41">
        <f t="shared" si="11"/>
        <v>0.1537526822899936</v>
      </c>
      <c r="AD15" s="80">
        <v>22344322</v>
      </c>
      <c r="AE15" s="81">
        <v>5649131</v>
      </c>
      <c r="AF15" s="81">
        <f t="shared" si="12"/>
        <v>27993453</v>
      </c>
      <c r="AG15" s="41">
        <f t="shared" si="13"/>
        <v>0.19723321359769</v>
      </c>
      <c r="AH15" s="41">
        <f t="shared" si="14"/>
        <v>0.10471419870924814</v>
      </c>
      <c r="AI15" s="13">
        <v>141930725</v>
      </c>
      <c r="AJ15" s="13">
        <v>141930725</v>
      </c>
      <c r="AK15" s="13">
        <v>27993453</v>
      </c>
      <c r="AL15" s="13"/>
    </row>
    <row r="16" spans="1:38" s="14" customFormat="1" ht="12.75">
      <c r="A16" s="30" t="s">
        <v>98</v>
      </c>
      <c r="B16" s="64" t="s">
        <v>499</v>
      </c>
      <c r="C16" s="40" t="s">
        <v>500</v>
      </c>
      <c r="D16" s="80">
        <v>34549734</v>
      </c>
      <c r="E16" s="81">
        <v>14108000</v>
      </c>
      <c r="F16" s="82">
        <f t="shared" si="0"/>
        <v>48657734</v>
      </c>
      <c r="G16" s="80">
        <v>34549734</v>
      </c>
      <c r="H16" s="81">
        <v>14108000</v>
      </c>
      <c r="I16" s="83">
        <f t="shared" si="1"/>
        <v>48657734</v>
      </c>
      <c r="J16" s="80">
        <v>12450130</v>
      </c>
      <c r="K16" s="81">
        <v>3811643</v>
      </c>
      <c r="L16" s="81">
        <f t="shared" si="2"/>
        <v>16261773</v>
      </c>
      <c r="M16" s="41">
        <f t="shared" si="3"/>
        <v>0.3342073636228107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12450130</v>
      </c>
      <c r="AA16" s="81">
        <v>3811643</v>
      </c>
      <c r="AB16" s="81">
        <f t="shared" si="10"/>
        <v>16261773</v>
      </c>
      <c r="AC16" s="41">
        <f t="shared" si="11"/>
        <v>0.3342073636228107</v>
      </c>
      <c r="AD16" s="80">
        <v>5746197</v>
      </c>
      <c r="AE16" s="81">
        <v>759674</v>
      </c>
      <c r="AF16" s="81">
        <f t="shared" si="12"/>
        <v>6505871</v>
      </c>
      <c r="AG16" s="41">
        <f t="shared" si="13"/>
        <v>0.22101049046108165</v>
      </c>
      <c r="AH16" s="41">
        <f t="shared" si="14"/>
        <v>1.4995535570871295</v>
      </c>
      <c r="AI16" s="13">
        <v>29436933</v>
      </c>
      <c r="AJ16" s="13">
        <v>29436933</v>
      </c>
      <c r="AK16" s="13">
        <v>6505871</v>
      </c>
      <c r="AL16" s="13"/>
    </row>
    <row r="17" spans="1:38" s="14" customFormat="1" ht="12.75">
      <c r="A17" s="30" t="s">
        <v>98</v>
      </c>
      <c r="B17" s="64" t="s">
        <v>501</v>
      </c>
      <c r="C17" s="40" t="s">
        <v>502</v>
      </c>
      <c r="D17" s="80">
        <v>58619753</v>
      </c>
      <c r="E17" s="81">
        <v>12018000</v>
      </c>
      <c r="F17" s="82">
        <f t="shared" si="0"/>
        <v>70637753</v>
      </c>
      <c r="G17" s="80">
        <v>58619753</v>
      </c>
      <c r="H17" s="81">
        <v>12018000</v>
      </c>
      <c r="I17" s="83">
        <f t="shared" si="1"/>
        <v>70637753</v>
      </c>
      <c r="J17" s="80">
        <v>11802541</v>
      </c>
      <c r="K17" s="81">
        <v>1088816</v>
      </c>
      <c r="L17" s="81">
        <f t="shared" si="2"/>
        <v>12891357</v>
      </c>
      <c r="M17" s="41">
        <f t="shared" si="3"/>
        <v>0.18249953392486876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11802541</v>
      </c>
      <c r="AA17" s="81">
        <v>1088816</v>
      </c>
      <c r="AB17" s="81">
        <f t="shared" si="10"/>
        <v>12891357</v>
      </c>
      <c r="AC17" s="41">
        <f t="shared" si="11"/>
        <v>0.18249953392486876</v>
      </c>
      <c r="AD17" s="80">
        <v>10718946</v>
      </c>
      <c r="AE17" s="81">
        <v>934088</v>
      </c>
      <c r="AF17" s="81">
        <f t="shared" si="12"/>
        <v>11653034</v>
      </c>
      <c r="AG17" s="41">
        <f t="shared" si="13"/>
        <v>0.16084781749693672</v>
      </c>
      <c r="AH17" s="41">
        <f t="shared" si="14"/>
        <v>0.10626614493701814</v>
      </c>
      <c r="AI17" s="13">
        <v>72447573</v>
      </c>
      <c r="AJ17" s="13">
        <v>62011717</v>
      </c>
      <c r="AK17" s="13">
        <v>11653034</v>
      </c>
      <c r="AL17" s="13"/>
    </row>
    <row r="18" spans="1:38" s="14" customFormat="1" ht="12.75">
      <c r="A18" s="30" t="s">
        <v>98</v>
      </c>
      <c r="B18" s="64" t="s">
        <v>503</v>
      </c>
      <c r="C18" s="40" t="s">
        <v>504</v>
      </c>
      <c r="D18" s="80">
        <v>34605000</v>
      </c>
      <c r="E18" s="81">
        <v>12083000</v>
      </c>
      <c r="F18" s="82">
        <f t="shared" si="0"/>
        <v>46688000</v>
      </c>
      <c r="G18" s="80">
        <v>34605000</v>
      </c>
      <c r="H18" s="81">
        <v>12083000</v>
      </c>
      <c r="I18" s="83">
        <f t="shared" si="1"/>
        <v>46688000</v>
      </c>
      <c r="J18" s="80">
        <v>11033578</v>
      </c>
      <c r="K18" s="81">
        <v>2658088</v>
      </c>
      <c r="L18" s="81">
        <f t="shared" si="2"/>
        <v>13691666</v>
      </c>
      <c r="M18" s="41">
        <f t="shared" si="3"/>
        <v>0.29325878169979436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11033578</v>
      </c>
      <c r="AA18" s="81">
        <v>2658088</v>
      </c>
      <c r="AB18" s="81">
        <f t="shared" si="10"/>
        <v>13691666</v>
      </c>
      <c r="AC18" s="41">
        <f t="shared" si="11"/>
        <v>0.29325878169979436</v>
      </c>
      <c r="AD18" s="80">
        <v>8041228</v>
      </c>
      <c r="AE18" s="81">
        <v>1295203</v>
      </c>
      <c r="AF18" s="81">
        <f t="shared" si="12"/>
        <v>9336431</v>
      </c>
      <c r="AG18" s="41">
        <f t="shared" si="13"/>
        <v>0.2579158214438597</v>
      </c>
      <c r="AH18" s="41">
        <f t="shared" si="14"/>
        <v>0.4664775008780122</v>
      </c>
      <c r="AI18" s="13">
        <v>36199528</v>
      </c>
      <c r="AJ18" s="13">
        <v>36199528</v>
      </c>
      <c r="AK18" s="13">
        <v>9336431</v>
      </c>
      <c r="AL18" s="13"/>
    </row>
    <row r="19" spans="1:38" s="14" customFormat="1" ht="12.75">
      <c r="A19" s="30" t="s">
        <v>98</v>
      </c>
      <c r="B19" s="64" t="s">
        <v>505</v>
      </c>
      <c r="C19" s="40" t="s">
        <v>506</v>
      </c>
      <c r="D19" s="80">
        <v>36992790</v>
      </c>
      <c r="E19" s="81">
        <v>20341100</v>
      </c>
      <c r="F19" s="82">
        <f t="shared" si="0"/>
        <v>57333890</v>
      </c>
      <c r="G19" s="80">
        <v>36992790</v>
      </c>
      <c r="H19" s="81">
        <v>20341100</v>
      </c>
      <c r="I19" s="83">
        <f t="shared" si="1"/>
        <v>57333890</v>
      </c>
      <c r="J19" s="80">
        <v>6197101</v>
      </c>
      <c r="K19" s="81">
        <v>1433869</v>
      </c>
      <c r="L19" s="81">
        <f t="shared" si="2"/>
        <v>7630970</v>
      </c>
      <c r="M19" s="41">
        <f t="shared" si="3"/>
        <v>0.1330970216742663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6197101</v>
      </c>
      <c r="AA19" s="81">
        <v>1433869</v>
      </c>
      <c r="AB19" s="81">
        <f t="shared" si="10"/>
        <v>7630970</v>
      </c>
      <c r="AC19" s="41">
        <f t="shared" si="11"/>
        <v>0.1330970216742663</v>
      </c>
      <c r="AD19" s="80">
        <v>4432183</v>
      </c>
      <c r="AE19" s="81">
        <v>754715</v>
      </c>
      <c r="AF19" s="81">
        <f t="shared" si="12"/>
        <v>5186898</v>
      </c>
      <c r="AG19" s="41">
        <f t="shared" si="13"/>
        <v>0.10917433992636955</v>
      </c>
      <c r="AH19" s="41">
        <f t="shared" si="14"/>
        <v>0.47120109167367463</v>
      </c>
      <c r="AI19" s="13">
        <v>47510230</v>
      </c>
      <c r="AJ19" s="13">
        <v>51556630</v>
      </c>
      <c r="AK19" s="13">
        <v>5186898</v>
      </c>
      <c r="AL19" s="13"/>
    </row>
    <row r="20" spans="1:38" s="14" customFormat="1" ht="12.75">
      <c r="A20" s="30" t="s">
        <v>117</v>
      </c>
      <c r="B20" s="64" t="s">
        <v>507</v>
      </c>
      <c r="C20" s="40" t="s">
        <v>508</v>
      </c>
      <c r="D20" s="80">
        <v>72087000</v>
      </c>
      <c r="E20" s="81">
        <v>849000</v>
      </c>
      <c r="F20" s="82">
        <f t="shared" si="0"/>
        <v>72936000</v>
      </c>
      <c r="G20" s="80">
        <v>72087000</v>
      </c>
      <c r="H20" s="81">
        <v>849000</v>
      </c>
      <c r="I20" s="83">
        <f t="shared" si="1"/>
        <v>72936000</v>
      </c>
      <c r="J20" s="80">
        <v>9158810</v>
      </c>
      <c r="K20" s="81">
        <v>19260</v>
      </c>
      <c r="L20" s="81">
        <f t="shared" si="2"/>
        <v>9178070</v>
      </c>
      <c r="M20" s="41">
        <f t="shared" si="3"/>
        <v>0.12583730942195898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9158810</v>
      </c>
      <c r="AA20" s="81">
        <v>19260</v>
      </c>
      <c r="AB20" s="81">
        <f t="shared" si="10"/>
        <v>9178070</v>
      </c>
      <c r="AC20" s="41">
        <f t="shared" si="11"/>
        <v>0.12583730942195898</v>
      </c>
      <c r="AD20" s="80">
        <v>13468998</v>
      </c>
      <c r="AE20" s="81">
        <v>30305</v>
      </c>
      <c r="AF20" s="81">
        <f t="shared" si="12"/>
        <v>13499303</v>
      </c>
      <c r="AG20" s="41">
        <f t="shared" si="13"/>
        <v>0.12561733055550228</v>
      </c>
      <c r="AH20" s="41">
        <f t="shared" si="14"/>
        <v>-0.3201078603836065</v>
      </c>
      <c r="AI20" s="13">
        <v>107463699</v>
      </c>
      <c r="AJ20" s="13">
        <v>107463699</v>
      </c>
      <c r="AK20" s="13">
        <v>13499303</v>
      </c>
      <c r="AL20" s="13"/>
    </row>
    <row r="21" spans="1:38" s="60" customFormat="1" ht="12.75">
      <c r="A21" s="65"/>
      <c r="B21" s="66" t="s">
        <v>509</v>
      </c>
      <c r="C21" s="33"/>
      <c r="D21" s="84">
        <f>SUM(D14:D20)</f>
        <v>439515577</v>
      </c>
      <c r="E21" s="85">
        <f>SUM(E14:E20)</f>
        <v>119510100</v>
      </c>
      <c r="F21" s="86">
        <f t="shared" si="0"/>
        <v>559025677</v>
      </c>
      <c r="G21" s="84">
        <f>SUM(G14:G20)</f>
        <v>439515577</v>
      </c>
      <c r="H21" s="85">
        <f>SUM(H14:H20)</f>
        <v>119510100</v>
      </c>
      <c r="I21" s="86">
        <f t="shared" si="1"/>
        <v>559025677</v>
      </c>
      <c r="J21" s="84">
        <f>SUM(J14:J20)</f>
        <v>86364081</v>
      </c>
      <c r="K21" s="85">
        <f>SUM(K14:K20)</f>
        <v>11961528</v>
      </c>
      <c r="L21" s="85">
        <f t="shared" si="2"/>
        <v>98325609</v>
      </c>
      <c r="M21" s="45">
        <f t="shared" si="3"/>
        <v>0.1758874646468162</v>
      </c>
      <c r="N21" s="114">
        <f>SUM(N14:N20)</f>
        <v>0</v>
      </c>
      <c r="O21" s="115">
        <f>SUM(O14:O20)</f>
        <v>0</v>
      </c>
      <c r="P21" s="116">
        <f t="shared" si="4"/>
        <v>0</v>
      </c>
      <c r="Q21" s="45">
        <f t="shared" si="5"/>
        <v>0</v>
      </c>
      <c r="R21" s="114">
        <f>SUM(R14:R20)</f>
        <v>0</v>
      </c>
      <c r="S21" s="116">
        <f>SUM(S14:S20)</f>
        <v>0</v>
      </c>
      <c r="T21" s="116">
        <f t="shared" si="6"/>
        <v>0</v>
      </c>
      <c r="U21" s="45">
        <f t="shared" si="7"/>
        <v>0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5">
        <f t="shared" si="9"/>
        <v>0</v>
      </c>
      <c r="Z21" s="84">
        <f>SUM(Z14:Z20)</f>
        <v>86364081</v>
      </c>
      <c r="AA21" s="85">
        <f>SUM(AA14:AA20)</f>
        <v>11961528</v>
      </c>
      <c r="AB21" s="85">
        <f t="shared" si="10"/>
        <v>98325609</v>
      </c>
      <c r="AC21" s="45">
        <f t="shared" si="11"/>
        <v>0.1758874646468162</v>
      </c>
      <c r="AD21" s="84">
        <f>SUM(AD14:AD20)</f>
        <v>72151381</v>
      </c>
      <c r="AE21" s="85">
        <f>SUM(AE14:AE20)</f>
        <v>10050681</v>
      </c>
      <c r="AF21" s="85">
        <f t="shared" si="12"/>
        <v>82202062</v>
      </c>
      <c r="AG21" s="45">
        <f t="shared" si="13"/>
        <v>0.16684021097564244</v>
      </c>
      <c r="AH21" s="45">
        <f t="shared" si="14"/>
        <v>0.19614528647712026</v>
      </c>
      <c r="AI21" s="67">
        <f>SUM(AI14:AI20)</f>
        <v>492699341</v>
      </c>
      <c r="AJ21" s="67">
        <f>SUM(AJ14:AJ20)</f>
        <v>486309885</v>
      </c>
      <c r="AK21" s="67">
        <f>SUM(AK14:AK20)</f>
        <v>82202062</v>
      </c>
      <c r="AL21" s="67"/>
    </row>
    <row r="22" spans="1:38" s="14" customFormat="1" ht="12.75">
      <c r="A22" s="30" t="s">
        <v>98</v>
      </c>
      <c r="B22" s="64" t="s">
        <v>510</v>
      </c>
      <c r="C22" s="40" t="s">
        <v>511</v>
      </c>
      <c r="D22" s="80">
        <v>43364372</v>
      </c>
      <c r="E22" s="81">
        <v>8995120</v>
      </c>
      <c r="F22" s="82">
        <f t="shared" si="0"/>
        <v>52359492</v>
      </c>
      <c r="G22" s="80">
        <v>43364372</v>
      </c>
      <c r="H22" s="81">
        <v>8995120</v>
      </c>
      <c r="I22" s="83">
        <f t="shared" si="1"/>
        <v>52359492</v>
      </c>
      <c r="J22" s="80">
        <v>11862006</v>
      </c>
      <c r="K22" s="81">
        <v>21994</v>
      </c>
      <c r="L22" s="81">
        <f t="shared" si="2"/>
        <v>11884000</v>
      </c>
      <c r="M22" s="41">
        <f t="shared" si="3"/>
        <v>0.22696935256743897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11862006</v>
      </c>
      <c r="AA22" s="81">
        <v>21994</v>
      </c>
      <c r="AB22" s="81">
        <f t="shared" si="10"/>
        <v>11884000</v>
      </c>
      <c r="AC22" s="41">
        <f t="shared" si="11"/>
        <v>0.22696935256743897</v>
      </c>
      <c r="AD22" s="80">
        <v>9529572</v>
      </c>
      <c r="AE22" s="81">
        <v>425676</v>
      </c>
      <c r="AF22" s="81">
        <f t="shared" si="12"/>
        <v>9955248</v>
      </c>
      <c r="AG22" s="41">
        <f t="shared" si="13"/>
        <v>0.1911596389966702</v>
      </c>
      <c r="AH22" s="41">
        <f t="shared" si="14"/>
        <v>0.19374223525119616</v>
      </c>
      <c r="AI22" s="13">
        <v>52078190</v>
      </c>
      <c r="AJ22" s="13">
        <v>52078190</v>
      </c>
      <c r="AK22" s="13">
        <v>9955248</v>
      </c>
      <c r="AL22" s="13"/>
    </row>
    <row r="23" spans="1:38" s="14" customFormat="1" ht="12.75">
      <c r="A23" s="30" t="s">
        <v>98</v>
      </c>
      <c r="B23" s="64" t="s">
        <v>512</v>
      </c>
      <c r="C23" s="40" t="s">
        <v>513</v>
      </c>
      <c r="D23" s="80">
        <v>72236998</v>
      </c>
      <c r="E23" s="81">
        <v>47589750</v>
      </c>
      <c r="F23" s="82">
        <f t="shared" si="0"/>
        <v>119826748</v>
      </c>
      <c r="G23" s="80">
        <v>72236998</v>
      </c>
      <c r="H23" s="81">
        <v>47589750</v>
      </c>
      <c r="I23" s="83">
        <f t="shared" si="1"/>
        <v>119826748</v>
      </c>
      <c r="J23" s="80">
        <v>16194343</v>
      </c>
      <c r="K23" s="81">
        <v>12995826</v>
      </c>
      <c r="L23" s="81">
        <f t="shared" si="2"/>
        <v>29190169</v>
      </c>
      <c r="M23" s="41">
        <f t="shared" si="3"/>
        <v>0.2436031143897855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16194343</v>
      </c>
      <c r="AA23" s="81">
        <v>12995826</v>
      </c>
      <c r="AB23" s="81">
        <f t="shared" si="10"/>
        <v>29190169</v>
      </c>
      <c r="AC23" s="41">
        <f t="shared" si="11"/>
        <v>0.2436031143897855</v>
      </c>
      <c r="AD23" s="80">
        <v>14957822</v>
      </c>
      <c r="AE23" s="81">
        <v>42059</v>
      </c>
      <c r="AF23" s="81">
        <f t="shared" si="12"/>
        <v>14999881</v>
      </c>
      <c r="AG23" s="41">
        <f t="shared" si="13"/>
        <v>0.13676946359338502</v>
      </c>
      <c r="AH23" s="41">
        <f t="shared" si="14"/>
        <v>0.946026705145194</v>
      </c>
      <c r="AI23" s="13">
        <v>109672734</v>
      </c>
      <c r="AJ23" s="13">
        <v>89131225</v>
      </c>
      <c r="AK23" s="13">
        <v>14999881</v>
      </c>
      <c r="AL23" s="13"/>
    </row>
    <row r="24" spans="1:38" s="14" customFormat="1" ht="12.75">
      <c r="A24" s="30" t="s">
        <v>98</v>
      </c>
      <c r="B24" s="64" t="s">
        <v>514</v>
      </c>
      <c r="C24" s="40" t="s">
        <v>515</v>
      </c>
      <c r="D24" s="80">
        <v>158684325</v>
      </c>
      <c r="E24" s="81">
        <v>20657000</v>
      </c>
      <c r="F24" s="82">
        <f t="shared" si="0"/>
        <v>179341325</v>
      </c>
      <c r="G24" s="80">
        <v>158684325</v>
      </c>
      <c r="H24" s="81">
        <v>20657000</v>
      </c>
      <c r="I24" s="83">
        <f t="shared" si="1"/>
        <v>179341325</v>
      </c>
      <c r="J24" s="80">
        <v>34564337</v>
      </c>
      <c r="K24" s="81">
        <v>645242</v>
      </c>
      <c r="L24" s="81">
        <f t="shared" si="2"/>
        <v>35209579</v>
      </c>
      <c r="M24" s="41">
        <f t="shared" si="3"/>
        <v>0.1963271934117806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34564337</v>
      </c>
      <c r="AA24" s="81">
        <v>645242</v>
      </c>
      <c r="AB24" s="81">
        <f t="shared" si="10"/>
        <v>35209579</v>
      </c>
      <c r="AC24" s="41">
        <f t="shared" si="11"/>
        <v>0.1963271934117806</v>
      </c>
      <c r="AD24" s="80">
        <v>30783813</v>
      </c>
      <c r="AE24" s="81">
        <v>2427587</v>
      </c>
      <c r="AF24" s="81">
        <f t="shared" si="12"/>
        <v>33211400</v>
      </c>
      <c r="AG24" s="41">
        <f t="shared" si="13"/>
        <v>0.1791091754808872</v>
      </c>
      <c r="AH24" s="41">
        <f t="shared" si="14"/>
        <v>0.06016545523525063</v>
      </c>
      <c r="AI24" s="13">
        <v>185425453</v>
      </c>
      <c r="AJ24" s="13">
        <v>185425453</v>
      </c>
      <c r="AK24" s="13">
        <v>33211400</v>
      </c>
      <c r="AL24" s="13"/>
    </row>
    <row r="25" spans="1:38" s="14" customFormat="1" ht="12.75">
      <c r="A25" s="30" t="s">
        <v>98</v>
      </c>
      <c r="B25" s="64" t="s">
        <v>516</v>
      </c>
      <c r="C25" s="40" t="s">
        <v>517</v>
      </c>
      <c r="D25" s="80">
        <v>38002611</v>
      </c>
      <c r="E25" s="81">
        <v>7892000</v>
      </c>
      <c r="F25" s="82">
        <f t="shared" si="0"/>
        <v>45894611</v>
      </c>
      <c r="G25" s="80">
        <v>38002611</v>
      </c>
      <c r="H25" s="81">
        <v>7892000</v>
      </c>
      <c r="I25" s="83">
        <f t="shared" si="1"/>
        <v>45894611</v>
      </c>
      <c r="J25" s="80">
        <v>10374502</v>
      </c>
      <c r="K25" s="81">
        <v>9061</v>
      </c>
      <c r="L25" s="81">
        <f t="shared" si="2"/>
        <v>10383563</v>
      </c>
      <c r="M25" s="41">
        <f t="shared" si="3"/>
        <v>0.22624797931068638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10374502</v>
      </c>
      <c r="AA25" s="81">
        <v>9061</v>
      </c>
      <c r="AB25" s="81">
        <f t="shared" si="10"/>
        <v>10383563</v>
      </c>
      <c r="AC25" s="41">
        <f t="shared" si="11"/>
        <v>0.22624797931068638</v>
      </c>
      <c r="AD25" s="80">
        <v>9003907</v>
      </c>
      <c r="AE25" s="81">
        <v>45872</v>
      </c>
      <c r="AF25" s="81">
        <f t="shared" si="12"/>
        <v>9049779</v>
      </c>
      <c r="AG25" s="41">
        <f t="shared" si="13"/>
        <v>0.2056720463000218</v>
      </c>
      <c r="AH25" s="41">
        <f t="shared" si="14"/>
        <v>0.14738304659152446</v>
      </c>
      <c r="AI25" s="13">
        <v>44001016</v>
      </c>
      <c r="AJ25" s="13">
        <v>50617234</v>
      </c>
      <c r="AK25" s="13">
        <v>9049779</v>
      </c>
      <c r="AL25" s="13"/>
    </row>
    <row r="26" spans="1:38" s="14" customFormat="1" ht="12.75">
      <c r="A26" s="30" t="s">
        <v>98</v>
      </c>
      <c r="B26" s="64" t="s">
        <v>518</v>
      </c>
      <c r="C26" s="40" t="s">
        <v>519</v>
      </c>
      <c r="D26" s="80">
        <v>28089221</v>
      </c>
      <c r="E26" s="81">
        <v>0</v>
      </c>
      <c r="F26" s="82">
        <f t="shared" si="0"/>
        <v>28089221</v>
      </c>
      <c r="G26" s="80">
        <v>28089221</v>
      </c>
      <c r="H26" s="81">
        <v>0</v>
      </c>
      <c r="I26" s="83">
        <f t="shared" si="1"/>
        <v>28089221</v>
      </c>
      <c r="J26" s="80">
        <v>5097667</v>
      </c>
      <c r="K26" s="81">
        <v>2885765</v>
      </c>
      <c r="L26" s="81">
        <f t="shared" si="2"/>
        <v>7983432</v>
      </c>
      <c r="M26" s="41">
        <f t="shared" si="3"/>
        <v>0.28421692434973544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5097667</v>
      </c>
      <c r="AA26" s="81">
        <v>2885765</v>
      </c>
      <c r="AB26" s="81">
        <f t="shared" si="10"/>
        <v>7983432</v>
      </c>
      <c r="AC26" s="41">
        <f t="shared" si="11"/>
        <v>0.28421692434973544</v>
      </c>
      <c r="AD26" s="80">
        <v>6040841</v>
      </c>
      <c r="AE26" s="81">
        <v>2894787</v>
      </c>
      <c r="AF26" s="81">
        <f t="shared" si="12"/>
        <v>8935628</v>
      </c>
      <c r="AG26" s="41">
        <f t="shared" si="13"/>
        <v>0.22603621657700645</v>
      </c>
      <c r="AH26" s="41">
        <f t="shared" si="14"/>
        <v>-0.10656173242664091</v>
      </c>
      <c r="AI26" s="13">
        <v>39531842</v>
      </c>
      <c r="AJ26" s="13">
        <v>39531842</v>
      </c>
      <c r="AK26" s="13">
        <v>8935628</v>
      </c>
      <c r="AL26" s="13"/>
    </row>
    <row r="27" spans="1:38" s="14" customFormat="1" ht="12.75">
      <c r="A27" s="30" t="s">
        <v>98</v>
      </c>
      <c r="B27" s="64" t="s">
        <v>520</v>
      </c>
      <c r="C27" s="40" t="s">
        <v>521</v>
      </c>
      <c r="D27" s="80">
        <v>38177625</v>
      </c>
      <c r="E27" s="81">
        <v>13852000</v>
      </c>
      <c r="F27" s="82">
        <f t="shared" si="0"/>
        <v>52029625</v>
      </c>
      <c r="G27" s="80">
        <v>38177625</v>
      </c>
      <c r="H27" s="81">
        <v>13852000</v>
      </c>
      <c r="I27" s="83">
        <f t="shared" si="1"/>
        <v>52029625</v>
      </c>
      <c r="J27" s="80">
        <v>10629467</v>
      </c>
      <c r="K27" s="81">
        <v>4483978</v>
      </c>
      <c r="L27" s="81">
        <f t="shared" si="2"/>
        <v>15113445</v>
      </c>
      <c r="M27" s="41">
        <f t="shared" si="3"/>
        <v>0.2904776845883475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10629467</v>
      </c>
      <c r="AA27" s="81">
        <v>4483978</v>
      </c>
      <c r="AB27" s="81">
        <f t="shared" si="10"/>
        <v>15113445</v>
      </c>
      <c r="AC27" s="41">
        <f t="shared" si="11"/>
        <v>0.2904776845883475</v>
      </c>
      <c r="AD27" s="80">
        <v>6196442</v>
      </c>
      <c r="AE27" s="81">
        <v>4244174</v>
      </c>
      <c r="AF27" s="81">
        <f t="shared" si="12"/>
        <v>10440616</v>
      </c>
      <c r="AG27" s="41">
        <f t="shared" si="13"/>
        <v>0.22336563657397354</v>
      </c>
      <c r="AH27" s="41">
        <f t="shared" si="14"/>
        <v>0.4475625767675011</v>
      </c>
      <c r="AI27" s="13">
        <v>46742266</v>
      </c>
      <c r="AJ27" s="13">
        <v>48141548</v>
      </c>
      <c r="AK27" s="13">
        <v>10440616</v>
      </c>
      <c r="AL27" s="13"/>
    </row>
    <row r="28" spans="1:38" s="14" customFormat="1" ht="12.75">
      <c r="A28" s="30" t="s">
        <v>98</v>
      </c>
      <c r="B28" s="64" t="s">
        <v>522</v>
      </c>
      <c r="C28" s="40" t="s">
        <v>523</v>
      </c>
      <c r="D28" s="80">
        <v>72608235</v>
      </c>
      <c r="E28" s="81">
        <v>11751000</v>
      </c>
      <c r="F28" s="82">
        <f t="shared" si="0"/>
        <v>84359235</v>
      </c>
      <c r="G28" s="80">
        <v>72608235</v>
      </c>
      <c r="H28" s="81">
        <v>11751000</v>
      </c>
      <c r="I28" s="83">
        <f t="shared" si="1"/>
        <v>84359235</v>
      </c>
      <c r="J28" s="80">
        <v>11998027</v>
      </c>
      <c r="K28" s="81">
        <v>1178900</v>
      </c>
      <c r="L28" s="81">
        <f t="shared" si="2"/>
        <v>13176927</v>
      </c>
      <c r="M28" s="41">
        <f t="shared" si="3"/>
        <v>0.15620017180098894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11998027</v>
      </c>
      <c r="AA28" s="81">
        <v>1178900</v>
      </c>
      <c r="AB28" s="81">
        <f t="shared" si="10"/>
        <v>13176927</v>
      </c>
      <c r="AC28" s="41">
        <f t="shared" si="11"/>
        <v>0.15620017180098894</v>
      </c>
      <c r="AD28" s="80">
        <v>12462820</v>
      </c>
      <c r="AE28" s="81">
        <v>952150</v>
      </c>
      <c r="AF28" s="81">
        <f t="shared" si="12"/>
        <v>13414970</v>
      </c>
      <c r="AG28" s="41">
        <f t="shared" si="13"/>
        <v>0.2479434555321798</v>
      </c>
      <c r="AH28" s="41">
        <f t="shared" si="14"/>
        <v>-0.017744579376621772</v>
      </c>
      <c r="AI28" s="13">
        <v>54104957</v>
      </c>
      <c r="AJ28" s="13">
        <v>55169573</v>
      </c>
      <c r="AK28" s="13">
        <v>13414970</v>
      </c>
      <c r="AL28" s="13"/>
    </row>
    <row r="29" spans="1:38" s="14" customFormat="1" ht="12.75">
      <c r="A29" s="30" t="s">
        <v>98</v>
      </c>
      <c r="B29" s="64" t="s">
        <v>524</v>
      </c>
      <c r="C29" s="40" t="s">
        <v>525</v>
      </c>
      <c r="D29" s="80">
        <v>166277</v>
      </c>
      <c r="E29" s="81">
        <v>42512560</v>
      </c>
      <c r="F29" s="82">
        <f t="shared" si="0"/>
        <v>42678837</v>
      </c>
      <c r="G29" s="80">
        <v>166277</v>
      </c>
      <c r="H29" s="81">
        <v>42512560</v>
      </c>
      <c r="I29" s="83">
        <f t="shared" si="1"/>
        <v>42678837</v>
      </c>
      <c r="J29" s="80">
        <v>20178929</v>
      </c>
      <c r="K29" s="81">
        <v>7314357</v>
      </c>
      <c r="L29" s="81">
        <f t="shared" si="2"/>
        <v>27493286</v>
      </c>
      <c r="M29" s="41">
        <f t="shared" si="3"/>
        <v>0.6441901404201806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20178929</v>
      </c>
      <c r="AA29" s="81">
        <v>7314357</v>
      </c>
      <c r="AB29" s="81">
        <f t="shared" si="10"/>
        <v>27493286</v>
      </c>
      <c r="AC29" s="41">
        <f t="shared" si="11"/>
        <v>0.6441901404201806</v>
      </c>
      <c r="AD29" s="80">
        <v>13807087</v>
      </c>
      <c r="AE29" s="81">
        <v>10314357</v>
      </c>
      <c r="AF29" s="81">
        <f t="shared" si="12"/>
        <v>24121444</v>
      </c>
      <c r="AG29" s="41">
        <f t="shared" si="13"/>
        <v>317.4166567973366</v>
      </c>
      <c r="AH29" s="41">
        <f t="shared" si="14"/>
        <v>0.13978607582531133</v>
      </c>
      <c r="AI29" s="13">
        <v>75993</v>
      </c>
      <c r="AJ29" s="13">
        <v>75993</v>
      </c>
      <c r="AK29" s="13">
        <v>24121444</v>
      </c>
      <c r="AL29" s="13"/>
    </row>
    <row r="30" spans="1:38" s="14" customFormat="1" ht="12.75">
      <c r="A30" s="30" t="s">
        <v>117</v>
      </c>
      <c r="B30" s="64" t="s">
        <v>526</v>
      </c>
      <c r="C30" s="40" t="s">
        <v>527</v>
      </c>
      <c r="D30" s="80">
        <v>56062453</v>
      </c>
      <c r="E30" s="81">
        <v>780000</v>
      </c>
      <c r="F30" s="82">
        <f t="shared" si="0"/>
        <v>56842453</v>
      </c>
      <c r="G30" s="80">
        <v>56062453</v>
      </c>
      <c r="H30" s="81">
        <v>780000</v>
      </c>
      <c r="I30" s="83">
        <f t="shared" si="1"/>
        <v>56842453</v>
      </c>
      <c r="J30" s="80">
        <v>14677581</v>
      </c>
      <c r="K30" s="81">
        <v>3981</v>
      </c>
      <c r="L30" s="81">
        <f t="shared" si="2"/>
        <v>14681562</v>
      </c>
      <c r="M30" s="41">
        <f t="shared" si="3"/>
        <v>0.2582851588055146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14677581</v>
      </c>
      <c r="AA30" s="81">
        <v>3981</v>
      </c>
      <c r="AB30" s="81">
        <f t="shared" si="10"/>
        <v>14681562</v>
      </c>
      <c r="AC30" s="41">
        <f t="shared" si="11"/>
        <v>0.2582851588055146</v>
      </c>
      <c r="AD30" s="80">
        <v>20122483</v>
      </c>
      <c r="AE30" s="81">
        <v>1254226</v>
      </c>
      <c r="AF30" s="81">
        <f t="shared" si="12"/>
        <v>21376709</v>
      </c>
      <c r="AG30" s="41">
        <f t="shared" si="13"/>
        <v>0.3972900756974555</v>
      </c>
      <c r="AH30" s="41">
        <f t="shared" si="14"/>
        <v>-0.31319821025771555</v>
      </c>
      <c r="AI30" s="13">
        <v>53806300</v>
      </c>
      <c r="AJ30" s="13">
        <v>53806300</v>
      </c>
      <c r="AK30" s="13">
        <v>21376709</v>
      </c>
      <c r="AL30" s="13"/>
    </row>
    <row r="31" spans="1:38" s="60" customFormat="1" ht="12.75">
      <c r="A31" s="65"/>
      <c r="B31" s="66" t="s">
        <v>528</v>
      </c>
      <c r="C31" s="33"/>
      <c r="D31" s="84">
        <f>SUM(D22:D30)</f>
        <v>507392117</v>
      </c>
      <c r="E31" s="85">
        <f>SUM(E22:E30)</f>
        <v>154029430</v>
      </c>
      <c r="F31" s="86">
        <f t="shared" si="0"/>
        <v>661421547</v>
      </c>
      <c r="G31" s="84">
        <f>SUM(G22:G30)</f>
        <v>507392117</v>
      </c>
      <c r="H31" s="85">
        <f>SUM(H22:H30)</f>
        <v>154029430</v>
      </c>
      <c r="I31" s="86">
        <f t="shared" si="1"/>
        <v>661421547</v>
      </c>
      <c r="J31" s="84">
        <f>SUM(J22:J30)</f>
        <v>135576859</v>
      </c>
      <c r="K31" s="85">
        <f>SUM(K22:K30)</f>
        <v>29539104</v>
      </c>
      <c r="L31" s="85">
        <f t="shared" si="2"/>
        <v>165115963</v>
      </c>
      <c r="M31" s="45">
        <f t="shared" si="3"/>
        <v>0.24963801640408306</v>
      </c>
      <c r="N31" s="114">
        <f>SUM(N22:N30)</f>
        <v>0</v>
      </c>
      <c r="O31" s="115">
        <f>SUM(O22:O30)</f>
        <v>0</v>
      </c>
      <c r="P31" s="116">
        <f t="shared" si="4"/>
        <v>0</v>
      </c>
      <c r="Q31" s="45">
        <f t="shared" si="5"/>
        <v>0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5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5">
        <f t="shared" si="9"/>
        <v>0</v>
      </c>
      <c r="Z31" s="84">
        <f>SUM(Z22:Z30)</f>
        <v>135576859</v>
      </c>
      <c r="AA31" s="85">
        <f>SUM(AA22:AA30)</f>
        <v>29539104</v>
      </c>
      <c r="AB31" s="85">
        <f t="shared" si="10"/>
        <v>165115963</v>
      </c>
      <c r="AC31" s="45">
        <f t="shared" si="11"/>
        <v>0.24963801640408306</v>
      </c>
      <c r="AD31" s="84">
        <f>SUM(AD22:AD30)</f>
        <v>122904787</v>
      </c>
      <c r="AE31" s="85">
        <f>SUM(AE22:AE30)</f>
        <v>22600888</v>
      </c>
      <c r="AF31" s="85">
        <f t="shared" si="12"/>
        <v>145505675</v>
      </c>
      <c r="AG31" s="45">
        <f t="shared" si="13"/>
        <v>0.2485412432153812</v>
      </c>
      <c r="AH31" s="45">
        <f t="shared" si="14"/>
        <v>0.13477335505986288</v>
      </c>
      <c r="AI31" s="67">
        <f>SUM(AI22:AI30)</f>
        <v>585438751</v>
      </c>
      <c r="AJ31" s="67">
        <f>SUM(AJ22:AJ30)</f>
        <v>573977358</v>
      </c>
      <c r="AK31" s="67">
        <f>SUM(AK22:AK30)</f>
        <v>145505675</v>
      </c>
      <c r="AL31" s="67"/>
    </row>
    <row r="32" spans="1:38" s="14" customFormat="1" ht="12.75">
      <c r="A32" s="30" t="s">
        <v>98</v>
      </c>
      <c r="B32" s="64" t="s">
        <v>529</v>
      </c>
      <c r="C32" s="40" t="s">
        <v>530</v>
      </c>
      <c r="D32" s="80">
        <v>19827212</v>
      </c>
      <c r="E32" s="81">
        <v>14367144</v>
      </c>
      <c r="F32" s="82">
        <f t="shared" si="0"/>
        <v>34194356</v>
      </c>
      <c r="G32" s="80">
        <v>19827212</v>
      </c>
      <c r="H32" s="81">
        <v>14367144</v>
      </c>
      <c r="I32" s="83">
        <f t="shared" si="1"/>
        <v>34194356</v>
      </c>
      <c r="J32" s="80">
        <v>7891413</v>
      </c>
      <c r="K32" s="81">
        <v>2759129</v>
      </c>
      <c r="L32" s="81">
        <f t="shared" si="2"/>
        <v>10650542</v>
      </c>
      <c r="M32" s="41">
        <f t="shared" si="3"/>
        <v>0.31147075850763206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7891413</v>
      </c>
      <c r="AA32" s="81">
        <v>2759129</v>
      </c>
      <c r="AB32" s="81">
        <f t="shared" si="10"/>
        <v>10650542</v>
      </c>
      <c r="AC32" s="41">
        <f t="shared" si="11"/>
        <v>0.31147075850763206</v>
      </c>
      <c r="AD32" s="80">
        <v>3325315</v>
      </c>
      <c r="AE32" s="81">
        <v>452040</v>
      </c>
      <c r="AF32" s="81">
        <f t="shared" si="12"/>
        <v>3777355</v>
      </c>
      <c r="AG32" s="41">
        <f t="shared" si="13"/>
        <v>0.18496856637859757</v>
      </c>
      <c r="AH32" s="41">
        <f t="shared" si="14"/>
        <v>1.8195766614469648</v>
      </c>
      <c r="AI32" s="13">
        <v>20421605</v>
      </c>
      <c r="AJ32" s="13">
        <v>20421605</v>
      </c>
      <c r="AK32" s="13">
        <v>3777355</v>
      </c>
      <c r="AL32" s="13"/>
    </row>
    <row r="33" spans="1:38" s="14" customFormat="1" ht="12.75">
      <c r="A33" s="30" t="s">
        <v>98</v>
      </c>
      <c r="B33" s="64" t="s">
        <v>531</v>
      </c>
      <c r="C33" s="40" t="s">
        <v>532</v>
      </c>
      <c r="D33" s="80">
        <v>128594634</v>
      </c>
      <c r="E33" s="81">
        <v>24968255</v>
      </c>
      <c r="F33" s="82">
        <f t="shared" si="0"/>
        <v>153562889</v>
      </c>
      <c r="G33" s="80">
        <v>128594634</v>
      </c>
      <c r="H33" s="81">
        <v>24968255</v>
      </c>
      <c r="I33" s="83">
        <f t="shared" si="1"/>
        <v>153562889</v>
      </c>
      <c r="J33" s="80">
        <v>24365138</v>
      </c>
      <c r="K33" s="81">
        <v>2360112</v>
      </c>
      <c r="L33" s="81">
        <f t="shared" si="2"/>
        <v>26725250</v>
      </c>
      <c r="M33" s="41">
        <f t="shared" si="3"/>
        <v>0.17403456117577992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24365138</v>
      </c>
      <c r="AA33" s="81">
        <v>2360112</v>
      </c>
      <c r="AB33" s="81">
        <f t="shared" si="10"/>
        <v>26725250</v>
      </c>
      <c r="AC33" s="41">
        <f t="shared" si="11"/>
        <v>0.17403456117577992</v>
      </c>
      <c r="AD33" s="80">
        <v>17723322</v>
      </c>
      <c r="AE33" s="81">
        <v>21794488</v>
      </c>
      <c r="AF33" s="81">
        <f t="shared" si="12"/>
        <v>39517810</v>
      </c>
      <c r="AG33" s="41">
        <f t="shared" si="13"/>
        <v>0.18698357533638918</v>
      </c>
      <c r="AH33" s="41">
        <f t="shared" si="14"/>
        <v>-0.3237163193000827</v>
      </c>
      <c r="AI33" s="13">
        <v>211343750</v>
      </c>
      <c r="AJ33" s="13">
        <v>211343750</v>
      </c>
      <c r="AK33" s="13">
        <v>39517810</v>
      </c>
      <c r="AL33" s="13"/>
    </row>
    <row r="34" spans="1:38" s="14" customFormat="1" ht="12.75">
      <c r="A34" s="30" t="s">
        <v>98</v>
      </c>
      <c r="B34" s="64" t="s">
        <v>533</v>
      </c>
      <c r="C34" s="40" t="s">
        <v>534</v>
      </c>
      <c r="D34" s="80">
        <v>375173223</v>
      </c>
      <c r="E34" s="81">
        <v>154276870</v>
      </c>
      <c r="F34" s="82">
        <f t="shared" si="0"/>
        <v>529450093</v>
      </c>
      <c r="G34" s="80">
        <v>375173223</v>
      </c>
      <c r="H34" s="81">
        <v>154276870</v>
      </c>
      <c r="I34" s="83">
        <f t="shared" si="1"/>
        <v>529450093</v>
      </c>
      <c r="J34" s="80">
        <v>94823788</v>
      </c>
      <c r="K34" s="81">
        <v>7194627</v>
      </c>
      <c r="L34" s="81">
        <f t="shared" si="2"/>
        <v>102018415</v>
      </c>
      <c r="M34" s="41">
        <f t="shared" si="3"/>
        <v>0.19268750038731225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94823788</v>
      </c>
      <c r="AA34" s="81">
        <v>7194627</v>
      </c>
      <c r="AB34" s="81">
        <f t="shared" si="10"/>
        <v>102018415</v>
      </c>
      <c r="AC34" s="41">
        <f t="shared" si="11"/>
        <v>0.19268750038731225</v>
      </c>
      <c r="AD34" s="80">
        <v>90657159</v>
      </c>
      <c r="AE34" s="81">
        <v>2084106</v>
      </c>
      <c r="AF34" s="81">
        <f t="shared" si="12"/>
        <v>92741265</v>
      </c>
      <c r="AG34" s="41">
        <f t="shared" si="13"/>
        <v>0.2314664613203966</v>
      </c>
      <c r="AH34" s="41">
        <f t="shared" si="14"/>
        <v>0.10003260145308568</v>
      </c>
      <c r="AI34" s="13">
        <v>400668263</v>
      </c>
      <c r="AJ34" s="13">
        <v>400668263</v>
      </c>
      <c r="AK34" s="13">
        <v>92741265</v>
      </c>
      <c r="AL34" s="13"/>
    </row>
    <row r="35" spans="1:38" s="14" customFormat="1" ht="12.75">
      <c r="A35" s="30" t="s">
        <v>98</v>
      </c>
      <c r="B35" s="64" t="s">
        <v>535</v>
      </c>
      <c r="C35" s="40" t="s">
        <v>536</v>
      </c>
      <c r="D35" s="80">
        <v>24810720</v>
      </c>
      <c r="E35" s="81">
        <v>17079000</v>
      </c>
      <c r="F35" s="82">
        <f t="shared" si="0"/>
        <v>41889720</v>
      </c>
      <c r="G35" s="80">
        <v>24810720</v>
      </c>
      <c r="H35" s="81">
        <v>17079000</v>
      </c>
      <c r="I35" s="83">
        <f t="shared" si="1"/>
        <v>41889720</v>
      </c>
      <c r="J35" s="80">
        <v>5143040</v>
      </c>
      <c r="K35" s="81">
        <v>1133551</v>
      </c>
      <c r="L35" s="81">
        <f t="shared" si="2"/>
        <v>6276591</v>
      </c>
      <c r="M35" s="41">
        <f t="shared" si="3"/>
        <v>0.14983606956551632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5143040</v>
      </c>
      <c r="AA35" s="81">
        <v>1133551</v>
      </c>
      <c r="AB35" s="81">
        <f t="shared" si="10"/>
        <v>6276591</v>
      </c>
      <c r="AC35" s="41">
        <f t="shared" si="11"/>
        <v>0.14983606956551632</v>
      </c>
      <c r="AD35" s="80">
        <v>5190133</v>
      </c>
      <c r="AE35" s="81">
        <v>2097338</v>
      </c>
      <c r="AF35" s="81">
        <f t="shared" si="12"/>
        <v>7287471</v>
      </c>
      <c r="AG35" s="41">
        <f t="shared" si="13"/>
        <v>0.3426290431916012</v>
      </c>
      <c r="AH35" s="41">
        <f t="shared" si="14"/>
        <v>-0.13871478871065146</v>
      </c>
      <c r="AI35" s="13">
        <v>21269274</v>
      </c>
      <c r="AJ35" s="13">
        <v>21269274</v>
      </c>
      <c r="AK35" s="13">
        <v>7287471</v>
      </c>
      <c r="AL35" s="13"/>
    </row>
    <row r="36" spans="1:38" s="14" customFormat="1" ht="12.75">
      <c r="A36" s="30" t="s">
        <v>98</v>
      </c>
      <c r="B36" s="64" t="s">
        <v>537</v>
      </c>
      <c r="C36" s="40" t="s">
        <v>538</v>
      </c>
      <c r="D36" s="80">
        <v>89596516</v>
      </c>
      <c r="E36" s="81">
        <v>68862100</v>
      </c>
      <c r="F36" s="82">
        <f t="shared" si="0"/>
        <v>158458616</v>
      </c>
      <c r="G36" s="80">
        <v>89596516</v>
      </c>
      <c r="H36" s="81">
        <v>68862100</v>
      </c>
      <c r="I36" s="83">
        <f t="shared" si="1"/>
        <v>158458616</v>
      </c>
      <c r="J36" s="80">
        <v>14991427</v>
      </c>
      <c r="K36" s="81">
        <v>12638510</v>
      </c>
      <c r="L36" s="81">
        <f t="shared" si="2"/>
        <v>27629937</v>
      </c>
      <c r="M36" s="41">
        <f t="shared" si="3"/>
        <v>0.1743668958966548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14991427</v>
      </c>
      <c r="AA36" s="81">
        <v>12638510</v>
      </c>
      <c r="AB36" s="81">
        <f t="shared" si="10"/>
        <v>27629937</v>
      </c>
      <c r="AC36" s="41">
        <f t="shared" si="11"/>
        <v>0.1743668958966548</v>
      </c>
      <c r="AD36" s="80">
        <v>20556043</v>
      </c>
      <c r="AE36" s="81">
        <v>5582940</v>
      </c>
      <c r="AF36" s="81">
        <f t="shared" si="12"/>
        <v>26138983</v>
      </c>
      <c r="AG36" s="41">
        <f t="shared" si="13"/>
        <v>0.15747943075344958</v>
      </c>
      <c r="AH36" s="41">
        <f t="shared" si="14"/>
        <v>0.057039480074645654</v>
      </c>
      <c r="AI36" s="13">
        <v>165983474</v>
      </c>
      <c r="AJ36" s="13">
        <v>165983474</v>
      </c>
      <c r="AK36" s="13">
        <v>26138983</v>
      </c>
      <c r="AL36" s="13"/>
    </row>
    <row r="37" spans="1:38" s="14" customFormat="1" ht="12.75">
      <c r="A37" s="30" t="s">
        <v>98</v>
      </c>
      <c r="B37" s="64" t="s">
        <v>539</v>
      </c>
      <c r="C37" s="40" t="s">
        <v>540</v>
      </c>
      <c r="D37" s="80">
        <v>52496000</v>
      </c>
      <c r="E37" s="81">
        <v>15157000</v>
      </c>
      <c r="F37" s="82">
        <f t="shared" si="0"/>
        <v>67653000</v>
      </c>
      <c r="G37" s="80">
        <v>52496000</v>
      </c>
      <c r="H37" s="81">
        <v>15157000</v>
      </c>
      <c r="I37" s="83">
        <f t="shared" si="1"/>
        <v>67653000</v>
      </c>
      <c r="J37" s="80">
        <v>8396401</v>
      </c>
      <c r="K37" s="81">
        <v>845032</v>
      </c>
      <c r="L37" s="81">
        <f t="shared" si="2"/>
        <v>9241433</v>
      </c>
      <c r="M37" s="41">
        <f t="shared" si="3"/>
        <v>0.13660049073950897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8396401</v>
      </c>
      <c r="AA37" s="81">
        <v>845032</v>
      </c>
      <c r="AB37" s="81">
        <f t="shared" si="10"/>
        <v>9241433</v>
      </c>
      <c r="AC37" s="41">
        <f t="shared" si="11"/>
        <v>0.13660049073950897</v>
      </c>
      <c r="AD37" s="80">
        <v>12730840</v>
      </c>
      <c r="AE37" s="81">
        <v>3510521</v>
      </c>
      <c r="AF37" s="81">
        <f t="shared" si="12"/>
        <v>16241361</v>
      </c>
      <c r="AG37" s="41">
        <f t="shared" si="13"/>
        <v>0.23994994980753387</v>
      </c>
      <c r="AH37" s="41">
        <f t="shared" si="14"/>
        <v>-0.43099392963434535</v>
      </c>
      <c r="AI37" s="13">
        <v>67686453</v>
      </c>
      <c r="AJ37" s="13">
        <v>67686453</v>
      </c>
      <c r="AK37" s="13">
        <v>16241361</v>
      </c>
      <c r="AL37" s="13"/>
    </row>
    <row r="38" spans="1:38" s="14" customFormat="1" ht="12.75">
      <c r="A38" s="30" t="s">
        <v>117</v>
      </c>
      <c r="B38" s="64" t="s">
        <v>541</v>
      </c>
      <c r="C38" s="40" t="s">
        <v>542</v>
      </c>
      <c r="D38" s="80">
        <v>73021000</v>
      </c>
      <c r="E38" s="81">
        <v>19139000</v>
      </c>
      <c r="F38" s="82">
        <f t="shared" si="0"/>
        <v>92160000</v>
      </c>
      <c r="G38" s="80">
        <v>73021000</v>
      </c>
      <c r="H38" s="81">
        <v>19139000</v>
      </c>
      <c r="I38" s="83">
        <f t="shared" si="1"/>
        <v>92160000</v>
      </c>
      <c r="J38" s="80">
        <v>11531222</v>
      </c>
      <c r="K38" s="81">
        <v>1468547</v>
      </c>
      <c r="L38" s="81">
        <f t="shared" si="2"/>
        <v>12999769</v>
      </c>
      <c r="M38" s="41">
        <f t="shared" si="3"/>
        <v>0.14105652126736112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11531222</v>
      </c>
      <c r="AA38" s="81">
        <v>1468547</v>
      </c>
      <c r="AB38" s="81">
        <f t="shared" si="10"/>
        <v>12999769</v>
      </c>
      <c r="AC38" s="41">
        <f t="shared" si="11"/>
        <v>0.14105652126736112</v>
      </c>
      <c r="AD38" s="80">
        <v>11791951</v>
      </c>
      <c r="AE38" s="81">
        <v>1691424</v>
      </c>
      <c r="AF38" s="81">
        <f t="shared" si="12"/>
        <v>13483375</v>
      </c>
      <c r="AG38" s="41">
        <f t="shared" si="13"/>
        <v>0.13101536865769475</v>
      </c>
      <c r="AH38" s="41">
        <f t="shared" si="14"/>
        <v>-0.03586683601101359</v>
      </c>
      <c r="AI38" s="13">
        <v>102914453</v>
      </c>
      <c r="AJ38" s="13">
        <v>102914453</v>
      </c>
      <c r="AK38" s="13">
        <v>13483375</v>
      </c>
      <c r="AL38" s="13"/>
    </row>
    <row r="39" spans="1:38" s="60" customFormat="1" ht="12.75">
      <c r="A39" s="65"/>
      <c r="B39" s="66" t="s">
        <v>543</v>
      </c>
      <c r="C39" s="33"/>
      <c r="D39" s="84">
        <f>SUM(D32:D38)</f>
        <v>763519305</v>
      </c>
      <c r="E39" s="85">
        <f>SUM(E32:E38)</f>
        <v>313849369</v>
      </c>
      <c r="F39" s="93">
        <f t="shared" si="0"/>
        <v>1077368674</v>
      </c>
      <c r="G39" s="84">
        <f>SUM(G32:G38)</f>
        <v>763519305</v>
      </c>
      <c r="H39" s="85">
        <f>SUM(H32:H38)</f>
        <v>313849369</v>
      </c>
      <c r="I39" s="86">
        <f t="shared" si="1"/>
        <v>1077368674</v>
      </c>
      <c r="J39" s="84">
        <f>SUM(J32:J38)</f>
        <v>167142429</v>
      </c>
      <c r="K39" s="85">
        <f>SUM(K32:K38)</f>
        <v>28399508</v>
      </c>
      <c r="L39" s="85">
        <f t="shared" si="2"/>
        <v>195541937</v>
      </c>
      <c r="M39" s="45">
        <f t="shared" si="3"/>
        <v>0.18149955694739273</v>
      </c>
      <c r="N39" s="114">
        <f>SUM(N32:N38)</f>
        <v>0</v>
      </c>
      <c r="O39" s="115">
        <f>SUM(O32:O38)</f>
        <v>0</v>
      </c>
      <c r="P39" s="116">
        <f t="shared" si="4"/>
        <v>0</v>
      </c>
      <c r="Q39" s="45">
        <f t="shared" si="5"/>
        <v>0</v>
      </c>
      <c r="R39" s="114">
        <f>SUM(R32:R38)</f>
        <v>0</v>
      </c>
      <c r="S39" s="116">
        <f>SUM(S32:S38)</f>
        <v>0</v>
      </c>
      <c r="T39" s="116">
        <f t="shared" si="6"/>
        <v>0</v>
      </c>
      <c r="U39" s="45">
        <f t="shared" si="7"/>
        <v>0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5">
        <f t="shared" si="9"/>
        <v>0</v>
      </c>
      <c r="Z39" s="84">
        <f>SUM(Z32:Z38)</f>
        <v>167142429</v>
      </c>
      <c r="AA39" s="85">
        <f>SUM(AA32:AA38)</f>
        <v>28399508</v>
      </c>
      <c r="AB39" s="85">
        <f t="shared" si="10"/>
        <v>195541937</v>
      </c>
      <c r="AC39" s="45">
        <f t="shared" si="11"/>
        <v>0.18149955694739273</v>
      </c>
      <c r="AD39" s="84">
        <f>SUM(AD32:AD38)</f>
        <v>161974763</v>
      </c>
      <c r="AE39" s="85">
        <f>SUM(AE32:AE38)</f>
        <v>37212857</v>
      </c>
      <c r="AF39" s="85">
        <f t="shared" si="12"/>
        <v>199187620</v>
      </c>
      <c r="AG39" s="45">
        <f t="shared" si="13"/>
        <v>0.20114125025329013</v>
      </c>
      <c r="AH39" s="45">
        <f t="shared" si="14"/>
        <v>-0.018302758976687428</v>
      </c>
      <c r="AI39" s="67">
        <f>SUM(AI32:AI38)</f>
        <v>990287272</v>
      </c>
      <c r="AJ39" s="67">
        <f>SUM(AJ32:AJ38)</f>
        <v>990287272</v>
      </c>
      <c r="AK39" s="67">
        <f>SUM(AK32:AK38)</f>
        <v>199187620</v>
      </c>
      <c r="AL39" s="67"/>
    </row>
    <row r="40" spans="1:38" s="14" customFormat="1" ht="12.75">
      <c r="A40" s="30" t="s">
        <v>98</v>
      </c>
      <c r="B40" s="64" t="s">
        <v>86</v>
      </c>
      <c r="C40" s="40" t="s">
        <v>87</v>
      </c>
      <c r="D40" s="80">
        <v>1198854050</v>
      </c>
      <c r="E40" s="81">
        <v>246419000</v>
      </c>
      <c r="F40" s="82">
        <f t="shared" si="0"/>
        <v>1445273050</v>
      </c>
      <c r="G40" s="80">
        <v>1198854050</v>
      </c>
      <c r="H40" s="81">
        <v>246419000</v>
      </c>
      <c r="I40" s="83">
        <f t="shared" si="1"/>
        <v>1445273050</v>
      </c>
      <c r="J40" s="80">
        <v>314706243</v>
      </c>
      <c r="K40" s="81">
        <v>21633498</v>
      </c>
      <c r="L40" s="81">
        <f t="shared" si="2"/>
        <v>336339741</v>
      </c>
      <c r="M40" s="41">
        <f t="shared" si="3"/>
        <v>0.23271709176338687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314706243</v>
      </c>
      <c r="AA40" s="81">
        <v>21633498</v>
      </c>
      <c r="AB40" s="81">
        <f t="shared" si="10"/>
        <v>336339741</v>
      </c>
      <c r="AC40" s="41">
        <f t="shared" si="11"/>
        <v>0.23271709176338687</v>
      </c>
      <c r="AD40" s="80">
        <v>153108282</v>
      </c>
      <c r="AE40" s="81">
        <v>9257004</v>
      </c>
      <c r="AF40" s="81">
        <f t="shared" si="12"/>
        <v>162365286</v>
      </c>
      <c r="AG40" s="41">
        <f t="shared" si="13"/>
        <v>0.12271556709002343</v>
      </c>
      <c r="AH40" s="41">
        <f t="shared" si="14"/>
        <v>1.0715003144206574</v>
      </c>
      <c r="AI40" s="13">
        <v>1323102601</v>
      </c>
      <c r="AJ40" s="13">
        <v>1157366985</v>
      </c>
      <c r="AK40" s="13">
        <v>162365286</v>
      </c>
      <c r="AL40" s="13"/>
    </row>
    <row r="41" spans="1:38" s="14" customFormat="1" ht="12.75">
      <c r="A41" s="30" t="s">
        <v>98</v>
      </c>
      <c r="B41" s="64" t="s">
        <v>544</v>
      </c>
      <c r="C41" s="40" t="s">
        <v>545</v>
      </c>
      <c r="D41" s="80">
        <v>92123000</v>
      </c>
      <c r="E41" s="81">
        <v>0</v>
      </c>
      <c r="F41" s="82">
        <f t="shared" si="0"/>
        <v>92123000</v>
      </c>
      <c r="G41" s="80">
        <v>92123000</v>
      </c>
      <c r="H41" s="81">
        <v>0</v>
      </c>
      <c r="I41" s="83">
        <f t="shared" si="1"/>
        <v>92123000</v>
      </c>
      <c r="J41" s="80">
        <v>4995844</v>
      </c>
      <c r="K41" s="81">
        <v>2239740</v>
      </c>
      <c r="L41" s="81">
        <f t="shared" si="2"/>
        <v>7235584</v>
      </c>
      <c r="M41" s="41">
        <f t="shared" si="3"/>
        <v>0.0785426440736841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4995844</v>
      </c>
      <c r="AA41" s="81">
        <v>2239740</v>
      </c>
      <c r="AB41" s="81">
        <f t="shared" si="10"/>
        <v>7235584</v>
      </c>
      <c r="AC41" s="41">
        <f t="shared" si="11"/>
        <v>0.0785426440736841</v>
      </c>
      <c r="AD41" s="80">
        <v>5423120</v>
      </c>
      <c r="AE41" s="81">
        <v>0</v>
      </c>
      <c r="AF41" s="81">
        <f t="shared" si="12"/>
        <v>5423120</v>
      </c>
      <c r="AG41" s="41">
        <f t="shared" si="13"/>
        <v>0.12409885583524027</v>
      </c>
      <c r="AH41" s="41">
        <f t="shared" si="14"/>
        <v>0.3342105651359366</v>
      </c>
      <c r="AI41" s="13">
        <v>43700000</v>
      </c>
      <c r="AJ41" s="13">
        <v>104375919</v>
      </c>
      <c r="AK41" s="13">
        <v>5423120</v>
      </c>
      <c r="AL41" s="13"/>
    </row>
    <row r="42" spans="1:38" s="14" customFormat="1" ht="12.75">
      <c r="A42" s="30" t="s">
        <v>98</v>
      </c>
      <c r="B42" s="64" t="s">
        <v>546</v>
      </c>
      <c r="C42" s="40" t="s">
        <v>547</v>
      </c>
      <c r="D42" s="80">
        <v>79749032</v>
      </c>
      <c r="E42" s="81">
        <v>40403267</v>
      </c>
      <c r="F42" s="82">
        <f t="shared" si="0"/>
        <v>120152299</v>
      </c>
      <c r="G42" s="80">
        <v>79749032</v>
      </c>
      <c r="H42" s="81">
        <v>40403267</v>
      </c>
      <c r="I42" s="83">
        <f t="shared" si="1"/>
        <v>120152299</v>
      </c>
      <c r="J42" s="80">
        <v>14659395</v>
      </c>
      <c r="K42" s="81">
        <v>324600</v>
      </c>
      <c r="L42" s="81">
        <f t="shared" si="2"/>
        <v>14983995</v>
      </c>
      <c r="M42" s="41">
        <f t="shared" si="3"/>
        <v>0.124708350357907</v>
      </c>
      <c r="N42" s="108">
        <v>0</v>
      </c>
      <c r="O42" s="109">
        <v>0</v>
      </c>
      <c r="P42" s="110">
        <f t="shared" si="4"/>
        <v>0</v>
      </c>
      <c r="Q42" s="41">
        <f t="shared" si="5"/>
        <v>0</v>
      </c>
      <c r="R42" s="108">
        <v>0</v>
      </c>
      <c r="S42" s="110">
        <v>0</v>
      </c>
      <c r="T42" s="110">
        <f t="shared" si="6"/>
        <v>0</v>
      </c>
      <c r="U42" s="41">
        <f t="shared" si="7"/>
        <v>0</v>
      </c>
      <c r="V42" s="108">
        <v>0</v>
      </c>
      <c r="W42" s="110">
        <v>0</v>
      </c>
      <c r="X42" s="110">
        <f t="shared" si="8"/>
        <v>0</v>
      </c>
      <c r="Y42" s="41">
        <f t="shared" si="9"/>
        <v>0</v>
      </c>
      <c r="Z42" s="80">
        <v>14659395</v>
      </c>
      <c r="AA42" s="81">
        <v>324600</v>
      </c>
      <c r="AB42" s="81">
        <f t="shared" si="10"/>
        <v>14983995</v>
      </c>
      <c r="AC42" s="41">
        <f t="shared" si="11"/>
        <v>0.124708350357907</v>
      </c>
      <c r="AD42" s="80">
        <v>16350550</v>
      </c>
      <c r="AE42" s="81">
        <v>7439358</v>
      </c>
      <c r="AF42" s="81">
        <f t="shared" si="12"/>
        <v>23789908</v>
      </c>
      <c r="AG42" s="41">
        <f t="shared" si="13"/>
        <v>0.25672270775627154</v>
      </c>
      <c r="AH42" s="41">
        <f t="shared" si="14"/>
        <v>-0.3701533019799824</v>
      </c>
      <c r="AI42" s="13">
        <v>92667720</v>
      </c>
      <c r="AJ42" s="13">
        <v>150893500</v>
      </c>
      <c r="AK42" s="13">
        <v>23789908</v>
      </c>
      <c r="AL42" s="13"/>
    </row>
    <row r="43" spans="1:38" s="14" customFormat="1" ht="12.75">
      <c r="A43" s="30" t="s">
        <v>98</v>
      </c>
      <c r="B43" s="64" t="s">
        <v>548</v>
      </c>
      <c r="C43" s="40" t="s">
        <v>549</v>
      </c>
      <c r="D43" s="80">
        <v>164300191</v>
      </c>
      <c r="E43" s="81">
        <v>45798477</v>
      </c>
      <c r="F43" s="83">
        <f t="shared" si="0"/>
        <v>210098668</v>
      </c>
      <c r="G43" s="80">
        <v>164300191</v>
      </c>
      <c r="H43" s="81">
        <v>45798477</v>
      </c>
      <c r="I43" s="82">
        <f t="shared" si="1"/>
        <v>210098668</v>
      </c>
      <c r="J43" s="80">
        <v>30438777</v>
      </c>
      <c r="K43" s="94">
        <v>5961010</v>
      </c>
      <c r="L43" s="81">
        <f t="shared" si="2"/>
        <v>36399787</v>
      </c>
      <c r="M43" s="41">
        <f t="shared" si="3"/>
        <v>0.1732509175165261</v>
      </c>
      <c r="N43" s="108">
        <v>0</v>
      </c>
      <c r="O43" s="109">
        <v>0</v>
      </c>
      <c r="P43" s="110">
        <f t="shared" si="4"/>
        <v>0</v>
      </c>
      <c r="Q43" s="41">
        <f t="shared" si="5"/>
        <v>0</v>
      </c>
      <c r="R43" s="108">
        <v>0</v>
      </c>
      <c r="S43" s="110">
        <v>0</v>
      </c>
      <c r="T43" s="110">
        <f t="shared" si="6"/>
        <v>0</v>
      </c>
      <c r="U43" s="41">
        <f t="shared" si="7"/>
        <v>0</v>
      </c>
      <c r="V43" s="108">
        <v>0</v>
      </c>
      <c r="W43" s="110">
        <v>0</v>
      </c>
      <c r="X43" s="110">
        <f t="shared" si="8"/>
        <v>0</v>
      </c>
      <c r="Y43" s="41">
        <f t="shared" si="9"/>
        <v>0</v>
      </c>
      <c r="Z43" s="80">
        <v>30438777</v>
      </c>
      <c r="AA43" s="81">
        <v>5961010</v>
      </c>
      <c r="AB43" s="81">
        <f t="shared" si="10"/>
        <v>36399787</v>
      </c>
      <c r="AC43" s="41">
        <f t="shared" si="11"/>
        <v>0.1732509175165261</v>
      </c>
      <c r="AD43" s="80">
        <v>13517064</v>
      </c>
      <c r="AE43" s="81">
        <v>2111282</v>
      </c>
      <c r="AF43" s="81">
        <f t="shared" si="12"/>
        <v>15628346</v>
      </c>
      <c r="AG43" s="41">
        <f t="shared" si="13"/>
        <v>0.45194754193175246</v>
      </c>
      <c r="AH43" s="41">
        <f t="shared" si="14"/>
        <v>1.3290876078633018</v>
      </c>
      <c r="AI43" s="13">
        <v>34580000</v>
      </c>
      <c r="AJ43" s="13">
        <v>168990534</v>
      </c>
      <c r="AK43" s="13">
        <v>15628346</v>
      </c>
      <c r="AL43" s="13"/>
    </row>
    <row r="44" spans="1:38" s="14" customFormat="1" ht="12.75">
      <c r="A44" s="30" t="s">
        <v>117</v>
      </c>
      <c r="B44" s="64" t="s">
        <v>550</v>
      </c>
      <c r="C44" s="40" t="s">
        <v>551</v>
      </c>
      <c r="D44" s="80">
        <v>105821260</v>
      </c>
      <c r="E44" s="81">
        <v>3399680</v>
      </c>
      <c r="F44" s="83">
        <f t="shared" si="0"/>
        <v>109220940</v>
      </c>
      <c r="G44" s="80">
        <v>105821260</v>
      </c>
      <c r="H44" s="81">
        <v>3399680</v>
      </c>
      <c r="I44" s="82">
        <f t="shared" si="1"/>
        <v>109220940</v>
      </c>
      <c r="J44" s="80">
        <v>14603081</v>
      </c>
      <c r="K44" s="94">
        <v>229770</v>
      </c>
      <c r="L44" s="81">
        <f t="shared" si="2"/>
        <v>14832851</v>
      </c>
      <c r="M44" s="41">
        <f t="shared" si="3"/>
        <v>0.13580592695869492</v>
      </c>
      <c r="N44" s="108">
        <v>0</v>
      </c>
      <c r="O44" s="109">
        <v>0</v>
      </c>
      <c r="P44" s="110">
        <f t="shared" si="4"/>
        <v>0</v>
      </c>
      <c r="Q44" s="41">
        <f t="shared" si="5"/>
        <v>0</v>
      </c>
      <c r="R44" s="108">
        <v>0</v>
      </c>
      <c r="S44" s="110">
        <v>0</v>
      </c>
      <c r="T44" s="110">
        <f t="shared" si="6"/>
        <v>0</v>
      </c>
      <c r="U44" s="41">
        <f t="shared" si="7"/>
        <v>0</v>
      </c>
      <c r="V44" s="108">
        <v>0</v>
      </c>
      <c r="W44" s="110">
        <v>0</v>
      </c>
      <c r="X44" s="110">
        <f t="shared" si="8"/>
        <v>0</v>
      </c>
      <c r="Y44" s="41">
        <f t="shared" si="9"/>
        <v>0</v>
      </c>
      <c r="Z44" s="80">
        <v>14603081</v>
      </c>
      <c r="AA44" s="81">
        <v>229770</v>
      </c>
      <c r="AB44" s="81">
        <f t="shared" si="10"/>
        <v>14832851</v>
      </c>
      <c r="AC44" s="41">
        <f t="shared" si="11"/>
        <v>0.13580592695869492</v>
      </c>
      <c r="AD44" s="80">
        <v>17004553</v>
      </c>
      <c r="AE44" s="81">
        <v>280362</v>
      </c>
      <c r="AF44" s="81">
        <f t="shared" si="12"/>
        <v>17284915</v>
      </c>
      <c r="AG44" s="41">
        <f t="shared" si="13"/>
        <v>0.15090831800961033</v>
      </c>
      <c r="AH44" s="41">
        <f t="shared" si="14"/>
        <v>-0.14186150177770618</v>
      </c>
      <c r="AI44" s="13">
        <v>114539180</v>
      </c>
      <c r="AJ44" s="13">
        <v>114539180</v>
      </c>
      <c r="AK44" s="13">
        <v>17284915</v>
      </c>
      <c r="AL44" s="13"/>
    </row>
    <row r="45" spans="1:38" s="60" customFormat="1" ht="12.75">
      <c r="A45" s="65"/>
      <c r="B45" s="66" t="s">
        <v>552</v>
      </c>
      <c r="C45" s="33"/>
      <c r="D45" s="84">
        <f>SUM(D40:D44)</f>
        <v>1640847533</v>
      </c>
      <c r="E45" s="85">
        <f>SUM(E40:E44)</f>
        <v>336020424</v>
      </c>
      <c r="F45" s="93">
        <f t="shared" si="0"/>
        <v>1976867957</v>
      </c>
      <c r="G45" s="84">
        <f>SUM(G40:G44)</f>
        <v>1640847533</v>
      </c>
      <c r="H45" s="85">
        <f>SUM(H40:H44)</f>
        <v>336020424</v>
      </c>
      <c r="I45" s="86">
        <f t="shared" si="1"/>
        <v>1976867957</v>
      </c>
      <c r="J45" s="84">
        <f>SUM(J40:J44)</f>
        <v>379403340</v>
      </c>
      <c r="K45" s="85">
        <f>SUM(K40:K44)</f>
        <v>30388618</v>
      </c>
      <c r="L45" s="85">
        <f t="shared" si="2"/>
        <v>409791958</v>
      </c>
      <c r="M45" s="45">
        <f t="shared" si="3"/>
        <v>0.20729354054677512</v>
      </c>
      <c r="N45" s="114">
        <f>SUM(N40:N44)</f>
        <v>0</v>
      </c>
      <c r="O45" s="115">
        <f>SUM(O40:O44)</f>
        <v>0</v>
      </c>
      <c r="P45" s="116">
        <f t="shared" si="4"/>
        <v>0</v>
      </c>
      <c r="Q45" s="45">
        <f t="shared" si="5"/>
        <v>0</v>
      </c>
      <c r="R45" s="114">
        <f>SUM(R40:R44)</f>
        <v>0</v>
      </c>
      <c r="S45" s="116">
        <f>SUM(S40:S44)</f>
        <v>0</v>
      </c>
      <c r="T45" s="116">
        <f t="shared" si="6"/>
        <v>0</v>
      </c>
      <c r="U45" s="45">
        <f t="shared" si="7"/>
        <v>0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5">
        <f t="shared" si="9"/>
        <v>0</v>
      </c>
      <c r="Z45" s="84">
        <f>SUM(Z40:Z44)</f>
        <v>379403340</v>
      </c>
      <c r="AA45" s="85">
        <f>SUM(AA40:AA44)</f>
        <v>30388618</v>
      </c>
      <c r="AB45" s="85">
        <f t="shared" si="10"/>
        <v>409791958</v>
      </c>
      <c r="AC45" s="45">
        <f t="shared" si="11"/>
        <v>0.20729354054677512</v>
      </c>
      <c r="AD45" s="84">
        <f>SUM(AD40:AD44)</f>
        <v>205403569</v>
      </c>
      <c r="AE45" s="85">
        <f>SUM(AE40:AE44)</f>
        <v>19088006</v>
      </c>
      <c r="AF45" s="85">
        <f t="shared" si="12"/>
        <v>224491575</v>
      </c>
      <c r="AG45" s="45">
        <f t="shared" si="13"/>
        <v>0.13955802574891976</v>
      </c>
      <c r="AH45" s="45">
        <f t="shared" si="14"/>
        <v>0.8254224373453658</v>
      </c>
      <c r="AI45" s="67">
        <f>SUM(AI40:AI44)</f>
        <v>1608589501</v>
      </c>
      <c r="AJ45" s="67">
        <f>SUM(AJ40:AJ44)</f>
        <v>1696166118</v>
      </c>
      <c r="AK45" s="67">
        <f>SUM(AK40:AK44)</f>
        <v>224491575</v>
      </c>
      <c r="AL45" s="67"/>
    </row>
    <row r="46" spans="1:38" s="60" customFormat="1" ht="12.75">
      <c r="A46" s="65"/>
      <c r="B46" s="66" t="s">
        <v>553</v>
      </c>
      <c r="C46" s="33"/>
      <c r="D46" s="84">
        <f>SUM(D9:D12,D14:D20,D22:D30,D32:D38,D40:D44)</f>
        <v>3823154175</v>
      </c>
      <c r="E46" s="85">
        <f>SUM(E9:E12,E14:E20,E22:E30,E32:E38,E40:E44)</f>
        <v>1099089368</v>
      </c>
      <c r="F46" s="93">
        <f t="shared" si="0"/>
        <v>4922243543</v>
      </c>
      <c r="G46" s="84">
        <f>SUM(G9:G12,G14:G20,G22:G30,G32:G38,G40:G44)</f>
        <v>3823154175</v>
      </c>
      <c r="H46" s="85">
        <f>SUM(H9:H12,H14:H20,H22:H30,H32:H38,H40:H44)</f>
        <v>1099089368</v>
      </c>
      <c r="I46" s="86">
        <f t="shared" si="1"/>
        <v>4922243543</v>
      </c>
      <c r="J46" s="84">
        <f>SUM(J9:J12,J14:J20,J22:J30,J32:J38,J40:J44)</f>
        <v>887734328</v>
      </c>
      <c r="K46" s="85">
        <f>SUM(K9:K12,K14:K20,K22:K30,K32:K38,K40:K44)</f>
        <v>127006436</v>
      </c>
      <c r="L46" s="85">
        <f t="shared" si="2"/>
        <v>1014740764</v>
      </c>
      <c r="M46" s="45">
        <f t="shared" si="3"/>
        <v>0.20615411552382018</v>
      </c>
      <c r="N46" s="114">
        <f>SUM(N9:N12,N14:N20,N22:N30,N32:N38,N40:N44)</f>
        <v>0</v>
      </c>
      <c r="O46" s="115">
        <f>SUM(O9:O12,O14:O20,O22:O30,O32:O38,O40:O44)</f>
        <v>0</v>
      </c>
      <c r="P46" s="116">
        <f t="shared" si="4"/>
        <v>0</v>
      </c>
      <c r="Q46" s="45">
        <f t="shared" si="5"/>
        <v>0</v>
      </c>
      <c r="R46" s="114">
        <f>SUM(R9:R12,R14:R20,R22:R30,R32:R38,R40:R44)</f>
        <v>0</v>
      </c>
      <c r="S46" s="116">
        <f>SUM(S9:S12,S14:S20,S22:S30,S32:S38,S40:S44)</f>
        <v>0</v>
      </c>
      <c r="T46" s="116">
        <f t="shared" si="6"/>
        <v>0</v>
      </c>
      <c r="U46" s="45">
        <f t="shared" si="7"/>
        <v>0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5">
        <f t="shared" si="9"/>
        <v>0</v>
      </c>
      <c r="Z46" s="84">
        <f>SUM(Z9:Z12,Z14:Z20,Z22:Z30,Z32:Z38,Z40:Z44)</f>
        <v>887734328</v>
      </c>
      <c r="AA46" s="85">
        <f>SUM(AA9:AA12,AA14:AA20,AA22:AA30,AA32:AA38,AA40:AA44)</f>
        <v>127006436</v>
      </c>
      <c r="AB46" s="85">
        <f t="shared" si="10"/>
        <v>1014740764</v>
      </c>
      <c r="AC46" s="45">
        <f t="shared" si="11"/>
        <v>0.20615411552382018</v>
      </c>
      <c r="AD46" s="84">
        <f>SUM(AD9:AD12,AD14:AD20,AD22:AD30,AD32:AD38,AD40:AD44)</f>
        <v>675090010</v>
      </c>
      <c r="AE46" s="85">
        <f>SUM(AE9:AE12,AE14:AE20,AE22:AE30,AE32:AE38,AE40:AE44)</f>
        <v>111676915</v>
      </c>
      <c r="AF46" s="85">
        <f t="shared" si="12"/>
        <v>786766925</v>
      </c>
      <c r="AG46" s="45">
        <f t="shared" si="13"/>
        <v>0.18456340579601013</v>
      </c>
      <c r="AH46" s="45">
        <f t="shared" si="14"/>
        <v>0.2897603238722828</v>
      </c>
      <c r="AI46" s="67">
        <f>SUM(AI9:AI12,AI14:AI20,AI22:AI30,AI32:AI38,AI40:AI44)</f>
        <v>4262854392</v>
      </c>
      <c r="AJ46" s="67">
        <f>SUM(AJ9:AJ12,AJ14:AJ20,AJ22:AJ30,AJ32:AJ38,AJ40:AJ44)</f>
        <v>4390401860</v>
      </c>
      <c r="AK46" s="67">
        <f>SUM(AK9:AK12,AK14:AK20,AK22:AK30,AK32:AK38,AK40:AK44)</f>
        <v>786766925</v>
      </c>
      <c r="AL46" s="67"/>
    </row>
    <row r="47" spans="1:38" s="14" customFormat="1" ht="12.75">
      <c r="A47" s="68"/>
      <c r="B47" s="69"/>
      <c r="C47" s="70"/>
      <c r="D47" s="96"/>
      <c r="E47" s="96"/>
      <c r="F47" s="97"/>
      <c r="G47" s="98"/>
      <c r="H47" s="96"/>
      <c r="I47" s="99"/>
      <c r="J47" s="98"/>
      <c r="K47" s="100"/>
      <c r="L47" s="96"/>
      <c r="M47" s="74"/>
      <c r="N47" s="98"/>
      <c r="O47" s="100"/>
      <c r="P47" s="96"/>
      <c r="Q47" s="74"/>
      <c r="R47" s="98"/>
      <c r="S47" s="100"/>
      <c r="T47" s="96"/>
      <c r="U47" s="74"/>
      <c r="V47" s="98"/>
      <c r="W47" s="100"/>
      <c r="X47" s="96"/>
      <c r="Y47" s="74"/>
      <c r="Z47" s="98"/>
      <c r="AA47" s="100"/>
      <c r="AB47" s="96"/>
      <c r="AC47" s="74"/>
      <c r="AD47" s="98"/>
      <c r="AE47" s="96"/>
      <c r="AF47" s="96"/>
      <c r="AG47" s="74"/>
      <c r="AH47" s="74"/>
      <c r="AI47" s="13"/>
      <c r="AJ47" s="13"/>
      <c r="AK47" s="13"/>
      <c r="AL47" s="13"/>
    </row>
    <row r="48" spans="1:38" s="77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7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7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5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5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5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5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5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5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5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5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5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5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5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5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5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5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5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5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5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5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5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5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5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5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5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5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5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5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5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5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5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5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5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5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5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5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4" t="s">
        <v>554</v>
      </c>
      <c r="C9" s="40" t="s">
        <v>555</v>
      </c>
      <c r="D9" s="80">
        <v>198038355</v>
      </c>
      <c r="E9" s="81">
        <v>92023600</v>
      </c>
      <c r="F9" s="82">
        <f>$D9+$E9</f>
        <v>290061955</v>
      </c>
      <c r="G9" s="80">
        <v>198038355</v>
      </c>
      <c r="H9" s="81">
        <v>92023600</v>
      </c>
      <c r="I9" s="83">
        <f>$G9+$H9</f>
        <v>290061955</v>
      </c>
      <c r="J9" s="80">
        <v>36993078</v>
      </c>
      <c r="K9" s="81">
        <v>9347172</v>
      </c>
      <c r="L9" s="81">
        <f>$J9+$K9</f>
        <v>46340250</v>
      </c>
      <c r="M9" s="41">
        <f>IF($F9=0,0,$L9/$F9)</f>
        <v>0.15975983475668154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36993078</v>
      </c>
      <c r="AA9" s="81">
        <v>9347172</v>
      </c>
      <c r="AB9" s="81">
        <f>$Z9+$AA9</f>
        <v>46340250</v>
      </c>
      <c r="AC9" s="41">
        <f>IF($F9=0,0,$AB9/$F9)</f>
        <v>0.15975983475668154</v>
      </c>
      <c r="AD9" s="80">
        <v>20344881</v>
      </c>
      <c r="AE9" s="81">
        <v>12907117</v>
      </c>
      <c r="AF9" s="81">
        <f>$AD9+$AE9</f>
        <v>33251998</v>
      </c>
      <c r="AG9" s="41">
        <f>IF($AI9=0,0,$AK9/$AI9)</f>
        <v>0.13750805247360862</v>
      </c>
      <c r="AH9" s="41">
        <f>IF($AF9=0,0,(($L9/$AF9)-1))</f>
        <v>0.39360798710501554</v>
      </c>
      <c r="AI9" s="13">
        <v>241818551</v>
      </c>
      <c r="AJ9" s="13">
        <v>241818551</v>
      </c>
      <c r="AK9" s="13">
        <v>33251998</v>
      </c>
      <c r="AL9" s="13"/>
    </row>
    <row r="10" spans="1:38" s="14" customFormat="1" ht="12.75">
      <c r="A10" s="30" t="s">
        <v>98</v>
      </c>
      <c r="B10" s="64" t="s">
        <v>70</v>
      </c>
      <c r="C10" s="40" t="s">
        <v>71</v>
      </c>
      <c r="D10" s="80">
        <v>949715000</v>
      </c>
      <c r="E10" s="81">
        <v>284250000</v>
      </c>
      <c r="F10" s="83">
        <f aca="true" t="shared" si="0" ref="F10:F36">$D10+$E10</f>
        <v>1233965000</v>
      </c>
      <c r="G10" s="80">
        <v>949715000</v>
      </c>
      <c r="H10" s="81">
        <v>284250000</v>
      </c>
      <c r="I10" s="83">
        <f aca="true" t="shared" si="1" ref="I10:I36">$G10+$H10</f>
        <v>1233965000</v>
      </c>
      <c r="J10" s="80">
        <v>177846177</v>
      </c>
      <c r="K10" s="81">
        <v>19162328</v>
      </c>
      <c r="L10" s="81">
        <f aca="true" t="shared" si="2" ref="L10:L36">$J10+$K10</f>
        <v>197008505</v>
      </c>
      <c r="M10" s="41">
        <f aca="true" t="shared" si="3" ref="M10:M36">IF($F10=0,0,$L10/$F10)</f>
        <v>0.15965485649917138</v>
      </c>
      <c r="N10" s="108">
        <v>0</v>
      </c>
      <c r="O10" s="109">
        <v>0</v>
      </c>
      <c r="P10" s="110">
        <f aca="true" t="shared" si="4" ref="P10:P36">$N10+$O10</f>
        <v>0</v>
      </c>
      <c r="Q10" s="41">
        <f aca="true" t="shared" si="5" ref="Q10:Q36">IF($F10=0,0,$P10/$F10)</f>
        <v>0</v>
      </c>
      <c r="R10" s="108">
        <v>0</v>
      </c>
      <c r="S10" s="110">
        <v>0</v>
      </c>
      <c r="T10" s="110">
        <f aca="true" t="shared" si="6" ref="T10:T36">$R10+$S10</f>
        <v>0</v>
      </c>
      <c r="U10" s="41">
        <f aca="true" t="shared" si="7" ref="U10:U36">IF($I10=0,0,$T10/$I10)</f>
        <v>0</v>
      </c>
      <c r="V10" s="108">
        <v>0</v>
      </c>
      <c r="W10" s="110">
        <v>0</v>
      </c>
      <c r="X10" s="110">
        <f aca="true" t="shared" si="8" ref="X10:X36">$V10+$W10</f>
        <v>0</v>
      </c>
      <c r="Y10" s="41">
        <f aca="true" t="shared" si="9" ref="Y10:Y36">IF($I10=0,0,$X10/$I10)</f>
        <v>0</v>
      </c>
      <c r="Z10" s="80">
        <v>177846177</v>
      </c>
      <c r="AA10" s="81">
        <v>19162328</v>
      </c>
      <c r="AB10" s="81">
        <f aca="true" t="shared" si="10" ref="AB10:AB36">$Z10+$AA10</f>
        <v>197008505</v>
      </c>
      <c r="AC10" s="41">
        <f aca="true" t="shared" si="11" ref="AC10:AC36">IF($F10=0,0,$AB10/$F10)</f>
        <v>0.15965485649917138</v>
      </c>
      <c r="AD10" s="80">
        <v>158110650</v>
      </c>
      <c r="AE10" s="81">
        <v>2481152</v>
      </c>
      <c r="AF10" s="81">
        <f aca="true" t="shared" si="12" ref="AF10:AF36">$AD10+$AE10</f>
        <v>160591802</v>
      </c>
      <c r="AG10" s="41">
        <f aca="true" t="shared" si="13" ref="AG10:AG36">IF($AI10=0,0,$AK10/$AI10)</f>
        <v>0.16327149525256116</v>
      </c>
      <c r="AH10" s="41">
        <f aca="true" t="shared" si="14" ref="AH10:AH36">IF($AF10=0,0,(($L10/$AF10)-1))</f>
        <v>0.2267656414989352</v>
      </c>
      <c r="AI10" s="13">
        <v>983587501</v>
      </c>
      <c r="AJ10" s="13">
        <v>882794184</v>
      </c>
      <c r="AK10" s="13">
        <v>160591802</v>
      </c>
      <c r="AL10" s="13"/>
    </row>
    <row r="11" spans="1:38" s="14" customFormat="1" ht="12.75">
      <c r="A11" s="30" t="s">
        <v>98</v>
      </c>
      <c r="B11" s="64" t="s">
        <v>84</v>
      </c>
      <c r="C11" s="40" t="s">
        <v>85</v>
      </c>
      <c r="D11" s="80">
        <v>2242662604</v>
      </c>
      <c r="E11" s="81">
        <v>496604923</v>
      </c>
      <c r="F11" s="82">
        <f t="shared" si="0"/>
        <v>2739267527</v>
      </c>
      <c r="G11" s="80">
        <v>2242662604</v>
      </c>
      <c r="H11" s="81">
        <v>496604923</v>
      </c>
      <c r="I11" s="83">
        <f t="shared" si="1"/>
        <v>2739267527</v>
      </c>
      <c r="J11" s="80">
        <v>472099112</v>
      </c>
      <c r="K11" s="81">
        <v>24592824</v>
      </c>
      <c r="L11" s="81">
        <f t="shared" si="2"/>
        <v>496691936</v>
      </c>
      <c r="M11" s="41">
        <f t="shared" si="3"/>
        <v>0.1813229015071663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472099112</v>
      </c>
      <c r="AA11" s="81">
        <v>24592824</v>
      </c>
      <c r="AB11" s="81">
        <f t="shared" si="10"/>
        <v>496691936</v>
      </c>
      <c r="AC11" s="41">
        <f t="shared" si="11"/>
        <v>0.1813229015071663</v>
      </c>
      <c r="AD11" s="80">
        <v>530485979</v>
      </c>
      <c r="AE11" s="81">
        <v>34706904</v>
      </c>
      <c r="AF11" s="81">
        <f t="shared" si="12"/>
        <v>565192883</v>
      </c>
      <c r="AG11" s="41">
        <f t="shared" si="13"/>
        <v>0.24247639647569263</v>
      </c>
      <c r="AH11" s="41">
        <f t="shared" si="14"/>
        <v>-0.12119923845537883</v>
      </c>
      <c r="AI11" s="13">
        <v>2330919179</v>
      </c>
      <c r="AJ11" s="13">
        <v>2330919179</v>
      </c>
      <c r="AK11" s="13">
        <v>565192883</v>
      </c>
      <c r="AL11" s="13"/>
    </row>
    <row r="12" spans="1:38" s="14" customFormat="1" ht="12.75">
      <c r="A12" s="30" t="s">
        <v>98</v>
      </c>
      <c r="B12" s="64" t="s">
        <v>556</v>
      </c>
      <c r="C12" s="40" t="s">
        <v>557</v>
      </c>
      <c r="D12" s="80">
        <v>94719282</v>
      </c>
      <c r="E12" s="81">
        <v>26998000</v>
      </c>
      <c r="F12" s="82">
        <f t="shared" si="0"/>
        <v>121717282</v>
      </c>
      <c r="G12" s="80">
        <v>94719282</v>
      </c>
      <c r="H12" s="81">
        <v>26998000</v>
      </c>
      <c r="I12" s="83">
        <f t="shared" si="1"/>
        <v>121717282</v>
      </c>
      <c r="J12" s="80">
        <v>25500999</v>
      </c>
      <c r="K12" s="81">
        <v>5510245</v>
      </c>
      <c r="L12" s="81">
        <f t="shared" si="2"/>
        <v>31011244</v>
      </c>
      <c r="M12" s="41">
        <f t="shared" si="3"/>
        <v>0.2547809439254485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25500999</v>
      </c>
      <c r="AA12" s="81">
        <v>5510245</v>
      </c>
      <c r="AB12" s="81">
        <f t="shared" si="10"/>
        <v>31011244</v>
      </c>
      <c r="AC12" s="41">
        <f t="shared" si="11"/>
        <v>0.2547809439254485</v>
      </c>
      <c r="AD12" s="80">
        <v>22554836</v>
      </c>
      <c r="AE12" s="81">
        <v>687868</v>
      </c>
      <c r="AF12" s="81">
        <f t="shared" si="12"/>
        <v>23242704</v>
      </c>
      <c r="AG12" s="41">
        <f t="shared" si="13"/>
        <v>0.2290978315495319</v>
      </c>
      <c r="AH12" s="41">
        <f t="shared" si="14"/>
        <v>0.3342356379877316</v>
      </c>
      <c r="AI12" s="13">
        <v>101453182</v>
      </c>
      <c r="AJ12" s="13">
        <v>109991466</v>
      </c>
      <c r="AK12" s="13">
        <v>23242704</v>
      </c>
      <c r="AL12" s="13"/>
    </row>
    <row r="13" spans="1:38" s="14" customFormat="1" ht="12.75">
      <c r="A13" s="30" t="s">
        <v>98</v>
      </c>
      <c r="B13" s="64" t="s">
        <v>558</v>
      </c>
      <c r="C13" s="40" t="s">
        <v>559</v>
      </c>
      <c r="D13" s="80">
        <v>376771565</v>
      </c>
      <c r="E13" s="81">
        <v>144620000</v>
      </c>
      <c r="F13" s="82">
        <f t="shared" si="0"/>
        <v>521391565</v>
      </c>
      <c r="G13" s="80">
        <v>376771565</v>
      </c>
      <c r="H13" s="81">
        <v>144620000</v>
      </c>
      <c r="I13" s="83">
        <f t="shared" si="1"/>
        <v>521391565</v>
      </c>
      <c r="J13" s="80">
        <v>72175772</v>
      </c>
      <c r="K13" s="81">
        <v>22287455</v>
      </c>
      <c r="L13" s="81">
        <f t="shared" si="2"/>
        <v>94463227</v>
      </c>
      <c r="M13" s="41">
        <f t="shared" si="3"/>
        <v>0.18117521137880319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72175772</v>
      </c>
      <c r="AA13" s="81">
        <v>22287455</v>
      </c>
      <c r="AB13" s="81">
        <f t="shared" si="10"/>
        <v>94463227</v>
      </c>
      <c r="AC13" s="41">
        <f t="shared" si="11"/>
        <v>0.18117521137880319</v>
      </c>
      <c r="AD13" s="80">
        <v>42151436</v>
      </c>
      <c r="AE13" s="81">
        <v>4473388</v>
      </c>
      <c r="AF13" s="81">
        <f t="shared" si="12"/>
        <v>46624824</v>
      </c>
      <c r="AG13" s="41">
        <f t="shared" si="13"/>
        <v>0.10243288320057224</v>
      </c>
      <c r="AH13" s="41">
        <f t="shared" si="14"/>
        <v>1.0260286022741876</v>
      </c>
      <c r="AI13" s="13">
        <v>455174379</v>
      </c>
      <c r="AJ13" s="13">
        <v>478161428</v>
      </c>
      <c r="AK13" s="13">
        <v>46624824</v>
      </c>
      <c r="AL13" s="13"/>
    </row>
    <row r="14" spans="1:38" s="14" customFormat="1" ht="12.75">
      <c r="A14" s="30" t="s">
        <v>117</v>
      </c>
      <c r="B14" s="64" t="s">
        <v>560</v>
      </c>
      <c r="C14" s="40" t="s">
        <v>561</v>
      </c>
      <c r="D14" s="80">
        <v>332935743</v>
      </c>
      <c r="E14" s="81">
        <v>7587000</v>
      </c>
      <c r="F14" s="82">
        <f t="shared" si="0"/>
        <v>340522743</v>
      </c>
      <c r="G14" s="80">
        <v>332935743</v>
      </c>
      <c r="H14" s="81">
        <v>7587000</v>
      </c>
      <c r="I14" s="83">
        <f t="shared" si="1"/>
        <v>340522743</v>
      </c>
      <c r="J14" s="80">
        <v>72001384</v>
      </c>
      <c r="K14" s="81">
        <v>687567</v>
      </c>
      <c r="L14" s="81">
        <f t="shared" si="2"/>
        <v>72688951</v>
      </c>
      <c r="M14" s="41">
        <f t="shared" si="3"/>
        <v>0.21346283763490065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72001384</v>
      </c>
      <c r="AA14" s="81">
        <v>687567</v>
      </c>
      <c r="AB14" s="81">
        <f t="shared" si="10"/>
        <v>72688951</v>
      </c>
      <c r="AC14" s="41">
        <f t="shared" si="11"/>
        <v>0.21346283763490065</v>
      </c>
      <c r="AD14" s="80">
        <v>49643467</v>
      </c>
      <c r="AE14" s="81">
        <v>222830</v>
      </c>
      <c r="AF14" s="81">
        <f t="shared" si="12"/>
        <v>49866297</v>
      </c>
      <c r="AG14" s="41">
        <f t="shared" si="13"/>
        <v>0.14864488485878882</v>
      </c>
      <c r="AH14" s="41">
        <f t="shared" si="14"/>
        <v>0.4576769355863741</v>
      </c>
      <c r="AI14" s="13">
        <v>335472674</v>
      </c>
      <c r="AJ14" s="13">
        <v>399044687</v>
      </c>
      <c r="AK14" s="13">
        <v>49866297</v>
      </c>
      <c r="AL14" s="13"/>
    </row>
    <row r="15" spans="1:38" s="60" customFormat="1" ht="12.75">
      <c r="A15" s="65"/>
      <c r="B15" s="66" t="s">
        <v>562</v>
      </c>
      <c r="C15" s="33"/>
      <c r="D15" s="84">
        <f>SUM(D9:D14)</f>
        <v>4194842549</v>
      </c>
      <c r="E15" s="85">
        <f>SUM(E9:E14)</f>
        <v>1052083523</v>
      </c>
      <c r="F15" s="93">
        <f t="shared" si="0"/>
        <v>5246926072</v>
      </c>
      <c r="G15" s="84">
        <f>SUM(G9:G14)</f>
        <v>4194842549</v>
      </c>
      <c r="H15" s="85">
        <f>SUM(H9:H14)</f>
        <v>1052083523</v>
      </c>
      <c r="I15" s="86">
        <f t="shared" si="1"/>
        <v>5246926072</v>
      </c>
      <c r="J15" s="84">
        <f>SUM(J9:J14)</f>
        <v>856616522</v>
      </c>
      <c r="K15" s="85">
        <f>SUM(K9:K14)</f>
        <v>81587591</v>
      </c>
      <c r="L15" s="85">
        <f t="shared" si="2"/>
        <v>938204113</v>
      </c>
      <c r="M15" s="45">
        <f t="shared" si="3"/>
        <v>0.17881024053429811</v>
      </c>
      <c r="N15" s="114">
        <f>SUM(N9:N14)</f>
        <v>0</v>
      </c>
      <c r="O15" s="115">
        <f>SUM(O9:O14)</f>
        <v>0</v>
      </c>
      <c r="P15" s="116">
        <f t="shared" si="4"/>
        <v>0</v>
      </c>
      <c r="Q15" s="45">
        <f t="shared" si="5"/>
        <v>0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5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5">
        <f t="shared" si="9"/>
        <v>0</v>
      </c>
      <c r="Z15" s="84">
        <f>SUM(Z9:Z14)</f>
        <v>856616522</v>
      </c>
      <c r="AA15" s="85">
        <f>SUM(AA9:AA14)</f>
        <v>81587591</v>
      </c>
      <c r="AB15" s="85">
        <f t="shared" si="10"/>
        <v>938204113</v>
      </c>
      <c r="AC15" s="45">
        <f t="shared" si="11"/>
        <v>0.17881024053429811</v>
      </c>
      <c r="AD15" s="84">
        <f>SUM(AD9:AD14)</f>
        <v>823291249</v>
      </c>
      <c r="AE15" s="85">
        <f>SUM(AE9:AE14)</f>
        <v>55479259</v>
      </c>
      <c r="AF15" s="85">
        <f t="shared" si="12"/>
        <v>878770508</v>
      </c>
      <c r="AG15" s="45">
        <f t="shared" si="13"/>
        <v>0.1975464160783581</v>
      </c>
      <c r="AH15" s="45">
        <f t="shared" si="14"/>
        <v>0.06763268049955995</v>
      </c>
      <c r="AI15" s="67">
        <f>SUM(AI9:AI14)</f>
        <v>4448425466</v>
      </c>
      <c r="AJ15" s="67">
        <f>SUM(AJ9:AJ14)</f>
        <v>4442729495</v>
      </c>
      <c r="AK15" s="67">
        <f>SUM(AK9:AK14)</f>
        <v>878770508</v>
      </c>
      <c r="AL15" s="67"/>
    </row>
    <row r="16" spans="1:38" s="14" customFormat="1" ht="12.75">
      <c r="A16" s="30" t="s">
        <v>98</v>
      </c>
      <c r="B16" s="64" t="s">
        <v>563</v>
      </c>
      <c r="C16" s="40" t="s">
        <v>564</v>
      </c>
      <c r="D16" s="80">
        <v>60181001</v>
      </c>
      <c r="E16" s="81">
        <v>22918000</v>
      </c>
      <c r="F16" s="82">
        <f t="shared" si="0"/>
        <v>83099001</v>
      </c>
      <c r="G16" s="80">
        <v>60181001</v>
      </c>
      <c r="H16" s="81">
        <v>22918000</v>
      </c>
      <c r="I16" s="83">
        <f t="shared" si="1"/>
        <v>83099001</v>
      </c>
      <c r="J16" s="80">
        <v>12612978</v>
      </c>
      <c r="K16" s="81">
        <v>1985518</v>
      </c>
      <c r="L16" s="81">
        <f t="shared" si="2"/>
        <v>14598496</v>
      </c>
      <c r="M16" s="41">
        <f t="shared" si="3"/>
        <v>0.175675950665159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12612978</v>
      </c>
      <c r="AA16" s="81">
        <v>1985518</v>
      </c>
      <c r="AB16" s="81">
        <f t="shared" si="10"/>
        <v>14598496</v>
      </c>
      <c r="AC16" s="41">
        <f t="shared" si="11"/>
        <v>0.175675950665159</v>
      </c>
      <c r="AD16" s="80">
        <v>7052376</v>
      </c>
      <c r="AE16" s="81">
        <v>1624746</v>
      </c>
      <c r="AF16" s="81">
        <f t="shared" si="12"/>
        <v>8677122</v>
      </c>
      <c r="AG16" s="41">
        <f t="shared" si="13"/>
        <v>0.15975553714443524</v>
      </c>
      <c r="AH16" s="41">
        <f t="shared" si="14"/>
        <v>0.6824122099470309</v>
      </c>
      <c r="AI16" s="13">
        <v>54315000</v>
      </c>
      <c r="AJ16" s="13">
        <v>54315000</v>
      </c>
      <c r="AK16" s="13">
        <v>8677122</v>
      </c>
      <c r="AL16" s="13"/>
    </row>
    <row r="17" spans="1:38" s="14" customFormat="1" ht="12.75">
      <c r="A17" s="30" t="s">
        <v>98</v>
      </c>
      <c r="B17" s="64" t="s">
        <v>565</v>
      </c>
      <c r="C17" s="40" t="s">
        <v>566</v>
      </c>
      <c r="D17" s="80">
        <v>119265160</v>
      </c>
      <c r="E17" s="81">
        <v>54831000</v>
      </c>
      <c r="F17" s="82">
        <f t="shared" si="0"/>
        <v>174096160</v>
      </c>
      <c r="G17" s="80">
        <v>119265160</v>
      </c>
      <c r="H17" s="81">
        <v>54831000</v>
      </c>
      <c r="I17" s="83">
        <f t="shared" si="1"/>
        <v>174096160</v>
      </c>
      <c r="J17" s="80">
        <v>34614045</v>
      </c>
      <c r="K17" s="81">
        <v>1463271</v>
      </c>
      <c r="L17" s="81">
        <f t="shared" si="2"/>
        <v>36077316</v>
      </c>
      <c r="M17" s="41">
        <f t="shared" si="3"/>
        <v>0.20722637420607096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34614045</v>
      </c>
      <c r="AA17" s="81">
        <v>1463271</v>
      </c>
      <c r="AB17" s="81">
        <f t="shared" si="10"/>
        <v>36077316</v>
      </c>
      <c r="AC17" s="41">
        <f t="shared" si="11"/>
        <v>0.20722637420607096</v>
      </c>
      <c r="AD17" s="80">
        <v>34474339</v>
      </c>
      <c r="AE17" s="81">
        <v>1264066</v>
      </c>
      <c r="AF17" s="81">
        <f t="shared" si="12"/>
        <v>35738405</v>
      </c>
      <c r="AG17" s="41">
        <f t="shared" si="13"/>
        <v>0.30779056299576707</v>
      </c>
      <c r="AH17" s="41">
        <f t="shared" si="14"/>
        <v>0.00948310368076033</v>
      </c>
      <c r="AI17" s="13">
        <v>116112738</v>
      </c>
      <c r="AJ17" s="13">
        <v>116112738</v>
      </c>
      <c r="AK17" s="13">
        <v>35738405</v>
      </c>
      <c r="AL17" s="13"/>
    </row>
    <row r="18" spans="1:38" s="14" customFormat="1" ht="12.75">
      <c r="A18" s="30" t="s">
        <v>98</v>
      </c>
      <c r="B18" s="64" t="s">
        <v>567</v>
      </c>
      <c r="C18" s="40" t="s">
        <v>568</v>
      </c>
      <c r="D18" s="80">
        <v>392067458</v>
      </c>
      <c r="E18" s="81">
        <v>64617000</v>
      </c>
      <c r="F18" s="82">
        <f t="shared" si="0"/>
        <v>456684458</v>
      </c>
      <c r="G18" s="80">
        <v>392067458</v>
      </c>
      <c r="H18" s="81">
        <v>64617000</v>
      </c>
      <c r="I18" s="83">
        <f t="shared" si="1"/>
        <v>456684458</v>
      </c>
      <c r="J18" s="80">
        <v>66440537</v>
      </c>
      <c r="K18" s="81">
        <v>4153730</v>
      </c>
      <c r="L18" s="81">
        <f t="shared" si="2"/>
        <v>70594267</v>
      </c>
      <c r="M18" s="41">
        <f t="shared" si="3"/>
        <v>0.1545799638313945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66440537</v>
      </c>
      <c r="AA18" s="81">
        <v>4153730</v>
      </c>
      <c r="AB18" s="81">
        <f t="shared" si="10"/>
        <v>70594267</v>
      </c>
      <c r="AC18" s="41">
        <f t="shared" si="11"/>
        <v>0.1545799638313945</v>
      </c>
      <c r="AD18" s="80">
        <v>63648105</v>
      </c>
      <c r="AE18" s="81">
        <v>6619109</v>
      </c>
      <c r="AF18" s="81">
        <f t="shared" si="12"/>
        <v>70267214</v>
      </c>
      <c r="AG18" s="41">
        <f t="shared" si="13"/>
        <v>0.15222005736369623</v>
      </c>
      <c r="AH18" s="41">
        <f t="shared" si="14"/>
        <v>0.004654418204199651</v>
      </c>
      <c r="AI18" s="13">
        <v>461616000</v>
      </c>
      <c r="AJ18" s="13">
        <v>461616000</v>
      </c>
      <c r="AK18" s="13">
        <v>70267214</v>
      </c>
      <c r="AL18" s="13"/>
    </row>
    <row r="19" spans="1:38" s="14" customFormat="1" ht="12.75">
      <c r="A19" s="30" t="s">
        <v>98</v>
      </c>
      <c r="B19" s="64" t="s">
        <v>569</v>
      </c>
      <c r="C19" s="40" t="s">
        <v>570</v>
      </c>
      <c r="D19" s="80">
        <v>289842000</v>
      </c>
      <c r="E19" s="81">
        <v>65669000</v>
      </c>
      <c r="F19" s="82">
        <f t="shared" si="0"/>
        <v>355511000</v>
      </c>
      <c r="G19" s="80">
        <v>289842000</v>
      </c>
      <c r="H19" s="81">
        <v>65669000</v>
      </c>
      <c r="I19" s="83">
        <f t="shared" si="1"/>
        <v>355511000</v>
      </c>
      <c r="J19" s="80">
        <v>52132447</v>
      </c>
      <c r="K19" s="81">
        <v>3965689</v>
      </c>
      <c r="L19" s="81">
        <f t="shared" si="2"/>
        <v>56098136</v>
      </c>
      <c r="M19" s="41">
        <f t="shared" si="3"/>
        <v>0.15779578128384214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52132447</v>
      </c>
      <c r="AA19" s="81">
        <v>3965689</v>
      </c>
      <c r="AB19" s="81">
        <f t="shared" si="10"/>
        <v>56098136</v>
      </c>
      <c r="AC19" s="41">
        <f t="shared" si="11"/>
        <v>0.15779578128384214</v>
      </c>
      <c r="AD19" s="80">
        <v>46091584</v>
      </c>
      <c r="AE19" s="81">
        <v>0</v>
      </c>
      <c r="AF19" s="81">
        <f t="shared" si="12"/>
        <v>46091584</v>
      </c>
      <c r="AG19" s="41">
        <f t="shared" si="13"/>
        <v>0.14719585093778642</v>
      </c>
      <c r="AH19" s="41">
        <f t="shared" si="14"/>
        <v>0.21710149948415736</v>
      </c>
      <c r="AI19" s="13">
        <v>313131000</v>
      </c>
      <c r="AJ19" s="13">
        <v>313131000</v>
      </c>
      <c r="AK19" s="13">
        <v>46091584</v>
      </c>
      <c r="AL19" s="13"/>
    </row>
    <row r="20" spans="1:38" s="14" customFormat="1" ht="12.75">
      <c r="A20" s="30" t="s">
        <v>98</v>
      </c>
      <c r="B20" s="64" t="s">
        <v>571</v>
      </c>
      <c r="C20" s="40" t="s">
        <v>572</v>
      </c>
      <c r="D20" s="80">
        <v>168554218</v>
      </c>
      <c r="E20" s="81">
        <v>44058000</v>
      </c>
      <c r="F20" s="82">
        <f t="shared" si="0"/>
        <v>212612218</v>
      </c>
      <c r="G20" s="80">
        <v>168554218</v>
      </c>
      <c r="H20" s="81">
        <v>44058000</v>
      </c>
      <c r="I20" s="83">
        <f t="shared" si="1"/>
        <v>212612218</v>
      </c>
      <c r="J20" s="80">
        <v>25989604</v>
      </c>
      <c r="K20" s="81">
        <v>0</v>
      </c>
      <c r="L20" s="81">
        <f t="shared" si="2"/>
        <v>25989604</v>
      </c>
      <c r="M20" s="41">
        <f t="shared" si="3"/>
        <v>0.12223946603106318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25989604</v>
      </c>
      <c r="AA20" s="81">
        <v>0</v>
      </c>
      <c r="AB20" s="81">
        <f t="shared" si="10"/>
        <v>25989604</v>
      </c>
      <c r="AC20" s="41">
        <f t="shared" si="11"/>
        <v>0.12223946603106318</v>
      </c>
      <c r="AD20" s="80">
        <v>23741272</v>
      </c>
      <c r="AE20" s="81">
        <v>1853647</v>
      </c>
      <c r="AF20" s="81">
        <f t="shared" si="12"/>
        <v>25594919</v>
      </c>
      <c r="AG20" s="41">
        <f t="shared" si="13"/>
        <v>0.1644649350460085</v>
      </c>
      <c r="AH20" s="41">
        <f t="shared" si="14"/>
        <v>0.015420443409100093</v>
      </c>
      <c r="AI20" s="13">
        <v>155625386</v>
      </c>
      <c r="AJ20" s="13">
        <v>155625386</v>
      </c>
      <c r="AK20" s="13">
        <v>25594919</v>
      </c>
      <c r="AL20" s="13"/>
    </row>
    <row r="21" spans="1:38" s="14" customFormat="1" ht="12.75">
      <c r="A21" s="30" t="s">
        <v>117</v>
      </c>
      <c r="B21" s="64" t="s">
        <v>573</v>
      </c>
      <c r="C21" s="40" t="s">
        <v>574</v>
      </c>
      <c r="D21" s="80">
        <v>355876934</v>
      </c>
      <c r="E21" s="81">
        <v>221459357</v>
      </c>
      <c r="F21" s="83">
        <f t="shared" si="0"/>
        <v>577336291</v>
      </c>
      <c r="G21" s="80">
        <v>355876934</v>
      </c>
      <c r="H21" s="81">
        <v>221459357</v>
      </c>
      <c r="I21" s="83">
        <f t="shared" si="1"/>
        <v>577336291</v>
      </c>
      <c r="J21" s="80">
        <v>205712394</v>
      </c>
      <c r="K21" s="81">
        <v>21670489</v>
      </c>
      <c r="L21" s="81">
        <f t="shared" si="2"/>
        <v>227382883</v>
      </c>
      <c r="M21" s="41">
        <f t="shared" si="3"/>
        <v>0.39384824156152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205712394</v>
      </c>
      <c r="AA21" s="81">
        <v>21670489</v>
      </c>
      <c r="AB21" s="81">
        <f t="shared" si="10"/>
        <v>227382883</v>
      </c>
      <c r="AC21" s="41">
        <f t="shared" si="11"/>
        <v>0.39384824156152</v>
      </c>
      <c r="AD21" s="80">
        <v>41137162</v>
      </c>
      <c r="AE21" s="81">
        <v>24947051</v>
      </c>
      <c r="AF21" s="81">
        <f t="shared" si="12"/>
        <v>66084213</v>
      </c>
      <c r="AG21" s="41">
        <f t="shared" si="13"/>
        <v>0.11977631915181501</v>
      </c>
      <c r="AH21" s="41">
        <f t="shared" si="14"/>
        <v>2.4408048863349556</v>
      </c>
      <c r="AI21" s="13">
        <v>551730204</v>
      </c>
      <c r="AJ21" s="13">
        <v>551730204</v>
      </c>
      <c r="AK21" s="13">
        <v>66084213</v>
      </c>
      <c r="AL21" s="13"/>
    </row>
    <row r="22" spans="1:38" s="60" customFormat="1" ht="12.75">
      <c r="A22" s="65"/>
      <c r="B22" s="66" t="s">
        <v>575</v>
      </c>
      <c r="C22" s="33"/>
      <c r="D22" s="84">
        <f>SUM(D16:D21)</f>
        <v>1385786771</v>
      </c>
      <c r="E22" s="85">
        <f>SUM(E16:E21)</f>
        <v>473552357</v>
      </c>
      <c r="F22" s="93">
        <f t="shared" si="0"/>
        <v>1859339128</v>
      </c>
      <c r="G22" s="84">
        <f>SUM(G16:G21)</f>
        <v>1385786771</v>
      </c>
      <c r="H22" s="85">
        <f>SUM(H16:H21)</f>
        <v>473552357</v>
      </c>
      <c r="I22" s="86">
        <f t="shared" si="1"/>
        <v>1859339128</v>
      </c>
      <c r="J22" s="84">
        <f>SUM(J16:J21)</f>
        <v>397502005</v>
      </c>
      <c r="K22" s="85">
        <f>SUM(K16:K21)</f>
        <v>33238697</v>
      </c>
      <c r="L22" s="85">
        <f t="shared" si="2"/>
        <v>430740702</v>
      </c>
      <c r="M22" s="45">
        <f t="shared" si="3"/>
        <v>0.23166333430702696</v>
      </c>
      <c r="N22" s="114">
        <f>SUM(N16:N21)</f>
        <v>0</v>
      </c>
      <c r="O22" s="115">
        <f>SUM(O16:O21)</f>
        <v>0</v>
      </c>
      <c r="P22" s="116">
        <f t="shared" si="4"/>
        <v>0</v>
      </c>
      <c r="Q22" s="45">
        <f t="shared" si="5"/>
        <v>0</v>
      </c>
      <c r="R22" s="114">
        <f>SUM(R16:R21)</f>
        <v>0</v>
      </c>
      <c r="S22" s="116">
        <f>SUM(S16:S21)</f>
        <v>0</v>
      </c>
      <c r="T22" s="116">
        <f t="shared" si="6"/>
        <v>0</v>
      </c>
      <c r="U22" s="45">
        <f t="shared" si="7"/>
        <v>0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5">
        <f t="shared" si="9"/>
        <v>0</v>
      </c>
      <c r="Z22" s="84">
        <f>SUM(Z16:Z21)</f>
        <v>397502005</v>
      </c>
      <c r="AA22" s="85">
        <f>SUM(AA16:AA21)</f>
        <v>33238697</v>
      </c>
      <c r="AB22" s="85">
        <f t="shared" si="10"/>
        <v>430740702</v>
      </c>
      <c r="AC22" s="45">
        <f t="shared" si="11"/>
        <v>0.23166333430702696</v>
      </c>
      <c r="AD22" s="84">
        <f>SUM(AD16:AD21)</f>
        <v>216144838</v>
      </c>
      <c r="AE22" s="85">
        <f>SUM(AE16:AE21)</f>
        <v>36308619</v>
      </c>
      <c r="AF22" s="85">
        <f t="shared" si="12"/>
        <v>252453457</v>
      </c>
      <c r="AG22" s="45">
        <f t="shared" si="13"/>
        <v>0.1527678207912442</v>
      </c>
      <c r="AH22" s="45">
        <f t="shared" si="14"/>
        <v>0.7062182753155961</v>
      </c>
      <c r="AI22" s="67">
        <f>SUM(AI16:AI21)</f>
        <v>1652530328</v>
      </c>
      <c r="AJ22" s="67">
        <f>SUM(AJ16:AJ21)</f>
        <v>1652530328</v>
      </c>
      <c r="AK22" s="67">
        <f>SUM(AK16:AK21)</f>
        <v>252453457</v>
      </c>
      <c r="AL22" s="67"/>
    </row>
    <row r="23" spans="1:38" s="14" customFormat="1" ht="12.75">
      <c r="A23" s="30" t="s">
        <v>98</v>
      </c>
      <c r="B23" s="64" t="s">
        <v>576</v>
      </c>
      <c r="C23" s="40" t="s">
        <v>577</v>
      </c>
      <c r="D23" s="80">
        <v>209430030</v>
      </c>
      <c r="E23" s="81">
        <v>47272323</v>
      </c>
      <c r="F23" s="82">
        <f t="shared" si="0"/>
        <v>256702353</v>
      </c>
      <c r="G23" s="80">
        <v>209430030</v>
      </c>
      <c r="H23" s="81">
        <v>47272323</v>
      </c>
      <c r="I23" s="83">
        <f t="shared" si="1"/>
        <v>256702353</v>
      </c>
      <c r="J23" s="80">
        <v>27450444</v>
      </c>
      <c r="K23" s="81">
        <v>3299683</v>
      </c>
      <c r="L23" s="81">
        <f t="shared" si="2"/>
        <v>30750127</v>
      </c>
      <c r="M23" s="41">
        <f t="shared" si="3"/>
        <v>0.11978903442306973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27450444</v>
      </c>
      <c r="AA23" s="81">
        <v>3299683</v>
      </c>
      <c r="AB23" s="81">
        <f t="shared" si="10"/>
        <v>30750127</v>
      </c>
      <c r="AC23" s="41">
        <f t="shared" si="11"/>
        <v>0.11978903442306973</v>
      </c>
      <c r="AD23" s="80">
        <v>26087333</v>
      </c>
      <c r="AE23" s="81">
        <v>1257714</v>
      </c>
      <c r="AF23" s="81">
        <f t="shared" si="12"/>
        <v>27345047</v>
      </c>
      <c r="AG23" s="41">
        <f t="shared" si="13"/>
        <v>0.08660433688246871</v>
      </c>
      <c r="AH23" s="41">
        <f t="shared" si="14"/>
        <v>0.12452273349539311</v>
      </c>
      <c r="AI23" s="13">
        <v>315746855</v>
      </c>
      <c r="AJ23" s="13">
        <v>315746855</v>
      </c>
      <c r="AK23" s="13">
        <v>27345047</v>
      </c>
      <c r="AL23" s="13"/>
    </row>
    <row r="24" spans="1:38" s="14" customFormat="1" ht="12.75">
      <c r="A24" s="30" t="s">
        <v>98</v>
      </c>
      <c r="B24" s="64" t="s">
        <v>578</v>
      </c>
      <c r="C24" s="40" t="s">
        <v>579</v>
      </c>
      <c r="D24" s="80">
        <v>91407041</v>
      </c>
      <c r="E24" s="81">
        <v>0</v>
      </c>
      <c r="F24" s="82">
        <f t="shared" si="0"/>
        <v>91407041</v>
      </c>
      <c r="G24" s="80">
        <v>91407041</v>
      </c>
      <c r="H24" s="81">
        <v>0</v>
      </c>
      <c r="I24" s="83">
        <f t="shared" si="1"/>
        <v>91407041</v>
      </c>
      <c r="J24" s="80">
        <v>13151195</v>
      </c>
      <c r="K24" s="81">
        <v>87718</v>
      </c>
      <c r="L24" s="81">
        <f t="shared" si="2"/>
        <v>13238913</v>
      </c>
      <c r="M24" s="41">
        <f t="shared" si="3"/>
        <v>0.14483471792944266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13151195</v>
      </c>
      <c r="AA24" s="81">
        <v>87718</v>
      </c>
      <c r="AB24" s="81">
        <f t="shared" si="10"/>
        <v>13238913</v>
      </c>
      <c r="AC24" s="41">
        <f t="shared" si="11"/>
        <v>0.14483471792944266</v>
      </c>
      <c r="AD24" s="80">
        <v>14023174</v>
      </c>
      <c r="AE24" s="81">
        <v>2332572</v>
      </c>
      <c r="AF24" s="81">
        <f t="shared" si="12"/>
        <v>16355746</v>
      </c>
      <c r="AG24" s="41">
        <f t="shared" si="13"/>
        <v>0.20855930690723296</v>
      </c>
      <c r="AH24" s="41">
        <f t="shared" si="14"/>
        <v>-0.1905650161111575</v>
      </c>
      <c r="AI24" s="13">
        <v>78422518</v>
      </c>
      <c r="AJ24" s="13">
        <v>78422518</v>
      </c>
      <c r="AK24" s="13">
        <v>16355746</v>
      </c>
      <c r="AL24" s="13"/>
    </row>
    <row r="25" spans="1:38" s="14" customFormat="1" ht="12.75">
      <c r="A25" s="30" t="s">
        <v>98</v>
      </c>
      <c r="B25" s="64" t="s">
        <v>580</v>
      </c>
      <c r="C25" s="40" t="s">
        <v>581</v>
      </c>
      <c r="D25" s="80">
        <v>104045815</v>
      </c>
      <c r="E25" s="81">
        <v>73621257</v>
      </c>
      <c r="F25" s="82">
        <f t="shared" si="0"/>
        <v>177667072</v>
      </c>
      <c r="G25" s="80">
        <v>104045815</v>
      </c>
      <c r="H25" s="81">
        <v>73621257</v>
      </c>
      <c r="I25" s="83">
        <f t="shared" si="1"/>
        <v>177667072</v>
      </c>
      <c r="J25" s="80">
        <v>31095130</v>
      </c>
      <c r="K25" s="81">
        <v>3725100</v>
      </c>
      <c r="L25" s="81">
        <f t="shared" si="2"/>
        <v>34820230</v>
      </c>
      <c r="M25" s="41">
        <f t="shared" si="3"/>
        <v>0.19598583805107117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31095130</v>
      </c>
      <c r="AA25" s="81">
        <v>3725100</v>
      </c>
      <c r="AB25" s="81">
        <f t="shared" si="10"/>
        <v>34820230</v>
      </c>
      <c r="AC25" s="41">
        <f t="shared" si="11"/>
        <v>0.19598583805107117</v>
      </c>
      <c r="AD25" s="80">
        <v>19990157</v>
      </c>
      <c r="AE25" s="81">
        <v>3988931</v>
      </c>
      <c r="AF25" s="81">
        <f t="shared" si="12"/>
        <v>23979088</v>
      </c>
      <c r="AG25" s="41">
        <f t="shared" si="13"/>
        <v>0.1697364484464256</v>
      </c>
      <c r="AH25" s="41">
        <f t="shared" si="14"/>
        <v>0.45210818693354815</v>
      </c>
      <c r="AI25" s="13">
        <v>141272474</v>
      </c>
      <c r="AJ25" s="13">
        <v>141272474</v>
      </c>
      <c r="AK25" s="13">
        <v>23979088</v>
      </c>
      <c r="AL25" s="13"/>
    </row>
    <row r="26" spans="1:38" s="14" customFormat="1" ht="12.75">
      <c r="A26" s="30" t="s">
        <v>98</v>
      </c>
      <c r="B26" s="64" t="s">
        <v>582</v>
      </c>
      <c r="C26" s="40" t="s">
        <v>583</v>
      </c>
      <c r="D26" s="80">
        <v>191088533</v>
      </c>
      <c r="E26" s="81">
        <v>35136050</v>
      </c>
      <c r="F26" s="82">
        <f t="shared" si="0"/>
        <v>226224583</v>
      </c>
      <c r="G26" s="80">
        <v>191088533</v>
      </c>
      <c r="H26" s="81">
        <v>35136050</v>
      </c>
      <c r="I26" s="83">
        <f t="shared" si="1"/>
        <v>226224583</v>
      </c>
      <c r="J26" s="80">
        <v>25504741</v>
      </c>
      <c r="K26" s="81">
        <v>16221</v>
      </c>
      <c r="L26" s="81">
        <f t="shared" si="2"/>
        <v>25520962</v>
      </c>
      <c r="M26" s="41">
        <f t="shared" si="3"/>
        <v>0.11281250543845626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25504741</v>
      </c>
      <c r="AA26" s="81">
        <v>16221</v>
      </c>
      <c r="AB26" s="81">
        <f t="shared" si="10"/>
        <v>25520962</v>
      </c>
      <c r="AC26" s="41">
        <f t="shared" si="11"/>
        <v>0.11281250543845626</v>
      </c>
      <c r="AD26" s="80">
        <v>26910549</v>
      </c>
      <c r="AE26" s="81">
        <v>3310435</v>
      </c>
      <c r="AF26" s="81">
        <f t="shared" si="12"/>
        <v>30220984</v>
      </c>
      <c r="AG26" s="41">
        <f t="shared" si="13"/>
        <v>0.18735055103229056</v>
      </c>
      <c r="AH26" s="41">
        <f t="shared" si="14"/>
        <v>-0.15552180564339002</v>
      </c>
      <c r="AI26" s="13">
        <v>161307153</v>
      </c>
      <c r="AJ26" s="13">
        <v>147575653</v>
      </c>
      <c r="AK26" s="13">
        <v>30220984</v>
      </c>
      <c r="AL26" s="13"/>
    </row>
    <row r="27" spans="1:38" s="14" customFormat="1" ht="12.75">
      <c r="A27" s="30" t="s">
        <v>98</v>
      </c>
      <c r="B27" s="64" t="s">
        <v>584</v>
      </c>
      <c r="C27" s="40" t="s">
        <v>585</v>
      </c>
      <c r="D27" s="80">
        <v>0</v>
      </c>
      <c r="E27" s="81">
        <v>0</v>
      </c>
      <c r="F27" s="82">
        <f t="shared" si="0"/>
        <v>0</v>
      </c>
      <c r="G27" s="80">
        <v>0</v>
      </c>
      <c r="H27" s="81">
        <v>0</v>
      </c>
      <c r="I27" s="83">
        <f t="shared" si="1"/>
        <v>0</v>
      </c>
      <c r="J27" s="80">
        <v>9547813</v>
      </c>
      <c r="K27" s="81">
        <v>6943292</v>
      </c>
      <c r="L27" s="81">
        <f t="shared" si="2"/>
        <v>16491105</v>
      </c>
      <c r="M27" s="41">
        <f t="shared" si="3"/>
        <v>0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9547813</v>
      </c>
      <c r="AA27" s="81">
        <v>6943292</v>
      </c>
      <c r="AB27" s="81">
        <f t="shared" si="10"/>
        <v>16491105</v>
      </c>
      <c r="AC27" s="41">
        <f t="shared" si="11"/>
        <v>0</v>
      </c>
      <c r="AD27" s="80">
        <v>0</v>
      </c>
      <c r="AE27" s="81">
        <v>0</v>
      </c>
      <c r="AF27" s="81">
        <f t="shared" si="12"/>
        <v>0</v>
      </c>
      <c r="AG27" s="41">
        <f t="shared" si="13"/>
        <v>0</v>
      </c>
      <c r="AH27" s="41">
        <f t="shared" si="14"/>
        <v>0</v>
      </c>
      <c r="AI27" s="13">
        <v>0</v>
      </c>
      <c r="AJ27" s="13">
        <v>0</v>
      </c>
      <c r="AK27" s="13">
        <v>0</v>
      </c>
      <c r="AL27" s="13"/>
    </row>
    <row r="28" spans="1:38" s="14" customFormat="1" ht="12.75">
      <c r="A28" s="30" t="s">
        <v>117</v>
      </c>
      <c r="B28" s="64" t="s">
        <v>586</v>
      </c>
      <c r="C28" s="40" t="s">
        <v>587</v>
      </c>
      <c r="D28" s="80">
        <v>214715954</v>
      </c>
      <c r="E28" s="81">
        <v>0</v>
      </c>
      <c r="F28" s="82">
        <f t="shared" si="0"/>
        <v>214715954</v>
      </c>
      <c r="G28" s="80">
        <v>214715954</v>
      </c>
      <c r="H28" s="81">
        <v>0</v>
      </c>
      <c r="I28" s="83">
        <f t="shared" si="1"/>
        <v>214715954</v>
      </c>
      <c r="J28" s="80">
        <v>45478590</v>
      </c>
      <c r="K28" s="81">
        <v>1104116</v>
      </c>
      <c r="L28" s="81">
        <f t="shared" si="2"/>
        <v>46582706</v>
      </c>
      <c r="M28" s="41">
        <f t="shared" si="3"/>
        <v>0.21695037155925545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45478590</v>
      </c>
      <c r="AA28" s="81">
        <v>1104116</v>
      </c>
      <c r="AB28" s="81">
        <f t="shared" si="10"/>
        <v>46582706</v>
      </c>
      <c r="AC28" s="41">
        <f t="shared" si="11"/>
        <v>0.21695037155925545</v>
      </c>
      <c r="AD28" s="80">
        <v>44719127</v>
      </c>
      <c r="AE28" s="81">
        <v>12174512</v>
      </c>
      <c r="AF28" s="81">
        <f t="shared" si="12"/>
        <v>56893639</v>
      </c>
      <c r="AG28" s="41">
        <f t="shared" si="13"/>
        <v>0.1539165656975633</v>
      </c>
      <c r="AH28" s="41">
        <f t="shared" si="14"/>
        <v>-0.18123173664458336</v>
      </c>
      <c r="AI28" s="13">
        <v>369639478</v>
      </c>
      <c r="AJ28" s="13">
        <v>369639478</v>
      </c>
      <c r="AK28" s="13">
        <v>56893639</v>
      </c>
      <c r="AL28" s="13"/>
    </row>
    <row r="29" spans="1:38" s="60" customFormat="1" ht="12.75">
      <c r="A29" s="65"/>
      <c r="B29" s="66" t="s">
        <v>588</v>
      </c>
      <c r="C29" s="33"/>
      <c r="D29" s="84">
        <f>SUM(D23:D28)</f>
        <v>810687373</v>
      </c>
      <c r="E29" s="85">
        <f>SUM(E23:E28)</f>
        <v>156029630</v>
      </c>
      <c r="F29" s="93">
        <f t="shared" si="0"/>
        <v>966717003</v>
      </c>
      <c r="G29" s="84">
        <f>SUM(G23:G28)</f>
        <v>810687373</v>
      </c>
      <c r="H29" s="85">
        <f>SUM(H23:H28)</f>
        <v>156029630</v>
      </c>
      <c r="I29" s="86">
        <f t="shared" si="1"/>
        <v>966717003</v>
      </c>
      <c r="J29" s="84">
        <f>SUM(J23:J28)</f>
        <v>152227913</v>
      </c>
      <c r="K29" s="85">
        <f>SUM(K23:K28)</f>
        <v>15176130</v>
      </c>
      <c r="L29" s="85">
        <f t="shared" si="2"/>
        <v>167404043</v>
      </c>
      <c r="M29" s="45">
        <f t="shared" si="3"/>
        <v>0.1731675790127796</v>
      </c>
      <c r="N29" s="114">
        <f>SUM(N23:N28)</f>
        <v>0</v>
      </c>
      <c r="O29" s="115">
        <f>SUM(O23:O28)</f>
        <v>0</v>
      </c>
      <c r="P29" s="116">
        <f t="shared" si="4"/>
        <v>0</v>
      </c>
      <c r="Q29" s="45">
        <f t="shared" si="5"/>
        <v>0</v>
      </c>
      <c r="R29" s="114">
        <f>SUM(R23:R28)</f>
        <v>0</v>
      </c>
      <c r="S29" s="116">
        <f>SUM(S23:S28)</f>
        <v>0</v>
      </c>
      <c r="T29" s="116">
        <f t="shared" si="6"/>
        <v>0</v>
      </c>
      <c r="U29" s="45">
        <f t="shared" si="7"/>
        <v>0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5">
        <f t="shared" si="9"/>
        <v>0</v>
      </c>
      <c r="Z29" s="84">
        <f>SUM(Z23:Z28)</f>
        <v>152227913</v>
      </c>
      <c r="AA29" s="85">
        <f>SUM(AA23:AA28)</f>
        <v>15176130</v>
      </c>
      <c r="AB29" s="85">
        <f t="shared" si="10"/>
        <v>167404043</v>
      </c>
      <c r="AC29" s="45">
        <f t="shared" si="11"/>
        <v>0.1731675790127796</v>
      </c>
      <c r="AD29" s="84">
        <f>SUM(AD23:AD28)</f>
        <v>131730340</v>
      </c>
      <c r="AE29" s="85">
        <f>SUM(AE23:AE28)</f>
        <v>23064164</v>
      </c>
      <c r="AF29" s="85">
        <f t="shared" si="12"/>
        <v>154794504</v>
      </c>
      <c r="AG29" s="45">
        <f t="shared" si="13"/>
        <v>0.14515770490160904</v>
      </c>
      <c r="AH29" s="45">
        <f t="shared" si="14"/>
        <v>0.08145986242508974</v>
      </c>
      <c r="AI29" s="67">
        <f>SUM(AI23:AI28)</f>
        <v>1066388478</v>
      </c>
      <c r="AJ29" s="67">
        <f>SUM(AJ23:AJ28)</f>
        <v>1052656978</v>
      </c>
      <c r="AK29" s="67">
        <f>SUM(AK23:AK28)</f>
        <v>154794504</v>
      </c>
      <c r="AL29" s="67"/>
    </row>
    <row r="30" spans="1:38" s="14" customFormat="1" ht="12.75">
      <c r="A30" s="30" t="s">
        <v>98</v>
      </c>
      <c r="B30" s="64" t="s">
        <v>589</v>
      </c>
      <c r="C30" s="40" t="s">
        <v>590</v>
      </c>
      <c r="D30" s="80">
        <v>115819026</v>
      </c>
      <c r="E30" s="81">
        <v>23154000</v>
      </c>
      <c r="F30" s="83">
        <f t="shared" si="0"/>
        <v>138973026</v>
      </c>
      <c r="G30" s="80">
        <v>115819026</v>
      </c>
      <c r="H30" s="81">
        <v>23154000</v>
      </c>
      <c r="I30" s="83">
        <f t="shared" si="1"/>
        <v>138973026</v>
      </c>
      <c r="J30" s="80">
        <v>18160609</v>
      </c>
      <c r="K30" s="81">
        <v>3709420</v>
      </c>
      <c r="L30" s="81">
        <f t="shared" si="2"/>
        <v>21870029</v>
      </c>
      <c r="M30" s="41">
        <f t="shared" si="3"/>
        <v>0.15736887674878722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18160609</v>
      </c>
      <c r="AA30" s="81">
        <v>3709420</v>
      </c>
      <c r="AB30" s="81">
        <f t="shared" si="10"/>
        <v>21870029</v>
      </c>
      <c r="AC30" s="41">
        <f t="shared" si="11"/>
        <v>0.15736887674878722</v>
      </c>
      <c r="AD30" s="80">
        <v>20170088</v>
      </c>
      <c r="AE30" s="81">
        <v>7633480</v>
      </c>
      <c r="AF30" s="81">
        <f t="shared" si="12"/>
        <v>27803568</v>
      </c>
      <c r="AG30" s="41">
        <f t="shared" si="13"/>
        <v>0.2362065595421049</v>
      </c>
      <c r="AH30" s="41">
        <f t="shared" si="14"/>
        <v>-0.21340926459510523</v>
      </c>
      <c r="AI30" s="13">
        <v>117708704</v>
      </c>
      <c r="AJ30" s="13">
        <v>118437083</v>
      </c>
      <c r="AK30" s="13">
        <v>27803568</v>
      </c>
      <c r="AL30" s="13"/>
    </row>
    <row r="31" spans="1:38" s="14" customFormat="1" ht="12.75">
      <c r="A31" s="30" t="s">
        <v>98</v>
      </c>
      <c r="B31" s="64" t="s">
        <v>92</v>
      </c>
      <c r="C31" s="40" t="s">
        <v>93</v>
      </c>
      <c r="D31" s="80">
        <v>788795514</v>
      </c>
      <c r="E31" s="81">
        <v>118956201</v>
      </c>
      <c r="F31" s="82">
        <f t="shared" si="0"/>
        <v>907751715</v>
      </c>
      <c r="G31" s="80">
        <v>788795514</v>
      </c>
      <c r="H31" s="81">
        <v>118956201</v>
      </c>
      <c r="I31" s="83">
        <f t="shared" si="1"/>
        <v>907751715</v>
      </c>
      <c r="J31" s="80">
        <v>197410160</v>
      </c>
      <c r="K31" s="81">
        <v>21931403</v>
      </c>
      <c r="L31" s="81">
        <f t="shared" si="2"/>
        <v>219341563</v>
      </c>
      <c r="M31" s="41">
        <f t="shared" si="3"/>
        <v>0.24163167017536288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197410160</v>
      </c>
      <c r="AA31" s="81">
        <v>21931403</v>
      </c>
      <c r="AB31" s="81">
        <f t="shared" si="10"/>
        <v>219341563</v>
      </c>
      <c r="AC31" s="41">
        <f t="shared" si="11"/>
        <v>0.24163167017536288</v>
      </c>
      <c r="AD31" s="80">
        <v>146137132</v>
      </c>
      <c r="AE31" s="81">
        <v>4024494</v>
      </c>
      <c r="AF31" s="81">
        <f t="shared" si="12"/>
        <v>150161626</v>
      </c>
      <c r="AG31" s="41">
        <f t="shared" si="13"/>
        <v>0.1957690689472004</v>
      </c>
      <c r="AH31" s="41">
        <f t="shared" si="14"/>
        <v>0.46070316926376376</v>
      </c>
      <c r="AI31" s="13">
        <v>767034480</v>
      </c>
      <c r="AJ31" s="13">
        <v>781750932</v>
      </c>
      <c r="AK31" s="13">
        <v>150161626</v>
      </c>
      <c r="AL31" s="13"/>
    </row>
    <row r="32" spans="1:38" s="14" customFormat="1" ht="12.75">
      <c r="A32" s="30" t="s">
        <v>98</v>
      </c>
      <c r="B32" s="64" t="s">
        <v>58</v>
      </c>
      <c r="C32" s="40" t="s">
        <v>59</v>
      </c>
      <c r="D32" s="80">
        <v>1831543921</v>
      </c>
      <c r="E32" s="81">
        <v>206159400</v>
      </c>
      <c r="F32" s="82">
        <f t="shared" si="0"/>
        <v>2037703321</v>
      </c>
      <c r="G32" s="80">
        <v>1831543921</v>
      </c>
      <c r="H32" s="81">
        <v>206159400</v>
      </c>
      <c r="I32" s="83">
        <f t="shared" si="1"/>
        <v>2037703321</v>
      </c>
      <c r="J32" s="80">
        <v>260686703</v>
      </c>
      <c r="K32" s="81">
        <v>41289383</v>
      </c>
      <c r="L32" s="81">
        <f t="shared" si="2"/>
        <v>301976086</v>
      </c>
      <c r="M32" s="41">
        <f t="shared" si="3"/>
        <v>0.1481943337324521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260686703</v>
      </c>
      <c r="AA32" s="81">
        <v>41289383</v>
      </c>
      <c r="AB32" s="81">
        <f t="shared" si="10"/>
        <v>301976086</v>
      </c>
      <c r="AC32" s="41">
        <f t="shared" si="11"/>
        <v>0.1481943337324521</v>
      </c>
      <c r="AD32" s="80">
        <v>307110682</v>
      </c>
      <c r="AE32" s="81">
        <v>28609620</v>
      </c>
      <c r="AF32" s="81">
        <f t="shared" si="12"/>
        <v>335720302</v>
      </c>
      <c r="AG32" s="41">
        <f t="shared" si="13"/>
        <v>0.1916850833469882</v>
      </c>
      <c r="AH32" s="41">
        <f t="shared" si="14"/>
        <v>-0.1005128846810105</v>
      </c>
      <c r="AI32" s="13">
        <v>1751415896</v>
      </c>
      <c r="AJ32" s="13">
        <v>1688181704</v>
      </c>
      <c r="AK32" s="13">
        <v>335720302</v>
      </c>
      <c r="AL32" s="13"/>
    </row>
    <row r="33" spans="1:38" s="14" customFormat="1" ht="12.75">
      <c r="A33" s="30" t="s">
        <v>98</v>
      </c>
      <c r="B33" s="64" t="s">
        <v>591</v>
      </c>
      <c r="C33" s="40" t="s">
        <v>592</v>
      </c>
      <c r="D33" s="80">
        <v>247751858</v>
      </c>
      <c r="E33" s="81">
        <v>50274800</v>
      </c>
      <c r="F33" s="82">
        <f t="shared" si="0"/>
        <v>298026658</v>
      </c>
      <c r="G33" s="80">
        <v>247751858</v>
      </c>
      <c r="H33" s="81">
        <v>50274800</v>
      </c>
      <c r="I33" s="83">
        <f t="shared" si="1"/>
        <v>298026658</v>
      </c>
      <c r="J33" s="80">
        <v>18566050</v>
      </c>
      <c r="K33" s="81">
        <v>5103634</v>
      </c>
      <c r="L33" s="81">
        <f t="shared" si="2"/>
        <v>23669684</v>
      </c>
      <c r="M33" s="41">
        <f t="shared" si="3"/>
        <v>0.07942136505117606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18566050</v>
      </c>
      <c r="AA33" s="81">
        <v>5103634</v>
      </c>
      <c r="AB33" s="81">
        <f t="shared" si="10"/>
        <v>23669684</v>
      </c>
      <c r="AC33" s="41">
        <f t="shared" si="11"/>
        <v>0.07942136505117606</v>
      </c>
      <c r="AD33" s="80">
        <v>21822974</v>
      </c>
      <c r="AE33" s="81">
        <v>26621376</v>
      </c>
      <c r="AF33" s="81">
        <f t="shared" si="12"/>
        <v>48444350</v>
      </c>
      <c r="AG33" s="41">
        <f t="shared" si="13"/>
        <v>0.21134828613545104</v>
      </c>
      <c r="AH33" s="41">
        <f t="shared" si="14"/>
        <v>-0.5114046529677867</v>
      </c>
      <c r="AI33" s="13">
        <v>229215722</v>
      </c>
      <c r="AJ33" s="13">
        <v>229215722</v>
      </c>
      <c r="AK33" s="13">
        <v>48444350</v>
      </c>
      <c r="AL33" s="13"/>
    </row>
    <row r="34" spans="1:38" s="14" customFormat="1" ht="12.75">
      <c r="A34" s="30" t="s">
        <v>117</v>
      </c>
      <c r="B34" s="64" t="s">
        <v>593</v>
      </c>
      <c r="C34" s="40" t="s">
        <v>594</v>
      </c>
      <c r="D34" s="80">
        <v>248920374</v>
      </c>
      <c r="E34" s="81">
        <v>5304200</v>
      </c>
      <c r="F34" s="82">
        <f t="shared" si="0"/>
        <v>254224574</v>
      </c>
      <c r="G34" s="80">
        <v>248920374</v>
      </c>
      <c r="H34" s="81">
        <v>5304200</v>
      </c>
      <c r="I34" s="83">
        <f t="shared" si="1"/>
        <v>254224574</v>
      </c>
      <c r="J34" s="80">
        <v>23897613</v>
      </c>
      <c r="K34" s="81">
        <v>71334</v>
      </c>
      <c r="L34" s="81">
        <f t="shared" si="2"/>
        <v>23968947</v>
      </c>
      <c r="M34" s="41">
        <f t="shared" si="3"/>
        <v>0.0942825731709162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23897613</v>
      </c>
      <c r="AA34" s="81">
        <v>71334</v>
      </c>
      <c r="AB34" s="81">
        <f t="shared" si="10"/>
        <v>23968947</v>
      </c>
      <c r="AC34" s="41">
        <f t="shared" si="11"/>
        <v>0.0942825731709162</v>
      </c>
      <c r="AD34" s="80">
        <v>17710576</v>
      </c>
      <c r="AE34" s="81">
        <v>1063173</v>
      </c>
      <c r="AF34" s="81">
        <f t="shared" si="12"/>
        <v>18773749</v>
      </c>
      <c r="AG34" s="41">
        <f t="shared" si="13"/>
        <v>0.08739798235889991</v>
      </c>
      <c r="AH34" s="41">
        <f t="shared" si="14"/>
        <v>0.27672672091226946</v>
      </c>
      <c r="AI34" s="13">
        <v>214807579</v>
      </c>
      <c r="AJ34" s="13">
        <v>236029763</v>
      </c>
      <c r="AK34" s="13">
        <v>18773749</v>
      </c>
      <c r="AL34" s="13"/>
    </row>
    <row r="35" spans="1:38" s="60" customFormat="1" ht="12.75">
      <c r="A35" s="65"/>
      <c r="B35" s="66" t="s">
        <v>595</v>
      </c>
      <c r="C35" s="33"/>
      <c r="D35" s="84">
        <f>SUM(D30:D34)</f>
        <v>3232830693</v>
      </c>
      <c r="E35" s="85">
        <f>SUM(E30:E34)</f>
        <v>403848601</v>
      </c>
      <c r="F35" s="93">
        <f t="shared" si="0"/>
        <v>3636679294</v>
      </c>
      <c r="G35" s="84">
        <f>SUM(G30:G34)</f>
        <v>3232830693</v>
      </c>
      <c r="H35" s="85">
        <f>SUM(H30:H34)</f>
        <v>403848601</v>
      </c>
      <c r="I35" s="86">
        <f t="shared" si="1"/>
        <v>3636679294</v>
      </c>
      <c r="J35" s="84">
        <f>SUM(J30:J34)</f>
        <v>518721135</v>
      </c>
      <c r="K35" s="85">
        <f>SUM(K30:K34)</f>
        <v>72105174</v>
      </c>
      <c r="L35" s="85">
        <f t="shared" si="2"/>
        <v>590826309</v>
      </c>
      <c r="M35" s="45">
        <f t="shared" si="3"/>
        <v>0.16246313222471356</v>
      </c>
      <c r="N35" s="114">
        <f>SUM(N30:N34)</f>
        <v>0</v>
      </c>
      <c r="O35" s="115">
        <f>SUM(O30:O34)</f>
        <v>0</v>
      </c>
      <c r="P35" s="116">
        <f t="shared" si="4"/>
        <v>0</v>
      </c>
      <c r="Q35" s="45">
        <f t="shared" si="5"/>
        <v>0</v>
      </c>
      <c r="R35" s="114">
        <f>SUM(R30:R34)</f>
        <v>0</v>
      </c>
      <c r="S35" s="116">
        <f>SUM(S30:S34)</f>
        <v>0</v>
      </c>
      <c r="T35" s="116">
        <f t="shared" si="6"/>
        <v>0</v>
      </c>
      <c r="U35" s="45">
        <f t="shared" si="7"/>
        <v>0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5">
        <f t="shared" si="9"/>
        <v>0</v>
      </c>
      <c r="Z35" s="84">
        <f>SUM(Z30:Z34)</f>
        <v>518721135</v>
      </c>
      <c r="AA35" s="85">
        <f>SUM(AA30:AA34)</f>
        <v>72105174</v>
      </c>
      <c r="AB35" s="85">
        <f t="shared" si="10"/>
        <v>590826309</v>
      </c>
      <c r="AC35" s="45">
        <f t="shared" si="11"/>
        <v>0.16246313222471356</v>
      </c>
      <c r="AD35" s="84">
        <f>SUM(AD30:AD34)</f>
        <v>512951452</v>
      </c>
      <c r="AE35" s="85">
        <f>SUM(AE30:AE34)</f>
        <v>67952143</v>
      </c>
      <c r="AF35" s="85">
        <f t="shared" si="12"/>
        <v>580903595</v>
      </c>
      <c r="AG35" s="45">
        <f t="shared" si="13"/>
        <v>0.1885938957976268</v>
      </c>
      <c r="AH35" s="45">
        <f t="shared" si="14"/>
        <v>0.01708151590970952</v>
      </c>
      <c r="AI35" s="67">
        <f>SUM(AI30:AI34)</f>
        <v>3080182381</v>
      </c>
      <c r="AJ35" s="67">
        <f>SUM(AJ30:AJ34)</f>
        <v>3053615204</v>
      </c>
      <c r="AK35" s="67">
        <f>SUM(AK30:AK34)</f>
        <v>580903595</v>
      </c>
      <c r="AL35" s="67"/>
    </row>
    <row r="36" spans="1:38" s="60" customFormat="1" ht="12.75">
      <c r="A36" s="65"/>
      <c r="B36" s="66" t="s">
        <v>596</v>
      </c>
      <c r="C36" s="33"/>
      <c r="D36" s="84">
        <f>SUM(D9:D14,D16:D21,D23:D28,D30:D34)</f>
        <v>9624147386</v>
      </c>
      <c r="E36" s="85">
        <f>SUM(E9:E14,E16:E21,E23:E28,E30:E34)</f>
        <v>2085514111</v>
      </c>
      <c r="F36" s="86">
        <f t="shared" si="0"/>
        <v>11709661497</v>
      </c>
      <c r="G36" s="84">
        <f>SUM(G9:G14,G16:G21,G23:G28,G30:G34)</f>
        <v>9624147386</v>
      </c>
      <c r="H36" s="85">
        <f>SUM(H9:H14,H16:H21,H23:H28,H30:H34)</f>
        <v>2085514111</v>
      </c>
      <c r="I36" s="93">
        <f t="shared" si="1"/>
        <v>11709661497</v>
      </c>
      <c r="J36" s="84">
        <f>SUM(J9:J14,J16:J21,J23:J28,J30:J34)</f>
        <v>1925067575</v>
      </c>
      <c r="K36" s="95">
        <f>SUM(K9:K14,K16:K21,K23:K28,K30:K34)</f>
        <v>202107592</v>
      </c>
      <c r="L36" s="85">
        <f t="shared" si="2"/>
        <v>2127175167</v>
      </c>
      <c r="M36" s="45">
        <f t="shared" si="3"/>
        <v>0.18165983427829913</v>
      </c>
      <c r="N36" s="114">
        <f>SUM(N9:N14,N16:N21,N23:N28,N30:N34)</f>
        <v>0</v>
      </c>
      <c r="O36" s="115">
        <f>SUM(O9:O14,O16:O21,O23:O28,O30:O34)</f>
        <v>0</v>
      </c>
      <c r="P36" s="116">
        <f t="shared" si="4"/>
        <v>0</v>
      </c>
      <c r="Q36" s="45">
        <f t="shared" si="5"/>
        <v>0</v>
      </c>
      <c r="R36" s="114">
        <f>SUM(R9:R14,R16:R21,R23:R28,R30:R34)</f>
        <v>0</v>
      </c>
      <c r="S36" s="116">
        <f>SUM(S9:S14,S16:S21,S23:S28,S30:S34)</f>
        <v>0</v>
      </c>
      <c r="T36" s="116">
        <f t="shared" si="6"/>
        <v>0</v>
      </c>
      <c r="U36" s="45">
        <f t="shared" si="7"/>
        <v>0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5">
        <f t="shared" si="9"/>
        <v>0</v>
      </c>
      <c r="Z36" s="84">
        <f>SUM(Z9:Z14,Z16:Z21,Z23:Z28,Z30:Z34)</f>
        <v>1925067575</v>
      </c>
      <c r="AA36" s="85">
        <f>SUM(AA9:AA14,AA16:AA21,AA23:AA28,AA30:AA34)</f>
        <v>202107592</v>
      </c>
      <c r="AB36" s="85">
        <f t="shared" si="10"/>
        <v>2127175167</v>
      </c>
      <c r="AC36" s="45">
        <f t="shared" si="11"/>
        <v>0.18165983427829913</v>
      </c>
      <c r="AD36" s="84">
        <f>SUM(AD9:AD14,AD16:AD21,AD23:AD28,AD30:AD34)</f>
        <v>1684117879</v>
      </c>
      <c r="AE36" s="85">
        <f>SUM(AE9:AE14,AE16:AE21,AE23:AE28,AE30:AE34)</f>
        <v>182804185</v>
      </c>
      <c r="AF36" s="85">
        <f t="shared" si="12"/>
        <v>1866922064</v>
      </c>
      <c r="AG36" s="45">
        <f t="shared" si="13"/>
        <v>0.18218269902752113</v>
      </c>
      <c r="AH36" s="45">
        <f t="shared" si="14"/>
        <v>0.13940223216516667</v>
      </c>
      <c r="AI36" s="67">
        <f>SUM(AI9:AI14,AI16:AI21,AI23:AI28,AI30:AI34)</f>
        <v>10247526653</v>
      </c>
      <c r="AJ36" s="67">
        <f>SUM(AJ9:AJ14,AJ16:AJ21,AJ23:AJ28,AJ30:AJ34)</f>
        <v>10201532005</v>
      </c>
      <c r="AK36" s="67">
        <f>SUM(AK9:AK14,AK16:AK21,AK23:AK28,AK30:AK34)</f>
        <v>1866922064</v>
      </c>
      <c r="AL36" s="67"/>
    </row>
    <row r="37" spans="1:38" s="14" customFormat="1" ht="12.75">
      <c r="A37" s="68"/>
      <c r="B37" s="69"/>
      <c r="C37" s="70"/>
      <c r="D37" s="96"/>
      <c r="E37" s="96"/>
      <c r="F37" s="97"/>
      <c r="G37" s="98"/>
      <c r="H37" s="96"/>
      <c r="I37" s="99"/>
      <c r="J37" s="98"/>
      <c r="K37" s="100"/>
      <c r="L37" s="96"/>
      <c r="M37" s="74"/>
      <c r="N37" s="98"/>
      <c r="O37" s="100"/>
      <c r="P37" s="96"/>
      <c r="Q37" s="74"/>
      <c r="R37" s="98"/>
      <c r="S37" s="100"/>
      <c r="T37" s="96"/>
      <c r="U37" s="74"/>
      <c r="V37" s="98"/>
      <c r="W37" s="100"/>
      <c r="X37" s="96"/>
      <c r="Y37" s="74"/>
      <c r="Z37" s="98"/>
      <c r="AA37" s="100"/>
      <c r="AB37" s="96"/>
      <c r="AC37" s="74"/>
      <c r="AD37" s="98"/>
      <c r="AE37" s="96"/>
      <c r="AF37" s="96"/>
      <c r="AG37" s="74"/>
      <c r="AH37" s="74"/>
      <c r="AI37" s="13"/>
      <c r="AJ37" s="13"/>
      <c r="AK37" s="13"/>
      <c r="AL37" s="13"/>
    </row>
    <row r="38" spans="1:38" s="14" customFormat="1" ht="12.75">
      <c r="A38" s="13"/>
      <c r="B38" s="61"/>
      <c r="C38" s="13"/>
      <c r="D38" s="91"/>
      <c r="E38" s="91"/>
      <c r="F38" s="91"/>
      <c r="G38" s="91"/>
      <c r="H38" s="91"/>
      <c r="I38" s="91"/>
      <c r="J38" s="91"/>
      <c r="K38" s="91"/>
      <c r="L38" s="91"/>
      <c r="M38" s="13"/>
      <c r="N38" s="91"/>
      <c r="O38" s="91"/>
      <c r="P38" s="91"/>
      <c r="Q38" s="13"/>
      <c r="R38" s="91"/>
      <c r="S38" s="91"/>
      <c r="T38" s="91"/>
      <c r="U38" s="13"/>
      <c r="V38" s="91"/>
      <c r="W38" s="91"/>
      <c r="X38" s="91"/>
      <c r="Y38" s="13"/>
      <c r="Z38" s="91"/>
      <c r="AA38" s="91"/>
      <c r="AB38" s="91"/>
      <c r="AC38" s="13"/>
      <c r="AD38" s="91"/>
      <c r="AE38" s="91"/>
      <c r="AF38" s="91"/>
      <c r="AG38" s="13"/>
      <c r="AH38" s="13"/>
      <c r="AI38" s="13"/>
      <c r="AJ38" s="13"/>
      <c r="AK38" s="13"/>
      <c r="AL38" s="13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43</v>
      </c>
      <c r="C9" s="40" t="s">
        <v>44</v>
      </c>
      <c r="D9" s="80">
        <v>30720927253</v>
      </c>
      <c r="E9" s="81">
        <v>5089866927</v>
      </c>
      <c r="F9" s="82">
        <f>$D9+$E9</f>
        <v>35810794180</v>
      </c>
      <c r="G9" s="80">
        <v>30709908752</v>
      </c>
      <c r="H9" s="81">
        <v>5615373937</v>
      </c>
      <c r="I9" s="83">
        <f>$G9+$H9</f>
        <v>36325282689</v>
      </c>
      <c r="J9" s="80">
        <v>6717835374</v>
      </c>
      <c r="K9" s="81">
        <v>354885555</v>
      </c>
      <c r="L9" s="81">
        <f>$J9+$K9</f>
        <v>7072720929</v>
      </c>
      <c r="M9" s="41">
        <f>IF($F9=0,0,$L9/$F9)</f>
        <v>0.19750248747485333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6717835374</v>
      </c>
      <c r="AA9" s="81">
        <v>354885555</v>
      </c>
      <c r="AB9" s="81">
        <f>$Z9+$AA9</f>
        <v>7072720929</v>
      </c>
      <c r="AC9" s="41">
        <f>IF($F9=0,0,$AB9/$F9)</f>
        <v>0.19750248747485333</v>
      </c>
      <c r="AD9" s="80">
        <v>5891316547</v>
      </c>
      <c r="AE9" s="81">
        <v>377095898</v>
      </c>
      <c r="AF9" s="81">
        <f>$AD9+$AE9</f>
        <v>6268412445</v>
      </c>
      <c r="AG9" s="41">
        <f>IF($AI9=0,0,$AK9/$AI9)</f>
        <v>0.2049610764322431</v>
      </c>
      <c r="AH9" s="41">
        <f>IF($AF9=0,0,(($L9/$AF9)-1))</f>
        <v>0.12831135332225263</v>
      </c>
      <c r="AI9" s="13">
        <v>30583428591</v>
      </c>
      <c r="AJ9" s="13">
        <v>30962614991</v>
      </c>
      <c r="AK9" s="13">
        <v>6268412445</v>
      </c>
      <c r="AL9" s="13"/>
    </row>
    <row r="10" spans="1:38" s="60" customFormat="1" ht="12.75">
      <c r="A10" s="65"/>
      <c r="B10" s="66" t="s">
        <v>97</v>
      </c>
      <c r="C10" s="33"/>
      <c r="D10" s="84">
        <f>D9</f>
        <v>30720927253</v>
      </c>
      <c r="E10" s="85">
        <f>E9</f>
        <v>5089866927</v>
      </c>
      <c r="F10" s="86">
        <f aca="true" t="shared" si="0" ref="F10:F45">$D10+$E10</f>
        <v>35810794180</v>
      </c>
      <c r="G10" s="84">
        <f>G9</f>
        <v>30709908752</v>
      </c>
      <c r="H10" s="85">
        <f>H9</f>
        <v>5615373937</v>
      </c>
      <c r="I10" s="86">
        <f aca="true" t="shared" si="1" ref="I10:I45">$G10+$H10</f>
        <v>36325282689</v>
      </c>
      <c r="J10" s="84">
        <f>J9</f>
        <v>6717835374</v>
      </c>
      <c r="K10" s="85">
        <f>K9</f>
        <v>354885555</v>
      </c>
      <c r="L10" s="85">
        <f aca="true" t="shared" si="2" ref="L10:L45">$J10+$K10</f>
        <v>7072720929</v>
      </c>
      <c r="M10" s="45">
        <f aca="true" t="shared" si="3" ref="M10:M45">IF($F10=0,0,$L10/$F10)</f>
        <v>0.19750248747485333</v>
      </c>
      <c r="N10" s="114">
        <f>N9</f>
        <v>0</v>
      </c>
      <c r="O10" s="115">
        <f>O9</f>
        <v>0</v>
      </c>
      <c r="P10" s="116">
        <f aca="true" t="shared" si="4" ref="P10:P45">$N10+$O10</f>
        <v>0</v>
      </c>
      <c r="Q10" s="45">
        <f aca="true" t="shared" si="5" ref="Q10:Q45">IF($F10=0,0,$P10/$F10)</f>
        <v>0</v>
      </c>
      <c r="R10" s="114">
        <f>R9</f>
        <v>0</v>
      </c>
      <c r="S10" s="116">
        <f>S9</f>
        <v>0</v>
      </c>
      <c r="T10" s="116">
        <f aca="true" t="shared" si="6" ref="T10:T45">$R10+$S10</f>
        <v>0</v>
      </c>
      <c r="U10" s="45">
        <f aca="true" t="shared" si="7" ref="U10:U45">IF($I10=0,0,$T10/$I10)</f>
        <v>0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5">
        <f aca="true" t="shared" si="9" ref="Y10:Y45">IF($I10=0,0,$X10/$I10)</f>
        <v>0</v>
      </c>
      <c r="Z10" s="84">
        <f>Z9</f>
        <v>6717835374</v>
      </c>
      <c r="AA10" s="85">
        <f>AA9</f>
        <v>354885555</v>
      </c>
      <c r="AB10" s="85">
        <f aca="true" t="shared" si="10" ref="AB10:AB45">$Z10+$AA10</f>
        <v>7072720929</v>
      </c>
      <c r="AC10" s="45">
        <f aca="true" t="shared" si="11" ref="AC10:AC45">IF($F10=0,0,$AB10/$F10)</f>
        <v>0.19750248747485333</v>
      </c>
      <c r="AD10" s="84">
        <f>AD9</f>
        <v>5891316547</v>
      </c>
      <c r="AE10" s="85">
        <f>AE9</f>
        <v>377095898</v>
      </c>
      <c r="AF10" s="85">
        <f aca="true" t="shared" si="12" ref="AF10:AF45">$AD10+$AE10</f>
        <v>6268412445</v>
      </c>
      <c r="AG10" s="45">
        <f aca="true" t="shared" si="13" ref="AG10:AG45">IF($AI10=0,0,$AK10/$AI10)</f>
        <v>0.2049610764322431</v>
      </c>
      <c r="AH10" s="45">
        <f aca="true" t="shared" si="14" ref="AH10:AH45">IF($AF10=0,0,(($L10/$AF10)-1))</f>
        <v>0.12831135332225263</v>
      </c>
      <c r="AI10" s="67">
        <f>AI9</f>
        <v>30583428591</v>
      </c>
      <c r="AJ10" s="67">
        <f>AJ9</f>
        <v>30962614991</v>
      </c>
      <c r="AK10" s="67">
        <f>AK9</f>
        <v>6268412445</v>
      </c>
      <c r="AL10" s="67"/>
    </row>
    <row r="11" spans="1:38" s="14" customFormat="1" ht="12.75">
      <c r="A11" s="30" t="s">
        <v>98</v>
      </c>
      <c r="B11" s="64" t="s">
        <v>597</v>
      </c>
      <c r="C11" s="40" t="s">
        <v>598</v>
      </c>
      <c r="D11" s="80">
        <v>169947530</v>
      </c>
      <c r="E11" s="81">
        <v>48835571</v>
      </c>
      <c r="F11" s="82">
        <f t="shared" si="0"/>
        <v>218783101</v>
      </c>
      <c r="G11" s="80">
        <v>169947530</v>
      </c>
      <c r="H11" s="81">
        <v>48835571</v>
      </c>
      <c r="I11" s="83">
        <f t="shared" si="1"/>
        <v>218783101</v>
      </c>
      <c r="J11" s="80">
        <v>34588918</v>
      </c>
      <c r="K11" s="81">
        <v>9132408</v>
      </c>
      <c r="L11" s="81">
        <f t="shared" si="2"/>
        <v>43721326</v>
      </c>
      <c r="M11" s="41">
        <f t="shared" si="3"/>
        <v>0.1998386794965485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34588918</v>
      </c>
      <c r="AA11" s="81">
        <v>9132408</v>
      </c>
      <c r="AB11" s="81">
        <f t="shared" si="10"/>
        <v>43721326</v>
      </c>
      <c r="AC11" s="41">
        <f t="shared" si="11"/>
        <v>0.1998386794965485</v>
      </c>
      <c r="AD11" s="80">
        <v>30915143</v>
      </c>
      <c r="AE11" s="81">
        <v>8364317</v>
      </c>
      <c r="AF11" s="81">
        <f t="shared" si="12"/>
        <v>39279460</v>
      </c>
      <c r="AG11" s="41">
        <f t="shared" si="13"/>
        <v>0.1947159530584145</v>
      </c>
      <c r="AH11" s="41">
        <f t="shared" si="14"/>
        <v>0.11308368292232118</v>
      </c>
      <c r="AI11" s="13">
        <v>201726974</v>
      </c>
      <c r="AJ11" s="13">
        <v>201726974</v>
      </c>
      <c r="AK11" s="13">
        <v>39279460</v>
      </c>
      <c r="AL11" s="13"/>
    </row>
    <row r="12" spans="1:38" s="14" customFormat="1" ht="12.75">
      <c r="A12" s="30" t="s">
        <v>98</v>
      </c>
      <c r="B12" s="64" t="s">
        <v>599</v>
      </c>
      <c r="C12" s="40" t="s">
        <v>600</v>
      </c>
      <c r="D12" s="80">
        <v>163577414</v>
      </c>
      <c r="E12" s="81">
        <v>62797918</v>
      </c>
      <c r="F12" s="82">
        <f t="shared" si="0"/>
        <v>226375332</v>
      </c>
      <c r="G12" s="80">
        <v>163577414</v>
      </c>
      <c r="H12" s="81">
        <v>62797918</v>
      </c>
      <c r="I12" s="83">
        <f t="shared" si="1"/>
        <v>226375332</v>
      </c>
      <c r="J12" s="80">
        <v>27133195</v>
      </c>
      <c r="K12" s="81">
        <v>5345070</v>
      </c>
      <c r="L12" s="81">
        <f t="shared" si="2"/>
        <v>32478265</v>
      </c>
      <c r="M12" s="41">
        <f t="shared" si="3"/>
        <v>0.14347086633980066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27133195</v>
      </c>
      <c r="AA12" s="81">
        <v>5345070</v>
      </c>
      <c r="AB12" s="81">
        <f t="shared" si="10"/>
        <v>32478265</v>
      </c>
      <c r="AC12" s="41">
        <f t="shared" si="11"/>
        <v>0.14347086633980066</v>
      </c>
      <c r="AD12" s="80">
        <v>30741128</v>
      </c>
      <c r="AE12" s="81">
        <v>1336004</v>
      </c>
      <c r="AF12" s="81">
        <f t="shared" si="12"/>
        <v>32077132</v>
      </c>
      <c r="AG12" s="41">
        <f t="shared" si="13"/>
        <v>0.19138774102990225</v>
      </c>
      <c r="AH12" s="41">
        <f t="shared" si="14"/>
        <v>0.01250526387458839</v>
      </c>
      <c r="AI12" s="13">
        <v>167602856</v>
      </c>
      <c r="AJ12" s="13">
        <v>187952174</v>
      </c>
      <c r="AK12" s="13">
        <v>32077132</v>
      </c>
      <c r="AL12" s="13"/>
    </row>
    <row r="13" spans="1:38" s="14" customFormat="1" ht="12.75">
      <c r="A13" s="30" t="s">
        <v>98</v>
      </c>
      <c r="B13" s="64" t="s">
        <v>601</v>
      </c>
      <c r="C13" s="40" t="s">
        <v>602</v>
      </c>
      <c r="D13" s="80">
        <v>171868961</v>
      </c>
      <c r="E13" s="81">
        <v>36265519</v>
      </c>
      <c r="F13" s="82">
        <f t="shared" si="0"/>
        <v>208134480</v>
      </c>
      <c r="G13" s="80">
        <v>171868961</v>
      </c>
      <c r="H13" s="81">
        <v>36265519</v>
      </c>
      <c r="I13" s="83">
        <f t="shared" si="1"/>
        <v>208134480</v>
      </c>
      <c r="J13" s="80">
        <v>35333794</v>
      </c>
      <c r="K13" s="81">
        <v>1747177</v>
      </c>
      <c r="L13" s="81">
        <f t="shared" si="2"/>
        <v>37080971</v>
      </c>
      <c r="M13" s="41">
        <f t="shared" si="3"/>
        <v>0.17815871257852134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35333794</v>
      </c>
      <c r="AA13" s="81">
        <v>1747177</v>
      </c>
      <c r="AB13" s="81">
        <f t="shared" si="10"/>
        <v>37080971</v>
      </c>
      <c r="AC13" s="41">
        <f t="shared" si="11"/>
        <v>0.17815871257852134</v>
      </c>
      <c r="AD13" s="80">
        <v>36862878</v>
      </c>
      <c r="AE13" s="81">
        <v>2548827</v>
      </c>
      <c r="AF13" s="81">
        <f t="shared" si="12"/>
        <v>39411705</v>
      </c>
      <c r="AG13" s="41">
        <f t="shared" si="13"/>
        <v>0.21683881067434613</v>
      </c>
      <c r="AH13" s="41">
        <f t="shared" si="14"/>
        <v>-0.05913811645550482</v>
      </c>
      <c r="AI13" s="13">
        <v>181755770</v>
      </c>
      <c r="AJ13" s="13">
        <v>194644348</v>
      </c>
      <c r="AK13" s="13">
        <v>39411705</v>
      </c>
      <c r="AL13" s="13"/>
    </row>
    <row r="14" spans="1:38" s="14" customFormat="1" ht="12.75">
      <c r="A14" s="30" t="s">
        <v>98</v>
      </c>
      <c r="B14" s="64" t="s">
        <v>603</v>
      </c>
      <c r="C14" s="40" t="s">
        <v>604</v>
      </c>
      <c r="D14" s="80">
        <v>640355469</v>
      </c>
      <c r="E14" s="81">
        <v>136571374</v>
      </c>
      <c r="F14" s="82">
        <f t="shared" si="0"/>
        <v>776926843</v>
      </c>
      <c r="G14" s="80">
        <v>640355469</v>
      </c>
      <c r="H14" s="81">
        <v>136571374</v>
      </c>
      <c r="I14" s="83">
        <f t="shared" si="1"/>
        <v>776926843</v>
      </c>
      <c r="J14" s="80">
        <v>79221541</v>
      </c>
      <c r="K14" s="81">
        <v>24140208</v>
      </c>
      <c r="L14" s="81">
        <f t="shared" si="2"/>
        <v>103361749</v>
      </c>
      <c r="M14" s="41">
        <f t="shared" si="3"/>
        <v>0.13303923005270651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79221541</v>
      </c>
      <c r="AA14" s="81">
        <v>24140208</v>
      </c>
      <c r="AB14" s="81">
        <f t="shared" si="10"/>
        <v>103361749</v>
      </c>
      <c r="AC14" s="41">
        <f t="shared" si="11"/>
        <v>0.13303923005270651</v>
      </c>
      <c r="AD14" s="80">
        <v>85388985</v>
      </c>
      <c r="AE14" s="81">
        <v>9562561</v>
      </c>
      <c r="AF14" s="81">
        <f t="shared" si="12"/>
        <v>94951546</v>
      </c>
      <c r="AG14" s="41">
        <f t="shared" si="13"/>
        <v>0.1332398032740653</v>
      </c>
      <c r="AH14" s="41">
        <f t="shared" si="14"/>
        <v>0.08857362891173981</v>
      </c>
      <c r="AI14" s="13">
        <v>712636492</v>
      </c>
      <c r="AJ14" s="13">
        <v>712636492</v>
      </c>
      <c r="AK14" s="13">
        <v>94951546</v>
      </c>
      <c r="AL14" s="13"/>
    </row>
    <row r="15" spans="1:38" s="14" customFormat="1" ht="12.75">
      <c r="A15" s="30" t="s">
        <v>98</v>
      </c>
      <c r="B15" s="64" t="s">
        <v>605</v>
      </c>
      <c r="C15" s="40" t="s">
        <v>606</v>
      </c>
      <c r="D15" s="80">
        <v>416987464</v>
      </c>
      <c r="E15" s="81">
        <v>96348657</v>
      </c>
      <c r="F15" s="82">
        <f t="shared" si="0"/>
        <v>513336121</v>
      </c>
      <c r="G15" s="80">
        <v>416987464</v>
      </c>
      <c r="H15" s="81">
        <v>96348657</v>
      </c>
      <c r="I15" s="83">
        <f t="shared" si="1"/>
        <v>513336121</v>
      </c>
      <c r="J15" s="80">
        <v>82364594</v>
      </c>
      <c r="K15" s="81">
        <v>24613996</v>
      </c>
      <c r="L15" s="81">
        <f t="shared" si="2"/>
        <v>106978590</v>
      </c>
      <c r="M15" s="41">
        <f t="shared" si="3"/>
        <v>0.20839871893604775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82364594</v>
      </c>
      <c r="AA15" s="81">
        <v>24613996</v>
      </c>
      <c r="AB15" s="81">
        <f t="shared" si="10"/>
        <v>106978590</v>
      </c>
      <c r="AC15" s="41">
        <f t="shared" si="11"/>
        <v>0.20839871893604775</v>
      </c>
      <c r="AD15" s="80">
        <v>76010512</v>
      </c>
      <c r="AE15" s="81">
        <v>4021626</v>
      </c>
      <c r="AF15" s="81">
        <f t="shared" si="12"/>
        <v>80032138</v>
      </c>
      <c r="AG15" s="41">
        <f t="shared" si="13"/>
        <v>0.19562828538820654</v>
      </c>
      <c r="AH15" s="41">
        <f t="shared" si="14"/>
        <v>0.3366953910440329</v>
      </c>
      <c r="AI15" s="13">
        <v>409103100</v>
      </c>
      <c r="AJ15" s="13">
        <v>463293472</v>
      </c>
      <c r="AK15" s="13">
        <v>80032138</v>
      </c>
      <c r="AL15" s="13"/>
    </row>
    <row r="16" spans="1:38" s="14" customFormat="1" ht="12.75">
      <c r="A16" s="30" t="s">
        <v>117</v>
      </c>
      <c r="B16" s="64" t="s">
        <v>607</v>
      </c>
      <c r="C16" s="40" t="s">
        <v>608</v>
      </c>
      <c r="D16" s="80">
        <v>273554860</v>
      </c>
      <c r="E16" s="81">
        <v>30810300</v>
      </c>
      <c r="F16" s="82">
        <f t="shared" si="0"/>
        <v>304365160</v>
      </c>
      <c r="G16" s="80">
        <v>273554860</v>
      </c>
      <c r="H16" s="81">
        <v>30810300</v>
      </c>
      <c r="I16" s="83">
        <f t="shared" si="1"/>
        <v>304365160</v>
      </c>
      <c r="J16" s="80">
        <v>49534820</v>
      </c>
      <c r="K16" s="81">
        <v>1590812</v>
      </c>
      <c r="L16" s="81">
        <f t="shared" si="2"/>
        <v>51125632</v>
      </c>
      <c r="M16" s="41">
        <f t="shared" si="3"/>
        <v>0.16797465255221722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49534820</v>
      </c>
      <c r="AA16" s="81">
        <v>1590812</v>
      </c>
      <c r="AB16" s="81">
        <f t="shared" si="10"/>
        <v>51125632</v>
      </c>
      <c r="AC16" s="41">
        <f t="shared" si="11"/>
        <v>0.16797465255221722</v>
      </c>
      <c r="AD16" s="80">
        <v>32366856</v>
      </c>
      <c r="AE16" s="81">
        <v>2576098</v>
      </c>
      <c r="AF16" s="81">
        <f t="shared" si="12"/>
        <v>34942954</v>
      </c>
      <c r="AG16" s="41">
        <f t="shared" si="13"/>
        <v>0.11654755295177588</v>
      </c>
      <c r="AH16" s="41">
        <f t="shared" si="14"/>
        <v>0.4631170564457716</v>
      </c>
      <c r="AI16" s="13">
        <v>299817140</v>
      </c>
      <c r="AJ16" s="13">
        <v>299817140</v>
      </c>
      <c r="AK16" s="13">
        <v>34942954</v>
      </c>
      <c r="AL16" s="13"/>
    </row>
    <row r="17" spans="1:38" s="60" customFormat="1" ht="12.75">
      <c r="A17" s="65"/>
      <c r="B17" s="66" t="s">
        <v>609</v>
      </c>
      <c r="C17" s="33"/>
      <c r="D17" s="84">
        <f>SUM(D11:D16)</f>
        <v>1836291698</v>
      </c>
      <c r="E17" s="85">
        <f>SUM(E11:E16)</f>
        <v>411629339</v>
      </c>
      <c r="F17" s="93">
        <f t="shared" si="0"/>
        <v>2247921037</v>
      </c>
      <c r="G17" s="84">
        <f>SUM(G11:G16)</f>
        <v>1836291698</v>
      </c>
      <c r="H17" s="85">
        <f>SUM(H11:H16)</f>
        <v>411629339</v>
      </c>
      <c r="I17" s="86">
        <f t="shared" si="1"/>
        <v>2247921037</v>
      </c>
      <c r="J17" s="84">
        <f>SUM(J11:J16)</f>
        <v>308176862</v>
      </c>
      <c r="K17" s="85">
        <f>SUM(K11:K16)</f>
        <v>66569671</v>
      </c>
      <c r="L17" s="85">
        <f t="shared" si="2"/>
        <v>374746533</v>
      </c>
      <c r="M17" s="45">
        <f t="shared" si="3"/>
        <v>0.16670805016359655</v>
      </c>
      <c r="N17" s="114">
        <f>SUM(N11:N16)</f>
        <v>0</v>
      </c>
      <c r="O17" s="115">
        <f>SUM(O11:O16)</f>
        <v>0</v>
      </c>
      <c r="P17" s="116">
        <f t="shared" si="4"/>
        <v>0</v>
      </c>
      <c r="Q17" s="45">
        <f t="shared" si="5"/>
        <v>0</v>
      </c>
      <c r="R17" s="114">
        <f>SUM(R11:R16)</f>
        <v>0</v>
      </c>
      <c r="S17" s="116">
        <f>SUM(S11:S16)</f>
        <v>0</v>
      </c>
      <c r="T17" s="116">
        <f t="shared" si="6"/>
        <v>0</v>
      </c>
      <c r="U17" s="45">
        <f t="shared" si="7"/>
        <v>0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5">
        <f t="shared" si="9"/>
        <v>0</v>
      </c>
      <c r="Z17" s="84">
        <f>SUM(Z11:Z16)</f>
        <v>308176862</v>
      </c>
      <c r="AA17" s="85">
        <f>SUM(AA11:AA16)</f>
        <v>66569671</v>
      </c>
      <c r="AB17" s="85">
        <f t="shared" si="10"/>
        <v>374746533</v>
      </c>
      <c r="AC17" s="45">
        <f t="shared" si="11"/>
        <v>0.16670805016359655</v>
      </c>
      <c r="AD17" s="84">
        <f>SUM(AD11:AD16)</f>
        <v>292285502</v>
      </c>
      <c r="AE17" s="85">
        <f>SUM(AE11:AE16)</f>
        <v>28409433</v>
      </c>
      <c r="AF17" s="85">
        <f t="shared" si="12"/>
        <v>320694935</v>
      </c>
      <c r="AG17" s="45">
        <f t="shared" si="13"/>
        <v>0.1625712526785621</v>
      </c>
      <c r="AH17" s="45">
        <f t="shared" si="14"/>
        <v>0.16854521883858253</v>
      </c>
      <c r="AI17" s="67">
        <f>SUM(AI11:AI16)</f>
        <v>1972642332</v>
      </c>
      <c r="AJ17" s="67">
        <f>SUM(AJ11:AJ16)</f>
        <v>2060070600</v>
      </c>
      <c r="AK17" s="67">
        <f>SUM(AK11:AK16)</f>
        <v>320694935</v>
      </c>
      <c r="AL17" s="67"/>
    </row>
    <row r="18" spans="1:38" s="14" customFormat="1" ht="12.75">
      <c r="A18" s="30" t="s">
        <v>98</v>
      </c>
      <c r="B18" s="64" t="s">
        <v>610</v>
      </c>
      <c r="C18" s="40" t="s">
        <v>611</v>
      </c>
      <c r="D18" s="80">
        <v>287242033</v>
      </c>
      <c r="E18" s="81">
        <v>67696534</v>
      </c>
      <c r="F18" s="82">
        <f t="shared" si="0"/>
        <v>354938567</v>
      </c>
      <c r="G18" s="80">
        <v>287176302</v>
      </c>
      <c r="H18" s="81">
        <v>75826047</v>
      </c>
      <c r="I18" s="83">
        <f t="shared" si="1"/>
        <v>363002349</v>
      </c>
      <c r="J18" s="80">
        <v>70927292</v>
      </c>
      <c r="K18" s="81">
        <v>2548189</v>
      </c>
      <c r="L18" s="81">
        <f t="shared" si="2"/>
        <v>73475481</v>
      </c>
      <c r="M18" s="41">
        <f t="shared" si="3"/>
        <v>0.20700900897027624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70927292</v>
      </c>
      <c r="AA18" s="81">
        <v>2548189</v>
      </c>
      <c r="AB18" s="81">
        <f t="shared" si="10"/>
        <v>73475481</v>
      </c>
      <c r="AC18" s="41">
        <f t="shared" si="11"/>
        <v>0.20700900897027624</v>
      </c>
      <c r="AD18" s="80">
        <v>59319584</v>
      </c>
      <c r="AE18" s="81">
        <v>4459206</v>
      </c>
      <c r="AF18" s="81">
        <f t="shared" si="12"/>
        <v>63778790</v>
      </c>
      <c r="AG18" s="41">
        <f t="shared" si="13"/>
        <v>0.1936487906273033</v>
      </c>
      <c r="AH18" s="41">
        <f t="shared" si="14"/>
        <v>0.15203629607899427</v>
      </c>
      <c r="AI18" s="13">
        <v>329352896</v>
      </c>
      <c r="AJ18" s="13">
        <v>336340349</v>
      </c>
      <c r="AK18" s="13">
        <v>63778790</v>
      </c>
      <c r="AL18" s="13"/>
    </row>
    <row r="19" spans="1:38" s="14" customFormat="1" ht="12.75">
      <c r="A19" s="30" t="s">
        <v>98</v>
      </c>
      <c r="B19" s="64" t="s">
        <v>60</v>
      </c>
      <c r="C19" s="40" t="s">
        <v>61</v>
      </c>
      <c r="D19" s="80">
        <v>1236786666</v>
      </c>
      <c r="E19" s="81">
        <v>363022855</v>
      </c>
      <c r="F19" s="82">
        <f t="shared" si="0"/>
        <v>1599809521</v>
      </c>
      <c r="G19" s="80">
        <v>1236786666</v>
      </c>
      <c r="H19" s="81">
        <v>363022855</v>
      </c>
      <c r="I19" s="83">
        <f t="shared" si="1"/>
        <v>1599809521</v>
      </c>
      <c r="J19" s="80">
        <v>318617574</v>
      </c>
      <c r="K19" s="81">
        <v>27661160</v>
      </c>
      <c r="L19" s="81">
        <f t="shared" si="2"/>
        <v>346278734</v>
      </c>
      <c r="M19" s="41">
        <f t="shared" si="3"/>
        <v>0.21644997698447876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318617574</v>
      </c>
      <c r="AA19" s="81">
        <v>27661160</v>
      </c>
      <c r="AB19" s="81">
        <f t="shared" si="10"/>
        <v>346278734</v>
      </c>
      <c r="AC19" s="41">
        <f t="shared" si="11"/>
        <v>0.21644997698447876</v>
      </c>
      <c r="AD19" s="80">
        <v>239365926</v>
      </c>
      <c r="AE19" s="81">
        <v>20542478</v>
      </c>
      <c r="AF19" s="81">
        <f t="shared" si="12"/>
        <v>259908404</v>
      </c>
      <c r="AG19" s="41">
        <f t="shared" si="13"/>
        <v>0.18615074341268162</v>
      </c>
      <c r="AH19" s="41">
        <f t="shared" si="14"/>
        <v>0.33231064740792293</v>
      </c>
      <c r="AI19" s="13">
        <v>1396225442</v>
      </c>
      <c r="AJ19" s="13">
        <v>1356777527</v>
      </c>
      <c r="AK19" s="13">
        <v>259908404</v>
      </c>
      <c r="AL19" s="13"/>
    </row>
    <row r="20" spans="1:38" s="14" customFormat="1" ht="12.75">
      <c r="A20" s="30" t="s">
        <v>98</v>
      </c>
      <c r="B20" s="64" t="s">
        <v>88</v>
      </c>
      <c r="C20" s="40" t="s">
        <v>89</v>
      </c>
      <c r="D20" s="80">
        <v>842801221</v>
      </c>
      <c r="E20" s="81">
        <v>199066040</v>
      </c>
      <c r="F20" s="82">
        <f t="shared" si="0"/>
        <v>1041867261</v>
      </c>
      <c r="G20" s="80">
        <v>843480505</v>
      </c>
      <c r="H20" s="81">
        <v>226242092</v>
      </c>
      <c r="I20" s="83">
        <f t="shared" si="1"/>
        <v>1069722597</v>
      </c>
      <c r="J20" s="80">
        <v>152516062</v>
      </c>
      <c r="K20" s="81">
        <v>9038019</v>
      </c>
      <c r="L20" s="81">
        <f t="shared" si="2"/>
        <v>161554081</v>
      </c>
      <c r="M20" s="41">
        <f t="shared" si="3"/>
        <v>0.15506205737277698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152516062</v>
      </c>
      <c r="AA20" s="81">
        <v>9038019</v>
      </c>
      <c r="AB20" s="81">
        <f t="shared" si="10"/>
        <v>161554081</v>
      </c>
      <c r="AC20" s="41">
        <f t="shared" si="11"/>
        <v>0.15506205737277698</v>
      </c>
      <c r="AD20" s="80">
        <v>123031644</v>
      </c>
      <c r="AE20" s="81">
        <v>7333114</v>
      </c>
      <c r="AF20" s="81">
        <f t="shared" si="12"/>
        <v>130364758</v>
      </c>
      <c r="AG20" s="41">
        <f t="shared" si="13"/>
        <v>0.14416684480434952</v>
      </c>
      <c r="AH20" s="41">
        <f t="shared" si="14"/>
        <v>0.23924658380449726</v>
      </c>
      <c r="AI20" s="13">
        <v>904263100</v>
      </c>
      <c r="AJ20" s="13">
        <v>892196016</v>
      </c>
      <c r="AK20" s="13">
        <v>130364758</v>
      </c>
      <c r="AL20" s="13"/>
    </row>
    <row r="21" spans="1:38" s="14" customFormat="1" ht="12.75">
      <c r="A21" s="30" t="s">
        <v>98</v>
      </c>
      <c r="B21" s="64" t="s">
        <v>612</v>
      </c>
      <c r="C21" s="40" t="s">
        <v>613</v>
      </c>
      <c r="D21" s="80">
        <v>635254334</v>
      </c>
      <c r="E21" s="81">
        <v>113512978</v>
      </c>
      <c r="F21" s="83">
        <f t="shared" si="0"/>
        <v>748767312</v>
      </c>
      <c r="G21" s="80">
        <v>639934748</v>
      </c>
      <c r="H21" s="81">
        <v>122190778</v>
      </c>
      <c r="I21" s="83">
        <f t="shared" si="1"/>
        <v>762125526</v>
      </c>
      <c r="J21" s="80">
        <v>141212420</v>
      </c>
      <c r="K21" s="81">
        <v>7988473</v>
      </c>
      <c r="L21" s="81">
        <f t="shared" si="2"/>
        <v>149200893</v>
      </c>
      <c r="M21" s="41">
        <f t="shared" si="3"/>
        <v>0.1992620278808325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141212420</v>
      </c>
      <c r="AA21" s="81">
        <v>7988473</v>
      </c>
      <c r="AB21" s="81">
        <f t="shared" si="10"/>
        <v>149200893</v>
      </c>
      <c r="AC21" s="41">
        <f t="shared" si="11"/>
        <v>0.1992620278808325</v>
      </c>
      <c r="AD21" s="80">
        <v>126090090</v>
      </c>
      <c r="AE21" s="81">
        <v>29010132</v>
      </c>
      <c r="AF21" s="81">
        <f t="shared" si="12"/>
        <v>155100222</v>
      </c>
      <c r="AG21" s="41">
        <f t="shared" si="13"/>
        <v>0.22945928947102157</v>
      </c>
      <c r="AH21" s="41">
        <f t="shared" si="14"/>
        <v>-0.03803559352739028</v>
      </c>
      <c r="AI21" s="13">
        <v>675937864</v>
      </c>
      <c r="AJ21" s="13">
        <v>732700825</v>
      </c>
      <c r="AK21" s="13">
        <v>155100222</v>
      </c>
      <c r="AL21" s="13"/>
    </row>
    <row r="22" spans="1:38" s="14" customFormat="1" ht="12.75">
      <c r="A22" s="30" t="s">
        <v>98</v>
      </c>
      <c r="B22" s="64" t="s">
        <v>614</v>
      </c>
      <c r="C22" s="40" t="s">
        <v>615</v>
      </c>
      <c r="D22" s="80">
        <v>428107306</v>
      </c>
      <c r="E22" s="81">
        <v>0</v>
      </c>
      <c r="F22" s="82">
        <f t="shared" si="0"/>
        <v>428107306</v>
      </c>
      <c r="G22" s="80">
        <v>428107306</v>
      </c>
      <c r="H22" s="81">
        <v>0</v>
      </c>
      <c r="I22" s="83">
        <f t="shared" si="1"/>
        <v>428107306</v>
      </c>
      <c r="J22" s="80">
        <v>84515990</v>
      </c>
      <c r="K22" s="81">
        <v>5570175</v>
      </c>
      <c r="L22" s="81">
        <f t="shared" si="2"/>
        <v>90086165</v>
      </c>
      <c r="M22" s="41">
        <f t="shared" si="3"/>
        <v>0.21042893624431627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84515990</v>
      </c>
      <c r="AA22" s="81">
        <v>5570175</v>
      </c>
      <c r="AB22" s="81">
        <f t="shared" si="10"/>
        <v>90086165</v>
      </c>
      <c r="AC22" s="41">
        <f t="shared" si="11"/>
        <v>0.21042893624431627</v>
      </c>
      <c r="AD22" s="80">
        <v>82885292</v>
      </c>
      <c r="AE22" s="81">
        <v>9325986</v>
      </c>
      <c r="AF22" s="81">
        <f t="shared" si="12"/>
        <v>92211278</v>
      </c>
      <c r="AG22" s="41">
        <f t="shared" si="13"/>
        <v>0.22215293440264097</v>
      </c>
      <c r="AH22" s="41">
        <f t="shared" si="14"/>
        <v>-0.023046128912777908</v>
      </c>
      <c r="AI22" s="13">
        <v>415080171</v>
      </c>
      <c r="AJ22" s="13">
        <v>445511183</v>
      </c>
      <c r="AK22" s="13">
        <v>92211278</v>
      </c>
      <c r="AL22" s="13"/>
    </row>
    <row r="23" spans="1:38" s="14" customFormat="1" ht="12.75">
      <c r="A23" s="30" t="s">
        <v>117</v>
      </c>
      <c r="B23" s="64" t="s">
        <v>616</v>
      </c>
      <c r="C23" s="40" t="s">
        <v>617</v>
      </c>
      <c r="D23" s="80">
        <v>517627519</v>
      </c>
      <c r="E23" s="81">
        <v>14955252</v>
      </c>
      <c r="F23" s="82">
        <f t="shared" si="0"/>
        <v>532582771</v>
      </c>
      <c r="G23" s="80">
        <v>525702057</v>
      </c>
      <c r="H23" s="81">
        <v>15246840</v>
      </c>
      <c r="I23" s="83">
        <f t="shared" si="1"/>
        <v>540948897</v>
      </c>
      <c r="J23" s="80">
        <v>80366375</v>
      </c>
      <c r="K23" s="81">
        <v>368560</v>
      </c>
      <c r="L23" s="81">
        <f t="shared" si="2"/>
        <v>80734935</v>
      </c>
      <c r="M23" s="41">
        <f t="shared" si="3"/>
        <v>0.15159133827857155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80366375</v>
      </c>
      <c r="AA23" s="81">
        <v>368560</v>
      </c>
      <c r="AB23" s="81">
        <f t="shared" si="10"/>
        <v>80734935</v>
      </c>
      <c r="AC23" s="41">
        <f t="shared" si="11"/>
        <v>0.15159133827857155</v>
      </c>
      <c r="AD23" s="80">
        <v>72550152</v>
      </c>
      <c r="AE23" s="81">
        <v>553939</v>
      </c>
      <c r="AF23" s="81">
        <f t="shared" si="12"/>
        <v>73104091</v>
      </c>
      <c r="AG23" s="41">
        <f t="shared" si="13"/>
        <v>0.1543066925494798</v>
      </c>
      <c r="AH23" s="41">
        <f t="shared" si="14"/>
        <v>0.1043832690567208</v>
      </c>
      <c r="AI23" s="13">
        <v>473758395</v>
      </c>
      <c r="AJ23" s="13">
        <v>533518533</v>
      </c>
      <c r="AK23" s="13">
        <v>73104091</v>
      </c>
      <c r="AL23" s="13"/>
    </row>
    <row r="24" spans="1:38" s="60" customFormat="1" ht="12.75">
      <c r="A24" s="65"/>
      <c r="B24" s="66" t="s">
        <v>618</v>
      </c>
      <c r="C24" s="33"/>
      <c r="D24" s="84">
        <f>SUM(D18:D23)</f>
        <v>3947819079</v>
      </c>
      <c r="E24" s="85">
        <f>SUM(E18:E23)</f>
        <v>758253659</v>
      </c>
      <c r="F24" s="93">
        <f t="shared" si="0"/>
        <v>4706072738</v>
      </c>
      <c r="G24" s="84">
        <f>SUM(G18:G23)</f>
        <v>3961187584</v>
      </c>
      <c r="H24" s="85">
        <f>SUM(H18:H23)</f>
        <v>802528612</v>
      </c>
      <c r="I24" s="86">
        <f t="shared" si="1"/>
        <v>4763716196</v>
      </c>
      <c r="J24" s="84">
        <f>SUM(J18:J23)</f>
        <v>848155713</v>
      </c>
      <c r="K24" s="85">
        <f>SUM(K18:K23)</f>
        <v>53174576</v>
      </c>
      <c r="L24" s="85">
        <f t="shared" si="2"/>
        <v>901330289</v>
      </c>
      <c r="M24" s="45">
        <f t="shared" si="3"/>
        <v>0.19152493792160338</v>
      </c>
      <c r="N24" s="114">
        <f>SUM(N18:N23)</f>
        <v>0</v>
      </c>
      <c r="O24" s="115">
        <f>SUM(O18:O23)</f>
        <v>0</v>
      </c>
      <c r="P24" s="116">
        <f t="shared" si="4"/>
        <v>0</v>
      </c>
      <c r="Q24" s="45">
        <f t="shared" si="5"/>
        <v>0</v>
      </c>
      <c r="R24" s="114">
        <f>SUM(R18:R23)</f>
        <v>0</v>
      </c>
      <c r="S24" s="116">
        <f>SUM(S18:S23)</f>
        <v>0</v>
      </c>
      <c r="T24" s="116">
        <f t="shared" si="6"/>
        <v>0</v>
      </c>
      <c r="U24" s="45">
        <f t="shared" si="7"/>
        <v>0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5">
        <f t="shared" si="9"/>
        <v>0</v>
      </c>
      <c r="Z24" s="84">
        <f>SUM(Z18:Z23)</f>
        <v>848155713</v>
      </c>
      <c r="AA24" s="85">
        <f>SUM(AA18:AA23)</f>
        <v>53174576</v>
      </c>
      <c r="AB24" s="85">
        <f t="shared" si="10"/>
        <v>901330289</v>
      </c>
      <c r="AC24" s="45">
        <f t="shared" si="11"/>
        <v>0.19152493792160338</v>
      </c>
      <c r="AD24" s="84">
        <f>SUM(AD18:AD23)</f>
        <v>703242688</v>
      </c>
      <c r="AE24" s="85">
        <f>SUM(AE18:AE23)</f>
        <v>71224855</v>
      </c>
      <c r="AF24" s="85">
        <f t="shared" si="12"/>
        <v>774467543</v>
      </c>
      <c r="AG24" s="45">
        <f t="shared" si="13"/>
        <v>0.184633634665097</v>
      </c>
      <c r="AH24" s="45">
        <f t="shared" si="14"/>
        <v>0.1638064075720731</v>
      </c>
      <c r="AI24" s="67">
        <f>SUM(AI18:AI23)</f>
        <v>4194617868</v>
      </c>
      <c r="AJ24" s="67">
        <f>SUM(AJ18:AJ23)</f>
        <v>4297044433</v>
      </c>
      <c r="AK24" s="67">
        <f>SUM(AK18:AK23)</f>
        <v>774467543</v>
      </c>
      <c r="AL24" s="67"/>
    </row>
    <row r="25" spans="1:38" s="14" customFormat="1" ht="12.75">
      <c r="A25" s="30" t="s">
        <v>98</v>
      </c>
      <c r="B25" s="64" t="s">
        <v>619</v>
      </c>
      <c r="C25" s="40" t="s">
        <v>620</v>
      </c>
      <c r="D25" s="80">
        <v>240517793</v>
      </c>
      <c r="E25" s="81">
        <v>87303893</v>
      </c>
      <c r="F25" s="82">
        <f t="shared" si="0"/>
        <v>327821686</v>
      </c>
      <c r="G25" s="80">
        <v>240517793</v>
      </c>
      <c r="H25" s="81">
        <v>91178338</v>
      </c>
      <c r="I25" s="83">
        <f t="shared" si="1"/>
        <v>331696131</v>
      </c>
      <c r="J25" s="80">
        <v>49675341</v>
      </c>
      <c r="K25" s="81">
        <v>9449829</v>
      </c>
      <c r="L25" s="81">
        <f t="shared" si="2"/>
        <v>59125170</v>
      </c>
      <c r="M25" s="41">
        <f t="shared" si="3"/>
        <v>0.18035771434596307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49675341</v>
      </c>
      <c r="AA25" s="81">
        <v>9449829</v>
      </c>
      <c r="AB25" s="81">
        <f t="shared" si="10"/>
        <v>59125170</v>
      </c>
      <c r="AC25" s="41">
        <f t="shared" si="11"/>
        <v>0.18035771434596307</v>
      </c>
      <c r="AD25" s="80">
        <v>46283491</v>
      </c>
      <c r="AE25" s="81">
        <v>16837085</v>
      </c>
      <c r="AF25" s="81">
        <f t="shared" si="12"/>
        <v>63120576</v>
      </c>
      <c r="AG25" s="41">
        <f t="shared" si="13"/>
        <v>0.19803824949640011</v>
      </c>
      <c r="AH25" s="41">
        <f t="shared" si="14"/>
        <v>-0.06329799652018386</v>
      </c>
      <c r="AI25" s="13">
        <v>318729216</v>
      </c>
      <c r="AJ25" s="13">
        <v>324502651</v>
      </c>
      <c r="AK25" s="13">
        <v>63120576</v>
      </c>
      <c r="AL25" s="13"/>
    </row>
    <row r="26" spans="1:38" s="14" customFormat="1" ht="12.75">
      <c r="A26" s="30" t="s">
        <v>98</v>
      </c>
      <c r="B26" s="64" t="s">
        <v>621</v>
      </c>
      <c r="C26" s="40" t="s">
        <v>622</v>
      </c>
      <c r="D26" s="80">
        <v>728431645</v>
      </c>
      <c r="E26" s="81">
        <v>213971000</v>
      </c>
      <c r="F26" s="82">
        <f t="shared" si="0"/>
        <v>942402645</v>
      </c>
      <c r="G26" s="80">
        <v>728431645</v>
      </c>
      <c r="H26" s="81">
        <v>213971000</v>
      </c>
      <c r="I26" s="83">
        <f t="shared" si="1"/>
        <v>942402645</v>
      </c>
      <c r="J26" s="80">
        <v>158198257</v>
      </c>
      <c r="K26" s="81">
        <v>21946712</v>
      </c>
      <c r="L26" s="81">
        <f t="shared" si="2"/>
        <v>180144969</v>
      </c>
      <c r="M26" s="41">
        <f t="shared" si="3"/>
        <v>0.1911549908691099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158198257</v>
      </c>
      <c r="AA26" s="81">
        <v>21946712</v>
      </c>
      <c r="AB26" s="81">
        <f t="shared" si="10"/>
        <v>180144969</v>
      </c>
      <c r="AC26" s="41">
        <f t="shared" si="11"/>
        <v>0.1911549908691099</v>
      </c>
      <c r="AD26" s="80">
        <v>148247494</v>
      </c>
      <c r="AE26" s="81">
        <v>8766138</v>
      </c>
      <c r="AF26" s="81">
        <f t="shared" si="12"/>
        <v>157013632</v>
      </c>
      <c r="AG26" s="41">
        <f t="shared" si="13"/>
        <v>0.18051404231964094</v>
      </c>
      <c r="AH26" s="41">
        <f t="shared" si="14"/>
        <v>0.14732056513411518</v>
      </c>
      <c r="AI26" s="13">
        <v>869813949</v>
      </c>
      <c r="AJ26" s="13">
        <v>848967114</v>
      </c>
      <c r="AK26" s="13">
        <v>157013632</v>
      </c>
      <c r="AL26" s="13"/>
    </row>
    <row r="27" spans="1:38" s="14" customFormat="1" ht="12.75">
      <c r="A27" s="30" t="s">
        <v>98</v>
      </c>
      <c r="B27" s="64" t="s">
        <v>623</v>
      </c>
      <c r="C27" s="40" t="s">
        <v>624</v>
      </c>
      <c r="D27" s="80">
        <v>179368120</v>
      </c>
      <c r="E27" s="81">
        <v>25034645</v>
      </c>
      <c r="F27" s="82">
        <f t="shared" si="0"/>
        <v>204402765</v>
      </c>
      <c r="G27" s="80">
        <v>179368120</v>
      </c>
      <c r="H27" s="81">
        <v>25034645</v>
      </c>
      <c r="I27" s="83">
        <f t="shared" si="1"/>
        <v>204402765</v>
      </c>
      <c r="J27" s="80">
        <v>34986355</v>
      </c>
      <c r="K27" s="81">
        <v>1198688</v>
      </c>
      <c r="L27" s="81">
        <f t="shared" si="2"/>
        <v>36185043</v>
      </c>
      <c r="M27" s="41">
        <f t="shared" si="3"/>
        <v>0.17702814832274896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34986355</v>
      </c>
      <c r="AA27" s="81">
        <v>1198688</v>
      </c>
      <c r="AB27" s="81">
        <f t="shared" si="10"/>
        <v>36185043</v>
      </c>
      <c r="AC27" s="41">
        <f t="shared" si="11"/>
        <v>0.17702814832274896</v>
      </c>
      <c r="AD27" s="80">
        <v>29817951</v>
      </c>
      <c r="AE27" s="81">
        <v>3078206</v>
      </c>
      <c r="AF27" s="81">
        <f t="shared" si="12"/>
        <v>32896157</v>
      </c>
      <c r="AG27" s="41">
        <f t="shared" si="13"/>
        <v>0.18200016854409876</v>
      </c>
      <c r="AH27" s="41">
        <f t="shared" si="14"/>
        <v>0.0999778180776556</v>
      </c>
      <c r="AI27" s="13">
        <v>180747948</v>
      </c>
      <c r="AJ27" s="13">
        <v>195853276</v>
      </c>
      <c r="AK27" s="13">
        <v>32896157</v>
      </c>
      <c r="AL27" s="13"/>
    </row>
    <row r="28" spans="1:38" s="14" customFormat="1" ht="12.75">
      <c r="A28" s="30" t="s">
        <v>98</v>
      </c>
      <c r="B28" s="64" t="s">
        <v>625</v>
      </c>
      <c r="C28" s="40" t="s">
        <v>626</v>
      </c>
      <c r="D28" s="80">
        <v>126693597</v>
      </c>
      <c r="E28" s="81">
        <v>64319149</v>
      </c>
      <c r="F28" s="82">
        <f t="shared" si="0"/>
        <v>191012746</v>
      </c>
      <c r="G28" s="80">
        <v>126693597</v>
      </c>
      <c r="H28" s="81">
        <v>64319149</v>
      </c>
      <c r="I28" s="83">
        <f t="shared" si="1"/>
        <v>191012746</v>
      </c>
      <c r="J28" s="80">
        <v>22775846</v>
      </c>
      <c r="K28" s="81">
        <v>1674609</v>
      </c>
      <c r="L28" s="81">
        <f t="shared" si="2"/>
        <v>24450455</v>
      </c>
      <c r="M28" s="41">
        <f t="shared" si="3"/>
        <v>0.12800431129344636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22775846</v>
      </c>
      <c r="AA28" s="81">
        <v>1674609</v>
      </c>
      <c r="AB28" s="81">
        <f t="shared" si="10"/>
        <v>24450455</v>
      </c>
      <c r="AC28" s="41">
        <f t="shared" si="11"/>
        <v>0.12800431129344636</v>
      </c>
      <c r="AD28" s="80">
        <v>18823255</v>
      </c>
      <c r="AE28" s="81">
        <v>5121391</v>
      </c>
      <c r="AF28" s="81">
        <f t="shared" si="12"/>
        <v>23944646</v>
      </c>
      <c r="AG28" s="41">
        <f t="shared" si="13"/>
        <v>0.12120432135403887</v>
      </c>
      <c r="AH28" s="41">
        <f t="shared" si="14"/>
        <v>0.021124095967006484</v>
      </c>
      <c r="AI28" s="13">
        <v>197556042</v>
      </c>
      <c r="AJ28" s="13">
        <v>198133932</v>
      </c>
      <c r="AK28" s="13">
        <v>23944646</v>
      </c>
      <c r="AL28" s="13"/>
    </row>
    <row r="29" spans="1:38" s="14" customFormat="1" ht="12.75">
      <c r="A29" s="30" t="s">
        <v>117</v>
      </c>
      <c r="B29" s="64" t="s">
        <v>627</v>
      </c>
      <c r="C29" s="40" t="s">
        <v>628</v>
      </c>
      <c r="D29" s="80">
        <v>111093269</v>
      </c>
      <c r="E29" s="81">
        <v>1545000</v>
      </c>
      <c r="F29" s="82">
        <f t="shared" si="0"/>
        <v>112638269</v>
      </c>
      <c r="G29" s="80">
        <v>111093269</v>
      </c>
      <c r="H29" s="81">
        <v>1545000</v>
      </c>
      <c r="I29" s="83">
        <f t="shared" si="1"/>
        <v>112638269</v>
      </c>
      <c r="J29" s="80">
        <v>21492760</v>
      </c>
      <c r="K29" s="81">
        <v>38576</v>
      </c>
      <c r="L29" s="81">
        <f t="shared" si="2"/>
        <v>21531336</v>
      </c>
      <c r="M29" s="41">
        <f t="shared" si="3"/>
        <v>0.19115471314638188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21492760</v>
      </c>
      <c r="AA29" s="81">
        <v>38576</v>
      </c>
      <c r="AB29" s="81">
        <f t="shared" si="10"/>
        <v>21531336</v>
      </c>
      <c r="AC29" s="41">
        <f t="shared" si="11"/>
        <v>0.19115471314638188</v>
      </c>
      <c r="AD29" s="80">
        <v>21066794</v>
      </c>
      <c r="AE29" s="81">
        <v>41220</v>
      </c>
      <c r="AF29" s="81">
        <f t="shared" si="12"/>
        <v>21108014</v>
      </c>
      <c r="AG29" s="41">
        <f t="shared" si="13"/>
        <v>0.17151433922060436</v>
      </c>
      <c r="AH29" s="41">
        <f t="shared" si="14"/>
        <v>0.02005503691631061</v>
      </c>
      <c r="AI29" s="13">
        <v>123068509</v>
      </c>
      <c r="AJ29" s="13">
        <v>142107525</v>
      </c>
      <c r="AK29" s="13">
        <v>21108014</v>
      </c>
      <c r="AL29" s="13"/>
    </row>
    <row r="30" spans="1:38" s="60" customFormat="1" ht="12.75">
      <c r="A30" s="65"/>
      <c r="B30" s="66" t="s">
        <v>629</v>
      </c>
      <c r="C30" s="33"/>
      <c r="D30" s="84">
        <f>SUM(D25:D29)</f>
        <v>1386104424</v>
      </c>
      <c r="E30" s="85">
        <f>SUM(E25:E29)</f>
        <v>392173687</v>
      </c>
      <c r="F30" s="93">
        <f t="shared" si="0"/>
        <v>1778278111</v>
      </c>
      <c r="G30" s="84">
        <f>SUM(G25:G29)</f>
        <v>1386104424</v>
      </c>
      <c r="H30" s="85">
        <f>SUM(H25:H29)</f>
        <v>396048132</v>
      </c>
      <c r="I30" s="86">
        <f t="shared" si="1"/>
        <v>1782152556</v>
      </c>
      <c r="J30" s="84">
        <f>SUM(J25:J29)</f>
        <v>287128559</v>
      </c>
      <c r="K30" s="85">
        <f>SUM(K25:K29)</f>
        <v>34308414</v>
      </c>
      <c r="L30" s="85">
        <f t="shared" si="2"/>
        <v>321436973</v>
      </c>
      <c r="M30" s="45">
        <f t="shared" si="3"/>
        <v>0.18075742540588466</v>
      </c>
      <c r="N30" s="114">
        <f>SUM(N25:N29)</f>
        <v>0</v>
      </c>
      <c r="O30" s="115">
        <f>SUM(O25:O29)</f>
        <v>0</v>
      </c>
      <c r="P30" s="116">
        <f t="shared" si="4"/>
        <v>0</v>
      </c>
      <c r="Q30" s="45">
        <f t="shared" si="5"/>
        <v>0</v>
      </c>
      <c r="R30" s="114">
        <f>SUM(R25:R29)</f>
        <v>0</v>
      </c>
      <c r="S30" s="116">
        <f>SUM(S25:S29)</f>
        <v>0</v>
      </c>
      <c r="T30" s="116">
        <f t="shared" si="6"/>
        <v>0</v>
      </c>
      <c r="U30" s="45">
        <f t="shared" si="7"/>
        <v>0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5">
        <f t="shared" si="9"/>
        <v>0</v>
      </c>
      <c r="Z30" s="84">
        <f>SUM(Z25:Z29)</f>
        <v>287128559</v>
      </c>
      <c r="AA30" s="85">
        <f>SUM(AA25:AA29)</f>
        <v>34308414</v>
      </c>
      <c r="AB30" s="85">
        <f t="shared" si="10"/>
        <v>321436973</v>
      </c>
      <c r="AC30" s="45">
        <f t="shared" si="11"/>
        <v>0.18075742540588466</v>
      </c>
      <c r="AD30" s="84">
        <f>SUM(AD25:AD29)</f>
        <v>264238985</v>
      </c>
      <c r="AE30" s="85">
        <f>SUM(AE25:AE29)</f>
        <v>33844040</v>
      </c>
      <c r="AF30" s="85">
        <f t="shared" si="12"/>
        <v>298083025</v>
      </c>
      <c r="AG30" s="45">
        <f t="shared" si="13"/>
        <v>0.1763892905131389</v>
      </c>
      <c r="AH30" s="45">
        <f t="shared" si="14"/>
        <v>0.07834712493272633</v>
      </c>
      <c r="AI30" s="67">
        <f>SUM(AI25:AI29)</f>
        <v>1689915664</v>
      </c>
      <c r="AJ30" s="67">
        <f>SUM(AJ25:AJ29)</f>
        <v>1709564498</v>
      </c>
      <c r="AK30" s="67">
        <f>SUM(AK25:AK29)</f>
        <v>298083025</v>
      </c>
      <c r="AL30" s="67"/>
    </row>
    <row r="31" spans="1:38" s="14" customFormat="1" ht="12.75">
      <c r="A31" s="30" t="s">
        <v>98</v>
      </c>
      <c r="B31" s="64" t="s">
        <v>630</v>
      </c>
      <c r="C31" s="40" t="s">
        <v>631</v>
      </c>
      <c r="D31" s="80">
        <v>78342599</v>
      </c>
      <c r="E31" s="81">
        <v>21776200</v>
      </c>
      <c r="F31" s="83">
        <f t="shared" si="0"/>
        <v>100118799</v>
      </c>
      <c r="G31" s="80">
        <v>78342599</v>
      </c>
      <c r="H31" s="81">
        <v>21776200</v>
      </c>
      <c r="I31" s="83">
        <f t="shared" si="1"/>
        <v>100118799</v>
      </c>
      <c r="J31" s="80">
        <v>15228043</v>
      </c>
      <c r="K31" s="81">
        <v>526272</v>
      </c>
      <c r="L31" s="81">
        <f t="shared" si="2"/>
        <v>15754315</v>
      </c>
      <c r="M31" s="41">
        <f t="shared" si="3"/>
        <v>0.15735621239323896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15228043</v>
      </c>
      <c r="AA31" s="81">
        <v>526272</v>
      </c>
      <c r="AB31" s="81">
        <f t="shared" si="10"/>
        <v>15754315</v>
      </c>
      <c r="AC31" s="41">
        <f t="shared" si="11"/>
        <v>0.15735621239323896</v>
      </c>
      <c r="AD31" s="80">
        <v>17665179</v>
      </c>
      <c r="AE31" s="81">
        <v>2361782</v>
      </c>
      <c r="AF31" s="81">
        <f t="shared" si="12"/>
        <v>20026961</v>
      </c>
      <c r="AG31" s="41">
        <f t="shared" si="13"/>
        <v>0.22828824338220993</v>
      </c>
      <c r="AH31" s="41">
        <f t="shared" si="14"/>
        <v>-0.21334470067625333</v>
      </c>
      <c r="AI31" s="13">
        <v>87726642</v>
      </c>
      <c r="AJ31" s="13">
        <v>87726642</v>
      </c>
      <c r="AK31" s="13">
        <v>20026961</v>
      </c>
      <c r="AL31" s="13"/>
    </row>
    <row r="32" spans="1:38" s="14" customFormat="1" ht="12.75">
      <c r="A32" s="30" t="s">
        <v>98</v>
      </c>
      <c r="B32" s="64" t="s">
        <v>632</v>
      </c>
      <c r="C32" s="40" t="s">
        <v>633</v>
      </c>
      <c r="D32" s="80">
        <v>276495612</v>
      </c>
      <c r="E32" s="81">
        <v>68121500</v>
      </c>
      <c r="F32" s="82">
        <f t="shared" si="0"/>
        <v>344617112</v>
      </c>
      <c r="G32" s="80">
        <v>276495612</v>
      </c>
      <c r="H32" s="81">
        <v>68121500</v>
      </c>
      <c r="I32" s="83">
        <f t="shared" si="1"/>
        <v>344617112</v>
      </c>
      <c r="J32" s="80">
        <v>54170128</v>
      </c>
      <c r="K32" s="81">
        <v>2902174</v>
      </c>
      <c r="L32" s="81">
        <f t="shared" si="2"/>
        <v>57072302</v>
      </c>
      <c r="M32" s="41">
        <f t="shared" si="3"/>
        <v>0.165610760501063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54170128</v>
      </c>
      <c r="AA32" s="81">
        <v>2902174</v>
      </c>
      <c r="AB32" s="81">
        <f t="shared" si="10"/>
        <v>57072302</v>
      </c>
      <c r="AC32" s="41">
        <f t="shared" si="11"/>
        <v>0.165610760501063</v>
      </c>
      <c r="AD32" s="80">
        <v>46405974</v>
      </c>
      <c r="AE32" s="81">
        <v>6092040</v>
      </c>
      <c r="AF32" s="81">
        <f t="shared" si="12"/>
        <v>52498014</v>
      </c>
      <c r="AG32" s="41">
        <f t="shared" si="13"/>
        <v>0.1665004289926906</v>
      </c>
      <c r="AH32" s="41">
        <f t="shared" si="14"/>
        <v>0.08713259133955042</v>
      </c>
      <c r="AI32" s="13">
        <v>315302575</v>
      </c>
      <c r="AJ32" s="13">
        <v>316241123</v>
      </c>
      <c r="AK32" s="13">
        <v>52498014</v>
      </c>
      <c r="AL32" s="13"/>
    </row>
    <row r="33" spans="1:38" s="14" customFormat="1" ht="12.75">
      <c r="A33" s="30" t="s">
        <v>98</v>
      </c>
      <c r="B33" s="64" t="s">
        <v>634</v>
      </c>
      <c r="C33" s="40" t="s">
        <v>635</v>
      </c>
      <c r="D33" s="80">
        <v>606851362</v>
      </c>
      <c r="E33" s="81">
        <v>118021141</v>
      </c>
      <c r="F33" s="82">
        <f t="shared" si="0"/>
        <v>724872503</v>
      </c>
      <c r="G33" s="80">
        <v>618803194</v>
      </c>
      <c r="H33" s="81">
        <v>146811408</v>
      </c>
      <c r="I33" s="83">
        <f t="shared" si="1"/>
        <v>765614602</v>
      </c>
      <c r="J33" s="80">
        <v>110638793</v>
      </c>
      <c r="K33" s="81">
        <v>10830096</v>
      </c>
      <c r="L33" s="81">
        <f t="shared" si="2"/>
        <v>121468889</v>
      </c>
      <c r="M33" s="41">
        <f t="shared" si="3"/>
        <v>0.1675727641720188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110638793</v>
      </c>
      <c r="AA33" s="81">
        <v>10830096</v>
      </c>
      <c r="AB33" s="81">
        <f t="shared" si="10"/>
        <v>121468889</v>
      </c>
      <c r="AC33" s="41">
        <f t="shared" si="11"/>
        <v>0.1675727641720188</v>
      </c>
      <c r="AD33" s="80">
        <v>95607512</v>
      </c>
      <c r="AE33" s="81">
        <v>33519639</v>
      </c>
      <c r="AF33" s="81">
        <f t="shared" si="12"/>
        <v>129127151</v>
      </c>
      <c r="AG33" s="41">
        <f t="shared" si="13"/>
        <v>0.16437833787887296</v>
      </c>
      <c r="AH33" s="41">
        <f t="shared" si="14"/>
        <v>-0.05930791425886872</v>
      </c>
      <c r="AI33" s="13">
        <v>785548465</v>
      </c>
      <c r="AJ33" s="13">
        <v>875118427</v>
      </c>
      <c r="AK33" s="13">
        <v>129127151</v>
      </c>
      <c r="AL33" s="13"/>
    </row>
    <row r="34" spans="1:38" s="14" customFormat="1" ht="12.75">
      <c r="A34" s="30" t="s">
        <v>98</v>
      </c>
      <c r="B34" s="64" t="s">
        <v>66</v>
      </c>
      <c r="C34" s="40" t="s">
        <v>67</v>
      </c>
      <c r="D34" s="80">
        <v>1133694153</v>
      </c>
      <c r="E34" s="81">
        <v>162912000</v>
      </c>
      <c r="F34" s="82">
        <f t="shared" si="0"/>
        <v>1296606153</v>
      </c>
      <c r="G34" s="80">
        <v>1133789203</v>
      </c>
      <c r="H34" s="81">
        <v>165965500</v>
      </c>
      <c r="I34" s="83">
        <f t="shared" si="1"/>
        <v>1299754703</v>
      </c>
      <c r="J34" s="80">
        <v>198796670</v>
      </c>
      <c r="K34" s="81">
        <v>5863251</v>
      </c>
      <c r="L34" s="81">
        <f t="shared" si="2"/>
        <v>204659921</v>
      </c>
      <c r="M34" s="41">
        <f t="shared" si="3"/>
        <v>0.157842780960488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198796670</v>
      </c>
      <c r="AA34" s="81">
        <v>5863251</v>
      </c>
      <c r="AB34" s="81">
        <f t="shared" si="10"/>
        <v>204659921</v>
      </c>
      <c r="AC34" s="41">
        <f t="shared" si="11"/>
        <v>0.157842780960488</v>
      </c>
      <c r="AD34" s="80">
        <v>153887475</v>
      </c>
      <c r="AE34" s="81">
        <v>37440364</v>
      </c>
      <c r="AF34" s="81">
        <f t="shared" si="12"/>
        <v>191327839</v>
      </c>
      <c r="AG34" s="41">
        <f t="shared" si="13"/>
        <v>0.16163461976679505</v>
      </c>
      <c r="AH34" s="41">
        <f t="shared" si="14"/>
        <v>0.06968187206672005</v>
      </c>
      <c r="AI34" s="13">
        <v>1183705813</v>
      </c>
      <c r="AJ34" s="13">
        <v>1212399506</v>
      </c>
      <c r="AK34" s="13">
        <v>191327839</v>
      </c>
      <c r="AL34" s="13"/>
    </row>
    <row r="35" spans="1:38" s="14" customFormat="1" ht="12.75">
      <c r="A35" s="30" t="s">
        <v>98</v>
      </c>
      <c r="B35" s="64" t="s">
        <v>636</v>
      </c>
      <c r="C35" s="40" t="s">
        <v>637</v>
      </c>
      <c r="D35" s="80">
        <v>406740085</v>
      </c>
      <c r="E35" s="81">
        <v>81337000</v>
      </c>
      <c r="F35" s="82">
        <f t="shared" si="0"/>
        <v>488077085</v>
      </c>
      <c r="G35" s="80">
        <v>406740085</v>
      </c>
      <c r="H35" s="81">
        <v>81337000</v>
      </c>
      <c r="I35" s="83">
        <f t="shared" si="1"/>
        <v>488077085</v>
      </c>
      <c r="J35" s="80">
        <v>87741684</v>
      </c>
      <c r="K35" s="81">
        <v>9792367</v>
      </c>
      <c r="L35" s="81">
        <f t="shared" si="2"/>
        <v>97534051</v>
      </c>
      <c r="M35" s="41">
        <f t="shared" si="3"/>
        <v>0.19983329272670114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87741684</v>
      </c>
      <c r="AA35" s="81">
        <v>9792367</v>
      </c>
      <c r="AB35" s="81">
        <f t="shared" si="10"/>
        <v>97534051</v>
      </c>
      <c r="AC35" s="41">
        <f t="shared" si="11"/>
        <v>0.19983329272670114</v>
      </c>
      <c r="AD35" s="80">
        <v>58870636</v>
      </c>
      <c r="AE35" s="81">
        <v>7936616</v>
      </c>
      <c r="AF35" s="81">
        <f t="shared" si="12"/>
        <v>66807252</v>
      </c>
      <c r="AG35" s="41">
        <f t="shared" si="13"/>
        <v>0.16153213211542042</v>
      </c>
      <c r="AH35" s="41">
        <f t="shared" si="14"/>
        <v>0.45993208940849706</v>
      </c>
      <c r="AI35" s="13">
        <v>413584908</v>
      </c>
      <c r="AJ35" s="13">
        <v>427052846</v>
      </c>
      <c r="AK35" s="13">
        <v>66807252</v>
      </c>
      <c r="AL35" s="13"/>
    </row>
    <row r="36" spans="1:38" s="14" customFormat="1" ht="12.75">
      <c r="A36" s="30" t="s">
        <v>98</v>
      </c>
      <c r="B36" s="64" t="s">
        <v>638</v>
      </c>
      <c r="C36" s="40" t="s">
        <v>639</v>
      </c>
      <c r="D36" s="80">
        <v>330968922</v>
      </c>
      <c r="E36" s="81">
        <v>44081000</v>
      </c>
      <c r="F36" s="82">
        <f t="shared" si="0"/>
        <v>375049922</v>
      </c>
      <c r="G36" s="80">
        <v>330968922</v>
      </c>
      <c r="H36" s="81">
        <v>44081000</v>
      </c>
      <c r="I36" s="83">
        <f t="shared" si="1"/>
        <v>375049922</v>
      </c>
      <c r="J36" s="80">
        <v>56282331</v>
      </c>
      <c r="K36" s="81">
        <v>5810021</v>
      </c>
      <c r="L36" s="81">
        <f t="shared" si="2"/>
        <v>62092352</v>
      </c>
      <c r="M36" s="41">
        <f t="shared" si="3"/>
        <v>0.16555756542724998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56282331</v>
      </c>
      <c r="AA36" s="81">
        <v>5810021</v>
      </c>
      <c r="AB36" s="81">
        <f t="shared" si="10"/>
        <v>62092352</v>
      </c>
      <c r="AC36" s="41">
        <f t="shared" si="11"/>
        <v>0.16555756542724998</v>
      </c>
      <c r="AD36" s="80">
        <v>66565590</v>
      </c>
      <c r="AE36" s="81">
        <v>6106549</v>
      </c>
      <c r="AF36" s="81">
        <f t="shared" si="12"/>
        <v>72672139</v>
      </c>
      <c r="AG36" s="41">
        <f t="shared" si="13"/>
        <v>0.18498893424795598</v>
      </c>
      <c r="AH36" s="41">
        <f t="shared" si="14"/>
        <v>-0.14558243565666895</v>
      </c>
      <c r="AI36" s="13">
        <v>392845871</v>
      </c>
      <c r="AJ36" s="13">
        <v>388116489</v>
      </c>
      <c r="AK36" s="13">
        <v>72672139</v>
      </c>
      <c r="AL36" s="13"/>
    </row>
    <row r="37" spans="1:38" s="14" customFormat="1" ht="12.75">
      <c r="A37" s="30" t="s">
        <v>98</v>
      </c>
      <c r="B37" s="64" t="s">
        <v>640</v>
      </c>
      <c r="C37" s="40" t="s">
        <v>641</v>
      </c>
      <c r="D37" s="80">
        <v>532974220</v>
      </c>
      <c r="E37" s="81">
        <v>63011100</v>
      </c>
      <c r="F37" s="82">
        <f t="shared" si="0"/>
        <v>595985320</v>
      </c>
      <c r="G37" s="80">
        <v>532974220</v>
      </c>
      <c r="H37" s="81">
        <v>66517100</v>
      </c>
      <c r="I37" s="83">
        <f t="shared" si="1"/>
        <v>599491320</v>
      </c>
      <c r="J37" s="80">
        <v>123851676</v>
      </c>
      <c r="K37" s="81">
        <v>7950663</v>
      </c>
      <c r="L37" s="81">
        <f t="shared" si="2"/>
        <v>131802339</v>
      </c>
      <c r="M37" s="41">
        <f t="shared" si="3"/>
        <v>0.221150311219075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123851676</v>
      </c>
      <c r="AA37" s="81">
        <v>7950663</v>
      </c>
      <c r="AB37" s="81">
        <f t="shared" si="10"/>
        <v>131802339</v>
      </c>
      <c r="AC37" s="41">
        <f t="shared" si="11"/>
        <v>0.221150311219075</v>
      </c>
      <c r="AD37" s="80">
        <v>100535784</v>
      </c>
      <c r="AE37" s="81">
        <v>5134938</v>
      </c>
      <c r="AF37" s="81">
        <f t="shared" si="12"/>
        <v>105670722</v>
      </c>
      <c r="AG37" s="41">
        <f t="shared" si="13"/>
        <v>0.19535514562991566</v>
      </c>
      <c r="AH37" s="41">
        <f t="shared" si="14"/>
        <v>0.24729287834335034</v>
      </c>
      <c r="AI37" s="13">
        <v>540915990</v>
      </c>
      <c r="AJ37" s="13">
        <v>534864770</v>
      </c>
      <c r="AK37" s="13">
        <v>105670722</v>
      </c>
      <c r="AL37" s="13"/>
    </row>
    <row r="38" spans="1:38" s="14" customFormat="1" ht="12.75">
      <c r="A38" s="30" t="s">
        <v>117</v>
      </c>
      <c r="B38" s="64" t="s">
        <v>642</v>
      </c>
      <c r="C38" s="40" t="s">
        <v>643</v>
      </c>
      <c r="D38" s="80">
        <v>186599162</v>
      </c>
      <c r="E38" s="81">
        <v>19000000</v>
      </c>
      <c r="F38" s="82">
        <f t="shared" si="0"/>
        <v>205599162</v>
      </c>
      <c r="G38" s="80">
        <v>186599162</v>
      </c>
      <c r="H38" s="81">
        <v>19000000</v>
      </c>
      <c r="I38" s="83">
        <f t="shared" si="1"/>
        <v>205599162</v>
      </c>
      <c r="J38" s="80">
        <v>31984902</v>
      </c>
      <c r="K38" s="81">
        <v>217961</v>
      </c>
      <c r="L38" s="81">
        <f t="shared" si="2"/>
        <v>32202863</v>
      </c>
      <c r="M38" s="41">
        <f t="shared" si="3"/>
        <v>0.1566293494912202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31984902</v>
      </c>
      <c r="AA38" s="81">
        <v>217961</v>
      </c>
      <c r="AB38" s="81">
        <f t="shared" si="10"/>
        <v>32202863</v>
      </c>
      <c r="AC38" s="41">
        <f t="shared" si="11"/>
        <v>0.1566293494912202</v>
      </c>
      <c r="AD38" s="80">
        <v>41226596</v>
      </c>
      <c r="AE38" s="81">
        <v>2144743</v>
      </c>
      <c r="AF38" s="81">
        <f t="shared" si="12"/>
        <v>43371339</v>
      </c>
      <c r="AG38" s="41">
        <f t="shared" si="13"/>
        <v>0.17239973007416187</v>
      </c>
      <c r="AH38" s="41">
        <f t="shared" si="14"/>
        <v>-0.25750821296986015</v>
      </c>
      <c r="AI38" s="13">
        <v>251574286</v>
      </c>
      <c r="AJ38" s="13">
        <v>257769822</v>
      </c>
      <c r="AK38" s="13">
        <v>43371339</v>
      </c>
      <c r="AL38" s="13"/>
    </row>
    <row r="39" spans="1:38" s="60" customFormat="1" ht="12.75">
      <c r="A39" s="65"/>
      <c r="B39" s="66" t="s">
        <v>644</v>
      </c>
      <c r="C39" s="33"/>
      <c r="D39" s="84">
        <f>SUM(D31:D38)</f>
        <v>3552666115</v>
      </c>
      <c r="E39" s="85">
        <f>SUM(E31:E38)</f>
        <v>578259941</v>
      </c>
      <c r="F39" s="93">
        <f t="shared" si="0"/>
        <v>4130926056</v>
      </c>
      <c r="G39" s="84">
        <f>SUM(G31:G38)</f>
        <v>3564712997</v>
      </c>
      <c r="H39" s="85">
        <f>SUM(H31:H38)</f>
        <v>613609708</v>
      </c>
      <c r="I39" s="86">
        <f t="shared" si="1"/>
        <v>4178322705</v>
      </c>
      <c r="J39" s="84">
        <f>SUM(J31:J38)</f>
        <v>678694227</v>
      </c>
      <c r="K39" s="85">
        <f>SUM(K31:K38)</f>
        <v>43892805</v>
      </c>
      <c r="L39" s="85">
        <f t="shared" si="2"/>
        <v>722587032</v>
      </c>
      <c r="M39" s="45">
        <f t="shared" si="3"/>
        <v>0.17492131841732486</v>
      </c>
      <c r="N39" s="114">
        <f>SUM(N31:N38)</f>
        <v>0</v>
      </c>
      <c r="O39" s="115">
        <f>SUM(O31:O38)</f>
        <v>0</v>
      </c>
      <c r="P39" s="116">
        <f t="shared" si="4"/>
        <v>0</v>
      </c>
      <c r="Q39" s="45">
        <f t="shared" si="5"/>
        <v>0</v>
      </c>
      <c r="R39" s="114">
        <f>SUM(R31:R38)</f>
        <v>0</v>
      </c>
      <c r="S39" s="116">
        <f>SUM(S31:S38)</f>
        <v>0</v>
      </c>
      <c r="T39" s="116">
        <f t="shared" si="6"/>
        <v>0</v>
      </c>
      <c r="U39" s="45">
        <f t="shared" si="7"/>
        <v>0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5">
        <f t="shared" si="9"/>
        <v>0</v>
      </c>
      <c r="Z39" s="84">
        <f>SUM(Z31:Z38)</f>
        <v>678694227</v>
      </c>
      <c r="AA39" s="85">
        <f>SUM(AA31:AA38)</f>
        <v>43892805</v>
      </c>
      <c r="AB39" s="85">
        <f t="shared" si="10"/>
        <v>722587032</v>
      </c>
      <c r="AC39" s="45">
        <f t="shared" si="11"/>
        <v>0.17492131841732486</v>
      </c>
      <c r="AD39" s="84">
        <f>SUM(AD31:AD38)</f>
        <v>580764746</v>
      </c>
      <c r="AE39" s="85">
        <f>SUM(AE31:AE38)</f>
        <v>100736671</v>
      </c>
      <c r="AF39" s="85">
        <f t="shared" si="12"/>
        <v>681501417</v>
      </c>
      <c r="AG39" s="45">
        <f t="shared" si="13"/>
        <v>0.1716107564894888</v>
      </c>
      <c r="AH39" s="45">
        <f t="shared" si="14"/>
        <v>0.06028691059933622</v>
      </c>
      <c r="AI39" s="67">
        <f>SUM(AI31:AI38)</f>
        <v>3971204550</v>
      </c>
      <c r="AJ39" s="67">
        <f>SUM(AJ31:AJ38)</f>
        <v>4099289625</v>
      </c>
      <c r="AK39" s="67">
        <f>SUM(AK31:AK38)</f>
        <v>681501417</v>
      </c>
      <c r="AL39" s="67"/>
    </row>
    <row r="40" spans="1:38" s="14" customFormat="1" ht="12.75">
      <c r="A40" s="30" t="s">
        <v>98</v>
      </c>
      <c r="B40" s="64" t="s">
        <v>645</v>
      </c>
      <c r="C40" s="40" t="s">
        <v>646</v>
      </c>
      <c r="D40" s="80">
        <v>34920047</v>
      </c>
      <c r="E40" s="81">
        <v>13415996</v>
      </c>
      <c r="F40" s="82">
        <f t="shared" si="0"/>
        <v>48336043</v>
      </c>
      <c r="G40" s="80">
        <v>34920047</v>
      </c>
      <c r="H40" s="81">
        <v>13415996</v>
      </c>
      <c r="I40" s="83">
        <f t="shared" si="1"/>
        <v>48336043</v>
      </c>
      <c r="J40" s="80">
        <v>2289603</v>
      </c>
      <c r="K40" s="81">
        <v>3100172</v>
      </c>
      <c r="L40" s="81">
        <f t="shared" si="2"/>
        <v>5389775</v>
      </c>
      <c r="M40" s="41">
        <f t="shared" si="3"/>
        <v>0.11150633493105755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2289603</v>
      </c>
      <c r="AA40" s="81">
        <v>3100172</v>
      </c>
      <c r="AB40" s="81">
        <f t="shared" si="10"/>
        <v>5389775</v>
      </c>
      <c r="AC40" s="41">
        <f t="shared" si="11"/>
        <v>0.11150633493105755</v>
      </c>
      <c r="AD40" s="80">
        <v>4023260</v>
      </c>
      <c r="AE40" s="81">
        <v>973793</v>
      </c>
      <c r="AF40" s="81">
        <f t="shared" si="12"/>
        <v>4997053</v>
      </c>
      <c r="AG40" s="41">
        <f t="shared" si="13"/>
        <v>0.10770993876721517</v>
      </c>
      <c r="AH40" s="41">
        <f t="shared" si="14"/>
        <v>0.07859072137117606</v>
      </c>
      <c r="AI40" s="13">
        <v>46393611</v>
      </c>
      <c r="AJ40" s="13">
        <v>46393611</v>
      </c>
      <c r="AK40" s="13">
        <v>4997053</v>
      </c>
      <c r="AL40" s="13"/>
    </row>
    <row r="41" spans="1:38" s="14" customFormat="1" ht="12.75">
      <c r="A41" s="30" t="s">
        <v>98</v>
      </c>
      <c r="B41" s="64" t="s">
        <v>647</v>
      </c>
      <c r="C41" s="40" t="s">
        <v>648</v>
      </c>
      <c r="D41" s="80">
        <v>39002259</v>
      </c>
      <c r="E41" s="81">
        <v>8702250</v>
      </c>
      <c r="F41" s="82">
        <f t="shared" si="0"/>
        <v>47704509</v>
      </c>
      <c r="G41" s="80">
        <v>39002259</v>
      </c>
      <c r="H41" s="81">
        <v>8702250</v>
      </c>
      <c r="I41" s="83">
        <f t="shared" si="1"/>
        <v>47704509</v>
      </c>
      <c r="J41" s="80">
        <v>7520368</v>
      </c>
      <c r="K41" s="81">
        <v>980978</v>
      </c>
      <c r="L41" s="81">
        <f t="shared" si="2"/>
        <v>8501346</v>
      </c>
      <c r="M41" s="41">
        <f t="shared" si="3"/>
        <v>0.17820843727791014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7520368</v>
      </c>
      <c r="AA41" s="81">
        <v>980978</v>
      </c>
      <c r="AB41" s="81">
        <f t="shared" si="10"/>
        <v>8501346</v>
      </c>
      <c r="AC41" s="41">
        <f t="shared" si="11"/>
        <v>0.17820843727791014</v>
      </c>
      <c r="AD41" s="80">
        <v>8126139</v>
      </c>
      <c r="AE41" s="81">
        <v>1737674</v>
      </c>
      <c r="AF41" s="81">
        <f t="shared" si="12"/>
        <v>9863813</v>
      </c>
      <c r="AG41" s="41">
        <f t="shared" si="13"/>
        <v>0.2508189148713008</v>
      </c>
      <c r="AH41" s="41">
        <f t="shared" si="14"/>
        <v>-0.13812782136076585</v>
      </c>
      <c r="AI41" s="13">
        <v>39326432</v>
      </c>
      <c r="AJ41" s="13">
        <v>45054009</v>
      </c>
      <c r="AK41" s="13">
        <v>9863813</v>
      </c>
      <c r="AL41" s="13"/>
    </row>
    <row r="42" spans="1:38" s="14" customFormat="1" ht="12.75">
      <c r="A42" s="30" t="s">
        <v>98</v>
      </c>
      <c r="B42" s="64" t="s">
        <v>649</v>
      </c>
      <c r="C42" s="40" t="s">
        <v>650</v>
      </c>
      <c r="D42" s="80">
        <v>173208241</v>
      </c>
      <c r="E42" s="81">
        <v>53443000</v>
      </c>
      <c r="F42" s="82">
        <f t="shared" si="0"/>
        <v>226651241</v>
      </c>
      <c r="G42" s="80">
        <v>173208241</v>
      </c>
      <c r="H42" s="81">
        <v>53443000</v>
      </c>
      <c r="I42" s="83">
        <f t="shared" si="1"/>
        <v>226651241</v>
      </c>
      <c r="J42" s="80">
        <v>31828714</v>
      </c>
      <c r="K42" s="81">
        <v>2746078</v>
      </c>
      <c r="L42" s="81">
        <f t="shared" si="2"/>
        <v>34574792</v>
      </c>
      <c r="M42" s="41">
        <f t="shared" si="3"/>
        <v>0.15254622850267122</v>
      </c>
      <c r="N42" s="108">
        <v>0</v>
      </c>
      <c r="O42" s="109">
        <v>0</v>
      </c>
      <c r="P42" s="110">
        <f t="shared" si="4"/>
        <v>0</v>
      </c>
      <c r="Q42" s="41">
        <f t="shared" si="5"/>
        <v>0</v>
      </c>
      <c r="R42" s="108">
        <v>0</v>
      </c>
      <c r="S42" s="110">
        <v>0</v>
      </c>
      <c r="T42" s="110">
        <f t="shared" si="6"/>
        <v>0</v>
      </c>
      <c r="U42" s="41">
        <f t="shared" si="7"/>
        <v>0</v>
      </c>
      <c r="V42" s="108">
        <v>0</v>
      </c>
      <c r="W42" s="110">
        <v>0</v>
      </c>
      <c r="X42" s="110">
        <f t="shared" si="8"/>
        <v>0</v>
      </c>
      <c r="Y42" s="41">
        <f t="shared" si="9"/>
        <v>0</v>
      </c>
      <c r="Z42" s="80">
        <v>31828714</v>
      </c>
      <c r="AA42" s="81">
        <v>2746078</v>
      </c>
      <c r="AB42" s="81">
        <f t="shared" si="10"/>
        <v>34574792</v>
      </c>
      <c r="AC42" s="41">
        <f t="shared" si="11"/>
        <v>0.15254622850267122</v>
      </c>
      <c r="AD42" s="80">
        <v>25817499</v>
      </c>
      <c r="AE42" s="81">
        <v>9971105</v>
      </c>
      <c r="AF42" s="81">
        <f t="shared" si="12"/>
        <v>35788604</v>
      </c>
      <c r="AG42" s="41">
        <f t="shared" si="13"/>
        <v>0.16483691323576807</v>
      </c>
      <c r="AH42" s="41">
        <f t="shared" si="14"/>
        <v>-0.033916159456792494</v>
      </c>
      <c r="AI42" s="13">
        <v>217115228</v>
      </c>
      <c r="AJ42" s="13">
        <v>211710142</v>
      </c>
      <c r="AK42" s="13">
        <v>35788604</v>
      </c>
      <c r="AL42" s="13"/>
    </row>
    <row r="43" spans="1:38" s="14" customFormat="1" ht="12.75">
      <c r="A43" s="30" t="s">
        <v>117</v>
      </c>
      <c r="B43" s="64" t="s">
        <v>651</v>
      </c>
      <c r="C43" s="40" t="s">
        <v>652</v>
      </c>
      <c r="D43" s="80">
        <v>51745662</v>
      </c>
      <c r="E43" s="81">
        <v>100000</v>
      </c>
      <c r="F43" s="83">
        <f t="shared" si="0"/>
        <v>51845662</v>
      </c>
      <c r="G43" s="80">
        <v>51745662</v>
      </c>
      <c r="H43" s="81">
        <v>100000</v>
      </c>
      <c r="I43" s="82">
        <f t="shared" si="1"/>
        <v>51845662</v>
      </c>
      <c r="J43" s="80">
        <v>12001151</v>
      </c>
      <c r="K43" s="94">
        <v>45538</v>
      </c>
      <c r="L43" s="81">
        <f t="shared" si="2"/>
        <v>12046689</v>
      </c>
      <c r="M43" s="41">
        <f t="shared" si="3"/>
        <v>0.23235673989465117</v>
      </c>
      <c r="N43" s="108">
        <v>0</v>
      </c>
      <c r="O43" s="109">
        <v>0</v>
      </c>
      <c r="P43" s="110">
        <f t="shared" si="4"/>
        <v>0</v>
      </c>
      <c r="Q43" s="41">
        <f t="shared" si="5"/>
        <v>0</v>
      </c>
      <c r="R43" s="108">
        <v>0</v>
      </c>
      <c r="S43" s="110">
        <v>0</v>
      </c>
      <c r="T43" s="110">
        <f t="shared" si="6"/>
        <v>0</v>
      </c>
      <c r="U43" s="41">
        <f t="shared" si="7"/>
        <v>0</v>
      </c>
      <c r="V43" s="108">
        <v>0</v>
      </c>
      <c r="W43" s="110">
        <v>0</v>
      </c>
      <c r="X43" s="110">
        <f t="shared" si="8"/>
        <v>0</v>
      </c>
      <c r="Y43" s="41">
        <f t="shared" si="9"/>
        <v>0</v>
      </c>
      <c r="Z43" s="80">
        <v>12001151</v>
      </c>
      <c r="AA43" s="81">
        <v>45538</v>
      </c>
      <c r="AB43" s="81">
        <f t="shared" si="10"/>
        <v>12046689</v>
      </c>
      <c r="AC43" s="41">
        <f t="shared" si="11"/>
        <v>0.23235673989465117</v>
      </c>
      <c r="AD43" s="80">
        <v>13937161</v>
      </c>
      <c r="AE43" s="81">
        <v>3250414</v>
      </c>
      <c r="AF43" s="81">
        <f t="shared" si="12"/>
        <v>17187575</v>
      </c>
      <c r="AG43" s="41">
        <f t="shared" si="13"/>
        <v>0.26509928775246483</v>
      </c>
      <c r="AH43" s="41">
        <f t="shared" si="14"/>
        <v>-0.2991047893609191</v>
      </c>
      <c r="AI43" s="13">
        <v>64834482</v>
      </c>
      <c r="AJ43" s="13">
        <v>82533800</v>
      </c>
      <c r="AK43" s="13">
        <v>17187575</v>
      </c>
      <c r="AL43" s="13"/>
    </row>
    <row r="44" spans="1:38" s="60" customFormat="1" ht="12.75">
      <c r="A44" s="65"/>
      <c r="B44" s="66" t="s">
        <v>653</v>
      </c>
      <c r="C44" s="33"/>
      <c r="D44" s="84">
        <f>SUM(D40:D43)</f>
        <v>298876209</v>
      </c>
      <c r="E44" s="85">
        <f>SUM(E40:E43)</f>
        <v>75661246</v>
      </c>
      <c r="F44" s="86">
        <f t="shared" si="0"/>
        <v>374537455</v>
      </c>
      <c r="G44" s="84">
        <f>SUM(G40:G43)</f>
        <v>298876209</v>
      </c>
      <c r="H44" s="85">
        <f>SUM(H40:H43)</f>
        <v>75661246</v>
      </c>
      <c r="I44" s="93">
        <f t="shared" si="1"/>
        <v>374537455</v>
      </c>
      <c r="J44" s="84">
        <f>SUM(J40:J43)</f>
        <v>53639836</v>
      </c>
      <c r="K44" s="95">
        <f>SUM(K40:K43)</f>
        <v>6872766</v>
      </c>
      <c r="L44" s="85">
        <f t="shared" si="2"/>
        <v>60512602</v>
      </c>
      <c r="M44" s="45">
        <f t="shared" si="3"/>
        <v>0.16156622306305787</v>
      </c>
      <c r="N44" s="114">
        <f>SUM(N40:N43)</f>
        <v>0</v>
      </c>
      <c r="O44" s="115">
        <f>SUM(O40:O43)</f>
        <v>0</v>
      </c>
      <c r="P44" s="116">
        <f t="shared" si="4"/>
        <v>0</v>
      </c>
      <c r="Q44" s="45">
        <f t="shared" si="5"/>
        <v>0</v>
      </c>
      <c r="R44" s="114">
        <f>SUM(R40:R43)</f>
        <v>0</v>
      </c>
      <c r="S44" s="116">
        <f>SUM(S40:S43)</f>
        <v>0</v>
      </c>
      <c r="T44" s="116">
        <f t="shared" si="6"/>
        <v>0</v>
      </c>
      <c r="U44" s="45">
        <f t="shared" si="7"/>
        <v>0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5">
        <f t="shared" si="9"/>
        <v>0</v>
      </c>
      <c r="Z44" s="84">
        <f>SUM(Z40:Z43)</f>
        <v>53639836</v>
      </c>
      <c r="AA44" s="85">
        <f>SUM(AA40:AA43)</f>
        <v>6872766</v>
      </c>
      <c r="AB44" s="85">
        <f t="shared" si="10"/>
        <v>60512602</v>
      </c>
      <c r="AC44" s="45">
        <f t="shared" si="11"/>
        <v>0.16156622306305787</v>
      </c>
      <c r="AD44" s="84">
        <f>SUM(AD40:AD43)</f>
        <v>51904059</v>
      </c>
      <c r="AE44" s="85">
        <f>SUM(AE40:AE43)</f>
        <v>15932986</v>
      </c>
      <c r="AF44" s="85">
        <f t="shared" si="12"/>
        <v>67837045</v>
      </c>
      <c r="AG44" s="45">
        <f t="shared" si="13"/>
        <v>0.18450537322280083</v>
      </c>
      <c r="AH44" s="45">
        <f t="shared" si="14"/>
        <v>-0.1079711387782295</v>
      </c>
      <c r="AI44" s="67">
        <f>SUM(AI40:AI43)</f>
        <v>367669753</v>
      </c>
      <c r="AJ44" s="67">
        <f>SUM(AJ40:AJ43)</f>
        <v>385691562</v>
      </c>
      <c r="AK44" s="67">
        <f>SUM(AK40:AK43)</f>
        <v>67837045</v>
      </c>
      <c r="AL44" s="67"/>
    </row>
    <row r="45" spans="1:38" s="60" customFormat="1" ht="12.75">
      <c r="A45" s="65"/>
      <c r="B45" s="66" t="s">
        <v>654</v>
      </c>
      <c r="C45" s="33"/>
      <c r="D45" s="84">
        <f>SUM(D9,D11:D16,D18:D23,D25:D29,D31:D38,D40:D43)</f>
        <v>41742684778</v>
      </c>
      <c r="E45" s="85">
        <f>SUM(E9,E11:E16,E18:E23,E25:E29,E31:E38,E40:E43)</f>
        <v>7305844799</v>
      </c>
      <c r="F45" s="86">
        <f t="shared" si="0"/>
        <v>49048529577</v>
      </c>
      <c r="G45" s="84">
        <f>SUM(G9,G11:G16,G18:G23,G25:G29,G31:G38,G40:G43)</f>
        <v>41757081664</v>
      </c>
      <c r="H45" s="85">
        <f>SUM(H9,H11:H16,H18:H23,H25:H29,H31:H38,H40:H43)</f>
        <v>7914850974</v>
      </c>
      <c r="I45" s="93">
        <f t="shared" si="1"/>
        <v>49671932638</v>
      </c>
      <c r="J45" s="84">
        <f>SUM(J9,J11:J16,J18:J23,J25:J29,J31:J38,J40:J43)</f>
        <v>8893630571</v>
      </c>
      <c r="K45" s="95">
        <f>SUM(K9,K11:K16,K18:K23,K25:K29,K31:K38,K40:K43)</f>
        <v>559703787</v>
      </c>
      <c r="L45" s="85">
        <f t="shared" si="2"/>
        <v>9453334358</v>
      </c>
      <c r="M45" s="45">
        <f t="shared" si="3"/>
        <v>0.19273430701239389</v>
      </c>
      <c r="N45" s="114">
        <f>SUM(N9,N11:N16,N18:N23,N25:N29,N31:N38,N40:N43)</f>
        <v>0</v>
      </c>
      <c r="O45" s="115">
        <f>SUM(O9,O11:O16,O18:O23,O25:O29,O31:O38,O40:O43)</f>
        <v>0</v>
      </c>
      <c r="P45" s="116">
        <f t="shared" si="4"/>
        <v>0</v>
      </c>
      <c r="Q45" s="45">
        <f t="shared" si="5"/>
        <v>0</v>
      </c>
      <c r="R45" s="114">
        <f>SUM(R9,R11:R16,R18:R23,R25:R29,R31:R38,R40:R43)</f>
        <v>0</v>
      </c>
      <c r="S45" s="116">
        <f>SUM(S9,S11:S16,S18:S23,S25:S29,S31:S38,S40:S43)</f>
        <v>0</v>
      </c>
      <c r="T45" s="116">
        <f t="shared" si="6"/>
        <v>0</v>
      </c>
      <c r="U45" s="45">
        <f t="shared" si="7"/>
        <v>0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5">
        <f t="shared" si="9"/>
        <v>0</v>
      </c>
      <c r="Z45" s="84">
        <f>SUM(Z9,Z11:Z16,Z18:Z23,Z25:Z29,Z31:Z38,Z40:Z43)</f>
        <v>8893630571</v>
      </c>
      <c r="AA45" s="85">
        <f>SUM(AA9,AA11:AA16,AA18:AA23,AA25:AA29,AA31:AA38,AA40:AA43)</f>
        <v>559703787</v>
      </c>
      <c r="AB45" s="85">
        <f t="shared" si="10"/>
        <v>9453334358</v>
      </c>
      <c r="AC45" s="45">
        <f t="shared" si="11"/>
        <v>0.19273430701239389</v>
      </c>
      <c r="AD45" s="84">
        <f>SUM(AD9,AD11:AD16,AD18:AD23,AD25:AD29,AD31:AD38,AD40:AD43)</f>
        <v>7783752527</v>
      </c>
      <c r="AE45" s="85">
        <f>SUM(AE9,AE11:AE16,AE18:AE23,AE25:AE29,AE31:AE38,AE40:AE43)</f>
        <v>627243883</v>
      </c>
      <c r="AF45" s="85">
        <f t="shared" si="12"/>
        <v>8410996410</v>
      </c>
      <c r="AG45" s="45">
        <f t="shared" si="13"/>
        <v>0.19661287734664362</v>
      </c>
      <c r="AH45" s="45">
        <f t="shared" si="14"/>
        <v>0.12392562036535226</v>
      </c>
      <c r="AI45" s="67">
        <f>SUM(AI9,AI11:AI16,AI18:AI23,AI25:AI29,AI31:AI38,AI40:AI43)</f>
        <v>42779478758</v>
      </c>
      <c r="AJ45" s="67">
        <f>SUM(AJ9,AJ11:AJ16,AJ18:AJ23,AJ25:AJ29,AJ31:AJ38,AJ40:AJ43)</f>
        <v>43514275709</v>
      </c>
      <c r="AK45" s="67">
        <f>SUM(AK9,AK11:AK16,AK18:AK23,AK25:AK29,AK31:AK38,AK40:AK43)</f>
        <v>8410996410</v>
      </c>
      <c r="AL45" s="67"/>
    </row>
    <row r="46" spans="1:38" s="14" customFormat="1" ht="12.75">
      <c r="A46" s="68"/>
      <c r="B46" s="69"/>
      <c r="C46" s="70"/>
      <c r="D46" s="96"/>
      <c r="E46" s="96"/>
      <c r="F46" s="97"/>
      <c r="G46" s="98"/>
      <c r="H46" s="96"/>
      <c r="I46" s="99"/>
      <c r="J46" s="98"/>
      <c r="K46" s="100"/>
      <c r="L46" s="96"/>
      <c r="M46" s="74"/>
      <c r="N46" s="98"/>
      <c r="O46" s="100"/>
      <c r="P46" s="96"/>
      <c r="Q46" s="74"/>
      <c r="R46" s="98"/>
      <c r="S46" s="100"/>
      <c r="T46" s="96"/>
      <c r="U46" s="74"/>
      <c r="V46" s="98"/>
      <c r="W46" s="100"/>
      <c r="X46" s="96"/>
      <c r="Y46" s="74"/>
      <c r="Z46" s="98"/>
      <c r="AA46" s="100"/>
      <c r="AB46" s="96"/>
      <c r="AC46" s="74"/>
      <c r="AD46" s="98"/>
      <c r="AE46" s="96"/>
      <c r="AF46" s="96"/>
      <c r="AG46" s="74"/>
      <c r="AH46" s="74"/>
      <c r="AI46" s="13"/>
      <c r="AJ46" s="13"/>
      <c r="AK46" s="13"/>
      <c r="AL46" s="13"/>
    </row>
    <row r="47" spans="1:38" s="14" customFormat="1" ht="12.75">
      <c r="A47" s="13"/>
      <c r="B47" s="13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13"/>
      <c r="N47" s="91"/>
      <c r="O47" s="91"/>
      <c r="P47" s="91"/>
      <c r="Q47" s="13"/>
      <c r="R47" s="91"/>
      <c r="S47" s="91"/>
      <c r="T47" s="91"/>
      <c r="U47" s="13"/>
      <c r="V47" s="91"/>
      <c r="W47" s="91"/>
      <c r="X47" s="91"/>
      <c r="Y47" s="13"/>
      <c r="Z47" s="91"/>
      <c r="AA47" s="91"/>
      <c r="AB47" s="91"/>
      <c r="AC47" s="13"/>
      <c r="AD47" s="91"/>
      <c r="AE47" s="91"/>
      <c r="AF47" s="91"/>
      <c r="AG47" s="13"/>
      <c r="AH47" s="13"/>
      <c r="AI47" s="13"/>
      <c r="AJ47" s="13"/>
      <c r="AK47" s="13"/>
      <c r="AL47" s="13"/>
    </row>
    <row r="48" spans="1:38" s="14" customFormat="1" ht="12.75">
      <c r="A48" s="13"/>
      <c r="B48" s="13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13"/>
      <c r="N48" s="91"/>
      <c r="O48" s="91"/>
      <c r="P48" s="91"/>
      <c r="Q48" s="13"/>
      <c r="R48" s="91"/>
      <c r="S48" s="91"/>
      <c r="T48" s="91"/>
      <c r="U48" s="13"/>
      <c r="V48" s="91"/>
      <c r="W48" s="91"/>
      <c r="X48" s="91"/>
      <c r="Y48" s="13"/>
      <c r="Z48" s="91"/>
      <c r="AA48" s="91"/>
      <c r="AB48" s="91"/>
      <c r="AC48" s="13"/>
      <c r="AD48" s="91"/>
      <c r="AE48" s="91"/>
      <c r="AF48" s="91"/>
      <c r="AG48" s="13"/>
      <c r="AH48" s="13"/>
      <c r="AI48" s="13"/>
      <c r="AJ48" s="13"/>
      <c r="AK48" s="13"/>
      <c r="AL48" s="13"/>
    </row>
    <row r="49" spans="1:38" s="14" customFormat="1" ht="12.75">
      <c r="A49" s="13"/>
      <c r="B49" s="13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13"/>
      <c r="N49" s="91"/>
      <c r="O49" s="91"/>
      <c r="P49" s="91"/>
      <c r="Q49" s="13"/>
      <c r="R49" s="91"/>
      <c r="S49" s="91"/>
      <c r="T49" s="91"/>
      <c r="U49" s="13"/>
      <c r="V49" s="91"/>
      <c r="W49" s="91"/>
      <c r="X49" s="91"/>
      <c r="Y49" s="13"/>
      <c r="Z49" s="91"/>
      <c r="AA49" s="91"/>
      <c r="AB49" s="91"/>
      <c r="AC49" s="13"/>
      <c r="AD49" s="91"/>
      <c r="AE49" s="91"/>
      <c r="AF49" s="91"/>
      <c r="AG49" s="13"/>
      <c r="AH49" s="13"/>
      <c r="AI49" s="13"/>
      <c r="AJ49" s="13"/>
      <c r="AK49" s="13"/>
      <c r="AL49" s="13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5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40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41</v>
      </c>
      <c r="C9" s="40" t="s">
        <v>42</v>
      </c>
      <c r="D9" s="80">
        <v>3616249546</v>
      </c>
      <c r="E9" s="81">
        <v>764669130</v>
      </c>
      <c r="F9" s="82">
        <f>$D9+$E9</f>
        <v>4380918676</v>
      </c>
      <c r="G9" s="80">
        <v>3899978628</v>
      </c>
      <c r="H9" s="81">
        <v>764669130</v>
      </c>
      <c r="I9" s="83">
        <f>$G9+$H9</f>
        <v>4664647758</v>
      </c>
      <c r="J9" s="80">
        <v>829532333</v>
      </c>
      <c r="K9" s="81">
        <v>36993198</v>
      </c>
      <c r="L9" s="81">
        <f>$J9+$K9</f>
        <v>866525531</v>
      </c>
      <c r="M9" s="41">
        <f>IF($F9=0,0,$L9/$F9)</f>
        <v>0.1977953929496773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829532333</v>
      </c>
      <c r="AA9" s="81">
        <v>36993198</v>
      </c>
      <c r="AB9" s="81">
        <f>$Z9+$AA9</f>
        <v>866525531</v>
      </c>
      <c r="AC9" s="41">
        <f>IF($F9=0,0,$AB9/$F9)</f>
        <v>0.1977953929496773</v>
      </c>
      <c r="AD9" s="80">
        <v>564569826</v>
      </c>
      <c r="AE9" s="81">
        <v>38980166</v>
      </c>
      <c r="AF9" s="81">
        <f>$AD9+$AE9</f>
        <v>603549992</v>
      </c>
      <c r="AG9" s="41">
        <f>IF($AI9=0,0,$AK9/$AI9)</f>
        <v>0.1377939394877191</v>
      </c>
      <c r="AH9" s="41">
        <f>IF($AF9=0,0,(($L9/$AF9)-1))</f>
        <v>0.43571459280211533</v>
      </c>
      <c r="AI9" s="13">
        <v>4380090984</v>
      </c>
      <c r="AJ9" s="13">
        <v>4009244670</v>
      </c>
      <c r="AK9" s="13">
        <v>603549992</v>
      </c>
      <c r="AL9" s="13"/>
    </row>
    <row r="10" spans="1:38" s="14" customFormat="1" ht="12.75">
      <c r="A10" s="30"/>
      <c r="B10" s="39" t="s">
        <v>43</v>
      </c>
      <c r="C10" s="40" t="s">
        <v>44</v>
      </c>
      <c r="D10" s="80">
        <v>30720927253</v>
      </c>
      <c r="E10" s="81">
        <v>5089866927</v>
      </c>
      <c r="F10" s="83">
        <f aca="true" t="shared" si="0" ref="F10:F17">$D10+$E10</f>
        <v>35810794180</v>
      </c>
      <c r="G10" s="80">
        <v>30709908752</v>
      </c>
      <c r="H10" s="81">
        <v>5615373937</v>
      </c>
      <c r="I10" s="83">
        <f aca="true" t="shared" si="1" ref="I10:I17">$G10+$H10</f>
        <v>36325282689</v>
      </c>
      <c r="J10" s="80">
        <v>6717835374</v>
      </c>
      <c r="K10" s="81">
        <v>354885555</v>
      </c>
      <c r="L10" s="81">
        <f aca="true" t="shared" si="2" ref="L10:L17">$J10+$K10</f>
        <v>7072720929</v>
      </c>
      <c r="M10" s="41">
        <f aca="true" t="shared" si="3" ref="M10:M17">IF($F10=0,0,$L10/$F10)</f>
        <v>0.19750248747485333</v>
      </c>
      <c r="N10" s="108">
        <v>0</v>
      </c>
      <c r="O10" s="109">
        <v>0</v>
      </c>
      <c r="P10" s="110">
        <f aca="true" t="shared" si="4" ref="P10:P17">$N10+$O10</f>
        <v>0</v>
      </c>
      <c r="Q10" s="41">
        <f aca="true" t="shared" si="5" ref="Q10:Q17">IF($F10=0,0,$P10/$F10)</f>
        <v>0</v>
      </c>
      <c r="R10" s="108">
        <v>0</v>
      </c>
      <c r="S10" s="110">
        <v>0</v>
      </c>
      <c r="T10" s="110">
        <f aca="true" t="shared" si="6" ref="T10:T17">$R10+$S10</f>
        <v>0</v>
      </c>
      <c r="U10" s="41">
        <f aca="true" t="shared" si="7" ref="U10:U17">IF($I10=0,0,$T10/$I10)</f>
        <v>0</v>
      </c>
      <c r="V10" s="108">
        <v>0</v>
      </c>
      <c r="W10" s="110">
        <v>0</v>
      </c>
      <c r="X10" s="110">
        <f aca="true" t="shared" si="8" ref="X10:X17">$V10+$W10</f>
        <v>0</v>
      </c>
      <c r="Y10" s="41">
        <f aca="true" t="shared" si="9" ref="Y10:Y17">IF($I10=0,0,$X10/$I10)</f>
        <v>0</v>
      </c>
      <c r="Z10" s="80">
        <v>6717835374</v>
      </c>
      <c r="AA10" s="81">
        <v>354885555</v>
      </c>
      <c r="AB10" s="81">
        <f aca="true" t="shared" si="10" ref="AB10:AB17">$Z10+$AA10</f>
        <v>7072720929</v>
      </c>
      <c r="AC10" s="41">
        <f aca="true" t="shared" si="11" ref="AC10:AC17">IF($F10=0,0,$AB10/$F10)</f>
        <v>0.19750248747485333</v>
      </c>
      <c r="AD10" s="80">
        <v>5891316547</v>
      </c>
      <c r="AE10" s="81">
        <v>377095898</v>
      </c>
      <c r="AF10" s="81">
        <f aca="true" t="shared" si="12" ref="AF10:AF17">$AD10+$AE10</f>
        <v>6268412445</v>
      </c>
      <c r="AG10" s="41">
        <f aca="true" t="shared" si="13" ref="AG10:AG17">IF($AI10=0,0,$AK10/$AI10)</f>
        <v>0.2049610764322431</v>
      </c>
      <c r="AH10" s="41">
        <f aca="true" t="shared" si="14" ref="AH10:AH17">IF($AF10=0,0,(($L10/$AF10)-1))</f>
        <v>0.12831135332225263</v>
      </c>
      <c r="AI10" s="13">
        <v>30583428591</v>
      </c>
      <c r="AJ10" s="13">
        <v>30962614991</v>
      </c>
      <c r="AK10" s="13">
        <v>6268412445</v>
      </c>
      <c r="AL10" s="13"/>
    </row>
    <row r="11" spans="1:38" s="14" customFormat="1" ht="12.75">
      <c r="A11" s="30"/>
      <c r="B11" s="39" t="s">
        <v>45</v>
      </c>
      <c r="C11" s="40" t="s">
        <v>46</v>
      </c>
      <c r="D11" s="80">
        <v>21151308313</v>
      </c>
      <c r="E11" s="81">
        <v>2374785485</v>
      </c>
      <c r="F11" s="83">
        <f t="shared" si="0"/>
        <v>23526093798</v>
      </c>
      <c r="G11" s="80">
        <v>20908641059</v>
      </c>
      <c r="H11" s="81">
        <v>2374785485</v>
      </c>
      <c r="I11" s="83">
        <f t="shared" si="1"/>
        <v>23283426544</v>
      </c>
      <c r="J11" s="80">
        <v>5402318130</v>
      </c>
      <c r="K11" s="81">
        <v>186036582</v>
      </c>
      <c r="L11" s="81">
        <f t="shared" si="2"/>
        <v>5588354712</v>
      </c>
      <c r="M11" s="41">
        <f t="shared" si="3"/>
        <v>0.2375385714255325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5402318130</v>
      </c>
      <c r="AA11" s="81">
        <v>186036582</v>
      </c>
      <c r="AB11" s="81">
        <f t="shared" si="10"/>
        <v>5588354712</v>
      </c>
      <c r="AC11" s="41">
        <f t="shared" si="11"/>
        <v>0.2375385714255325</v>
      </c>
      <c r="AD11" s="80">
        <v>5130068119</v>
      </c>
      <c r="AE11" s="81">
        <v>164020600</v>
      </c>
      <c r="AF11" s="81">
        <f t="shared" si="12"/>
        <v>5294088719</v>
      </c>
      <c r="AG11" s="41">
        <f t="shared" si="13"/>
        <v>0.24255334932644335</v>
      </c>
      <c r="AH11" s="41">
        <f t="shared" si="14"/>
        <v>0.055583880176375944</v>
      </c>
      <c r="AI11" s="13">
        <v>21826491919</v>
      </c>
      <c r="AJ11" s="13">
        <v>22503442988</v>
      </c>
      <c r="AK11" s="13">
        <v>5294088719</v>
      </c>
      <c r="AL11" s="13"/>
    </row>
    <row r="12" spans="1:38" s="14" customFormat="1" ht="12.75">
      <c r="A12" s="30"/>
      <c r="B12" s="39" t="s">
        <v>47</v>
      </c>
      <c r="C12" s="40" t="s">
        <v>48</v>
      </c>
      <c r="D12" s="80">
        <v>23583184220</v>
      </c>
      <c r="E12" s="81">
        <v>5097529000</v>
      </c>
      <c r="F12" s="83">
        <f t="shared" si="0"/>
        <v>28680713220</v>
      </c>
      <c r="G12" s="80">
        <v>23583184220</v>
      </c>
      <c r="H12" s="81">
        <v>5097529000</v>
      </c>
      <c r="I12" s="83">
        <f t="shared" si="1"/>
        <v>28680713220</v>
      </c>
      <c r="J12" s="80">
        <v>5269195880</v>
      </c>
      <c r="K12" s="81">
        <v>614665000</v>
      </c>
      <c r="L12" s="81">
        <f t="shared" si="2"/>
        <v>5883860880</v>
      </c>
      <c r="M12" s="41">
        <f t="shared" si="3"/>
        <v>0.20515043802665936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5269195880</v>
      </c>
      <c r="AA12" s="81">
        <v>614665000</v>
      </c>
      <c r="AB12" s="81">
        <f t="shared" si="10"/>
        <v>5883860880</v>
      </c>
      <c r="AC12" s="41">
        <f t="shared" si="11"/>
        <v>0.20515043802665936</v>
      </c>
      <c r="AD12" s="80">
        <v>4486292143</v>
      </c>
      <c r="AE12" s="81">
        <v>768717000</v>
      </c>
      <c r="AF12" s="81">
        <f t="shared" si="12"/>
        <v>5255009143</v>
      </c>
      <c r="AG12" s="41">
        <f t="shared" si="13"/>
        <v>0.20295754177429068</v>
      </c>
      <c r="AH12" s="41">
        <f t="shared" si="14"/>
        <v>0.11966710616244502</v>
      </c>
      <c r="AI12" s="13">
        <v>25892159991</v>
      </c>
      <c r="AJ12" s="13">
        <v>25949539641</v>
      </c>
      <c r="AK12" s="13">
        <v>5255009143</v>
      </c>
      <c r="AL12" s="13"/>
    </row>
    <row r="13" spans="1:38" s="14" customFormat="1" ht="12.75">
      <c r="A13" s="30"/>
      <c r="B13" s="39" t="s">
        <v>49</v>
      </c>
      <c r="C13" s="40" t="s">
        <v>50</v>
      </c>
      <c r="D13" s="80">
        <v>28561967681</v>
      </c>
      <c r="E13" s="81">
        <v>3722199000</v>
      </c>
      <c r="F13" s="83">
        <f t="shared" si="0"/>
        <v>32284166681</v>
      </c>
      <c r="G13" s="80">
        <v>28561967681</v>
      </c>
      <c r="H13" s="81">
        <v>3722199000</v>
      </c>
      <c r="I13" s="83">
        <f t="shared" si="1"/>
        <v>32284166681</v>
      </c>
      <c r="J13" s="80">
        <v>7559673411</v>
      </c>
      <c r="K13" s="81">
        <v>314777401</v>
      </c>
      <c r="L13" s="81">
        <f t="shared" si="2"/>
        <v>7874450812</v>
      </c>
      <c r="M13" s="41">
        <f t="shared" si="3"/>
        <v>0.24391061072777517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7559673411</v>
      </c>
      <c r="AA13" s="81">
        <v>314777401</v>
      </c>
      <c r="AB13" s="81">
        <f t="shared" si="10"/>
        <v>7874450812</v>
      </c>
      <c r="AC13" s="41">
        <f t="shared" si="11"/>
        <v>0.24391061072777517</v>
      </c>
      <c r="AD13" s="80">
        <v>6378685664</v>
      </c>
      <c r="AE13" s="81">
        <v>236659827</v>
      </c>
      <c r="AF13" s="81">
        <f t="shared" si="12"/>
        <v>6615345491</v>
      </c>
      <c r="AG13" s="41">
        <f t="shared" si="13"/>
        <v>0.23331257869753072</v>
      </c>
      <c r="AH13" s="41">
        <f t="shared" si="14"/>
        <v>0.19033099975095458</v>
      </c>
      <c r="AI13" s="13">
        <v>28354002720</v>
      </c>
      <c r="AJ13" s="13">
        <v>29883940797</v>
      </c>
      <c r="AK13" s="13">
        <v>6615345491</v>
      </c>
      <c r="AL13" s="13"/>
    </row>
    <row r="14" spans="1:38" s="14" customFormat="1" ht="12.75">
      <c r="A14" s="30"/>
      <c r="B14" s="39" t="s">
        <v>51</v>
      </c>
      <c r="C14" s="40" t="s">
        <v>52</v>
      </c>
      <c r="D14" s="80">
        <v>3691529790</v>
      </c>
      <c r="E14" s="81">
        <v>824147005</v>
      </c>
      <c r="F14" s="83">
        <f t="shared" si="0"/>
        <v>4515676795</v>
      </c>
      <c r="G14" s="80">
        <v>3691529790</v>
      </c>
      <c r="H14" s="81">
        <v>824147005</v>
      </c>
      <c r="I14" s="83">
        <f t="shared" si="1"/>
        <v>4515676795</v>
      </c>
      <c r="J14" s="80">
        <v>676757379</v>
      </c>
      <c r="K14" s="81">
        <v>92165352</v>
      </c>
      <c r="L14" s="81">
        <f t="shared" si="2"/>
        <v>768922731</v>
      </c>
      <c r="M14" s="41">
        <f t="shared" si="3"/>
        <v>0.17027851325661583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676757379</v>
      </c>
      <c r="AA14" s="81">
        <v>92165352</v>
      </c>
      <c r="AB14" s="81">
        <f t="shared" si="10"/>
        <v>768922731</v>
      </c>
      <c r="AC14" s="41">
        <f t="shared" si="11"/>
        <v>0.17027851325661583</v>
      </c>
      <c r="AD14" s="80">
        <v>673926628</v>
      </c>
      <c r="AE14" s="81">
        <v>64571053</v>
      </c>
      <c r="AF14" s="81">
        <f t="shared" si="12"/>
        <v>738497681</v>
      </c>
      <c r="AG14" s="41">
        <f t="shared" si="13"/>
        <v>0.21968766091186295</v>
      </c>
      <c r="AH14" s="41">
        <f t="shared" si="14"/>
        <v>0.041198572159091285</v>
      </c>
      <c r="AI14" s="13">
        <v>3361580154</v>
      </c>
      <c r="AJ14" s="13">
        <v>3870658249</v>
      </c>
      <c r="AK14" s="13">
        <v>738497681</v>
      </c>
      <c r="AL14" s="13"/>
    </row>
    <row r="15" spans="1:38" s="14" customFormat="1" ht="12.75">
      <c r="A15" s="30"/>
      <c r="B15" s="39" t="s">
        <v>53</v>
      </c>
      <c r="C15" s="40" t="s">
        <v>54</v>
      </c>
      <c r="D15" s="80">
        <v>6621118860</v>
      </c>
      <c r="E15" s="81">
        <v>1406732000</v>
      </c>
      <c r="F15" s="83">
        <f t="shared" si="0"/>
        <v>8027850860</v>
      </c>
      <c r="G15" s="80">
        <v>6621118860</v>
      </c>
      <c r="H15" s="81">
        <v>1406732000</v>
      </c>
      <c r="I15" s="83">
        <f t="shared" si="1"/>
        <v>8027850860</v>
      </c>
      <c r="J15" s="80">
        <v>1442028893</v>
      </c>
      <c r="K15" s="81">
        <v>126365991</v>
      </c>
      <c r="L15" s="81">
        <f t="shared" si="2"/>
        <v>1568394884</v>
      </c>
      <c r="M15" s="41">
        <f t="shared" si="3"/>
        <v>0.19536921043398656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1442028893</v>
      </c>
      <c r="AA15" s="81">
        <v>126365991</v>
      </c>
      <c r="AB15" s="81">
        <f t="shared" si="10"/>
        <v>1568394884</v>
      </c>
      <c r="AC15" s="41">
        <f t="shared" si="11"/>
        <v>0.19536921043398656</v>
      </c>
      <c r="AD15" s="80">
        <v>1180295777</v>
      </c>
      <c r="AE15" s="81">
        <v>328701479</v>
      </c>
      <c r="AF15" s="81">
        <f t="shared" si="12"/>
        <v>1508997256</v>
      </c>
      <c r="AG15" s="41">
        <f t="shared" si="13"/>
        <v>0.192881987035344</v>
      </c>
      <c r="AH15" s="41">
        <f t="shared" si="14"/>
        <v>0.039362316772827866</v>
      </c>
      <c r="AI15" s="13">
        <v>7823422390</v>
      </c>
      <c r="AJ15" s="13">
        <v>7662624261</v>
      </c>
      <c r="AK15" s="13">
        <v>1508997256</v>
      </c>
      <c r="AL15" s="13"/>
    </row>
    <row r="16" spans="1:38" s="14" customFormat="1" ht="12.75">
      <c r="A16" s="30"/>
      <c r="B16" s="39" t="s">
        <v>55</v>
      </c>
      <c r="C16" s="40" t="s">
        <v>56</v>
      </c>
      <c r="D16" s="80">
        <v>18218843639</v>
      </c>
      <c r="E16" s="81">
        <v>3185417550</v>
      </c>
      <c r="F16" s="83">
        <f t="shared" si="0"/>
        <v>21404261189</v>
      </c>
      <c r="G16" s="80">
        <v>18218843639</v>
      </c>
      <c r="H16" s="81">
        <v>3185417550</v>
      </c>
      <c r="I16" s="83">
        <f t="shared" si="1"/>
        <v>21404261189</v>
      </c>
      <c r="J16" s="80">
        <v>3927308367</v>
      </c>
      <c r="K16" s="81">
        <v>365922546</v>
      </c>
      <c r="L16" s="81">
        <f t="shared" si="2"/>
        <v>4293230913</v>
      </c>
      <c r="M16" s="41">
        <f t="shared" si="3"/>
        <v>0.20057832760919408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3927308367</v>
      </c>
      <c r="AA16" s="81">
        <v>365922546</v>
      </c>
      <c r="AB16" s="81">
        <f t="shared" si="10"/>
        <v>4293230913</v>
      </c>
      <c r="AC16" s="41">
        <f t="shared" si="11"/>
        <v>0.20057832760919408</v>
      </c>
      <c r="AD16" s="80">
        <v>3491642735</v>
      </c>
      <c r="AE16" s="81">
        <v>210122354</v>
      </c>
      <c r="AF16" s="81">
        <f t="shared" si="12"/>
        <v>3701765089</v>
      </c>
      <c r="AG16" s="41">
        <f t="shared" si="13"/>
        <v>0.20534906949021453</v>
      </c>
      <c r="AH16" s="41">
        <f t="shared" si="14"/>
        <v>0.1597794051701371</v>
      </c>
      <c r="AI16" s="13">
        <v>18026695218</v>
      </c>
      <c r="AJ16" s="13">
        <v>17563155699</v>
      </c>
      <c r="AK16" s="13">
        <v>3701765089</v>
      </c>
      <c r="AL16" s="13"/>
    </row>
    <row r="17" spans="1:38" s="14" customFormat="1" ht="12.75">
      <c r="A17" s="30"/>
      <c r="B17" s="53" t="s">
        <v>97</v>
      </c>
      <c r="C17" s="40"/>
      <c r="D17" s="84">
        <f>SUM(D9:D16)</f>
        <v>136165129302</v>
      </c>
      <c r="E17" s="85">
        <f>SUM(E9:E16)</f>
        <v>22465346097</v>
      </c>
      <c r="F17" s="86">
        <f t="shared" si="0"/>
        <v>158630475399</v>
      </c>
      <c r="G17" s="84">
        <f>SUM(G9:G16)</f>
        <v>136195172629</v>
      </c>
      <c r="H17" s="85">
        <f>SUM(H9:H16)</f>
        <v>22990853107</v>
      </c>
      <c r="I17" s="86">
        <f t="shared" si="1"/>
        <v>159186025736</v>
      </c>
      <c r="J17" s="84">
        <f>SUM(J9:J16)</f>
        <v>31824649767</v>
      </c>
      <c r="K17" s="85">
        <f>SUM(K9:K16)</f>
        <v>2091811625</v>
      </c>
      <c r="L17" s="85">
        <f t="shared" si="2"/>
        <v>33916461392</v>
      </c>
      <c r="M17" s="45">
        <f t="shared" si="3"/>
        <v>0.21380797924667763</v>
      </c>
      <c r="N17" s="114">
        <f>SUM(N9:N16)</f>
        <v>0</v>
      </c>
      <c r="O17" s="115">
        <f>SUM(O9:O16)</f>
        <v>0</v>
      </c>
      <c r="P17" s="116">
        <f t="shared" si="4"/>
        <v>0</v>
      </c>
      <c r="Q17" s="45">
        <f t="shared" si="5"/>
        <v>0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5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5">
        <f t="shared" si="9"/>
        <v>0</v>
      </c>
      <c r="Z17" s="84">
        <f>SUM(Z9:Z16)</f>
        <v>31824649767</v>
      </c>
      <c r="AA17" s="85">
        <f>SUM(AA9:AA16)</f>
        <v>2091811625</v>
      </c>
      <c r="AB17" s="85">
        <f t="shared" si="10"/>
        <v>33916461392</v>
      </c>
      <c r="AC17" s="45">
        <f t="shared" si="11"/>
        <v>0.21380797924667763</v>
      </c>
      <c r="AD17" s="84">
        <f>SUM(AD9:AD16)</f>
        <v>27796797439</v>
      </c>
      <c r="AE17" s="85">
        <f>SUM(AE9:AE16)</f>
        <v>2188868377</v>
      </c>
      <c r="AF17" s="85">
        <f t="shared" si="12"/>
        <v>29985665816</v>
      </c>
      <c r="AG17" s="45">
        <f t="shared" si="13"/>
        <v>0.2138047828850876</v>
      </c>
      <c r="AH17" s="45">
        <f t="shared" si="14"/>
        <v>0.13108915440198676</v>
      </c>
      <c r="AI17" s="13">
        <f>SUM(AI9:AI16)</f>
        <v>140247871967</v>
      </c>
      <c r="AJ17" s="13">
        <f>SUM(AJ9:AJ16)</f>
        <v>142405221296</v>
      </c>
      <c r="AK17" s="13">
        <f>SUM(AK9:AK16)</f>
        <v>29985665816</v>
      </c>
      <c r="AL17" s="13"/>
    </row>
    <row r="18" spans="1:38" s="14" customFormat="1" ht="12.75">
      <c r="A18" s="46"/>
      <c r="B18" s="54"/>
      <c r="C18" s="55"/>
      <c r="D18" s="104"/>
      <c r="E18" s="105"/>
      <c r="F18" s="106"/>
      <c r="G18" s="104"/>
      <c r="H18" s="105"/>
      <c r="I18" s="106"/>
      <c r="J18" s="104"/>
      <c r="K18" s="105"/>
      <c r="L18" s="105"/>
      <c r="M18" s="51"/>
      <c r="N18" s="117"/>
      <c r="O18" s="118"/>
      <c r="P18" s="119"/>
      <c r="Q18" s="51"/>
      <c r="R18" s="117"/>
      <c r="S18" s="119"/>
      <c r="T18" s="119"/>
      <c r="U18" s="51"/>
      <c r="V18" s="117"/>
      <c r="W18" s="119"/>
      <c r="X18" s="119"/>
      <c r="Y18" s="51"/>
      <c r="Z18" s="104"/>
      <c r="AA18" s="105"/>
      <c r="AB18" s="105"/>
      <c r="AC18" s="51"/>
      <c r="AD18" s="104"/>
      <c r="AE18" s="105"/>
      <c r="AF18" s="105"/>
      <c r="AG18" s="51"/>
      <c r="AH18" s="51"/>
      <c r="AI18" s="13"/>
      <c r="AJ18" s="13"/>
      <c r="AK18" s="13"/>
      <c r="AL18" s="13"/>
    </row>
    <row r="19" spans="1:38" ht="12.75">
      <c r="A19" s="56"/>
      <c r="B19" s="57"/>
      <c r="C19" s="58"/>
      <c r="D19" s="107"/>
      <c r="E19" s="107"/>
      <c r="F19" s="107"/>
      <c r="G19" s="107"/>
      <c r="H19" s="107"/>
      <c r="I19" s="107"/>
      <c r="J19" s="107"/>
      <c r="K19" s="107"/>
      <c r="L19" s="107"/>
      <c r="M19" s="52"/>
      <c r="N19" s="120"/>
      <c r="O19" s="120"/>
      <c r="P19" s="120"/>
      <c r="Q19" s="59"/>
      <c r="R19" s="120"/>
      <c r="S19" s="120"/>
      <c r="T19" s="120"/>
      <c r="U19" s="59"/>
      <c r="V19" s="120"/>
      <c r="W19" s="120"/>
      <c r="X19" s="120"/>
      <c r="Y19" s="59"/>
      <c r="Z19" s="107"/>
      <c r="AA19" s="107"/>
      <c r="AB19" s="107"/>
      <c r="AC19" s="52"/>
      <c r="AD19" s="107"/>
      <c r="AE19" s="107"/>
      <c r="AF19" s="107"/>
      <c r="AG19" s="52"/>
      <c r="AH19" s="52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8" customFormat="1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57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58</v>
      </c>
      <c r="C9" s="40" t="s">
        <v>59</v>
      </c>
      <c r="D9" s="80">
        <v>1831543921</v>
      </c>
      <c r="E9" s="81">
        <v>206159400</v>
      </c>
      <c r="F9" s="82">
        <f>$D9+$E9</f>
        <v>2037703321</v>
      </c>
      <c r="G9" s="80">
        <v>1831543921</v>
      </c>
      <c r="H9" s="81">
        <v>206159400</v>
      </c>
      <c r="I9" s="83">
        <f>$G9+$H9</f>
        <v>2037703321</v>
      </c>
      <c r="J9" s="80">
        <v>260686703</v>
      </c>
      <c r="K9" s="81">
        <v>41289383</v>
      </c>
      <c r="L9" s="81">
        <f>$J9+$K9</f>
        <v>301976086</v>
      </c>
      <c r="M9" s="41">
        <f>IF($F9=0,0,$L9/$F9)</f>
        <v>0.1481943337324521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260686703</v>
      </c>
      <c r="AA9" s="81">
        <v>41289383</v>
      </c>
      <c r="AB9" s="81">
        <f>$Z9+$AA9</f>
        <v>301976086</v>
      </c>
      <c r="AC9" s="41">
        <f>IF($F9=0,0,$AB9/$F9)</f>
        <v>0.1481943337324521</v>
      </c>
      <c r="AD9" s="80">
        <v>307110682</v>
      </c>
      <c r="AE9" s="81">
        <v>28609620</v>
      </c>
      <c r="AF9" s="81">
        <f>$AD9+$AE9</f>
        <v>335720302</v>
      </c>
      <c r="AG9" s="41">
        <f>IF($AI9=0,0,$AK9/$AI9)</f>
        <v>0.1916850833469882</v>
      </c>
      <c r="AH9" s="41">
        <f>IF($AF9=0,0,(($L9/$AF9)-1))</f>
        <v>-0.1005128846810105</v>
      </c>
      <c r="AI9" s="13">
        <v>1751415896</v>
      </c>
      <c r="AJ9" s="13">
        <v>1688181704</v>
      </c>
      <c r="AK9" s="13">
        <v>335720302</v>
      </c>
      <c r="AL9" s="13"/>
    </row>
    <row r="10" spans="1:38" s="14" customFormat="1" ht="12.75">
      <c r="A10" s="30"/>
      <c r="B10" s="39" t="s">
        <v>60</v>
      </c>
      <c r="C10" s="40" t="s">
        <v>61</v>
      </c>
      <c r="D10" s="80">
        <v>1236786666</v>
      </c>
      <c r="E10" s="81">
        <v>363022855</v>
      </c>
      <c r="F10" s="83">
        <f aca="true" t="shared" si="0" ref="F10:F28">$D10+$E10</f>
        <v>1599809521</v>
      </c>
      <c r="G10" s="80">
        <v>1236786666</v>
      </c>
      <c r="H10" s="81">
        <v>363022855</v>
      </c>
      <c r="I10" s="83">
        <f aca="true" t="shared" si="1" ref="I10:I28">$G10+$H10</f>
        <v>1599809521</v>
      </c>
      <c r="J10" s="80">
        <v>318617574</v>
      </c>
      <c r="K10" s="81">
        <v>27661160</v>
      </c>
      <c r="L10" s="81">
        <f aca="true" t="shared" si="2" ref="L10:L28">$J10+$K10</f>
        <v>346278734</v>
      </c>
      <c r="M10" s="41">
        <f aca="true" t="shared" si="3" ref="M10:M28">IF($F10=0,0,$L10/$F10)</f>
        <v>0.21644997698447876</v>
      </c>
      <c r="N10" s="108">
        <v>0</v>
      </c>
      <c r="O10" s="109">
        <v>0</v>
      </c>
      <c r="P10" s="110">
        <f aca="true" t="shared" si="4" ref="P10:P28">$N10+$O10</f>
        <v>0</v>
      </c>
      <c r="Q10" s="41">
        <f aca="true" t="shared" si="5" ref="Q10:Q28">IF($F10=0,0,$P10/$F10)</f>
        <v>0</v>
      </c>
      <c r="R10" s="108">
        <v>0</v>
      </c>
      <c r="S10" s="110">
        <v>0</v>
      </c>
      <c r="T10" s="110">
        <f aca="true" t="shared" si="6" ref="T10:T28">$R10+$S10</f>
        <v>0</v>
      </c>
      <c r="U10" s="41">
        <f aca="true" t="shared" si="7" ref="U10:U28">IF($I10=0,0,$T10/$I10)</f>
        <v>0</v>
      </c>
      <c r="V10" s="108">
        <v>0</v>
      </c>
      <c r="W10" s="110">
        <v>0</v>
      </c>
      <c r="X10" s="110">
        <f aca="true" t="shared" si="8" ref="X10:X28">$V10+$W10</f>
        <v>0</v>
      </c>
      <c r="Y10" s="41">
        <f aca="true" t="shared" si="9" ref="Y10:Y28">IF($I10=0,0,$X10/$I10)</f>
        <v>0</v>
      </c>
      <c r="Z10" s="80">
        <v>318617574</v>
      </c>
      <c r="AA10" s="81">
        <v>27661160</v>
      </c>
      <c r="AB10" s="81">
        <f aca="true" t="shared" si="10" ref="AB10:AB28">$Z10+$AA10</f>
        <v>346278734</v>
      </c>
      <c r="AC10" s="41">
        <f aca="true" t="shared" si="11" ref="AC10:AC28">IF($F10=0,0,$AB10/$F10)</f>
        <v>0.21644997698447876</v>
      </c>
      <c r="AD10" s="80">
        <v>239365926</v>
      </c>
      <c r="AE10" s="81">
        <v>20542478</v>
      </c>
      <c r="AF10" s="81">
        <f aca="true" t="shared" si="12" ref="AF10:AF28">$AD10+$AE10</f>
        <v>259908404</v>
      </c>
      <c r="AG10" s="41">
        <f aca="true" t="shared" si="13" ref="AG10:AG28">IF($AI10=0,0,$AK10/$AI10)</f>
        <v>0.18615074341268162</v>
      </c>
      <c r="AH10" s="41">
        <f aca="true" t="shared" si="14" ref="AH10:AH28">IF($AF10=0,0,(($L10/$AF10)-1))</f>
        <v>0.33231064740792293</v>
      </c>
      <c r="AI10" s="13">
        <v>1396225442</v>
      </c>
      <c r="AJ10" s="13">
        <v>1356777527</v>
      </c>
      <c r="AK10" s="13">
        <v>259908404</v>
      </c>
      <c r="AL10" s="13"/>
    </row>
    <row r="11" spans="1:38" s="14" customFormat="1" ht="12.75">
      <c r="A11" s="30"/>
      <c r="B11" s="39" t="s">
        <v>62</v>
      </c>
      <c r="C11" s="40" t="s">
        <v>63</v>
      </c>
      <c r="D11" s="80">
        <v>0</v>
      </c>
      <c r="E11" s="81">
        <v>0</v>
      </c>
      <c r="F11" s="83">
        <f t="shared" si="0"/>
        <v>0</v>
      </c>
      <c r="G11" s="80">
        <v>0</v>
      </c>
      <c r="H11" s="81">
        <v>0</v>
      </c>
      <c r="I11" s="83">
        <f t="shared" si="1"/>
        <v>0</v>
      </c>
      <c r="J11" s="80">
        <v>303093122</v>
      </c>
      <c r="K11" s="81">
        <v>253544</v>
      </c>
      <c r="L11" s="81">
        <f t="shared" si="2"/>
        <v>303346666</v>
      </c>
      <c r="M11" s="41">
        <f t="shared" si="3"/>
        <v>0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303093122</v>
      </c>
      <c r="AA11" s="81">
        <v>253544</v>
      </c>
      <c r="AB11" s="81">
        <f t="shared" si="10"/>
        <v>303346666</v>
      </c>
      <c r="AC11" s="41">
        <f t="shared" si="11"/>
        <v>0</v>
      </c>
      <c r="AD11" s="80">
        <v>272458499</v>
      </c>
      <c r="AE11" s="81">
        <v>12857267</v>
      </c>
      <c r="AF11" s="81">
        <f t="shared" si="12"/>
        <v>285315766</v>
      </c>
      <c r="AG11" s="41">
        <f t="shared" si="13"/>
        <v>0.19462463236104907</v>
      </c>
      <c r="AH11" s="41">
        <f t="shared" si="14"/>
        <v>0.06319629739633803</v>
      </c>
      <c r="AI11" s="13">
        <v>1465979730</v>
      </c>
      <c r="AJ11" s="13">
        <v>1465964868</v>
      </c>
      <c r="AK11" s="13">
        <v>285315766</v>
      </c>
      <c r="AL11" s="13"/>
    </row>
    <row r="12" spans="1:38" s="14" customFormat="1" ht="12.75">
      <c r="A12" s="30"/>
      <c r="B12" s="39" t="s">
        <v>64</v>
      </c>
      <c r="C12" s="40" t="s">
        <v>65</v>
      </c>
      <c r="D12" s="80">
        <v>3362656834</v>
      </c>
      <c r="E12" s="81">
        <v>303245535</v>
      </c>
      <c r="F12" s="83">
        <f t="shared" si="0"/>
        <v>3665902369</v>
      </c>
      <c r="G12" s="80">
        <v>3362656834</v>
      </c>
      <c r="H12" s="81">
        <v>303245535</v>
      </c>
      <c r="I12" s="83">
        <f t="shared" si="1"/>
        <v>3665902369</v>
      </c>
      <c r="J12" s="80">
        <v>781100335</v>
      </c>
      <c r="K12" s="81">
        <v>16664991</v>
      </c>
      <c r="L12" s="81">
        <f t="shared" si="2"/>
        <v>797765326</v>
      </c>
      <c r="M12" s="41">
        <f t="shared" si="3"/>
        <v>0.21761772292305148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781100335</v>
      </c>
      <c r="AA12" s="81">
        <v>16664991</v>
      </c>
      <c r="AB12" s="81">
        <f t="shared" si="10"/>
        <v>797765326</v>
      </c>
      <c r="AC12" s="41">
        <f t="shared" si="11"/>
        <v>0.21761772292305148</v>
      </c>
      <c r="AD12" s="80">
        <v>563017708</v>
      </c>
      <c r="AE12" s="81">
        <v>37867314</v>
      </c>
      <c r="AF12" s="81">
        <f t="shared" si="12"/>
        <v>600885022</v>
      </c>
      <c r="AG12" s="41">
        <f t="shared" si="13"/>
        <v>0.17070435483232</v>
      </c>
      <c r="AH12" s="41">
        <f t="shared" si="14"/>
        <v>0.32765054343458067</v>
      </c>
      <c r="AI12" s="13">
        <v>3520033350</v>
      </c>
      <c r="AJ12" s="13">
        <v>3520033350</v>
      </c>
      <c r="AK12" s="13">
        <v>600885022</v>
      </c>
      <c r="AL12" s="13"/>
    </row>
    <row r="13" spans="1:38" s="14" customFormat="1" ht="12.75">
      <c r="A13" s="30"/>
      <c r="B13" s="39" t="s">
        <v>66</v>
      </c>
      <c r="C13" s="40" t="s">
        <v>67</v>
      </c>
      <c r="D13" s="80">
        <v>1133694153</v>
      </c>
      <c r="E13" s="81">
        <v>162912000</v>
      </c>
      <c r="F13" s="83">
        <f t="shared" si="0"/>
        <v>1296606153</v>
      </c>
      <c r="G13" s="80">
        <v>1133789203</v>
      </c>
      <c r="H13" s="81">
        <v>165965500</v>
      </c>
      <c r="I13" s="83">
        <f t="shared" si="1"/>
        <v>1299754703</v>
      </c>
      <c r="J13" s="80">
        <v>198796670</v>
      </c>
      <c r="K13" s="81">
        <v>5863251</v>
      </c>
      <c r="L13" s="81">
        <f t="shared" si="2"/>
        <v>204659921</v>
      </c>
      <c r="M13" s="41">
        <f t="shared" si="3"/>
        <v>0.157842780960488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198796670</v>
      </c>
      <c r="AA13" s="81">
        <v>5863251</v>
      </c>
      <c r="AB13" s="81">
        <f t="shared" si="10"/>
        <v>204659921</v>
      </c>
      <c r="AC13" s="41">
        <f t="shared" si="11"/>
        <v>0.157842780960488</v>
      </c>
      <c r="AD13" s="80">
        <v>153887475</v>
      </c>
      <c r="AE13" s="81">
        <v>37440364</v>
      </c>
      <c r="AF13" s="81">
        <f t="shared" si="12"/>
        <v>191327839</v>
      </c>
      <c r="AG13" s="41">
        <f t="shared" si="13"/>
        <v>0.16163461976679505</v>
      </c>
      <c r="AH13" s="41">
        <f t="shared" si="14"/>
        <v>0.06968187206672005</v>
      </c>
      <c r="AI13" s="13">
        <v>1183705813</v>
      </c>
      <c r="AJ13" s="13">
        <v>1212399506</v>
      </c>
      <c r="AK13" s="13">
        <v>191327839</v>
      </c>
      <c r="AL13" s="13"/>
    </row>
    <row r="14" spans="1:38" s="14" customFormat="1" ht="12.75">
      <c r="A14" s="30"/>
      <c r="B14" s="39" t="s">
        <v>68</v>
      </c>
      <c r="C14" s="40" t="s">
        <v>69</v>
      </c>
      <c r="D14" s="80">
        <v>1189501215</v>
      </c>
      <c r="E14" s="81">
        <v>0</v>
      </c>
      <c r="F14" s="83">
        <f t="shared" si="0"/>
        <v>1189501215</v>
      </c>
      <c r="G14" s="80">
        <v>1189501215</v>
      </c>
      <c r="H14" s="81">
        <v>0</v>
      </c>
      <c r="I14" s="83">
        <f t="shared" si="1"/>
        <v>1189501215</v>
      </c>
      <c r="J14" s="80">
        <v>263160301</v>
      </c>
      <c r="K14" s="81">
        <v>18187332</v>
      </c>
      <c r="L14" s="81">
        <f t="shared" si="2"/>
        <v>281347633</v>
      </c>
      <c r="M14" s="41">
        <f t="shared" si="3"/>
        <v>0.23652572141340772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263160301</v>
      </c>
      <c r="AA14" s="81">
        <v>18187332</v>
      </c>
      <c r="AB14" s="81">
        <f t="shared" si="10"/>
        <v>281347633</v>
      </c>
      <c r="AC14" s="41">
        <f t="shared" si="11"/>
        <v>0.23652572141340772</v>
      </c>
      <c r="AD14" s="80">
        <v>218374632</v>
      </c>
      <c r="AE14" s="81">
        <v>19344707</v>
      </c>
      <c r="AF14" s="81">
        <f t="shared" si="12"/>
        <v>237719339</v>
      </c>
      <c r="AG14" s="41">
        <f t="shared" si="13"/>
        <v>0.21684681259024233</v>
      </c>
      <c r="AH14" s="41">
        <f t="shared" si="14"/>
        <v>0.1835285853625901</v>
      </c>
      <c r="AI14" s="13">
        <v>1096254707</v>
      </c>
      <c r="AJ14" s="13">
        <v>1101912384</v>
      </c>
      <c r="AK14" s="13">
        <v>237719339</v>
      </c>
      <c r="AL14" s="13"/>
    </row>
    <row r="15" spans="1:38" s="14" customFormat="1" ht="12.75">
      <c r="A15" s="30"/>
      <c r="B15" s="39" t="s">
        <v>70</v>
      </c>
      <c r="C15" s="40" t="s">
        <v>71</v>
      </c>
      <c r="D15" s="80">
        <v>949715000</v>
      </c>
      <c r="E15" s="81">
        <v>284250000</v>
      </c>
      <c r="F15" s="83">
        <f t="shared" si="0"/>
        <v>1233965000</v>
      </c>
      <c r="G15" s="80">
        <v>949715000</v>
      </c>
      <c r="H15" s="81">
        <v>284250000</v>
      </c>
      <c r="I15" s="83">
        <f t="shared" si="1"/>
        <v>1233965000</v>
      </c>
      <c r="J15" s="80">
        <v>177846177</v>
      </c>
      <c r="K15" s="81">
        <v>19162328</v>
      </c>
      <c r="L15" s="81">
        <f t="shared" si="2"/>
        <v>197008505</v>
      </c>
      <c r="M15" s="41">
        <f t="shared" si="3"/>
        <v>0.15965485649917138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177846177</v>
      </c>
      <c r="AA15" s="81">
        <v>19162328</v>
      </c>
      <c r="AB15" s="81">
        <f t="shared" si="10"/>
        <v>197008505</v>
      </c>
      <c r="AC15" s="41">
        <f t="shared" si="11"/>
        <v>0.15965485649917138</v>
      </c>
      <c r="AD15" s="80">
        <v>158110650</v>
      </c>
      <c r="AE15" s="81">
        <v>2481152</v>
      </c>
      <c r="AF15" s="81">
        <f t="shared" si="12"/>
        <v>160591802</v>
      </c>
      <c r="AG15" s="41">
        <f t="shared" si="13"/>
        <v>0.16327149525256116</v>
      </c>
      <c r="AH15" s="41">
        <f t="shared" si="14"/>
        <v>0.2267656414989352</v>
      </c>
      <c r="AI15" s="13">
        <v>983587501</v>
      </c>
      <c r="AJ15" s="13">
        <v>882794184</v>
      </c>
      <c r="AK15" s="13">
        <v>160591802</v>
      </c>
      <c r="AL15" s="13"/>
    </row>
    <row r="16" spans="1:38" s="14" customFormat="1" ht="12.75">
      <c r="A16" s="30"/>
      <c r="B16" s="39" t="s">
        <v>72</v>
      </c>
      <c r="C16" s="40" t="s">
        <v>73</v>
      </c>
      <c r="D16" s="80">
        <v>1339583000</v>
      </c>
      <c r="E16" s="81">
        <v>204638000</v>
      </c>
      <c r="F16" s="83">
        <f t="shared" si="0"/>
        <v>1544221000</v>
      </c>
      <c r="G16" s="80">
        <v>1339583000</v>
      </c>
      <c r="H16" s="81">
        <v>204638000</v>
      </c>
      <c r="I16" s="83">
        <f t="shared" si="1"/>
        <v>1544221000</v>
      </c>
      <c r="J16" s="80">
        <v>284060034</v>
      </c>
      <c r="K16" s="81">
        <v>77236634</v>
      </c>
      <c r="L16" s="81">
        <f t="shared" si="2"/>
        <v>361296668</v>
      </c>
      <c r="M16" s="41">
        <f t="shared" si="3"/>
        <v>0.2339669438506535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284060034</v>
      </c>
      <c r="AA16" s="81">
        <v>77236634</v>
      </c>
      <c r="AB16" s="81">
        <f t="shared" si="10"/>
        <v>361296668</v>
      </c>
      <c r="AC16" s="41">
        <f t="shared" si="11"/>
        <v>0.2339669438506535</v>
      </c>
      <c r="AD16" s="80">
        <v>272244806</v>
      </c>
      <c r="AE16" s="81">
        <v>31676161</v>
      </c>
      <c r="AF16" s="81">
        <f t="shared" si="12"/>
        <v>303920967</v>
      </c>
      <c r="AG16" s="41">
        <f t="shared" si="13"/>
        <v>0.1924833240127756</v>
      </c>
      <c r="AH16" s="41">
        <f t="shared" si="14"/>
        <v>0.18878493828956522</v>
      </c>
      <c r="AI16" s="13">
        <v>1578947000</v>
      </c>
      <c r="AJ16" s="13">
        <v>1578947000</v>
      </c>
      <c r="AK16" s="13">
        <v>303920967</v>
      </c>
      <c r="AL16" s="13"/>
    </row>
    <row r="17" spans="1:38" s="14" customFormat="1" ht="12.75">
      <c r="A17" s="30"/>
      <c r="B17" s="39" t="s">
        <v>74</v>
      </c>
      <c r="C17" s="40" t="s">
        <v>75</v>
      </c>
      <c r="D17" s="80">
        <v>1587769115</v>
      </c>
      <c r="E17" s="81">
        <v>640400269</v>
      </c>
      <c r="F17" s="83">
        <f t="shared" si="0"/>
        <v>2228169384</v>
      </c>
      <c r="G17" s="80">
        <v>1587769115</v>
      </c>
      <c r="H17" s="81">
        <v>640400269</v>
      </c>
      <c r="I17" s="83">
        <f t="shared" si="1"/>
        <v>2228169384</v>
      </c>
      <c r="J17" s="80">
        <v>260542360</v>
      </c>
      <c r="K17" s="81">
        <v>30594623</v>
      </c>
      <c r="L17" s="81">
        <f t="shared" si="2"/>
        <v>291136983</v>
      </c>
      <c r="M17" s="41">
        <f t="shared" si="3"/>
        <v>0.1306619618286614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260542360</v>
      </c>
      <c r="AA17" s="81">
        <v>30594623</v>
      </c>
      <c r="AB17" s="81">
        <f t="shared" si="10"/>
        <v>291136983</v>
      </c>
      <c r="AC17" s="41">
        <f t="shared" si="11"/>
        <v>0.1306619618286614</v>
      </c>
      <c r="AD17" s="80">
        <v>222205341</v>
      </c>
      <c r="AE17" s="81">
        <v>22939222</v>
      </c>
      <c r="AF17" s="81">
        <f t="shared" si="12"/>
        <v>245144563</v>
      </c>
      <c r="AG17" s="41">
        <f t="shared" si="13"/>
        <v>0.1359202992128836</v>
      </c>
      <c r="AH17" s="41">
        <f t="shared" si="14"/>
        <v>0.18761346136809887</v>
      </c>
      <c r="AI17" s="13">
        <v>1803590519</v>
      </c>
      <c r="AJ17" s="13">
        <v>2204635966</v>
      </c>
      <c r="AK17" s="13">
        <v>245144563</v>
      </c>
      <c r="AL17" s="13"/>
    </row>
    <row r="18" spans="1:38" s="14" customFormat="1" ht="12.75">
      <c r="A18" s="30"/>
      <c r="B18" s="39" t="s">
        <v>76</v>
      </c>
      <c r="C18" s="40" t="s">
        <v>77</v>
      </c>
      <c r="D18" s="80">
        <v>1374612047</v>
      </c>
      <c r="E18" s="81">
        <v>226212769</v>
      </c>
      <c r="F18" s="83">
        <f t="shared" si="0"/>
        <v>1600824816</v>
      </c>
      <c r="G18" s="80">
        <v>1374612047</v>
      </c>
      <c r="H18" s="81">
        <v>226212769</v>
      </c>
      <c r="I18" s="83">
        <f t="shared" si="1"/>
        <v>1600824816</v>
      </c>
      <c r="J18" s="80">
        <v>321870128</v>
      </c>
      <c r="K18" s="81">
        <v>25772686</v>
      </c>
      <c r="L18" s="81">
        <f t="shared" si="2"/>
        <v>347642814</v>
      </c>
      <c r="M18" s="41">
        <f t="shared" si="3"/>
        <v>0.21716480811976618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321870128</v>
      </c>
      <c r="AA18" s="81">
        <v>25772686</v>
      </c>
      <c r="AB18" s="81">
        <f t="shared" si="10"/>
        <v>347642814</v>
      </c>
      <c r="AC18" s="41">
        <f t="shared" si="11"/>
        <v>0.21716480811976618</v>
      </c>
      <c r="AD18" s="80">
        <v>248984044</v>
      </c>
      <c r="AE18" s="81">
        <v>11029924</v>
      </c>
      <c r="AF18" s="81">
        <f t="shared" si="12"/>
        <v>260013968</v>
      </c>
      <c r="AG18" s="41">
        <f t="shared" si="13"/>
        <v>0.1766204419103858</v>
      </c>
      <c r="AH18" s="41">
        <f t="shared" si="14"/>
        <v>0.3370159175448606</v>
      </c>
      <c r="AI18" s="13">
        <v>1472162368</v>
      </c>
      <c r="AJ18" s="13">
        <v>1507930925</v>
      </c>
      <c r="AK18" s="13">
        <v>260013968</v>
      </c>
      <c r="AL18" s="13"/>
    </row>
    <row r="19" spans="1:38" s="14" customFormat="1" ht="12.75">
      <c r="A19" s="30"/>
      <c r="B19" s="39" t="s">
        <v>78</v>
      </c>
      <c r="C19" s="40" t="s">
        <v>79</v>
      </c>
      <c r="D19" s="80">
        <v>3339106140</v>
      </c>
      <c r="E19" s="81">
        <v>411313300</v>
      </c>
      <c r="F19" s="83">
        <f t="shared" si="0"/>
        <v>3750419440</v>
      </c>
      <c r="G19" s="80">
        <v>3339106140</v>
      </c>
      <c r="H19" s="81">
        <v>411313300</v>
      </c>
      <c r="I19" s="83">
        <f t="shared" si="1"/>
        <v>3750419440</v>
      </c>
      <c r="J19" s="80">
        <v>219820472</v>
      </c>
      <c r="K19" s="81">
        <v>6636941</v>
      </c>
      <c r="L19" s="81">
        <f t="shared" si="2"/>
        <v>226457413</v>
      </c>
      <c r="M19" s="41">
        <f t="shared" si="3"/>
        <v>0.06038188971204778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219820472</v>
      </c>
      <c r="AA19" s="81">
        <v>6636941</v>
      </c>
      <c r="AB19" s="81">
        <f t="shared" si="10"/>
        <v>226457413</v>
      </c>
      <c r="AC19" s="41">
        <f t="shared" si="11"/>
        <v>0.06038188971204778</v>
      </c>
      <c r="AD19" s="80">
        <v>504050655</v>
      </c>
      <c r="AE19" s="81">
        <v>3577735</v>
      </c>
      <c r="AF19" s="81">
        <f t="shared" si="12"/>
        <v>507628390</v>
      </c>
      <c r="AG19" s="41">
        <f t="shared" si="13"/>
        <v>0.18911483569864768</v>
      </c>
      <c r="AH19" s="41">
        <f t="shared" si="14"/>
        <v>-0.5538913554460577</v>
      </c>
      <c r="AI19" s="13">
        <v>2684233567</v>
      </c>
      <c r="AJ19" s="13">
        <v>2684233567</v>
      </c>
      <c r="AK19" s="13">
        <v>507628390</v>
      </c>
      <c r="AL19" s="13"/>
    </row>
    <row r="20" spans="1:38" s="14" customFormat="1" ht="12.75">
      <c r="A20" s="30"/>
      <c r="B20" s="39" t="s">
        <v>80</v>
      </c>
      <c r="C20" s="40" t="s">
        <v>81</v>
      </c>
      <c r="D20" s="80">
        <v>1478551000</v>
      </c>
      <c r="E20" s="81">
        <v>312845750</v>
      </c>
      <c r="F20" s="83">
        <f t="shared" si="0"/>
        <v>1791396750</v>
      </c>
      <c r="G20" s="80">
        <v>1478551000</v>
      </c>
      <c r="H20" s="81">
        <v>312845750</v>
      </c>
      <c r="I20" s="83">
        <f t="shared" si="1"/>
        <v>1791396750</v>
      </c>
      <c r="J20" s="80">
        <v>323031288</v>
      </c>
      <c r="K20" s="81">
        <v>23109871</v>
      </c>
      <c r="L20" s="81">
        <f t="shared" si="2"/>
        <v>346141159</v>
      </c>
      <c r="M20" s="41">
        <f t="shared" si="3"/>
        <v>0.19322417493500532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323031288</v>
      </c>
      <c r="AA20" s="81">
        <v>23109871</v>
      </c>
      <c r="AB20" s="81">
        <f t="shared" si="10"/>
        <v>346141159</v>
      </c>
      <c r="AC20" s="41">
        <f t="shared" si="11"/>
        <v>0.19322417493500532</v>
      </c>
      <c r="AD20" s="80">
        <v>195185397</v>
      </c>
      <c r="AE20" s="81">
        <v>12010755</v>
      </c>
      <c r="AF20" s="81">
        <f t="shared" si="12"/>
        <v>207196152</v>
      </c>
      <c r="AG20" s="41">
        <f t="shared" si="13"/>
        <v>0.16775101142298735</v>
      </c>
      <c r="AH20" s="41">
        <f t="shared" si="14"/>
        <v>0.6705964645521023</v>
      </c>
      <c r="AI20" s="13">
        <v>1235141000</v>
      </c>
      <c r="AJ20" s="13">
        <v>1208249563</v>
      </c>
      <c r="AK20" s="13">
        <v>207196152</v>
      </c>
      <c r="AL20" s="13"/>
    </row>
    <row r="21" spans="1:38" s="14" customFormat="1" ht="12.75">
      <c r="A21" s="30"/>
      <c r="B21" s="39" t="s">
        <v>82</v>
      </c>
      <c r="C21" s="40" t="s">
        <v>83</v>
      </c>
      <c r="D21" s="80">
        <v>1475280000</v>
      </c>
      <c r="E21" s="81">
        <v>389198000</v>
      </c>
      <c r="F21" s="83">
        <f t="shared" si="0"/>
        <v>1864478000</v>
      </c>
      <c r="G21" s="80">
        <v>1475280000</v>
      </c>
      <c r="H21" s="81">
        <v>389198000</v>
      </c>
      <c r="I21" s="83">
        <f t="shared" si="1"/>
        <v>1864478000</v>
      </c>
      <c r="J21" s="80">
        <v>353832135</v>
      </c>
      <c r="K21" s="81">
        <v>38430922</v>
      </c>
      <c r="L21" s="81">
        <f t="shared" si="2"/>
        <v>392263057</v>
      </c>
      <c r="M21" s="41">
        <f t="shared" si="3"/>
        <v>0.21038760285720723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353832135</v>
      </c>
      <c r="AA21" s="81">
        <v>38430922</v>
      </c>
      <c r="AB21" s="81">
        <f t="shared" si="10"/>
        <v>392263057</v>
      </c>
      <c r="AC21" s="41">
        <f t="shared" si="11"/>
        <v>0.21038760285720723</v>
      </c>
      <c r="AD21" s="80">
        <v>271642204</v>
      </c>
      <c r="AE21" s="81">
        <v>34253166</v>
      </c>
      <c r="AF21" s="81">
        <f t="shared" si="12"/>
        <v>305895370</v>
      </c>
      <c r="AG21" s="41">
        <f t="shared" si="13"/>
        <v>0.148204762100867</v>
      </c>
      <c r="AH21" s="41">
        <f t="shared" si="14"/>
        <v>0.28234388444650205</v>
      </c>
      <c r="AI21" s="13">
        <v>2064005000</v>
      </c>
      <c r="AJ21" s="13">
        <v>1894087000</v>
      </c>
      <c r="AK21" s="13">
        <v>305895370</v>
      </c>
      <c r="AL21" s="13"/>
    </row>
    <row r="22" spans="1:38" s="14" customFormat="1" ht="12.75">
      <c r="A22" s="30"/>
      <c r="B22" s="39" t="s">
        <v>84</v>
      </c>
      <c r="C22" s="40" t="s">
        <v>85</v>
      </c>
      <c r="D22" s="80">
        <v>2242662604</v>
      </c>
      <c r="E22" s="81">
        <v>496604923</v>
      </c>
      <c r="F22" s="83">
        <f t="shared" si="0"/>
        <v>2739267527</v>
      </c>
      <c r="G22" s="80">
        <v>2242662604</v>
      </c>
      <c r="H22" s="81">
        <v>496604923</v>
      </c>
      <c r="I22" s="83">
        <f t="shared" si="1"/>
        <v>2739267527</v>
      </c>
      <c r="J22" s="80">
        <v>472099112</v>
      </c>
      <c r="K22" s="81">
        <v>24592824</v>
      </c>
      <c r="L22" s="81">
        <f t="shared" si="2"/>
        <v>496691936</v>
      </c>
      <c r="M22" s="41">
        <f t="shared" si="3"/>
        <v>0.1813229015071663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472099112</v>
      </c>
      <c r="AA22" s="81">
        <v>24592824</v>
      </c>
      <c r="AB22" s="81">
        <f t="shared" si="10"/>
        <v>496691936</v>
      </c>
      <c r="AC22" s="41">
        <f t="shared" si="11"/>
        <v>0.1813229015071663</v>
      </c>
      <c r="AD22" s="80">
        <v>530485979</v>
      </c>
      <c r="AE22" s="81">
        <v>34706904</v>
      </c>
      <c r="AF22" s="81">
        <f t="shared" si="12"/>
        <v>565192883</v>
      </c>
      <c r="AG22" s="41">
        <f t="shared" si="13"/>
        <v>0.24247639647569263</v>
      </c>
      <c r="AH22" s="41">
        <f t="shared" si="14"/>
        <v>-0.12119923845537883</v>
      </c>
      <c r="AI22" s="13">
        <v>2330919179</v>
      </c>
      <c r="AJ22" s="13">
        <v>2330919179</v>
      </c>
      <c r="AK22" s="13">
        <v>565192883</v>
      </c>
      <c r="AL22" s="13"/>
    </row>
    <row r="23" spans="1:38" s="14" customFormat="1" ht="12.75">
      <c r="A23" s="30"/>
      <c r="B23" s="39" t="s">
        <v>86</v>
      </c>
      <c r="C23" s="40" t="s">
        <v>87</v>
      </c>
      <c r="D23" s="80">
        <v>1198854050</v>
      </c>
      <c r="E23" s="81">
        <v>246419000</v>
      </c>
      <c r="F23" s="83">
        <f t="shared" si="0"/>
        <v>1445273050</v>
      </c>
      <c r="G23" s="80">
        <v>1198854050</v>
      </c>
      <c r="H23" s="81">
        <v>246419000</v>
      </c>
      <c r="I23" s="83">
        <f t="shared" si="1"/>
        <v>1445273050</v>
      </c>
      <c r="J23" s="80">
        <v>314706243</v>
      </c>
      <c r="K23" s="81">
        <v>21633498</v>
      </c>
      <c r="L23" s="81">
        <f t="shared" si="2"/>
        <v>336339741</v>
      </c>
      <c r="M23" s="41">
        <f t="shared" si="3"/>
        <v>0.23271709176338687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314706243</v>
      </c>
      <c r="AA23" s="81">
        <v>21633498</v>
      </c>
      <c r="AB23" s="81">
        <f t="shared" si="10"/>
        <v>336339741</v>
      </c>
      <c r="AC23" s="41">
        <f t="shared" si="11"/>
        <v>0.23271709176338687</v>
      </c>
      <c r="AD23" s="80">
        <v>153108282</v>
      </c>
      <c r="AE23" s="81">
        <v>9257004</v>
      </c>
      <c r="AF23" s="81">
        <f t="shared" si="12"/>
        <v>162365286</v>
      </c>
      <c r="AG23" s="41">
        <f t="shared" si="13"/>
        <v>0.12271556709002343</v>
      </c>
      <c r="AH23" s="41">
        <f t="shared" si="14"/>
        <v>1.0715003144206574</v>
      </c>
      <c r="AI23" s="13">
        <v>1323102601</v>
      </c>
      <c r="AJ23" s="13">
        <v>1157366985</v>
      </c>
      <c r="AK23" s="13">
        <v>162365286</v>
      </c>
      <c r="AL23" s="13"/>
    </row>
    <row r="24" spans="1:38" s="14" customFormat="1" ht="12.75">
      <c r="A24" s="30"/>
      <c r="B24" s="39" t="s">
        <v>88</v>
      </c>
      <c r="C24" s="40" t="s">
        <v>89</v>
      </c>
      <c r="D24" s="80">
        <v>842801221</v>
      </c>
      <c r="E24" s="81">
        <v>199066040</v>
      </c>
      <c r="F24" s="83">
        <f t="shared" si="0"/>
        <v>1041867261</v>
      </c>
      <c r="G24" s="80">
        <v>843480505</v>
      </c>
      <c r="H24" s="81">
        <v>226242092</v>
      </c>
      <c r="I24" s="83">
        <f t="shared" si="1"/>
        <v>1069722597</v>
      </c>
      <c r="J24" s="80">
        <v>152516062</v>
      </c>
      <c r="K24" s="81">
        <v>9038019</v>
      </c>
      <c r="L24" s="81">
        <f t="shared" si="2"/>
        <v>161554081</v>
      </c>
      <c r="M24" s="41">
        <f t="shared" si="3"/>
        <v>0.15506205737277698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152516062</v>
      </c>
      <c r="AA24" s="81">
        <v>9038019</v>
      </c>
      <c r="AB24" s="81">
        <f t="shared" si="10"/>
        <v>161554081</v>
      </c>
      <c r="AC24" s="41">
        <f t="shared" si="11"/>
        <v>0.15506205737277698</v>
      </c>
      <c r="AD24" s="80">
        <v>123031644</v>
      </c>
      <c r="AE24" s="81">
        <v>7333114</v>
      </c>
      <c r="AF24" s="81">
        <f t="shared" si="12"/>
        <v>130364758</v>
      </c>
      <c r="AG24" s="41">
        <f t="shared" si="13"/>
        <v>0.14416684480434952</v>
      </c>
      <c r="AH24" s="41">
        <f t="shared" si="14"/>
        <v>0.23924658380449726</v>
      </c>
      <c r="AI24" s="13">
        <v>904263100</v>
      </c>
      <c r="AJ24" s="13">
        <v>892196016</v>
      </c>
      <c r="AK24" s="13">
        <v>130364758</v>
      </c>
      <c r="AL24" s="13"/>
    </row>
    <row r="25" spans="1:38" s="14" customFormat="1" ht="12.75">
      <c r="A25" s="30"/>
      <c r="B25" s="39" t="s">
        <v>90</v>
      </c>
      <c r="C25" s="40" t="s">
        <v>91</v>
      </c>
      <c r="D25" s="80">
        <v>917618787</v>
      </c>
      <c r="E25" s="81">
        <v>208479650</v>
      </c>
      <c r="F25" s="83">
        <f t="shared" si="0"/>
        <v>1126098437</v>
      </c>
      <c r="G25" s="80">
        <v>917618787</v>
      </c>
      <c r="H25" s="81">
        <v>362478957</v>
      </c>
      <c r="I25" s="83">
        <f t="shared" si="1"/>
        <v>1280097744</v>
      </c>
      <c r="J25" s="80">
        <v>233779464</v>
      </c>
      <c r="K25" s="81">
        <v>33418775</v>
      </c>
      <c r="L25" s="81">
        <f t="shared" si="2"/>
        <v>267198239</v>
      </c>
      <c r="M25" s="41">
        <f t="shared" si="3"/>
        <v>0.23727787040699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233779464</v>
      </c>
      <c r="AA25" s="81">
        <v>33418775</v>
      </c>
      <c r="AB25" s="81">
        <f t="shared" si="10"/>
        <v>267198239</v>
      </c>
      <c r="AC25" s="41">
        <f t="shared" si="11"/>
        <v>0.23727787040699</v>
      </c>
      <c r="AD25" s="80">
        <v>192394709</v>
      </c>
      <c r="AE25" s="81">
        <v>39418038</v>
      </c>
      <c r="AF25" s="81">
        <f t="shared" si="12"/>
        <v>231812747</v>
      </c>
      <c r="AG25" s="41">
        <f t="shared" si="13"/>
        <v>0.2088150102532621</v>
      </c>
      <c r="AH25" s="41">
        <f t="shared" si="14"/>
        <v>0.15264687752481532</v>
      </c>
      <c r="AI25" s="13">
        <v>1110134500</v>
      </c>
      <c r="AJ25" s="13">
        <v>1273158839</v>
      </c>
      <c r="AK25" s="13">
        <v>231812747</v>
      </c>
      <c r="AL25" s="13"/>
    </row>
    <row r="26" spans="1:38" s="14" customFormat="1" ht="12.75">
      <c r="A26" s="30"/>
      <c r="B26" s="39" t="s">
        <v>92</v>
      </c>
      <c r="C26" s="40" t="s">
        <v>93</v>
      </c>
      <c r="D26" s="80">
        <v>788795514</v>
      </c>
      <c r="E26" s="81">
        <v>118956201</v>
      </c>
      <c r="F26" s="83">
        <f t="shared" si="0"/>
        <v>907751715</v>
      </c>
      <c r="G26" s="80">
        <v>788795514</v>
      </c>
      <c r="H26" s="81">
        <v>118956201</v>
      </c>
      <c r="I26" s="83">
        <f t="shared" si="1"/>
        <v>907751715</v>
      </c>
      <c r="J26" s="80">
        <v>197410160</v>
      </c>
      <c r="K26" s="81">
        <v>21931403</v>
      </c>
      <c r="L26" s="81">
        <f t="shared" si="2"/>
        <v>219341563</v>
      </c>
      <c r="M26" s="41">
        <f t="shared" si="3"/>
        <v>0.24163167017536288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197410160</v>
      </c>
      <c r="AA26" s="81">
        <v>21931403</v>
      </c>
      <c r="AB26" s="81">
        <f t="shared" si="10"/>
        <v>219341563</v>
      </c>
      <c r="AC26" s="41">
        <f t="shared" si="11"/>
        <v>0.24163167017536288</v>
      </c>
      <c r="AD26" s="80">
        <v>146137132</v>
      </c>
      <c r="AE26" s="81">
        <v>4024494</v>
      </c>
      <c r="AF26" s="81">
        <f t="shared" si="12"/>
        <v>150161626</v>
      </c>
      <c r="AG26" s="41">
        <f t="shared" si="13"/>
        <v>0.1957690689472004</v>
      </c>
      <c r="AH26" s="41">
        <f t="shared" si="14"/>
        <v>0.46070316926376376</v>
      </c>
      <c r="AI26" s="13">
        <v>767034480</v>
      </c>
      <c r="AJ26" s="13">
        <v>781750932</v>
      </c>
      <c r="AK26" s="13">
        <v>150161626</v>
      </c>
      <c r="AL26" s="13"/>
    </row>
    <row r="27" spans="1:38" s="14" customFormat="1" ht="12.75">
      <c r="A27" s="30"/>
      <c r="B27" s="42" t="s">
        <v>94</v>
      </c>
      <c r="C27" s="40" t="s">
        <v>95</v>
      </c>
      <c r="D27" s="80">
        <v>2046273803</v>
      </c>
      <c r="E27" s="81">
        <v>220734200</v>
      </c>
      <c r="F27" s="83">
        <f t="shared" si="0"/>
        <v>2267008003</v>
      </c>
      <c r="G27" s="80">
        <v>2046273803</v>
      </c>
      <c r="H27" s="81">
        <v>220734200</v>
      </c>
      <c r="I27" s="83">
        <f t="shared" si="1"/>
        <v>2267008003</v>
      </c>
      <c r="J27" s="80">
        <v>472624717</v>
      </c>
      <c r="K27" s="81">
        <v>3833687</v>
      </c>
      <c r="L27" s="81">
        <f t="shared" si="2"/>
        <v>476458404</v>
      </c>
      <c r="M27" s="41">
        <f t="shared" si="3"/>
        <v>0.21017058756276477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472624717</v>
      </c>
      <c r="AA27" s="81">
        <v>3833687</v>
      </c>
      <c r="AB27" s="81">
        <f t="shared" si="10"/>
        <v>476458404</v>
      </c>
      <c r="AC27" s="41">
        <f t="shared" si="11"/>
        <v>0.21017058756276477</v>
      </c>
      <c r="AD27" s="80">
        <v>391807161</v>
      </c>
      <c r="AE27" s="81">
        <v>6669937</v>
      </c>
      <c r="AF27" s="81">
        <f t="shared" si="12"/>
        <v>398477098</v>
      </c>
      <c r="AG27" s="41">
        <f t="shared" si="13"/>
        <v>0.21547265765191168</v>
      </c>
      <c r="AH27" s="41">
        <f t="shared" si="14"/>
        <v>0.19569833847766072</v>
      </c>
      <c r="AI27" s="13">
        <v>1849316300</v>
      </c>
      <c r="AJ27" s="13">
        <v>1888615502</v>
      </c>
      <c r="AK27" s="13">
        <v>398477098</v>
      </c>
      <c r="AL27" s="13"/>
    </row>
    <row r="28" spans="1:38" s="14" customFormat="1" ht="12.75">
      <c r="A28" s="43"/>
      <c r="B28" s="44" t="s">
        <v>656</v>
      </c>
      <c r="C28" s="43"/>
      <c r="D28" s="84">
        <f>SUM(D9:D27)</f>
        <v>28335805070</v>
      </c>
      <c r="E28" s="85">
        <f>SUM(E9:E27)</f>
        <v>4994457892</v>
      </c>
      <c r="F28" s="86">
        <f t="shared" si="0"/>
        <v>33330262962</v>
      </c>
      <c r="G28" s="84">
        <f>SUM(G9:G27)</f>
        <v>28336579404</v>
      </c>
      <c r="H28" s="85">
        <f>SUM(H9:H27)</f>
        <v>5178686751</v>
      </c>
      <c r="I28" s="86">
        <f t="shared" si="1"/>
        <v>33515266155</v>
      </c>
      <c r="J28" s="84">
        <f>SUM(J9:J27)</f>
        <v>5909593057</v>
      </c>
      <c r="K28" s="85">
        <f>SUM(K9:K27)</f>
        <v>445311872</v>
      </c>
      <c r="L28" s="85">
        <f t="shared" si="2"/>
        <v>6354904929</v>
      </c>
      <c r="M28" s="45">
        <f t="shared" si="3"/>
        <v>0.19066471021381556</v>
      </c>
      <c r="N28" s="111">
        <f>SUM(N9:N27)</f>
        <v>0</v>
      </c>
      <c r="O28" s="112">
        <f>SUM(O9:O27)</f>
        <v>0</v>
      </c>
      <c r="P28" s="113">
        <f t="shared" si="4"/>
        <v>0</v>
      </c>
      <c r="Q28" s="45">
        <f t="shared" si="5"/>
        <v>0</v>
      </c>
      <c r="R28" s="111">
        <f>SUM(R9:R27)</f>
        <v>0</v>
      </c>
      <c r="S28" s="113">
        <f>SUM(S9:S27)</f>
        <v>0</v>
      </c>
      <c r="T28" s="113">
        <f t="shared" si="6"/>
        <v>0</v>
      </c>
      <c r="U28" s="45">
        <f t="shared" si="7"/>
        <v>0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5">
        <f t="shared" si="9"/>
        <v>0</v>
      </c>
      <c r="Z28" s="84">
        <f>SUM(Z9:Z27)</f>
        <v>5909593057</v>
      </c>
      <c r="AA28" s="85">
        <f>SUM(AA9:AA27)</f>
        <v>445311872</v>
      </c>
      <c r="AB28" s="85">
        <f t="shared" si="10"/>
        <v>6354904929</v>
      </c>
      <c r="AC28" s="45">
        <f t="shared" si="11"/>
        <v>0.19066471021381556</v>
      </c>
      <c r="AD28" s="84">
        <f>SUM(AD9:AD27)</f>
        <v>5163602926</v>
      </c>
      <c r="AE28" s="85">
        <f>SUM(AE9:AE27)</f>
        <v>376039356</v>
      </c>
      <c r="AF28" s="85">
        <f t="shared" si="12"/>
        <v>5539642282</v>
      </c>
      <c r="AG28" s="45">
        <f t="shared" si="13"/>
        <v>0.18150828420541554</v>
      </c>
      <c r="AH28" s="45">
        <f t="shared" si="14"/>
        <v>0.1471688252595369</v>
      </c>
      <c r="AI28" s="13">
        <f>SUM(AI9:AI27)</f>
        <v>30520052053</v>
      </c>
      <c r="AJ28" s="13">
        <f>SUM(AJ9:AJ27)</f>
        <v>30630154997</v>
      </c>
      <c r="AK28" s="13">
        <f>SUM(AK9:AK27)</f>
        <v>5539642282</v>
      </c>
      <c r="AL28" s="13"/>
    </row>
    <row r="29" spans="1:38" s="14" customFormat="1" ht="12.75" customHeight="1">
      <c r="A29" s="46"/>
      <c r="B29" s="47"/>
      <c r="C29" s="48"/>
      <c r="D29" s="87"/>
      <c r="E29" s="88"/>
      <c r="F29" s="89"/>
      <c r="G29" s="87"/>
      <c r="H29" s="88"/>
      <c r="I29" s="89"/>
      <c r="J29" s="90"/>
      <c r="K29" s="88"/>
      <c r="L29" s="89"/>
      <c r="M29" s="49"/>
      <c r="N29" s="90"/>
      <c r="O29" s="89"/>
      <c r="P29" s="88"/>
      <c r="Q29" s="49"/>
      <c r="R29" s="90"/>
      <c r="S29" s="88"/>
      <c r="T29" s="88"/>
      <c r="U29" s="49"/>
      <c r="V29" s="90"/>
      <c r="W29" s="88"/>
      <c r="X29" s="88"/>
      <c r="Y29" s="49"/>
      <c r="Z29" s="90"/>
      <c r="AA29" s="88"/>
      <c r="AB29" s="89"/>
      <c r="AC29" s="49"/>
      <c r="AD29" s="90"/>
      <c r="AE29" s="88"/>
      <c r="AF29" s="88"/>
      <c r="AG29" s="49"/>
      <c r="AH29" s="49"/>
      <c r="AI29" s="13"/>
      <c r="AJ29" s="13"/>
      <c r="AK29" s="13"/>
      <c r="AL29" s="13"/>
    </row>
    <row r="30" spans="1:38" s="14" customFormat="1" ht="12.75">
      <c r="A30" s="13"/>
      <c r="B30" s="50"/>
      <c r="C30" s="13"/>
      <c r="D30" s="91"/>
      <c r="E30" s="91"/>
      <c r="F30" s="91"/>
      <c r="G30" s="91"/>
      <c r="H30" s="91"/>
      <c r="I30" s="91"/>
      <c r="J30" s="91"/>
      <c r="K30" s="91"/>
      <c r="L30" s="91"/>
      <c r="M30" s="13"/>
      <c r="N30" s="91"/>
      <c r="O30" s="91"/>
      <c r="P30" s="91"/>
      <c r="Q30" s="13"/>
      <c r="R30" s="91"/>
      <c r="S30" s="91"/>
      <c r="T30" s="91"/>
      <c r="U30" s="13"/>
      <c r="V30" s="91"/>
      <c r="W30" s="91"/>
      <c r="X30" s="91"/>
      <c r="Y30" s="13"/>
      <c r="Z30" s="91"/>
      <c r="AA30" s="91"/>
      <c r="AB30" s="91"/>
      <c r="AC30" s="13"/>
      <c r="AD30" s="91"/>
      <c r="AE30" s="91"/>
      <c r="AF30" s="91"/>
      <c r="AG30" s="13"/>
      <c r="AH30" s="13"/>
      <c r="AI30" s="13"/>
      <c r="AJ30" s="13"/>
      <c r="AK30" s="13"/>
      <c r="AL30" s="13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63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41</v>
      </c>
      <c r="C9" s="40" t="s">
        <v>42</v>
      </c>
      <c r="D9" s="80">
        <v>3616249546</v>
      </c>
      <c r="E9" s="81">
        <v>764669130</v>
      </c>
      <c r="F9" s="82">
        <f>$D9+$E9</f>
        <v>4380918676</v>
      </c>
      <c r="G9" s="80">
        <v>3899978628</v>
      </c>
      <c r="H9" s="81">
        <v>764669130</v>
      </c>
      <c r="I9" s="83">
        <f>$G9+$H9</f>
        <v>4664647758</v>
      </c>
      <c r="J9" s="80">
        <v>829532333</v>
      </c>
      <c r="K9" s="81">
        <v>36993198</v>
      </c>
      <c r="L9" s="81">
        <f>$J9+$K9</f>
        <v>866525531</v>
      </c>
      <c r="M9" s="41">
        <f>IF($F9=0,0,$L9/$F9)</f>
        <v>0.1977953929496773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829532333</v>
      </c>
      <c r="AA9" s="81">
        <v>36993198</v>
      </c>
      <c r="AB9" s="81">
        <f>$Z9+$AA9</f>
        <v>866525531</v>
      </c>
      <c r="AC9" s="41">
        <f>IF($F9=0,0,$AB9/$F9)</f>
        <v>0.1977953929496773</v>
      </c>
      <c r="AD9" s="80">
        <v>564569826</v>
      </c>
      <c r="AE9" s="81">
        <v>38980166</v>
      </c>
      <c r="AF9" s="81">
        <f>$AD9+$AE9</f>
        <v>603549992</v>
      </c>
      <c r="AG9" s="41">
        <f>IF($AI9=0,0,$AK9/$AI9)</f>
        <v>0.1377939394877191</v>
      </c>
      <c r="AH9" s="41">
        <f>IF($AF9=0,0,(($L9/$AF9)-1))</f>
        <v>0.43571459280211533</v>
      </c>
      <c r="AI9" s="13">
        <v>4380090984</v>
      </c>
      <c r="AJ9" s="13">
        <v>4009244670</v>
      </c>
      <c r="AK9" s="13">
        <v>603549992</v>
      </c>
      <c r="AL9" s="13"/>
    </row>
    <row r="10" spans="1:38" s="14" customFormat="1" ht="12.75">
      <c r="A10" s="30" t="s">
        <v>96</v>
      </c>
      <c r="B10" s="64" t="s">
        <v>53</v>
      </c>
      <c r="C10" s="40" t="s">
        <v>54</v>
      </c>
      <c r="D10" s="80">
        <v>6621118860</v>
      </c>
      <c r="E10" s="81">
        <v>1406732000</v>
      </c>
      <c r="F10" s="82">
        <f aca="true" t="shared" si="0" ref="F10:F41">$D10+$E10</f>
        <v>8027850860</v>
      </c>
      <c r="G10" s="80">
        <v>6621118860</v>
      </c>
      <c r="H10" s="81">
        <v>1406732000</v>
      </c>
      <c r="I10" s="83">
        <f aca="true" t="shared" si="1" ref="I10:I41">$G10+$H10</f>
        <v>8027850860</v>
      </c>
      <c r="J10" s="80">
        <v>1442028893</v>
      </c>
      <c r="K10" s="81">
        <v>126365991</v>
      </c>
      <c r="L10" s="81">
        <f aca="true" t="shared" si="2" ref="L10:L41">$J10+$K10</f>
        <v>1568394884</v>
      </c>
      <c r="M10" s="41">
        <f aca="true" t="shared" si="3" ref="M10:M41">IF($F10=0,0,$L10/$F10)</f>
        <v>0.19536921043398656</v>
      </c>
      <c r="N10" s="108">
        <v>0</v>
      </c>
      <c r="O10" s="109">
        <v>0</v>
      </c>
      <c r="P10" s="110">
        <f aca="true" t="shared" si="4" ref="P10:P41">$N10+$O10</f>
        <v>0</v>
      </c>
      <c r="Q10" s="41">
        <f aca="true" t="shared" si="5" ref="Q10:Q41">IF($F10=0,0,$P10/$F10)</f>
        <v>0</v>
      </c>
      <c r="R10" s="108">
        <v>0</v>
      </c>
      <c r="S10" s="110">
        <v>0</v>
      </c>
      <c r="T10" s="110">
        <f aca="true" t="shared" si="6" ref="T10:T41">$R10+$S10</f>
        <v>0</v>
      </c>
      <c r="U10" s="41">
        <f aca="true" t="shared" si="7" ref="U10:U41">IF($I10=0,0,$T10/$I10)</f>
        <v>0</v>
      </c>
      <c r="V10" s="108">
        <v>0</v>
      </c>
      <c r="W10" s="110">
        <v>0</v>
      </c>
      <c r="X10" s="110">
        <f aca="true" t="shared" si="8" ref="X10:X41">$V10+$W10</f>
        <v>0</v>
      </c>
      <c r="Y10" s="41">
        <f aca="true" t="shared" si="9" ref="Y10:Y41">IF($I10=0,0,$X10/$I10)</f>
        <v>0</v>
      </c>
      <c r="Z10" s="80">
        <v>1442028893</v>
      </c>
      <c r="AA10" s="81">
        <v>126365991</v>
      </c>
      <c r="AB10" s="81">
        <f aca="true" t="shared" si="10" ref="AB10:AB41">$Z10+$AA10</f>
        <v>1568394884</v>
      </c>
      <c r="AC10" s="41">
        <f aca="true" t="shared" si="11" ref="AC10:AC41">IF($F10=0,0,$AB10/$F10)</f>
        <v>0.19536921043398656</v>
      </c>
      <c r="AD10" s="80">
        <v>1180295777</v>
      </c>
      <c r="AE10" s="81">
        <v>328701479</v>
      </c>
      <c r="AF10" s="81">
        <f aca="true" t="shared" si="12" ref="AF10:AF41">$AD10+$AE10</f>
        <v>1508997256</v>
      </c>
      <c r="AG10" s="41">
        <f aca="true" t="shared" si="13" ref="AG10:AG41">IF($AI10=0,0,$AK10/$AI10)</f>
        <v>0.192881987035344</v>
      </c>
      <c r="AH10" s="41">
        <f aca="true" t="shared" si="14" ref="AH10:AH41">IF($AF10=0,0,(($L10/$AF10)-1))</f>
        <v>0.039362316772827866</v>
      </c>
      <c r="AI10" s="13">
        <v>7823422390</v>
      </c>
      <c r="AJ10" s="13">
        <v>7662624261</v>
      </c>
      <c r="AK10" s="13">
        <v>1508997256</v>
      </c>
      <c r="AL10" s="13"/>
    </row>
    <row r="11" spans="1:38" s="60" customFormat="1" ht="12.75">
      <c r="A11" s="65"/>
      <c r="B11" s="66" t="s">
        <v>97</v>
      </c>
      <c r="C11" s="33"/>
      <c r="D11" s="84">
        <f>SUM(D9:D10)</f>
        <v>10237368406</v>
      </c>
      <c r="E11" s="85">
        <f>SUM(E9:E10)</f>
        <v>2171401130</v>
      </c>
      <c r="F11" s="86">
        <f t="shared" si="0"/>
        <v>12408769536</v>
      </c>
      <c r="G11" s="84">
        <f>SUM(G9:G10)</f>
        <v>10521097488</v>
      </c>
      <c r="H11" s="85">
        <f>SUM(H9:H10)</f>
        <v>2171401130</v>
      </c>
      <c r="I11" s="86">
        <f t="shared" si="1"/>
        <v>12692498618</v>
      </c>
      <c r="J11" s="84">
        <f>SUM(J9:J10)</f>
        <v>2271561226</v>
      </c>
      <c r="K11" s="85">
        <f>SUM(K9:K10)</f>
        <v>163359189</v>
      </c>
      <c r="L11" s="85">
        <f t="shared" si="2"/>
        <v>2434920415</v>
      </c>
      <c r="M11" s="45">
        <f t="shared" si="3"/>
        <v>0.19622577467780927</v>
      </c>
      <c r="N11" s="114">
        <f>SUM(N9:N10)</f>
        <v>0</v>
      </c>
      <c r="O11" s="115">
        <f>SUM(O9:O10)</f>
        <v>0</v>
      </c>
      <c r="P11" s="116">
        <f t="shared" si="4"/>
        <v>0</v>
      </c>
      <c r="Q11" s="45">
        <f t="shared" si="5"/>
        <v>0</v>
      </c>
      <c r="R11" s="114">
        <f>SUM(R9:R10)</f>
        <v>0</v>
      </c>
      <c r="S11" s="116">
        <f>SUM(S9:S10)</f>
        <v>0</v>
      </c>
      <c r="T11" s="116">
        <f t="shared" si="6"/>
        <v>0</v>
      </c>
      <c r="U11" s="45">
        <f t="shared" si="7"/>
        <v>0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5">
        <f t="shared" si="9"/>
        <v>0</v>
      </c>
      <c r="Z11" s="84">
        <f>SUM(Z9:Z10)</f>
        <v>2271561226</v>
      </c>
      <c r="AA11" s="85">
        <f>SUM(AA9:AA10)</f>
        <v>163359189</v>
      </c>
      <c r="AB11" s="85">
        <f t="shared" si="10"/>
        <v>2434920415</v>
      </c>
      <c r="AC11" s="45">
        <f t="shared" si="11"/>
        <v>0.19622577467780927</v>
      </c>
      <c r="AD11" s="84">
        <f>SUM(AD9:AD10)</f>
        <v>1744865603</v>
      </c>
      <c r="AE11" s="85">
        <f>SUM(AE9:AE10)</f>
        <v>367681645</v>
      </c>
      <c r="AF11" s="85">
        <f t="shared" si="12"/>
        <v>2112547248</v>
      </c>
      <c r="AG11" s="45">
        <f t="shared" si="13"/>
        <v>0.17310975808826118</v>
      </c>
      <c r="AH11" s="45">
        <f t="shared" si="14"/>
        <v>0.15259926958092818</v>
      </c>
      <c r="AI11" s="67">
        <f>SUM(AI9:AI10)</f>
        <v>12203513374</v>
      </c>
      <c r="AJ11" s="67">
        <f>SUM(AJ9:AJ10)</f>
        <v>11671868931</v>
      </c>
      <c r="AK11" s="67">
        <f>SUM(AK9:AK10)</f>
        <v>2112547248</v>
      </c>
      <c r="AL11" s="67"/>
    </row>
    <row r="12" spans="1:38" s="14" customFormat="1" ht="12.75">
      <c r="A12" s="30" t="s">
        <v>98</v>
      </c>
      <c r="B12" s="64" t="s">
        <v>99</v>
      </c>
      <c r="C12" s="40" t="s">
        <v>100</v>
      </c>
      <c r="D12" s="80">
        <v>144297296</v>
      </c>
      <c r="E12" s="81">
        <v>0</v>
      </c>
      <c r="F12" s="82">
        <f t="shared" si="0"/>
        <v>144297296</v>
      </c>
      <c r="G12" s="80">
        <v>144297296</v>
      </c>
      <c r="H12" s="81">
        <v>0</v>
      </c>
      <c r="I12" s="83">
        <f t="shared" si="1"/>
        <v>144297296</v>
      </c>
      <c r="J12" s="80">
        <v>33978308</v>
      </c>
      <c r="K12" s="81">
        <v>3569646</v>
      </c>
      <c r="L12" s="81">
        <f t="shared" si="2"/>
        <v>37547954</v>
      </c>
      <c r="M12" s="41">
        <f t="shared" si="3"/>
        <v>0.2602124574808387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33978308</v>
      </c>
      <c r="AA12" s="81">
        <v>3569646</v>
      </c>
      <c r="AB12" s="81">
        <f t="shared" si="10"/>
        <v>37547954</v>
      </c>
      <c r="AC12" s="41">
        <f t="shared" si="11"/>
        <v>0.2602124574808387</v>
      </c>
      <c r="AD12" s="80">
        <v>27770829</v>
      </c>
      <c r="AE12" s="81">
        <v>319692</v>
      </c>
      <c r="AF12" s="81">
        <f t="shared" si="12"/>
        <v>28090521</v>
      </c>
      <c r="AG12" s="41">
        <f t="shared" si="13"/>
        <v>0.16726285828130888</v>
      </c>
      <c r="AH12" s="41">
        <f t="shared" si="14"/>
        <v>0.33667702354114404</v>
      </c>
      <c r="AI12" s="13">
        <v>167942371</v>
      </c>
      <c r="AJ12" s="13">
        <v>182943142</v>
      </c>
      <c r="AK12" s="13">
        <v>28090521</v>
      </c>
      <c r="AL12" s="13"/>
    </row>
    <row r="13" spans="1:38" s="14" customFormat="1" ht="12.75">
      <c r="A13" s="30" t="s">
        <v>98</v>
      </c>
      <c r="B13" s="64" t="s">
        <v>101</v>
      </c>
      <c r="C13" s="40" t="s">
        <v>102</v>
      </c>
      <c r="D13" s="80">
        <v>138705905</v>
      </c>
      <c r="E13" s="81">
        <v>21964129</v>
      </c>
      <c r="F13" s="82">
        <f t="shared" si="0"/>
        <v>160670034</v>
      </c>
      <c r="G13" s="80">
        <v>138705905</v>
      </c>
      <c r="H13" s="81">
        <v>21964129</v>
      </c>
      <c r="I13" s="83">
        <f t="shared" si="1"/>
        <v>160670034</v>
      </c>
      <c r="J13" s="80">
        <v>28929342</v>
      </c>
      <c r="K13" s="81">
        <v>4200070</v>
      </c>
      <c r="L13" s="81">
        <f t="shared" si="2"/>
        <v>33129412</v>
      </c>
      <c r="M13" s="41">
        <f t="shared" si="3"/>
        <v>0.20619533820475822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28929342</v>
      </c>
      <c r="AA13" s="81">
        <v>4200070</v>
      </c>
      <c r="AB13" s="81">
        <f t="shared" si="10"/>
        <v>33129412</v>
      </c>
      <c r="AC13" s="41">
        <f t="shared" si="11"/>
        <v>0.20619533820475822</v>
      </c>
      <c r="AD13" s="80">
        <v>24331811</v>
      </c>
      <c r="AE13" s="81">
        <v>837748</v>
      </c>
      <c r="AF13" s="81">
        <f t="shared" si="12"/>
        <v>25169559</v>
      </c>
      <c r="AG13" s="41">
        <f t="shared" si="13"/>
        <v>0.1831520158459177</v>
      </c>
      <c r="AH13" s="41">
        <f t="shared" si="14"/>
        <v>0.31624920404843015</v>
      </c>
      <c r="AI13" s="13">
        <v>137424417</v>
      </c>
      <c r="AJ13" s="13">
        <v>137424417</v>
      </c>
      <c r="AK13" s="13">
        <v>25169559</v>
      </c>
      <c r="AL13" s="13"/>
    </row>
    <row r="14" spans="1:38" s="14" customFormat="1" ht="12.75">
      <c r="A14" s="30" t="s">
        <v>98</v>
      </c>
      <c r="B14" s="64" t="s">
        <v>103</v>
      </c>
      <c r="C14" s="40" t="s">
        <v>104</v>
      </c>
      <c r="D14" s="80">
        <v>30847331</v>
      </c>
      <c r="E14" s="81">
        <v>11530000</v>
      </c>
      <c r="F14" s="82">
        <f t="shared" si="0"/>
        <v>42377331</v>
      </c>
      <c r="G14" s="80">
        <v>30847331</v>
      </c>
      <c r="H14" s="81">
        <v>11530000</v>
      </c>
      <c r="I14" s="83">
        <f t="shared" si="1"/>
        <v>42377331</v>
      </c>
      <c r="J14" s="80">
        <v>6398849</v>
      </c>
      <c r="K14" s="81">
        <v>1844033</v>
      </c>
      <c r="L14" s="81">
        <f t="shared" si="2"/>
        <v>8242882</v>
      </c>
      <c r="M14" s="41">
        <f t="shared" si="3"/>
        <v>0.19451158922679676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6398849</v>
      </c>
      <c r="AA14" s="81">
        <v>1844033</v>
      </c>
      <c r="AB14" s="81">
        <f t="shared" si="10"/>
        <v>8242882</v>
      </c>
      <c r="AC14" s="41">
        <f t="shared" si="11"/>
        <v>0.19451158922679676</v>
      </c>
      <c r="AD14" s="80">
        <v>5245121</v>
      </c>
      <c r="AE14" s="81">
        <v>1273640</v>
      </c>
      <c r="AF14" s="81">
        <f t="shared" si="12"/>
        <v>6518761</v>
      </c>
      <c r="AG14" s="41">
        <f t="shared" si="13"/>
        <v>0.16435648132623576</v>
      </c>
      <c r="AH14" s="41">
        <f t="shared" si="14"/>
        <v>0.2644859966487496</v>
      </c>
      <c r="AI14" s="13">
        <v>39662330</v>
      </c>
      <c r="AJ14" s="13">
        <v>39662330</v>
      </c>
      <c r="AK14" s="13">
        <v>6518761</v>
      </c>
      <c r="AL14" s="13"/>
    </row>
    <row r="15" spans="1:38" s="14" customFormat="1" ht="12.75">
      <c r="A15" s="30" t="s">
        <v>98</v>
      </c>
      <c r="B15" s="64" t="s">
        <v>105</v>
      </c>
      <c r="C15" s="40" t="s">
        <v>106</v>
      </c>
      <c r="D15" s="80">
        <v>302733230</v>
      </c>
      <c r="E15" s="81">
        <v>120897044</v>
      </c>
      <c r="F15" s="82">
        <f t="shared" si="0"/>
        <v>423630274</v>
      </c>
      <c r="G15" s="80">
        <v>302733230</v>
      </c>
      <c r="H15" s="81">
        <v>120897044</v>
      </c>
      <c r="I15" s="83">
        <f t="shared" si="1"/>
        <v>423630274</v>
      </c>
      <c r="J15" s="80">
        <v>58236911</v>
      </c>
      <c r="K15" s="81">
        <v>9322353</v>
      </c>
      <c r="L15" s="81">
        <f t="shared" si="2"/>
        <v>67559264</v>
      </c>
      <c r="M15" s="41">
        <f t="shared" si="3"/>
        <v>0.15947694994055123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58236911</v>
      </c>
      <c r="AA15" s="81">
        <v>9322353</v>
      </c>
      <c r="AB15" s="81">
        <f t="shared" si="10"/>
        <v>67559264</v>
      </c>
      <c r="AC15" s="41">
        <f t="shared" si="11"/>
        <v>0.15947694994055123</v>
      </c>
      <c r="AD15" s="80">
        <v>64733688</v>
      </c>
      <c r="AE15" s="81">
        <v>3101722</v>
      </c>
      <c r="AF15" s="81">
        <f t="shared" si="12"/>
        <v>67835410</v>
      </c>
      <c r="AG15" s="41">
        <f t="shared" si="13"/>
        <v>0.22561922307400017</v>
      </c>
      <c r="AH15" s="41">
        <f t="shared" si="14"/>
        <v>-0.004070823777729049</v>
      </c>
      <c r="AI15" s="13">
        <v>300663255</v>
      </c>
      <c r="AJ15" s="13">
        <v>300663255</v>
      </c>
      <c r="AK15" s="13">
        <v>67835410</v>
      </c>
      <c r="AL15" s="13"/>
    </row>
    <row r="16" spans="1:38" s="14" customFormat="1" ht="12.75">
      <c r="A16" s="30" t="s">
        <v>98</v>
      </c>
      <c r="B16" s="64" t="s">
        <v>107</v>
      </c>
      <c r="C16" s="40" t="s">
        <v>108</v>
      </c>
      <c r="D16" s="80">
        <v>149536014</v>
      </c>
      <c r="E16" s="81">
        <v>34353148</v>
      </c>
      <c r="F16" s="82">
        <f t="shared" si="0"/>
        <v>183889162</v>
      </c>
      <c r="G16" s="80">
        <v>149536014</v>
      </c>
      <c r="H16" s="81">
        <v>34353148</v>
      </c>
      <c r="I16" s="83">
        <f t="shared" si="1"/>
        <v>183889162</v>
      </c>
      <c r="J16" s="80">
        <v>48901366</v>
      </c>
      <c r="K16" s="81">
        <v>3462453</v>
      </c>
      <c r="L16" s="81">
        <f t="shared" si="2"/>
        <v>52363819</v>
      </c>
      <c r="M16" s="41">
        <f t="shared" si="3"/>
        <v>0.2847575051758624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48901366</v>
      </c>
      <c r="AA16" s="81">
        <v>3462453</v>
      </c>
      <c r="AB16" s="81">
        <f t="shared" si="10"/>
        <v>52363819</v>
      </c>
      <c r="AC16" s="41">
        <f t="shared" si="11"/>
        <v>0.2847575051758624</v>
      </c>
      <c r="AD16" s="80">
        <v>43892947</v>
      </c>
      <c r="AE16" s="81">
        <v>4279664</v>
      </c>
      <c r="AF16" s="81">
        <f t="shared" si="12"/>
        <v>48172611</v>
      </c>
      <c r="AG16" s="41">
        <f t="shared" si="13"/>
        <v>0.22242506783492982</v>
      </c>
      <c r="AH16" s="41">
        <f t="shared" si="14"/>
        <v>0.0870039616494942</v>
      </c>
      <c r="AI16" s="13">
        <v>216579055</v>
      </c>
      <c r="AJ16" s="13">
        <v>216579055</v>
      </c>
      <c r="AK16" s="13">
        <v>48172611</v>
      </c>
      <c r="AL16" s="13"/>
    </row>
    <row r="17" spans="1:38" s="14" customFormat="1" ht="12.75">
      <c r="A17" s="30" t="s">
        <v>98</v>
      </c>
      <c r="B17" s="64" t="s">
        <v>109</v>
      </c>
      <c r="C17" s="40" t="s">
        <v>110</v>
      </c>
      <c r="D17" s="80">
        <v>91090445</v>
      </c>
      <c r="E17" s="81">
        <v>22827305</v>
      </c>
      <c r="F17" s="82">
        <f t="shared" si="0"/>
        <v>113917750</v>
      </c>
      <c r="G17" s="80">
        <v>91090445</v>
      </c>
      <c r="H17" s="81">
        <v>22827305</v>
      </c>
      <c r="I17" s="83">
        <f t="shared" si="1"/>
        <v>113917750</v>
      </c>
      <c r="J17" s="80">
        <v>16129321</v>
      </c>
      <c r="K17" s="81">
        <v>2364415</v>
      </c>
      <c r="L17" s="81">
        <f t="shared" si="2"/>
        <v>18493736</v>
      </c>
      <c r="M17" s="41">
        <f t="shared" si="3"/>
        <v>0.16234288335224317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16129321</v>
      </c>
      <c r="AA17" s="81">
        <v>2364415</v>
      </c>
      <c r="AB17" s="81">
        <f t="shared" si="10"/>
        <v>18493736</v>
      </c>
      <c r="AC17" s="41">
        <f t="shared" si="11"/>
        <v>0.16234288335224317</v>
      </c>
      <c r="AD17" s="80">
        <v>11673454</v>
      </c>
      <c r="AE17" s="81">
        <v>1870907</v>
      </c>
      <c r="AF17" s="81">
        <f t="shared" si="12"/>
        <v>13544361</v>
      </c>
      <c r="AG17" s="41">
        <f t="shared" si="13"/>
        <v>0.15288786979402827</v>
      </c>
      <c r="AH17" s="41">
        <f t="shared" si="14"/>
        <v>0.36541960155964537</v>
      </c>
      <c r="AI17" s="13">
        <v>88590161</v>
      </c>
      <c r="AJ17" s="13">
        <v>88590161</v>
      </c>
      <c r="AK17" s="13">
        <v>13544361</v>
      </c>
      <c r="AL17" s="13"/>
    </row>
    <row r="18" spans="1:38" s="14" customFormat="1" ht="12.75">
      <c r="A18" s="30" t="s">
        <v>98</v>
      </c>
      <c r="B18" s="64" t="s">
        <v>111</v>
      </c>
      <c r="C18" s="40" t="s">
        <v>112</v>
      </c>
      <c r="D18" s="80">
        <v>44468453</v>
      </c>
      <c r="E18" s="81">
        <v>0</v>
      </c>
      <c r="F18" s="82">
        <f t="shared" si="0"/>
        <v>44468453</v>
      </c>
      <c r="G18" s="80">
        <v>44468453</v>
      </c>
      <c r="H18" s="81">
        <v>0</v>
      </c>
      <c r="I18" s="83">
        <f t="shared" si="1"/>
        <v>44468453</v>
      </c>
      <c r="J18" s="80">
        <v>7832036</v>
      </c>
      <c r="K18" s="81">
        <v>2693035</v>
      </c>
      <c r="L18" s="81">
        <f t="shared" si="2"/>
        <v>10525071</v>
      </c>
      <c r="M18" s="41">
        <f t="shared" si="3"/>
        <v>0.23668624136756006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7832036</v>
      </c>
      <c r="AA18" s="81">
        <v>2693035</v>
      </c>
      <c r="AB18" s="81">
        <f t="shared" si="10"/>
        <v>10525071</v>
      </c>
      <c r="AC18" s="41">
        <f t="shared" si="11"/>
        <v>0.23668624136756006</v>
      </c>
      <c r="AD18" s="80">
        <v>7442525</v>
      </c>
      <c r="AE18" s="81">
        <v>4912586</v>
      </c>
      <c r="AF18" s="81">
        <f t="shared" si="12"/>
        <v>12355111</v>
      </c>
      <c r="AG18" s="41">
        <f t="shared" si="13"/>
        <v>0.2877092035216594</v>
      </c>
      <c r="AH18" s="41">
        <f t="shared" si="14"/>
        <v>-0.14812007759379908</v>
      </c>
      <c r="AI18" s="13">
        <v>42943051</v>
      </c>
      <c r="AJ18" s="13">
        <v>42943051</v>
      </c>
      <c r="AK18" s="13">
        <v>12355111</v>
      </c>
      <c r="AL18" s="13"/>
    </row>
    <row r="19" spans="1:38" s="14" customFormat="1" ht="12.75">
      <c r="A19" s="30" t="s">
        <v>98</v>
      </c>
      <c r="B19" s="64" t="s">
        <v>113</v>
      </c>
      <c r="C19" s="40" t="s">
        <v>114</v>
      </c>
      <c r="D19" s="80">
        <v>483101473</v>
      </c>
      <c r="E19" s="81">
        <v>38151900</v>
      </c>
      <c r="F19" s="82">
        <f t="shared" si="0"/>
        <v>521253373</v>
      </c>
      <c r="G19" s="80">
        <v>483101473</v>
      </c>
      <c r="H19" s="81">
        <v>38151900</v>
      </c>
      <c r="I19" s="83">
        <f t="shared" si="1"/>
        <v>521253373</v>
      </c>
      <c r="J19" s="80">
        <v>80989037</v>
      </c>
      <c r="K19" s="81">
        <v>22800</v>
      </c>
      <c r="L19" s="81">
        <f t="shared" si="2"/>
        <v>81011837</v>
      </c>
      <c r="M19" s="41">
        <f t="shared" si="3"/>
        <v>0.1554173866228392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80989037</v>
      </c>
      <c r="AA19" s="81">
        <v>22800</v>
      </c>
      <c r="AB19" s="81">
        <f t="shared" si="10"/>
        <v>81011837</v>
      </c>
      <c r="AC19" s="41">
        <f t="shared" si="11"/>
        <v>0.1554173866228392</v>
      </c>
      <c r="AD19" s="80">
        <v>107960541</v>
      </c>
      <c r="AE19" s="81">
        <v>3213183</v>
      </c>
      <c r="AF19" s="81">
        <f t="shared" si="12"/>
        <v>111173724</v>
      </c>
      <c r="AG19" s="41">
        <f t="shared" si="13"/>
        <v>0.27018511714588306</v>
      </c>
      <c r="AH19" s="41">
        <f t="shared" si="14"/>
        <v>-0.27130409879946094</v>
      </c>
      <c r="AI19" s="13">
        <v>411472420</v>
      </c>
      <c r="AJ19" s="13">
        <v>411472420</v>
      </c>
      <c r="AK19" s="13">
        <v>111173724</v>
      </c>
      <c r="AL19" s="13"/>
    </row>
    <row r="20" spans="1:38" s="14" customFormat="1" ht="12.75">
      <c r="A20" s="30" t="s">
        <v>98</v>
      </c>
      <c r="B20" s="64" t="s">
        <v>115</v>
      </c>
      <c r="C20" s="40" t="s">
        <v>116</v>
      </c>
      <c r="D20" s="80">
        <v>0</v>
      </c>
      <c r="E20" s="81">
        <v>20245086</v>
      </c>
      <c r="F20" s="82">
        <f t="shared" si="0"/>
        <v>20245086</v>
      </c>
      <c r="G20" s="80">
        <v>0</v>
      </c>
      <c r="H20" s="81">
        <v>20245086</v>
      </c>
      <c r="I20" s="83">
        <f t="shared" si="1"/>
        <v>20245086</v>
      </c>
      <c r="J20" s="80">
        <v>1121042</v>
      </c>
      <c r="K20" s="81">
        <v>0</v>
      </c>
      <c r="L20" s="81">
        <f t="shared" si="2"/>
        <v>1121042</v>
      </c>
      <c r="M20" s="41">
        <f t="shared" si="3"/>
        <v>0.055373536076853414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1121042</v>
      </c>
      <c r="AA20" s="81">
        <v>0</v>
      </c>
      <c r="AB20" s="81">
        <f t="shared" si="10"/>
        <v>1121042</v>
      </c>
      <c r="AC20" s="41">
        <f t="shared" si="11"/>
        <v>0.055373536076853414</v>
      </c>
      <c r="AD20" s="80">
        <v>0</v>
      </c>
      <c r="AE20" s="81">
        <v>0</v>
      </c>
      <c r="AF20" s="81">
        <f t="shared" si="12"/>
        <v>0</v>
      </c>
      <c r="AG20" s="41">
        <f t="shared" si="13"/>
        <v>0</v>
      </c>
      <c r="AH20" s="41">
        <f t="shared" si="14"/>
        <v>0</v>
      </c>
      <c r="AI20" s="13">
        <v>0</v>
      </c>
      <c r="AJ20" s="13">
        <v>0</v>
      </c>
      <c r="AK20" s="13">
        <v>0</v>
      </c>
      <c r="AL20" s="13"/>
    </row>
    <row r="21" spans="1:38" s="14" customFormat="1" ht="12.75">
      <c r="A21" s="30" t="s">
        <v>117</v>
      </c>
      <c r="B21" s="64" t="s">
        <v>118</v>
      </c>
      <c r="C21" s="40" t="s">
        <v>119</v>
      </c>
      <c r="D21" s="80">
        <v>191777934</v>
      </c>
      <c r="E21" s="81">
        <v>6552000</v>
      </c>
      <c r="F21" s="82">
        <f t="shared" si="0"/>
        <v>198329934</v>
      </c>
      <c r="G21" s="80">
        <v>191777934</v>
      </c>
      <c r="H21" s="81">
        <v>6552000</v>
      </c>
      <c r="I21" s="83">
        <f t="shared" si="1"/>
        <v>198329934</v>
      </c>
      <c r="J21" s="80">
        <v>23881944</v>
      </c>
      <c r="K21" s="81">
        <v>592978</v>
      </c>
      <c r="L21" s="81">
        <f t="shared" si="2"/>
        <v>24474922</v>
      </c>
      <c r="M21" s="41">
        <f t="shared" si="3"/>
        <v>0.12340508316813134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23881944</v>
      </c>
      <c r="AA21" s="81">
        <v>592978</v>
      </c>
      <c r="AB21" s="81">
        <f t="shared" si="10"/>
        <v>24474922</v>
      </c>
      <c r="AC21" s="41">
        <f t="shared" si="11"/>
        <v>0.12340508316813134</v>
      </c>
      <c r="AD21" s="80">
        <v>46085284</v>
      </c>
      <c r="AE21" s="81">
        <v>173020</v>
      </c>
      <c r="AF21" s="81">
        <f t="shared" si="12"/>
        <v>46258304</v>
      </c>
      <c r="AG21" s="41">
        <f t="shared" si="13"/>
        <v>0.16195864406304925</v>
      </c>
      <c r="AH21" s="41">
        <f t="shared" si="14"/>
        <v>-0.4709074937118317</v>
      </c>
      <c r="AI21" s="13">
        <v>285618000</v>
      </c>
      <c r="AJ21" s="13">
        <v>307817294</v>
      </c>
      <c r="AK21" s="13">
        <v>46258304</v>
      </c>
      <c r="AL21" s="13"/>
    </row>
    <row r="22" spans="1:38" s="60" customFormat="1" ht="12.75">
      <c r="A22" s="65"/>
      <c r="B22" s="66" t="s">
        <v>120</v>
      </c>
      <c r="C22" s="33"/>
      <c r="D22" s="84">
        <f>SUM(D12:D21)</f>
        <v>1576558081</v>
      </c>
      <c r="E22" s="85">
        <f>SUM(E12:E21)</f>
        <v>276520612</v>
      </c>
      <c r="F22" s="86">
        <f t="shared" si="0"/>
        <v>1853078693</v>
      </c>
      <c r="G22" s="84">
        <f>SUM(G12:G21)</f>
        <v>1576558081</v>
      </c>
      <c r="H22" s="85">
        <f>SUM(H12:H21)</f>
        <v>276520612</v>
      </c>
      <c r="I22" s="86">
        <f t="shared" si="1"/>
        <v>1853078693</v>
      </c>
      <c r="J22" s="84">
        <f>SUM(J12:J21)</f>
        <v>306398156</v>
      </c>
      <c r="K22" s="85">
        <f>SUM(K12:K21)</f>
        <v>28071783</v>
      </c>
      <c r="L22" s="85">
        <f t="shared" si="2"/>
        <v>334469939</v>
      </c>
      <c r="M22" s="45">
        <f t="shared" si="3"/>
        <v>0.1804941907019164</v>
      </c>
      <c r="N22" s="114">
        <f>SUM(N12:N21)</f>
        <v>0</v>
      </c>
      <c r="O22" s="115">
        <f>SUM(O12:O21)</f>
        <v>0</v>
      </c>
      <c r="P22" s="116">
        <f t="shared" si="4"/>
        <v>0</v>
      </c>
      <c r="Q22" s="45">
        <f t="shared" si="5"/>
        <v>0</v>
      </c>
      <c r="R22" s="114">
        <f>SUM(R12:R21)</f>
        <v>0</v>
      </c>
      <c r="S22" s="116">
        <f>SUM(S12:S21)</f>
        <v>0</v>
      </c>
      <c r="T22" s="116">
        <f t="shared" si="6"/>
        <v>0</v>
      </c>
      <c r="U22" s="45">
        <f t="shared" si="7"/>
        <v>0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5">
        <f t="shared" si="9"/>
        <v>0</v>
      </c>
      <c r="Z22" s="84">
        <f>SUM(Z12:Z21)</f>
        <v>306398156</v>
      </c>
      <c r="AA22" s="85">
        <f>SUM(AA12:AA21)</f>
        <v>28071783</v>
      </c>
      <c r="AB22" s="85">
        <f t="shared" si="10"/>
        <v>334469939</v>
      </c>
      <c r="AC22" s="45">
        <f t="shared" si="11"/>
        <v>0.1804941907019164</v>
      </c>
      <c r="AD22" s="84">
        <f>SUM(AD12:AD21)</f>
        <v>339136200</v>
      </c>
      <c r="AE22" s="85">
        <f>SUM(AE12:AE21)</f>
        <v>19982162</v>
      </c>
      <c r="AF22" s="85">
        <f t="shared" si="12"/>
        <v>359118362</v>
      </c>
      <c r="AG22" s="45">
        <f t="shared" si="13"/>
        <v>0.21238358931629975</v>
      </c>
      <c r="AH22" s="45">
        <f t="shared" si="14"/>
        <v>-0.06863593067959028</v>
      </c>
      <c r="AI22" s="67">
        <f>SUM(AI12:AI21)</f>
        <v>1690895060</v>
      </c>
      <c r="AJ22" s="67">
        <f>SUM(AJ12:AJ21)</f>
        <v>1728095125</v>
      </c>
      <c r="AK22" s="67">
        <f>SUM(AK12:AK21)</f>
        <v>359118362</v>
      </c>
      <c r="AL22" s="67"/>
    </row>
    <row r="23" spans="1:38" s="14" customFormat="1" ht="12.75">
      <c r="A23" s="30" t="s">
        <v>98</v>
      </c>
      <c r="B23" s="64" t="s">
        <v>121</v>
      </c>
      <c r="C23" s="40" t="s">
        <v>122</v>
      </c>
      <c r="D23" s="80">
        <v>119570238</v>
      </c>
      <c r="E23" s="81">
        <v>56447875</v>
      </c>
      <c r="F23" s="82">
        <f t="shared" si="0"/>
        <v>176018113</v>
      </c>
      <c r="G23" s="80">
        <v>119570238</v>
      </c>
      <c r="H23" s="81">
        <v>56447875</v>
      </c>
      <c r="I23" s="83">
        <f t="shared" si="1"/>
        <v>176018113</v>
      </c>
      <c r="J23" s="80">
        <v>5663997</v>
      </c>
      <c r="K23" s="81">
        <v>16307633</v>
      </c>
      <c r="L23" s="81">
        <f t="shared" si="2"/>
        <v>21971630</v>
      </c>
      <c r="M23" s="41">
        <f t="shared" si="3"/>
        <v>0.12482596038283855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5663997</v>
      </c>
      <c r="AA23" s="81">
        <v>16307633</v>
      </c>
      <c r="AB23" s="81">
        <f t="shared" si="10"/>
        <v>21971630</v>
      </c>
      <c r="AC23" s="41">
        <f t="shared" si="11"/>
        <v>0.12482596038283855</v>
      </c>
      <c r="AD23" s="80">
        <v>18244166</v>
      </c>
      <c r="AE23" s="81">
        <v>11793525</v>
      </c>
      <c r="AF23" s="81">
        <f t="shared" si="12"/>
        <v>30037691</v>
      </c>
      <c r="AG23" s="41">
        <f t="shared" si="13"/>
        <v>0.13282184061720137</v>
      </c>
      <c r="AH23" s="41">
        <f t="shared" si="14"/>
        <v>-0.2685313261928155</v>
      </c>
      <c r="AI23" s="13">
        <v>226150239</v>
      </c>
      <c r="AJ23" s="13">
        <v>226150239</v>
      </c>
      <c r="AK23" s="13">
        <v>30037691</v>
      </c>
      <c r="AL23" s="13"/>
    </row>
    <row r="24" spans="1:38" s="14" customFormat="1" ht="12.75">
      <c r="A24" s="30" t="s">
        <v>98</v>
      </c>
      <c r="B24" s="64" t="s">
        <v>123</v>
      </c>
      <c r="C24" s="40" t="s">
        <v>124</v>
      </c>
      <c r="D24" s="80">
        <v>151795712</v>
      </c>
      <c r="E24" s="81">
        <v>65164647</v>
      </c>
      <c r="F24" s="82">
        <f t="shared" si="0"/>
        <v>216960359</v>
      </c>
      <c r="G24" s="80">
        <v>151795712</v>
      </c>
      <c r="H24" s="81">
        <v>65164647</v>
      </c>
      <c r="I24" s="83">
        <f t="shared" si="1"/>
        <v>216960359</v>
      </c>
      <c r="J24" s="80">
        <v>77747883</v>
      </c>
      <c r="K24" s="81">
        <v>219137</v>
      </c>
      <c r="L24" s="81">
        <f t="shared" si="2"/>
        <v>77967020</v>
      </c>
      <c r="M24" s="41">
        <f t="shared" si="3"/>
        <v>0.35936067012131007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77747883</v>
      </c>
      <c r="AA24" s="81">
        <v>219137</v>
      </c>
      <c r="AB24" s="81">
        <f t="shared" si="10"/>
        <v>77967020</v>
      </c>
      <c r="AC24" s="41">
        <f t="shared" si="11"/>
        <v>0.35936067012131007</v>
      </c>
      <c r="AD24" s="80">
        <v>32472729</v>
      </c>
      <c r="AE24" s="81">
        <v>4538903</v>
      </c>
      <c r="AF24" s="81">
        <f t="shared" si="12"/>
        <v>37011632</v>
      </c>
      <c r="AG24" s="41">
        <f t="shared" si="13"/>
        <v>0.20015153523248233</v>
      </c>
      <c r="AH24" s="41">
        <f t="shared" si="14"/>
        <v>1.106554501568588</v>
      </c>
      <c r="AI24" s="13">
        <v>184918052</v>
      </c>
      <c r="AJ24" s="13">
        <v>189758616</v>
      </c>
      <c r="AK24" s="13">
        <v>37011632</v>
      </c>
      <c r="AL24" s="13"/>
    </row>
    <row r="25" spans="1:38" s="14" customFormat="1" ht="12.75">
      <c r="A25" s="30" t="s">
        <v>98</v>
      </c>
      <c r="B25" s="64" t="s">
        <v>125</v>
      </c>
      <c r="C25" s="40" t="s">
        <v>126</v>
      </c>
      <c r="D25" s="80">
        <v>43647198</v>
      </c>
      <c r="E25" s="81">
        <v>0</v>
      </c>
      <c r="F25" s="82">
        <f t="shared" si="0"/>
        <v>43647198</v>
      </c>
      <c r="G25" s="80">
        <v>43647198</v>
      </c>
      <c r="H25" s="81">
        <v>0</v>
      </c>
      <c r="I25" s="83">
        <f t="shared" si="1"/>
        <v>43647198</v>
      </c>
      <c r="J25" s="80">
        <v>9062105</v>
      </c>
      <c r="K25" s="81">
        <v>400290</v>
      </c>
      <c r="L25" s="81">
        <f t="shared" si="2"/>
        <v>9462395</v>
      </c>
      <c r="M25" s="41">
        <f t="shared" si="3"/>
        <v>0.21679272515958528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9062105</v>
      </c>
      <c r="AA25" s="81">
        <v>400290</v>
      </c>
      <c r="AB25" s="81">
        <f t="shared" si="10"/>
        <v>9462395</v>
      </c>
      <c r="AC25" s="41">
        <f t="shared" si="11"/>
        <v>0.21679272515958528</v>
      </c>
      <c r="AD25" s="80">
        <v>7646888</v>
      </c>
      <c r="AE25" s="81">
        <v>1901211</v>
      </c>
      <c r="AF25" s="81">
        <f t="shared" si="12"/>
        <v>9548099</v>
      </c>
      <c r="AG25" s="41">
        <f t="shared" si="13"/>
        <v>0.27665224697939905</v>
      </c>
      <c r="AH25" s="41">
        <f t="shared" si="14"/>
        <v>-0.00897602758412952</v>
      </c>
      <c r="AI25" s="13">
        <v>34513000</v>
      </c>
      <c r="AJ25" s="13">
        <v>34513000</v>
      </c>
      <c r="AK25" s="13">
        <v>9548099</v>
      </c>
      <c r="AL25" s="13"/>
    </row>
    <row r="26" spans="1:38" s="14" customFormat="1" ht="12.75">
      <c r="A26" s="30" t="s">
        <v>98</v>
      </c>
      <c r="B26" s="64" t="s">
        <v>127</v>
      </c>
      <c r="C26" s="40" t="s">
        <v>128</v>
      </c>
      <c r="D26" s="80">
        <v>0</v>
      </c>
      <c r="E26" s="81">
        <v>0</v>
      </c>
      <c r="F26" s="82">
        <f t="shared" si="0"/>
        <v>0</v>
      </c>
      <c r="G26" s="80">
        <v>0</v>
      </c>
      <c r="H26" s="81">
        <v>0</v>
      </c>
      <c r="I26" s="83">
        <f t="shared" si="1"/>
        <v>0</v>
      </c>
      <c r="J26" s="80">
        <v>21959125</v>
      </c>
      <c r="K26" s="81">
        <v>1039857</v>
      </c>
      <c r="L26" s="81">
        <f t="shared" si="2"/>
        <v>22998982</v>
      </c>
      <c r="M26" s="41">
        <f t="shared" si="3"/>
        <v>0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21959125</v>
      </c>
      <c r="AA26" s="81">
        <v>1039857</v>
      </c>
      <c r="AB26" s="81">
        <f t="shared" si="10"/>
        <v>22998982</v>
      </c>
      <c r="AC26" s="41">
        <f t="shared" si="11"/>
        <v>0</v>
      </c>
      <c r="AD26" s="80">
        <v>18356939</v>
      </c>
      <c r="AE26" s="81">
        <v>3641690</v>
      </c>
      <c r="AF26" s="81">
        <f t="shared" si="12"/>
        <v>21998629</v>
      </c>
      <c r="AG26" s="41">
        <f t="shared" si="13"/>
        <v>0.17787228253946263</v>
      </c>
      <c r="AH26" s="41">
        <f t="shared" si="14"/>
        <v>0.045473424730241074</v>
      </c>
      <c r="AI26" s="13">
        <v>123676543</v>
      </c>
      <c r="AJ26" s="13">
        <v>123676543</v>
      </c>
      <c r="AK26" s="13">
        <v>21998629</v>
      </c>
      <c r="AL26" s="13"/>
    </row>
    <row r="27" spans="1:38" s="14" customFormat="1" ht="12.75">
      <c r="A27" s="30" t="s">
        <v>98</v>
      </c>
      <c r="B27" s="64" t="s">
        <v>129</v>
      </c>
      <c r="C27" s="40" t="s">
        <v>130</v>
      </c>
      <c r="D27" s="80">
        <v>0</v>
      </c>
      <c r="E27" s="81">
        <v>23961107</v>
      </c>
      <c r="F27" s="82">
        <f t="shared" si="0"/>
        <v>23961107</v>
      </c>
      <c r="G27" s="80">
        <v>0</v>
      </c>
      <c r="H27" s="81">
        <v>23961107</v>
      </c>
      <c r="I27" s="83">
        <f t="shared" si="1"/>
        <v>23961107</v>
      </c>
      <c r="J27" s="80">
        <v>24298205</v>
      </c>
      <c r="K27" s="81">
        <v>6085347</v>
      </c>
      <c r="L27" s="81">
        <f t="shared" si="2"/>
        <v>30383552</v>
      </c>
      <c r="M27" s="41">
        <f t="shared" si="3"/>
        <v>1.2680362388933033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24298205</v>
      </c>
      <c r="AA27" s="81">
        <v>6085347</v>
      </c>
      <c r="AB27" s="81">
        <f t="shared" si="10"/>
        <v>30383552</v>
      </c>
      <c r="AC27" s="41">
        <f t="shared" si="11"/>
        <v>1.2680362388933033</v>
      </c>
      <c r="AD27" s="80">
        <v>13194754</v>
      </c>
      <c r="AE27" s="81">
        <v>1237059</v>
      </c>
      <c r="AF27" s="81">
        <f t="shared" si="12"/>
        <v>14431813</v>
      </c>
      <c r="AG27" s="41">
        <f t="shared" si="13"/>
        <v>0.19974289965481207</v>
      </c>
      <c r="AH27" s="41">
        <f t="shared" si="14"/>
        <v>1.1053177449014897</v>
      </c>
      <c r="AI27" s="13">
        <v>72251945</v>
      </c>
      <c r="AJ27" s="13">
        <v>72251945</v>
      </c>
      <c r="AK27" s="13">
        <v>14431813</v>
      </c>
      <c r="AL27" s="13"/>
    </row>
    <row r="28" spans="1:38" s="14" customFormat="1" ht="12.75">
      <c r="A28" s="30" t="s">
        <v>98</v>
      </c>
      <c r="B28" s="64" t="s">
        <v>131</v>
      </c>
      <c r="C28" s="40" t="s">
        <v>132</v>
      </c>
      <c r="D28" s="80">
        <v>128756699</v>
      </c>
      <c r="E28" s="81">
        <v>36808350</v>
      </c>
      <c r="F28" s="82">
        <f t="shared" si="0"/>
        <v>165565049</v>
      </c>
      <c r="G28" s="80">
        <v>128756699</v>
      </c>
      <c r="H28" s="81">
        <v>36808350</v>
      </c>
      <c r="I28" s="83">
        <f t="shared" si="1"/>
        <v>165565049</v>
      </c>
      <c r="J28" s="80">
        <v>29567762</v>
      </c>
      <c r="K28" s="81">
        <v>3338862</v>
      </c>
      <c r="L28" s="81">
        <f t="shared" si="2"/>
        <v>32906624</v>
      </c>
      <c r="M28" s="41">
        <f t="shared" si="3"/>
        <v>0.19875344584351254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29567762</v>
      </c>
      <c r="AA28" s="81">
        <v>3338862</v>
      </c>
      <c r="AB28" s="81">
        <f t="shared" si="10"/>
        <v>32906624</v>
      </c>
      <c r="AC28" s="41">
        <f t="shared" si="11"/>
        <v>0.19875344584351254</v>
      </c>
      <c r="AD28" s="80">
        <v>26695100</v>
      </c>
      <c r="AE28" s="81">
        <v>6286408</v>
      </c>
      <c r="AF28" s="81">
        <f t="shared" si="12"/>
        <v>32981508</v>
      </c>
      <c r="AG28" s="41">
        <f t="shared" si="13"/>
        <v>0.2310387406512571</v>
      </c>
      <c r="AH28" s="41">
        <f t="shared" si="14"/>
        <v>-0.002270484418116947</v>
      </c>
      <c r="AI28" s="13">
        <v>142753150</v>
      </c>
      <c r="AJ28" s="13">
        <v>142753150</v>
      </c>
      <c r="AK28" s="13">
        <v>32981508</v>
      </c>
      <c r="AL28" s="13"/>
    </row>
    <row r="29" spans="1:38" s="14" customFormat="1" ht="12.75">
      <c r="A29" s="30" t="s">
        <v>98</v>
      </c>
      <c r="B29" s="64" t="s">
        <v>133</v>
      </c>
      <c r="C29" s="40" t="s">
        <v>134</v>
      </c>
      <c r="D29" s="80">
        <v>49262826</v>
      </c>
      <c r="E29" s="81">
        <v>12854250</v>
      </c>
      <c r="F29" s="82">
        <f t="shared" si="0"/>
        <v>62117076</v>
      </c>
      <c r="G29" s="80">
        <v>49262826</v>
      </c>
      <c r="H29" s="81">
        <v>12854250</v>
      </c>
      <c r="I29" s="83">
        <f t="shared" si="1"/>
        <v>62117076</v>
      </c>
      <c r="J29" s="80">
        <v>4768353</v>
      </c>
      <c r="K29" s="81">
        <v>1827825</v>
      </c>
      <c r="L29" s="81">
        <f t="shared" si="2"/>
        <v>6596178</v>
      </c>
      <c r="M29" s="41">
        <f t="shared" si="3"/>
        <v>0.10618944780980998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4768353</v>
      </c>
      <c r="AA29" s="81">
        <v>1827825</v>
      </c>
      <c r="AB29" s="81">
        <f t="shared" si="10"/>
        <v>6596178</v>
      </c>
      <c r="AC29" s="41">
        <f t="shared" si="11"/>
        <v>0.10618944780980998</v>
      </c>
      <c r="AD29" s="80">
        <v>10899634</v>
      </c>
      <c r="AE29" s="81">
        <v>850463</v>
      </c>
      <c r="AF29" s="81">
        <f t="shared" si="12"/>
        <v>11750097</v>
      </c>
      <c r="AG29" s="41">
        <f t="shared" si="13"/>
        <v>0.22321853700853003</v>
      </c>
      <c r="AH29" s="41">
        <f t="shared" si="14"/>
        <v>-0.4386277832429809</v>
      </c>
      <c r="AI29" s="13">
        <v>52639432</v>
      </c>
      <c r="AJ29" s="13">
        <v>52639432</v>
      </c>
      <c r="AK29" s="13">
        <v>11750097</v>
      </c>
      <c r="AL29" s="13"/>
    </row>
    <row r="30" spans="1:38" s="14" customFormat="1" ht="12.75">
      <c r="A30" s="30" t="s">
        <v>117</v>
      </c>
      <c r="B30" s="64" t="s">
        <v>135</v>
      </c>
      <c r="C30" s="40" t="s">
        <v>136</v>
      </c>
      <c r="D30" s="80">
        <v>888707124</v>
      </c>
      <c r="E30" s="81">
        <v>416135488</v>
      </c>
      <c r="F30" s="82">
        <f t="shared" si="0"/>
        <v>1304842612</v>
      </c>
      <c r="G30" s="80">
        <v>888707124</v>
      </c>
      <c r="H30" s="81">
        <v>416135488</v>
      </c>
      <c r="I30" s="83">
        <f t="shared" si="1"/>
        <v>1304842612</v>
      </c>
      <c r="J30" s="80">
        <v>148599009</v>
      </c>
      <c r="K30" s="81">
        <v>75224816</v>
      </c>
      <c r="L30" s="81">
        <f t="shared" si="2"/>
        <v>223823825</v>
      </c>
      <c r="M30" s="41">
        <f t="shared" si="3"/>
        <v>0.17153319713933438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148599009</v>
      </c>
      <c r="AA30" s="81">
        <v>75224816</v>
      </c>
      <c r="AB30" s="81">
        <f t="shared" si="10"/>
        <v>223823825</v>
      </c>
      <c r="AC30" s="41">
        <f t="shared" si="11"/>
        <v>0.17153319713933438</v>
      </c>
      <c r="AD30" s="80">
        <v>126038002</v>
      </c>
      <c r="AE30" s="81">
        <v>59761872</v>
      </c>
      <c r="AF30" s="81">
        <f t="shared" si="12"/>
        <v>185799874</v>
      </c>
      <c r="AG30" s="41">
        <f t="shared" si="13"/>
        <v>0.15399589056465743</v>
      </c>
      <c r="AH30" s="41">
        <f t="shared" si="14"/>
        <v>0.2046500365226298</v>
      </c>
      <c r="AI30" s="13">
        <v>1206524884</v>
      </c>
      <c r="AJ30" s="13">
        <v>1206524884</v>
      </c>
      <c r="AK30" s="13">
        <v>185799874</v>
      </c>
      <c r="AL30" s="13"/>
    </row>
    <row r="31" spans="1:38" s="60" customFormat="1" ht="12.75">
      <c r="A31" s="65"/>
      <c r="B31" s="66" t="s">
        <v>137</v>
      </c>
      <c r="C31" s="33"/>
      <c r="D31" s="84">
        <f>SUM(D23:D30)</f>
        <v>1381739797</v>
      </c>
      <c r="E31" s="85">
        <f>SUM(E23:E30)</f>
        <v>611371717</v>
      </c>
      <c r="F31" s="86">
        <f t="shared" si="0"/>
        <v>1993111514</v>
      </c>
      <c r="G31" s="84">
        <f>SUM(G23:G30)</f>
        <v>1381739797</v>
      </c>
      <c r="H31" s="85">
        <f>SUM(H23:H30)</f>
        <v>611371717</v>
      </c>
      <c r="I31" s="86">
        <f t="shared" si="1"/>
        <v>1993111514</v>
      </c>
      <c r="J31" s="84">
        <f>SUM(J23:J30)</f>
        <v>321666439</v>
      </c>
      <c r="K31" s="85">
        <f>SUM(K23:K30)</f>
        <v>104443767</v>
      </c>
      <c r="L31" s="85">
        <f t="shared" si="2"/>
        <v>426110206</v>
      </c>
      <c r="M31" s="45">
        <f t="shared" si="3"/>
        <v>0.21379145271447164</v>
      </c>
      <c r="N31" s="114">
        <f>SUM(N23:N30)</f>
        <v>0</v>
      </c>
      <c r="O31" s="115">
        <f>SUM(O23:O30)</f>
        <v>0</v>
      </c>
      <c r="P31" s="116">
        <f t="shared" si="4"/>
        <v>0</v>
      </c>
      <c r="Q31" s="45">
        <f t="shared" si="5"/>
        <v>0</v>
      </c>
      <c r="R31" s="114">
        <f>SUM(R23:R30)</f>
        <v>0</v>
      </c>
      <c r="S31" s="116">
        <f>SUM(S23:S30)</f>
        <v>0</v>
      </c>
      <c r="T31" s="116">
        <f t="shared" si="6"/>
        <v>0</v>
      </c>
      <c r="U31" s="45">
        <f t="shared" si="7"/>
        <v>0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5">
        <f t="shared" si="9"/>
        <v>0</v>
      </c>
      <c r="Z31" s="84">
        <f>SUM(Z23:Z30)</f>
        <v>321666439</v>
      </c>
      <c r="AA31" s="85">
        <f>SUM(AA23:AA30)</f>
        <v>104443767</v>
      </c>
      <c r="AB31" s="85">
        <f t="shared" si="10"/>
        <v>426110206</v>
      </c>
      <c r="AC31" s="45">
        <f t="shared" si="11"/>
        <v>0.21379145271447164</v>
      </c>
      <c r="AD31" s="84">
        <f>SUM(AD23:AD30)</f>
        <v>253548212</v>
      </c>
      <c r="AE31" s="85">
        <f>SUM(AE23:AE30)</f>
        <v>90011131</v>
      </c>
      <c r="AF31" s="85">
        <f t="shared" si="12"/>
        <v>343559343</v>
      </c>
      <c r="AG31" s="45">
        <f t="shared" si="13"/>
        <v>0.16812898224815437</v>
      </c>
      <c r="AH31" s="45">
        <f t="shared" si="14"/>
        <v>0.2402812343252152</v>
      </c>
      <c r="AI31" s="67">
        <f>SUM(AI23:AI30)</f>
        <v>2043427245</v>
      </c>
      <c r="AJ31" s="67">
        <f>SUM(AJ23:AJ30)</f>
        <v>2048267809</v>
      </c>
      <c r="AK31" s="67">
        <f>SUM(AK23:AK30)</f>
        <v>343559343</v>
      </c>
      <c r="AL31" s="67"/>
    </row>
    <row r="32" spans="1:38" s="14" customFormat="1" ht="12.75">
      <c r="A32" s="30" t="s">
        <v>98</v>
      </c>
      <c r="B32" s="64" t="s">
        <v>138</v>
      </c>
      <c r="C32" s="40" t="s">
        <v>139</v>
      </c>
      <c r="D32" s="80">
        <v>0</v>
      </c>
      <c r="E32" s="81">
        <v>0</v>
      </c>
      <c r="F32" s="82">
        <f t="shared" si="0"/>
        <v>0</v>
      </c>
      <c r="G32" s="80">
        <v>0</v>
      </c>
      <c r="H32" s="81">
        <v>0</v>
      </c>
      <c r="I32" s="83">
        <f t="shared" si="1"/>
        <v>0</v>
      </c>
      <c r="J32" s="80">
        <v>39402996</v>
      </c>
      <c r="K32" s="81">
        <v>0</v>
      </c>
      <c r="L32" s="81">
        <f t="shared" si="2"/>
        <v>39402996</v>
      </c>
      <c r="M32" s="41">
        <f t="shared" si="3"/>
        <v>0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39402996</v>
      </c>
      <c r="AA32" s="81">
        <v>0</v>
      </c>
      <c r="AB32" s="81">
        <f t="shared" si="10"/>
        <v>39402996</v>
      </c>
      <c r="AC32" s="41">
        <f t="shared" si="11"/>
        <v>0</v>
      </c>
      <c r="AD32" s="80">
        <v>25143327</v>
      </c>
      <c r="AE32" s="81">
        <v>0</v>
      </c>
      <c r="AF32" s="81">
        <f t="shared" si="12"/>
        <v>25143327</v>
      </c>
      <c r="AG32" s="41">
        <f t="shared" si="13"/>
        <v>0.19621408891077288</v>
      </c>
      <c r="AH32" s="41">
        <f t="shared" si="14"/>
        <v>0.5671353277949254</v>
      </c>
      <c r="AI32" s="13">
        <v>128142312</v>
      </c>
      <c r="AJ32" s="13">
        <v>128142312</v>
      </c>
      <c r="AK32" s="13">
        <v>25143327</v>
      </c>
      <c r="AL32" s="13"/>
    </row>
    <row r="33" spans="1:38" s="14" customFormat="1" ht="12.75">
      <c r="A33" s="30" t="s">
        <v>98</v>
      </c>
      <c r="B33" s="64" t="s">
        <v>140</v>
      </c>
      <c r="C33" s="40" t="s">
        <v>141</v>
      </c>
      <c r="D33" s="80">
        <v>47337503</v>
      </c>
      <c r="E33" s="81">
        <v>20034050</v>
      </c>
      <c r="F33" s="82">
        <f t="shared" si="0"/>
        <v>67371553</v>
      </c>
      <c r="G33" s="80">
        <v>47337503</v>
      </c>
      <c r="H33" s="81">
        <v>20034050</v>
      </c>
      <c r="I33" s="83">
        <f t="shared" si="1"/>
        <v>67371553</v>
      </c>
      <c r="J33" s="80">
        <v>9201043</v>
      </c>
      <c r="K33" s="81">
        <v>30305</v>
      </c>
      <c r="L33" s="81">
        <f t="shared" si="2"/>
        <v>9231348</v>
      </c>
      <c r="M33" s="41">
        <f t="shared" si="3"/>
        <v>0.13702145176911684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9201043</v>
      </c>
      <c r="AA33" s="81">
        <v>30305</v>
      </c>
      <c r="AB33" s="81">
        <f t="shared" si="10"/>
        <v>9231348</v>
      </c>
      <c r="AC33" s="41">
        <f t="shared" si="11"/>
        <v>0.13702145176911684</v>
      </c>
      <c r="AD33" s="80">
        <v>8899057</v>
      </c>
      <c r="AE33" s="81">
        <v>452730</v>
      </c>
      <c r="AF33" s="81">
        <f t="shared" si="12"/>
        <v>9351787</v>
      </c>
      <c r="AG33" s="41">
        <f t="shared" si="13"/>
        <v>0.17978948309846163</v>
      </c>
      <c r="AH33" s="41">
        <f t="shared" si="14"/>
        <v>-0.012878715052000222</v>
      </c>
      <c r="AI33" s="13">
        <v>52015206</v>
      </c>
      <c r="AJ33" s="13">
        <v>52015206</v>
      </c>
      <c r="AK33" s="13">
        <v>9351787</v>
      </c>
      <c r="AL33" s="13"/>
    </row>
    <row r="34" spans="1:38" s="14" customFormat="1" ht="12.75">
      <c r="A34" s="30" t="s">
        <v>98</v>
      </c>
      <c r="B34" s="64" t="s">
        <v>142</v>
      </c>
      <c r="C34" s="40" t="s">
        <v>143</v>
      </c>
      <c r="D34" s="80">
        <v>38138204</v>
      </c>
      <c r="E34" s="81">
        <v>9106000</v>
      </c>
      <c r="F34" s="82">
        <f t="shared" si="0"/>
        <v>47244204</v>
      </c>
      <c r="G34" s="80">
        <v>38138204</v>
      </c>
      <c r="H34" s="81">
        <v>9106000</v>
      </c>
      <c r="I34" s="83">
        <f t="shared" si="1"/>
        <v>47244204</v>
      </c>
      <c r="J34" s="80">
        <v>8802686</v>
      </c>
      <c r="K34" s="81">
        <v>2163783</v>
      </c>
      <c r="L34" s="81">
        <f t="shared" si="2"/>
        <v>10966469</v>
      </c>
      <c r="M34" s="41">
        <f t="shared" si="3"/>
        <v>0.23212305577209005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8802686</v>
      </c>
      <c r="AA34" s="81">
        <v>2163783</v>
      </c>
      <c r="AB34" s="81">
        <f t="shared" si="10"/>
        <v>10966469</v>
      </c>
      <c r="AC34" s="41">
        <f t="shared" si="11"/>
        <v>0.23212305577209005</v>
      </c>
      <c r="AD34" s="80">
        <v>8902628</v>
      </c>
      <c r="AE34" s="81">
        <v>275521</v>
      </c>
      <c r="AF34" s="81">
        <f t="shared" si="12"/>
        <v>9178149</v>
      </c>
      <c r="AG34" s="41">
        <f t="shared" si="13"/>
        <v>0.2222684742594618</v>
      </c>
      <c r="AH34" s="41">
        <f t="shared" si="14"/>
        <v>0.19484538767021542</v>
      </c>
      <c r="AI34" s="13">
        <v>41293076</v>
      </c>
      <c r="AJ34" s="13">
        <v>41293076</v>
      </c>
      <c r="AK34" s="13">
        <v>9178149</v>
      </c>
      <c r="AL34" s="13"/>
    </row>
    <row r="35" spans="1:38" s="14" customFormat="1" ht="12.75">
      <c r="A35" s="30" t="s">
        <v>98</v>
      </c>
      <c r="B35" s="64" t="s">
        <v>144</v>
      </c>
      <c r="C35" s="40" t="s">
        <v>145</v>
      </c>
      <c r="D35" s="80">
        <v>439695131</v>
      </c>
      <c r="E35" s="81">
        <v>41452398</v>
      </c>
      <c r="F35" s="82">
        <f t="shared" si="0"/>
        <v>481147529</v>
      </c>
      <c r="G35" s="80">
        <v>439695131</v>
      </c>
      <c r="H35" s="81">
        <v>41452398</v>
      </c>
      <c r="I35" s="83">
        <f t="shared" si="1"/>
        <v>481147529</v>
      </c>
      <c r="J35" s="80">
        <v>86143408</v>
      </c>
      <c r="K35" s="81">
        <v>237467</v>
      </c>
      <c r="L35" s="81">
        <f t="shared" si="2"/>
        <v>86380875</v>
      </c>
      <c r="M35" s="41">
        <f t="shared" si="3"/>
        <v>0.17953095421591575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86143408</v>
      </c>
      <c r="AA35" s="81">
        <v>237467</v>
      </c>
      <c r="AB35" s="81">
        <f t="shared" si="10"/>
        <v>86380875</v>
      </c>
      <c r="AC35" s="41">
        <f t="shared" si="11"/>
        <v>0.17953095421591575</v>
      </c>
      <c r="AD35" s="80">
        <v>101540680</v>
      </c>
      <c r="AE35" s="81">
        <v>9749549</v>
      </c>
      <c r="AF35" s="81">
        <f t="shared" si="12"/>
        <v>111290229</v>
      </c>
      <c r="AG35" s="41">
        <f t="shared" si="13"/>
        <v>0.25191705678870613</v>
      </c>
      <c r="AH35" s="41">
        <f t="shared" si="14"/>
        <v>-0.22382336907582423</v>
      </c>
      <c r="AI35" s="13">
        <v>441773298</v>
      </c>
      <c r="AJ35" s="13">
        <v>441773298</v>
      </c>
      <c r="AK35" s="13">
        <v>111290229</v>
      </c>
      <c r="AL35" s="13"/>
    </row>
    <row r="36" spans="1:38" s="14" customFormat="1" ht="12.75">
      <c r="A36" s="30" t="s">
        <v>98</v>
      </c>
      <c r="B36" s="64" t="s">
        <v>146</v>
      </c>
      <c r="C36" s="40" t="s">
        <v>147</v>
      </c>
      <c r="D36" s="80">
        <v>0</v>
      </c>
      <c r="E36" s="81">
        <v>0</v>
      </c>
      <c r="F36" s="82">
        <f t="shared" si="0"/>
        <v>0</v>
      </c>
      <c r="G36" s="80">
        <v>0</v>
      </c>
      <c r="H36" s="81">
        <v>0</v>
      </c>
      <c r="I36" s="83">
        <f t="shared" si="1"/>
        <v>0</v>
      </c>
      <c r="J36" s="80">
        <v>189623</v>
      </c>
      <c r="K36" s="81">
        <v>0</v>
      </c>
      <c r="L36" s="81">
        <f t="shared" si="2"/>
        <v>189623</v>
      </c>
      <c r="M36" s="41">
        <f t="shared" si="3"/>
        <v>0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189623</v>
      </c>
      <c r="AA36" s="81">
        <v>0</v>
      </c>
      <c r="AB36" s="81">
        <f t="shared" si="10"/>
        <v>189623</v>
      </c>
      <c r="AC36" s="41">
        <f t="shared" si="11"/>
        <v>0</v>
      </c>
      <c r="AD36" s="80">
        <v>18776353</v>
      </c>
      <c r="AE36" s="81">
        <v>13434709</v>
      </c>
      <c r="AF36" s="81">
        <f t="shared" si="12"/>
        <v>32211062</v>
      </c>
      <c r="AG36" s="41">
        <f t="shared" si="13"/>
        <v>0.2846147021417138</v>
      </c>
      <c r="AH36" s="41">
        <f t="shared" si="14"/>
        <v>-0.9941131093411325</v>
      </c>
      <c r="AI36" s="13">
        <v>113174273</v>
      </c>
      <c r="AJ36" s="13">
        <v>100727281</v>
      </c>
      <c r="AK36" s="13">
        <v>32211062</v>
      </c>
      <c r="AL36" s="13"/>
    </row>
    <row r="37" spans="1:38" s="14" customFormat="1" ht="12.75">
      <c r="A37" s="30" t="s">
        <v>98</v>
      </c>
      <c r="B37" s="64" t="s">
        <v>148</v>
      </c>
      <c r="C37" s="40" t="s">
        <v>149</v>
      </c>
      <c r="D37" s="80">
        <v>148671000</v>
      </c>
      <c r="E37" s="81">
        <v>33243620</v>
      </c>
      <c r="F37" s="82">
        <f t="shared" si="0"/>
        <v>181914620</v>
      </c>
      <c r="G37" s="80">
        <v>148671000</v>
      </c>
      <c r="H37" s="81">
        <v>33243620</v>
      </c>
      <c r="I37" s="83">
        <f t="shared" si="1"/>
        <v>181914620</v>
      </c>
      <c r="J37" s="80">
        <v>25227230</v>
      </c>
      <c r="K37" s="81">
        <v>1732089</v>
      </c>
      <c r="L37" s="81">
        <f t="shared" si="2"/>
        <v>26959319</v>
      </c>
      <c r="M37" s="41">
        <f t="shared" si="3"/>
        <v>0.14819764898500187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25227230</v>
      </c>
      <c r="AA37" s="81">
        <v>1732089</v>
      </c>
      <c r="AB37" s="81">
        <f t="shared" si="10"/>
        <v>26959319</v>
      </c>
      <c r="AC37" s="41">
        <f t="shared" si="11"/>
        <v>0.14819764898500187</v>
      </c>
      <c r="AD37" s="80">
        <v>11885895</v>
      </c>
      <c r="AE37" s="81">
        <v>6024366</v>
      </c>
      <c r="AF37" s="81">
        <f t="shared" si="12"/>
        <v>17910261</v>
      </c>
      <c r="AG37" s="41">
        <f t="shared" si="13"/>
        <v>0.16972198427902668</v>
      </c>
      <c r="AH37" s="41">
        <f t="shared" si="14"/>
        <v>0.505244340102023</v>
      </c>
      <c r="AI37" s="13">
        <v>105527054</v>
      </c>
      <c r="AJ37" s="13">
        <v>105527054</v>
      </c>
      <c r="AK37" s="13">
        <v>17910261</v>
      </c>
      <c r="AL37" s="13"/>
    </row>
    <row r="38" spans="1:38" s="14" customFormat="1" ht="12.75">
      <c r="A38" s="30" t="s">
        <v>98</v>
      </c>
      <c r="B38" s="64" t="s">
        <v>150</v>
      </c>
      <c r="C38" s="40" t="s">
        <v>151</v>
      </c>
      <c r="D38" s="80">
        <v>47118038</v>
      </c>
      <c r="E38" s="81">
        <v>55966522</v>
      </c>
      <c r="F38" s="82">
        <f t="shared" si="0"/>
        <v>103084560</v>
      </c>
      <c r="G38" s="80">
        <v>47118038</v>
      </c>
      <c r="H38" s="81">
        <v>55966522</v>
      </c>
      <c r="I38" s="83">
        <f t="shared" si="1"/>
        <v>103084560</v>
      </c>
      <c r="J38" s="80">
        <v>16783255</v>
      </c>
      <c r="K38" s="81">
        <v>8292452</v>
      </c>
      <c r="L38" s="81">
        <f t="shared" si="2"/>
        <v>25075707</v>
      </c>
      <c r="M38" s="41">
        <f t="shared" si="3"/>
        <v>0.24325376176606855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16783255</v>
      </c>
      <c r="AA38" s="81">
        <v>8292452</v>
      </c>
      <c r="AB38" s="81">
        <f t="shared" si="10"/>
        <v>25075707</v>
      </c>
      <c r="AC38" s="41">
        <f t="shared" si="11"/>
        <v>0.24325376176606855</v>
      </c>
      <c r="AD38" s="80">
        <v>11064390</v>
      </c>
      <c r="AE38" s="81">
        <v>1917742</v>
      </c>
      <c r="AF38" s="81">
        <f t="shared" si="12"/>
        <v>12982132</v>
      </c>
      <c r="AG38" s="41">
        <f t="shared" si="13"/>
        <v>0.09885872862753817</v>
      </c>
      <c r="AH38" s="41">
        <f t="shared" si="14"/>
        <v>0.9315553870504476</v>
      </c>
      <c r="AI38" s="13">
        <v>131320038</v>
      </c>
      <c r="AJ38" s="13">
        <v>131320038</v>
      </c>
      <c r="AK38" s="13">
        <v>12982132</v>
      </c>
      <c r="AL38" s="13"/>
    </row>
    <row r="39" spans="1:38" s="14" customFormat="1" ht="12.75">
      <c r="A39" s="30" t="s">
        <v>98</v>
      </c>
      <c r="B39" s="64" t="s">
        <v>152</v>
      </c>
      <c r="C39" s="40" t="s">
        <v>153</v>
      </c>
      <c r="D39" s="80">
        <v>68223522</v>
      </c>
      <c r="E39" s="81">
        <v>0</v>
      </c>
      <c r="F39" s="82">
        <f t="shared" si="0"/>
        <v>68223522</v>
      </c>
      <c r="G39" s="80">
        <v>68223522</v>
      </c>
      <c r="H39" s="81">
        <v>0</v>
      </c>
      <c r="I39" s="83">
        <f t="shared" si="1"/>
        <v>68223522</v>
      </c>
      <c r="J39" s="80">
        <v>16152874</v>
      </c>
      <c r="K39" s="81">
        <v>0</v>
      </c>
      <c r="L39" s="81">
        <f t="shared" si="2"/>
        <v>16152874</v>
      </c>
      <c r="M39" s="41">
        <f t="shared" si="3"/>
        <v>0.23676400054514923</v>
      </c>
      <c r="N39" s="108">
        <v>0</v>
      </c>
      <c r="O39" s="109">
        <v>0</v>
      </c>
      <c r="P39" s="110">
        <f t="shared" si="4"/>
        <v>0</v>
      </c>
      <c r="Q39" s="41">
        <f t="shared" si="5"/>
        <v>0</v>
      </c>
      <c r="R39" s="108">
        <v>0</v>
      </c>
      <c r="S39" s="110">
        <v>0</v>
      </c>
      <c r="T39" s="110">
        <f t="shared" si="6"/>
        <v>0</v>
      </c>
      <c r="U39" s="41">
        <f t="shared" si="7"/>
        <v>0</v>
      </c>
      <c r="V39" s="108">
        <v>0</v>
      </c>
      <c r="W39" s="110">
        <v>0</v>
      </c>
      <c r="X39" s="110">
        <f t="shared" si="8"/>
        <v>0</v>
      </c>
      <c r="Y39" s="41">
        <f t="shared" si="9"/>
        <v>0</v>
      </c>
      <c r="Z39" s="80">
        <v>16152874</v>
      </c>
      <c r="AA39" s="81">
        <v>0</v>
      </c>
      <c r="AB39" s="81">
        <f t="shared" si="10"/>
        <v>16152874</v>
      </c>
      <c r="AC39" s="41">
        <f t="shared" si="11"/>
        <v>0.23676400054514923</v>
      </c>
      <c r="AD39" s="80">
        <v>34653091</v>
      </c>
      <c r="AE39" s="81">
        <v>1033639</v>
      </c>
      <c r="AF39" s="81">
        <f t="shared" si="12"/>
        <v>35686730</v>
      </c>
      <c r="AG39" s="41">
        <f t="shared" si="13"/>
        <v>0.37892269234791015</v>
      </c>
      <c r="AH39" s="41">
        <f t="shared" si="14"/>
        <v>-0.5473702970263736</v>
      </c>
      <c r="AI39" s="13">
        <v>94179448</v>
      </c>
      <c r="AJ39" s="13">
        <v>94179448</v>
      </c>
      <c r="AK39" s="13">
        <v>35686730</v>
      </c>
      <c r="AL39" s="13"/>
    </row>
    <row r="40" spans="1:38" s="14" customFormat="1" ht="12.75">
      <c r="A40" s="30" t="s">
        <v>117</v>
      </c>
      <c r="B40" s="64" t="s">
        <v>154</v>
      </c>
      <c r="C40" s="40" t="s">
        <v>155</v>
      </c>
      <c r="D40" s="80">
        <v>446873322</v>
      </c>
      <c r="E40" s="81">
        <v>423939451</v>
      </c>
      <c r="F40" s="82">
        <f t="shared" si="0"/>
        <v>870812773</v>
      </c>
      <c r="G40" s="80">
        <v>446873322</v>
      </c>
      <c r="H40" s="81">
        <v>423939451</v>
      </c>
      <c r="I40" s="83">
        <f t="shared" si="1"/>
        <v>870812773</v>
      </c>
      <c r="J40" s="80">
        <v>54894611</v>
      </c>
      <c r="K40" s="81">
        <v>0</v>
      </c>
      <c r="L40" s="81">
        <f t="shared" si="2"/>
        <v>54894611</v>
      </c>
      <c r="M40" s="41">
        <f t="shared" si="3"/>
        <v>0.06303836220831363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54894611</v>
      </c>
      <c r="AA40" s="81">
        <v>0</v>
      </c>
      <c r="AB40" s="81">
        <f t="shared" si="10"/>
        <v>54894611</v>
      </c>
      <c r="AC40" s="41">
        <f t="shared" si="11"/>
        <v>0.06303836220831363</v>
      </c>
      <c r="AD40" s="80">
        <v>56294044</v>
      </c>
      <c r="AE40" s="81">
        <v>206064</v>
      </c>
      <c r="AF40" s="81">
        <f t="shared" si="12"/>
        <v>56500108</v>
      </c>
      <c r="AG40" s="41">
        <f t="shared" si="13"/>
        <v>0.09091735054808399</v>
      </c>
      <c r="AH40" s="41">
        <f t="shared" si="14"/>
        <v>-0.028415821789225637</v>
      </c>
      <c r="AI40" s="13">
        <v>621444726</v>
      </c>
      <c r="AJ40" s="13">
        <v>621444726</v>
      </c>
      <c r="AK40" s="13">
        <v>56500108</v>
      </c>
      <c r="AL40" s="13"/>
    </row>
    <row r="41" spans="1:38" s="60" customFormat="1" ht="12.75">
      <c r="A41" s="65"/>
      <c r="B41" s="66" t="s">
        <v>156</v>
      </c>
      <c r="C41" s="33"/>
      <c r="D41" s="84">
        <f>SUM(D32:D40)</f>
        <v>1236056720</v>
      </c>
      <c r="E41" s="85">
        <f>SUM(E32:E40)</f>
        <v>583742041</v>
      </c>
      <c r="F41" s="86">
        <f t="shared" si="0"/>
        <v>1819798761</v>
      </c>
      <c r="G41" s="84">
        <f>SUM(G32:G40)</f>
        <v>1236056720</v>
      </c>
      <c r="H41" s="85">
        <f>SUM(H32:H40)</f>
        <v>583742041</v>
      </c>
      <c r="I41" s="86">
        <f t="shared" si="1"/>
        <v>1819798761</v>
      </c>
      <c r="J41" s="84">
        <f>SUM(J32:J40)</f>
        <v>256797726</v>
      </c>
      <c r="K41" s="85">
        <f>SUM(K32:K40)</f>
        <v>12456096</v>
      </c>
      <c r="L41" s="85">
        <f t="shared" si="2"/>
        <v>269253822</v>
      </c>
      <c r="M41" s="45">
        <f t="shared" si="3"/>
        <v>0.14795802028793667</v>
      </c>
      <c r="N41" s="114">
        <f>SUM(N32:N40)</f>
        <v>0</v>
      </c>
      <c r="O41" s="115">
        <f>SUM(O32:O40)</f>
        <v>0</v>
      </c>
      <c r="P41" s="116">
        <f t="shared" si="4"/>
        <v>0</v>
      </c>
      <c r="Q41" s="45">
        <f t="shared" si="5"/>
        <v>0</v>
      </c>
      <c r="R41" s="114">
        <f>SUM(R32:R40)</f>
        <v>0</v>
      </c>
      <c r="S41" s="116">
        <f>SUM(S32:S40)</f>
        <v>0</v>
      </c>
      <c r="T41" s="116">
        <f t="shared" si="6"/>
        <v>0</v>
      </c>
      <c r="U41" s="45">
        <f t="shared" si="7"/>
        <v>0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5">
        <f t="shared" si="9"/>
        <v>0</v>
      </c>
      <c r="Z41" s="84">
        <f>SUM(Z32:Z40)</f>
        <v>256797726</v>
      </c>
      <c r="AA41" s="85">
        <f>SUM(AA32:AA40)</f>
        <v>12456096</v>
      </c>
      <c r="AB41" s="85">
        <f t="shared" si="10"/>
        <v>269253822</v>
      </c>
      <c r="AC41" s="45">
        <f t="shared" si="11"/>
        <v>0.14795802028793667</v>
      </c>
      <c r="AD41" s="84">
        <f>SUM(AD32:AD40)</f>
        <v>277159465</v>
      </c>
      <c r="AE41" s="85">
        <f>SUM(AE32:AE40)</f>
        <v>33094320</v>
      </c>
      <c r="AF41" s="85">
        <f t="shared" si="12"/>
        <v>310253785</v>
      </c>
      <c r="AG41" s="45">
        <f t="shared" si="13"/>
        <v>0.1794547230906531</v>
      </c>
      <c r="AH41" s="45">
        <f t="shared" si="14"/>
        <v>-0.13214975926885142</v>
      </c>
      <c r="AI41" s="67">
        <f>SUM(AI32:AI40)</f>
        <v>1728869431</v>
      </c>
      <c r="AJ41" s="67">
        <f>SUM(AJ32:AJ40)</f>
        <v>1716422439</v>
      </c>
      <c r="AK41" s="67">
        <f>SUM(AK32:AK40)</f>
        <v>310253785</v>
      </c>
      <c r="AL41" s="67"/>
    </row>
    <row r="42" spans="1:38" s="14" customFormat="1" ht="12.75">
      <c r="A42" s="30" t="s">
        <v>98</v>
      </c>
      <c r="B42" s="64" t="s">
        <v>157</v>
      </c>
      <c r="C42" s="40" t="s">
        <v>158</v>
      </c>
      <c r="D42" s="80">
        <v>143577000</v>
      </c>
      <c r="E42" s="81">
        <v>44081266</v>
      </c>
      <c r="F42" s="82">
        <f aca="true" t="shared" si="15" ref="F42:F61">$D42+$E42</f>
        <v>187658266</v>
      </c>
      <c r="G42" s="80">
        <v>143577000</v>
      </c>
      <c r="H42" s="81">
        <v>44081266</v>
      </c>
      <c r="I42" s="83">
        <f aca="true" t="shared" si="16" ref="I42:I61">$G42+$H42</f>
        <v>187658266</v>
      </c>
      <c r="J42" s="80">
        <v>30290773</v>
      </c>
      <c r="K42" s="81">
        <v>6844172</v>
      </c>
      <c r="L42" s="81">
        <f aca="true" t="shared" si="17" ref="L42:L61">$J42+$K42</f>
        <v>37134945</v>
      </c>
      <c r="M42" s="41">
        <f aca="true" t="shared" si="18" ref="M42:M61">IF($F42=0,0,$L42/$F42)</f>
        <v>0.1978860073235463</v>
      </c>
      <c r="N42" s="108">
        <v>0</v>
      </c>
      <c r="O42" s="109">
        <v>0</v>
      </c>
      <c r="P42" s="110">
        <f aca="true" t="shared" si="19" ref="P42:P61">$N42+$O42</f>
        <v>0</v>
      </c>
      <c r="Q42" s="41">
        <f aca="true" t="shared" si="20" ref="Q42:Q61">IF($F42=0,0,$P42/$F42)</f>
        <v>0</v>
      </c>
      <c r="R42" s="108">
        <v>0</v>
      </c>
      <c r="S42" s="110">
        <v>0</v>
      </c>
      <c r="T42" s="110">
        <f aca="true" t="shared" si="21" ref="T42:T61">$R42+$S42</f>
        <v>0</v>
      </c>
      <c r="U42" s="41">
        <f aca="true" t="shared" si="22" ref="U42:U61">IF($I42=0,0,$T42/$I42)</f>
        <v>0</v>
      </c>
      <c r="V42" s="108">
        <v>0</v>
      </c>
      <c r="W42" s="110">
        <v>0</v>
      </c>
      <c r="X42" s="110">
        <f aca="true" t="shared" si="23" ref="X42:X61">$V42+$W42</f>
        <v>0</v>
      </c>
      <c r="Y42" s="41">
        <f aca="true" t="shared" si="24" ref="Y42:Y61">IF($I42=0,0,$X42/$I42)</f>
        <v>0</v>
      </c>
      <c r="Z42" s="80">
        <v>30290773</v>
      </c>
      <c r="AA42" s="81">
        <v>6844172</v>
      </c>
      <c r="AB42" s="81">
        <f aca="true" t="shared" si="25" ref="AB42:AB61">$Z42+$AA42</f>
        <v>37134945</v>
      </c>
      <c r="AC42" s="41">
        <f aca="true" t="shared" si="26" ref="AC42:AC61">IF($F42=0,0,$AB42/$F42)</f>
        <v>0.1978860073235463</v>
      </c>
      <c r="AD42" s="80">
        <v>25293936</v>
      </c>
      <c r="AE42" s="81">
        <v>10192152</v>
      </c>
      <c r="AF42" s="81">
        <f aca="true" t="shared" si="27" ref="AF42:AF61">$AD42+$AE42</f>
        <v>35486088</v>
      </c>
      <c r="AG42" s="41">
        <f aca="true" t="shared" si="28" ref="AG42:AG61">IF($AI42=0,0,$AK42/$AI42)</f>
        <v>0.24258001354004094</v>
      </c>
      <c r="AH42" s="41">
        <f aca="true" t="shared" si="29" ref="AH42:AH61">IF($AF42=0,0,(($L42/$AF42)-1))</f>
        <v>0.04646488505579982</v>
      </c>
      <c r="AI42" s="13">
        <v>146286116</v>
      </c>
      <c r="AJ42" s="13">
        <v>205649312</v>
      </c>
      <c r="AK42" s="13">
        <v>35486088</v>
      </c>
      <c r="AL42" s="13"/>
    </row>
    <row r="43" spans="1:38" s="14" customFormat="1" ht="12.75">
      <c r="A43" s="30" t="s">
        <v>98</v>
      </c>
      <c r="B43" s="64" t="s">
        <v>159</v>
      </c>
      <c r="C43" s="40" t="s">
        <v>160</v>
      </c>
      <c r="D43" s="80">
        <v>121828000</v>
      </c>
      <c r="E43" s="81">
        <v>39173400</v>
      </c>
      <c r="F43" s="82">
        <f t="shared" si="15"/>
        <v>161001400</v>
      </c>
      <c r="G43" s="80">
        <v>121828000</v>
      </c>
      <c r="H43" s="81">
        <v>39173400</v>
      </c>
      <c r="I43" s="83">
        <f t="shared" si="16"/>
        <v>161001400</v>
      </c>
      <c r="J43" s="80">
        <v>35481453</v>
      </c>
      <c r="K43" s="81">
        <v>8360564</v>
      </c>
      <c r="L43" s="81">
        <f t="shared" si="17"/>
        <v>43842017</v>
      </c>
      <c r="M43" s="41">
        <f t="shared" si="18"/>
        <v>0.27230829669804113</v>
      </c>
      <c r="N43" s="108">
        <v>0</v>
      </c>
      <c r="O43" s="109">
        <v>0</v>
      </c>
      <c r="P43" s="110">
        <f t="shared" si="19"/>
        <v>0</v>
      </c>
      <c r="Q43" s="41">
        <f t="shared" si="20"/>
        <v>0</v>
      </c>
      <c r="R43" s="108">
        <v>0</v>
      </c>
      <c r="S43" s="110">
        <v>0</v>
      </c>
      <c r="T43" s="110">
        <f t="shared" si="21"/>
        <v>0</v>
      </c>
      <c r="U43" s="41">
        <f t="shared" si="22"/>
        <v>0</v>
      </c>
      <c r="V43" s="108">
        <v>0</v>
      </c>
      <c r="W43" s="110">
        <v>0</v>
      </c>
      <c r="X43" s="110">
        <f t="shared" si="23"/>
        <v>0</v>
      </c>
      <c r="Y43" s="41">
        <f t="shared" si="24"/>
        <v>0</v>
      </c>
      <c r="Z43" s="80">
        <v>35481453</v>
      </c>
      <c r="AA43" s="81">
        <v>8360564</v>
      </c>
      <c r="AB43" s="81">
        <f t="shared" si="25"/>
        <v>43842017</v>
      </c>
      <c r="AC43" s="41">
        <f t="shared" si="26"/>
        <v>0.27230829669804113</v>
      </c>
      <c r="AD43" s="80">
        <v>20582056</v>
      </c>
      <c r="AE43" s="81">
        <v>16479578</v>
      </c>
      <c r="AF43" s="81">
        <f t="shared" si="27"/>
        <v>37061634</v>
      </c>
      <c r="AG43" s="41">
        <f t="shared" si="28"/>
        <v>0.20769027140178262</v>
      </c>
      <c r="AH43" s="41">
        <f t="shared" si="29"/>
        <v>0.18294884138135958</v>
      </c>
      <c r="AI43" s="13">
        <v>178446654</v>
      </c>
      <c r="AJ43" s="13">
        <v>178446654</v>
      </c>
      <c r="AK43" s="13">
        <v>37061634</v>
      </c>
      <c r="AL43" s="13"/>
    </row>
    <row r="44" spans="1:38" s="14" customFormat="1" ht="12.75">
      <c r="A44" s="30" t="s">
        <v>98</v>
      </c>
      <c r="B44" s="64" t="s">
        <v>161</v>
      </c>
      <c r="C44" s="40" t="s">
        <v>162</v>
      </c>
      <c r="D44" s="80">
        <v>119789688</v>
      </c>
      <c r="E44" s="81">
        <v>35521707</v>
      </c>
      <c r="F44" s="82">
        <f t="shared" si="15"/>
        <v>155311395</v>
      </c>
      <c r="G44" s="80">
        <v>119789688</v>
      </c>
      <c r="H44" s="81">
        <v>35521707</v>
      </c>
      <c r="I44" s="83">
        <f t="shared" si="16"/>
        <v>155311395</v>
      </c>
      <c r="J44" s="80">
        <v>31920452</v>
      </c>
      <c r="K44" s="81">
        <v>1568336</v>
      </c>
      <c r="L44" s="81">
        <f t="shared" si="17"/>
        <v>33488788</v>
      </c>
      <c r="M44" s="41">
        <f t="shared" si="18"/>
        <v>0.2156235091443226</v>
      </c>
      <c r="N44" s="108">
        <v>0</v>
      </c>
      <c r="O44" s="109">
        <v>0</v>
      </c>
      <c r="P44" s="110">
        <f t="shared" si="19"/>
        <v>0</v>
      </c>
      <c r="Q44" s="41">
        <f t="shared" si="20"/>
        <v>0</v>
      </c>
      <c r="R44" s="108">
        <v>0</v>
      </c>
      <c r="S44" s="110">
        <v>0</v>
      </c>
      <c r="T44" s="110">
        <f t="shared" si="21"/>
        <v>0</v>
      </c>
      <c r="U44" s="41">
        <f t="shared" si="22"/>
        <v>0</v>
      </c>
      <c r="V44" s="108">
        <v>0</v>
      </c>
      <c r="W44" s="110">
        <v>0</v>
      </c>
      <c r="X44" s="110">
        <f t="shared" si="23"/>
        <v>0</v>
      </c>
      <c r="Y44" s="41">
        <f t="shared" si="24"/>
        <v>0</v>
      </c>
      <c r="Z44" s="80">
        <v>31920452</v>
      </c>
      <c r="AA44" s="81">
        <v>1568336</v>
      </c>
      <c r="AB44" s="81">
        <f t="shared" si="25"/>
        <v>33488788</v>
      </c>
      <c r="AC44" s="41">
        <f t="shared" si="26"/>
        <v>0.2156235091443226</v>
      </c>
      <c r="AD44" s="80">
        <v>28285560</v>
      </c>
      <c r="AE44" s="81">
        <v>5973168</v>
      </c>
      <c r="AF44" s="81">
        <f t="shared" si="27"/>
        <v>34258728</v>
      </c>
      <c r="AG44" s="41">
        <f t="shared" si="28"/>
        <v>0.2943222814621024</v>
      </c>
      <c r="AH44" s="41">
        <f t="shared" si="29"/>
        <v>-0.02247427283348058</v>
      </c>
      <c r="AI44" s="13">
        <v>116398690</v>
      </c>
      <c r="AJ44" s="13">
        <v>116398690</v>
      </c>
      <c r="AK44" s="13">
        <v>34258728</v>
      </c>
      <c r="AL44" s="13"/>
    </row>
    <row r="45" spans="1:38" s="14" customFormat="1" ht="12.75">
      <c r="A45" s="30" t="s">
        <v>98</v>
      </c>
      <c r="B45" s="64" t="s">
        <v>163</v>
      </c>
      <c r="C45" s="40" t="s">
        <v>164</v>
      </c>
      <c r="D45" s="80">
        <v>0</v>
      </c>
      <c r="E45" s="81">
        <v>0</v>
      </c>
      <c r="F45" s="82">
        <f t="shared" si="15"/>
        <v>0</v>
      </c>
      <c r="G45" s="80">
        <v>0</v>
      </c>
      <c r="H45" s="81">
        <v>0</v>
      </c>
      <c r="I45" s="83">
        <f t="shared" si="16"/>
        <v>0</v>
      </c>
      <c r="J45" s="80">
        <v>143731927</v>
      </c>
      <c r="K45" s="81">
        <v>3279109</v>
      </c>
      <c r="L45" s="81">
        <f t="shared" si="17"/>
        <v>147011036</v>
      </c>
      <c r="M45" s="41">
        <f t="shared" si="18"/>
        <v>0</v>
      </c>
      <c r="N45" s="108">
        <v>0</v>
      </c>
      <c r="O45" s="109">
        <v>0</v>
      </c>
      <c r="P45" s="110">
        <f t="shared" si="19"/>
        <v>0</v>
      </c>
      <c r="Q45" s="41">
        <f t="shared" si="20"/>
        <v>0</v>
      </c>
      <c r="R45" s="108">
        <v>0</v>
      </c>
      <c r="S45" s="110">
        <v>0</v>
      </c>
      <c r="T45" s="110">
        <f t="shared" si="21"/>
        <v>0</v>
      </c>
      <c r="U45" s="41">
        <f t="shared" si="22"/>
        <v>0</v>
      </c>
      <c r="V45" s="108">
        <v>0</v>
      </c>
      <c r="W45" s="110">
        <v>0</v>
      </c>
      <c r="X45" s="110">
        <f t="shared" si="23"/>
        <v>0</v>
      </c>
      <c r="Y45" s="41">
        <f t="shared" si="24"/>
        <v>0</v>
      </c>
      <c r="Z45" s="80">
        <v>143731927</v>
      </c>
      <c r="AA45" s="81">
        <v>3279109</v>
      </c>
      <c r="AB45" s="81">
        <f t="shared" si="25"/>
        <v>147011036</v>
      </c>
      <c r="AC45" s="41">
        <f t="shared" si="26"/>
        <v>0</v>
      </c>
      <c r="AD45" s="80">
        <v>20355306</v>
      </c>
      <c r="AE45" s="81">
        <v>4430342</v>
      </c>
      <c r="AF45" s="81">
        <f t="shared" si="27"/>
        <v>24785648</v>
      </c>
      <c r="AG45" s="41">
        <f t="shared" si="28"/>
        <v>0.30628591126956745</v>
      </c>
      <c r="AH45" s="41">
        <f t="shared" si="29"/>
        <v>4.931296853727609</v>
      </c>
      <c r="AI45" s="13">
        <v>80923239</v>
      </c>
      <c r="AJ45" s="13">
        <v>80923239</v>
      </c>
      <c r="AK45" s="13">
        <v>24785648</v>
      </c>
      <c r="AL45" s="13"/>
    </row>
    <row r="46" spans="1:38" s="14" customFormat="1" ht="12.75">
      <c r="A46" s="30" t="s">
        <v>117</v>
      </c>
      <c r="B46" s="64" t="s">
        <v>165</v>
      </c>
      <c r="C46" s="40" t="s">
        <v>166</v>
      </c>
      <c r="D46" s="80">
        <v>190644761</v>
      </c>
      <c r="E46" s="81">
        <v>136500000</v>
      </c>
      <c r="F46" s="82">
        <f t="shared" si="15"/>
        <v>327144761</v>
      </c>
      <c r="G46" s="80">
        <v>190644761</v>
      </c>
      <c r="H46" s="81">
        <v>136500000</v>
      </c>
      <c r="I46" s="83">
        <f t="shared" si="16"/>
        <v>327144761</v>
      </c>
      <c r="J46" s="80">
        <v>34032052</v>
      </c>
      <c r="K46" s="81">
        <v>33780</v>
      </c>
      <c r="L46" s="81">
        <f t="shared" si="17"/>
        <v>34065832</v>
      </c>
      <c r="M46" s="41">
        <f t="shared" si="18"/>
        <v>0.10413075818750464</v>
      </c>
      <c r="N46" s="108">
        <v>0</v>
      </c>
      <c r="O46" s="109">
        <v>0</v>
      </c>
      <c r="P46" s="110">
        <f t="shared" si="19"/>
        <v>0</v>
      </c>
      <c r="Q46" s="41">
        <f t="shared" si="20"/>
        <v>0</v>
      </c>
      <c r="R46" s="108">
        <v>0</v>
      </c>
      <c r="S46" s="110">
        <v>0</v>
      </c>
      <c r="T46" s="110">
        <f t="shared" si="21"/>
        <v>0</v>
      </c>
      <c r="U46" s="41">
        <f t="shared" si="22"/>
        <v>0</v>
      </c>
      <c r="V46" s="108">
        <v>0</v>
      </c>
      <c r="W46" s="110">
        <v>0</v>
      </c>
      <c r="X46" s="110">
        <f t="shared" si="23"/>
        <v>0</v>
      </c>
      <c r="Y46" s="41">
        <f t="shared" si="24"/>
        <v>0</v>
      </c>
      <c r="Z46" s="80">
        <v>34032052</v>
      </c>
      <c r="AA46" s="81">
        <v>33780</v>
      </c>
      <c r="AB46" s="81">
        <f t="shared" si="25"/>
        <v>34065832</v>
      </c>
      <c r="AC46" s="41">
        <f t="shared" si="26"/>
        <v>0.10413075818750464</v>
      </c>
      <c r="AD46" s="80">
        <v>54660144</v>
      </c>
      <c r="AE46" s="81">
        <v>8814766</v>
      </c>
      <c r="AF46" s="81">
        <f t="shared" si="27"/>
        <v>63474910</v>
      </c>
      <c r="AG46" s="41">
        <f t="shared" si="28"/>
        <v>0.1318699741887246</v>
      </c>
      <c r="AH46" s="41">
        <f t="shared" si="29"/>
        <v>-0.46331815200683235</v>
      </c>
      <c r="AI46" s="13">
        <v>481344676</v>
      </c>
      <c r="AJ46" s="13">
        <v>481344676</v>
      </c>
      <c r="AK46" s="13">
        <v>63474910</v>
      </c>
      <c r="AL46" s="13"/>
    </row>
    <row r="47" spans="1:38" s="60" customFormat="1" ht="12.75">
      <c r="A47" s="65"/>
      <c r="B47" s="66" t="s">
        <v>167</v>
      </c>
      <c r="C47" s="33"/>
      <c r="D47" s="84">
        <f>SUM(D42:D46)</f>
        <v>575839449</v>
      </c>
      <c r="E47" s="85">
        <f>SUM(E42:E46)</f>
        <v>255276373</v>
      </c>
      <c r="F47" s="86">
        <f t="shared" si="15"/>
        <v>831115822</v>
      </c>
      <c r="G47" s="84">
        <f>SUM(G42:G46)</f>
        <v>575839449</v>
      </c>
      <c r="H47" s="85">
        <f>SUM(H42:H46)</f>
        <v>255276373</v>
      </c>
      <c r="I47" s="86">
        <f t="shared" si="16"/>
        <v>831115822</v>
      </c>
      <c r="J47" s="84">
        <f>SUM(J42:J46)</f>
        <v>275456657</v>
      </c>
      <c r="K47" s="85">
        <f>SUM(K42:K46)</f>
        <v>20085961</v>
      </c>
      <c r="L47" s="85">
        <f t="shared" si="17"/>
        <v>295542618</v>
      </c>
      <c r="M47" s="45">
        <f t="shared" si="18"/>
        <v>0.3555973910938252</v>
      </c>
      <c r="N47" s="114">
        <f>SUM(N42:N46)</f>
        <v>0</v>
      </c>
      <c r="O47" s="115">
        <f>SUM(O42:O46)</f>
        <v>0</v>
      </c>
      <c r="P47" s="116">
        <f t="shared" si="19"/>
        <v>0</v>
      </c>
      <c r="Q47" s="45">
        <f t="shared" si="20"/>
        <v>0</v>
      </c>
      <c r="R47" s="114">
        <f>SUM(R42:R46)</f>
        <v>0</v>
      </c>
      <c r="S47" s="116">
        <f>SUM(S42:S46)</f>
        <v>0</v>
      </c>
      <c r="T47" s="116">
        <f t="shared" si="21"/>
        <v>0</v>
      </c>
      <c r="U47" s="45">
        <f t="shared" si="22"/>
        <v>0</v>
      </c>
      <c r="V47" s="114">
        <f>SUM(V42:V46)</f>
        <v>0</v>
      </c>
      <c r="W47" s="116">
        <f>SUM(W42:W46)</f>
        <v>0</v>
      </c>
      <c r="X47" s="116">
        <f t="shared" si="23"/>
        <v>0</v>
      </c>
      <c r="Y47" s="45">
        <f t="shared" si="24"/>
        <v>0</v>
      </c>
      <c r="Z47" s="84">
        <f>SUM(Z42:Z46)</f>
        <v>275456657</v>
      </c>
      <c r="AA47" s="85">
        <f>SUM(AA42:AA46)</f>
        <v>20085961</v>
      </c>
      <c r="AB47" s="85">
        <f t="shared" si="25"/>
        <v>295542618</v>
      </c>
      <c r="AC47" s="45">
        <f t="shared" si="26"/>
        <v>0.3555973910938252</v>
      </c>
      <c r="AD47" s="84">
        <f>SUM(AD42:AD46)</f>
        <v>149177002</v>
      </c>
      <c r="AE47" s="85">
        <f>SUM(AE42:AE46)</f>
        <v>45890006</v>
      </c>
      <c r="AF47" s="85">
        <f t="shared" si="27"/>
        <v>195067008</v>
      </c>
      <c r="AG47" s="45">
        <f t="shared" si="28"/>
        <v>0.1944061485986076</v>
      </c>
      <c r="AH47" s="45">
        <f t="shared" si="29"/>
        <v>0.5150825402520143</v>
      </c>
      <c r="AI47" s="67">
        <f>SUM(AI42:AI46)</f>
        <v>1003399375</v>
      </c>
      <c r="AJ47" s="67">
        <f>SUM(AJ42:AJ46)</f>
        <v>1062762571</v>
      </c>
      <c r="AK47" s="67">
        <f>SUM(AK42:AK46)</f>
        <v>195067008</v>
      </c>
      <c r="AL47" s="67"/>
    </row>
    <row r="48" spans="1:38" s="14" customFormat="1" ht="12.75">
      <c r="A48" s="30" t="s">
        <v>98</v>
      </c>
      <c r="B48" s="64" t="s">
        <v>168</v>
      </c>
      <c r="C48" s="40" t="s">
        <v>169</v>
      </c>
      <c r="D48" s="80">
        <v>102280315</v>
      </c>
      <c r="E48" s="81">
        <v>0</v>
      </c>
      <c r="F48" s="82">
        <f t="shared" si="15"/>
        <v>102280315</v>
      </c>
      <c r="G48" s="80">
        <v>102280315</v>
      </c>
      <c r="H48" s="81">
        <v>0</v>
      </c>
      <c r="I48" s="83">
        <f t="shared" si="16"/>
        <v>102280315</v>
      </c>
      <c r="J48" s="80">
        <v>5790098</v>
      </c>
      <c r="K48" s="81">
        <v>3819637</v>
      </c>
      <c r="L48" s="81">
        <f t="shared" si="17"/>
        <v>9609735</v>
      </c>
      <c r="M48" s="41">
        <f t="shared" si="18"/>
        <v>0.0939548827161903</v>
      </c>
      <c r="N48" s="108">
        <v>0</v>
      </c>
      <c r="O48" s="109">
        <v>0</v>
      </c>
      <c r="P48" s="110">
        <f t="shared" si="19"/>
        <v>0</v>
      </c>
      <c r="Q48" s="41">
        <f t="shared" si="20"/>
        <v>0</v>
      </c>
      <c r="R48" s="108">
        <v>0</v>
      </c>
      <c r="S48" s="110">
        <v>0</v>
      </c>
      <c r="T48" s="110">
        <f t="shared" si="21"/>
        <v>0</v>
      </c>
      <c r="U48" s="41">
        <f t="shared" si="22"/>
        <v>0</v>
      </c>
      <c r="V48" s="108">
        <v>0</v>
      </c>
      <c r="W48" s="110">
        <v>0</v>
      </c>
      <c r="X48" s="110">
        <f t="shared" si="23"/>
        <v>0</v>
      </c>
      <c r="Y48" s="41">
        <f t="shared" si="24"/>
        <v>0</v>
      </c>
      <c r="Z48" s="80">
        <v>5790098</v>
      </c>
      <c r="AA48" s="81">
        <v>3819637</v>
      </c>
      <c r="AB48" s="81">
        <f t="shared" si="25"/>
        <v>9609735</v>
      </c>
      <c r="AC48" s="41">
        <f t="shared" si="26"/>
        <v>0.0939548827161903</v>
      </c>
      <c r="AD48" s="80">
        <v>17986827</v>
      </c>
      <c r="AE48" s="81">
        <v>5937660</v>
      </c>
      <c r="AF48" s="81">
        <f t="shared" si="27"/>
        <v>23924487</v>
      </c>
      <c r="AG48" s="41">
        <f t="shared" si="28"/>
        <v>0.15411036123083774</v>
      </c>
      <c r="AH48" s="41">
        <f t="shared" si="29"/>
        <v>-0.5983305723545922</v>
      </c>
      <c r="AI48" s="13">
        <v>155242560</v>
      </c>
      <c r="AJ48" s="13">
        <v>155242560</v>
      </c>
      <c r="AK48" s="13">
        <v>23924487</v>
      </c>
      <c r="AL48" s="13"/>
    </row>
    <row r="49" spans="1:38" s="14" customFormat="1" ht="12.75">
      <c r="A49" s="30" t="s">
        <v>98</v>
      </c>
      <c r="B49" s="64" t="s">
        <v>170</v>
      </c>
      <c r="C49" s="40" t="s">
        <v>171</v>
      </c>
      <c r="D49" s="80">
        <v>65280589</v>
      </c>
      <c r="E49" s="81">
        <v>24226616</v>
      </c>
      <c r="F49" s="82">
        <f t="shared" si="15"/>
        <v>89507205</v>
      </c>
      <c r="G49" s="80">
        <v>65280589</v>
      </c>
      <c r="H49" s="81">
        <v>24226616</v>
      </c>
      <c r="I49" s="83">
        <f t="shared" si="16"/>
        <v>89507205</v>
      </c>
      <c r="J49" s="80">
        <v>24449694</v>
      </c>
      <c r="K49" s="81">
        <v>7950029</v>
      </c>
      <c r="L49" s="81">
        <f t="shared" si="17"/>
        <v>32399723</v>
      </c>
      <c r="M49" s="41">
        <f t="shared" si="18"/>
        <v>0.36197893789667546</v>
      </c>
      <c r="N49" s="108">
        <v>0</v>
      </c>
      <c r="O49" s="109">
        <v>0</v>
      </c>
      <c r="P49" s="110">
        <f t="shared" si="19"/>
        <v>0</v>
      </c>
      <c r="Q49" s="41">
        <f t="shared" si="20"/>
        <v>0</v>
      </c>
      <c r="R49" s="108">
        <v>0</v>
      </c>
      <c r="S49" s="110">
        <v>0</v>
      </c>
      <c r="T49" s="110">
        <f t="shared" si="21"/>
        <v>0</v>
      </c>
      <c r="U49" s="41">
        <f t="shared" si="22"/>
        <v>0</v>
      </c>
      <c r="V49" s="108">
        <v>0</v>
      </c>
      <c r="W49" s="110">
        <v>0</v>
      </c>
      <c r="X49" s="110">
        <f t="shared" si="23"/>
        <v>0</v>
      </c>
      <c r="Y49" s="41">
        <f t="shared" si="24"/>
        <v>0</v>
      </c>
      <c r="Z49" s="80">
        <v>24449694</v>
      </c>
      <c r="AA49" s="81">
        <v>7950029</v>
      </c>
      <c r="AB49" s="81">
        <f t="shared" si="25"/>
        <v>32399723</v>
      </c>
      <c r="AC49" s="41">
        <f t="shared" si="26"/>
        <v>0.36197893789667546</v>
      </c>
      <c r="AD49" s="80">
        <v>10408916</v>
      </c>
      <c r="AE49" s="81">
        <v>7531483</v>
      </c>
      <c r="AF49" s="81">
        <f t="shared" si="27"/>
        <v>17940399</v>
      </c>
      <c r="AG49" s="41">
        <f t="shared" si="28"/>
        <v>0.25599718940172944</v>
      </c>
      <c r="AH49" s="41">
        <f t="shared" si="29"/>
        <v>0.8059644604336837</v>
      </c>
      <c r="AI49" s="13">
        <v>70080453</v>
      </c>
      <c r="AJ49" s="13">
        <v>70080453</v>
      </c>
      <c r="AK49" s="13">
        <v>17940399</v>
      </c>
      <c r="AL49" s="13"/>
    </row>
    <row r="50" spans="1:38" s="14" customFormat="1" ht="12.75">
      <c r="A50" s="30" t="s">
        <v>98</v>
      </c>
      <c r="B50" s="64" t="s">
        <v>172</v>
      </c>
      <c r="C50" s="40" t="s">
        <v>173</v>
      </c>
      <c r="D50" s="80">
        <v>90209949</v>
      </c>
      <c r="E50" s="81">
        <v>34014650</v>
      </c>
      <c r="F50" s="82">
        <f t="shared" si="15"/>
        <v>124224599</v>
      </c>
      <c r="G50" s="80">
        <v>90209949</v>
      </c>
      <c r="H50" s="81">
        <v>34014650</v>
      </c>
      <c r="I50" s="83">
        <f t="shared" si="16"/>
        <v>124224599</v>
      </c>
      <c r="J50" s="80">
        <v>29819411</v>
      </c>
      <c r="K50" s="81">
        <v>9769080</v>
      </c>
      <c r="L50" s="81">
        <f t="shared" si="17"/>
        <v>39588491</v>
      </c>
      <c r="M50" s="41">
        <f t="shared" si="18"/>
        <v>0.31868479607650013</v>
      </c>
      <c r="N50" s="108">
        <v>0</v>
      </c>
      <c r="O50" s="109">
        <v>0</v>
      </c>
      <c r="P50" s="110">
        <f t="shared" si="19"/>
        <v>0</v>
      </c>
      <c r="Q50" s="41">
        <f t="shared" si="20"/>
        <v>0</v>
      </c>
      <c r="R50" s="108">
        <v>0</v>
      </c>
      <c r="S50" s="110">
        <v>0</v>
      </c>
      <c r="T50" s="110">
        <f t="shared" si="21"/>
        <v>0</v>
      </c>
      <c r="U50" s="41">
        <f t="shared" si="22"/>
        <v>0</v>
      </c>
      <c r="V50" s="108">
        <v>0</v>
      </c>
      <c r="W50" s="110">
        <v>0</v>
      </c>
      <c r="X50" s="110">
        <f t="shared" si="23"/>
        <v>0</v>
      </c>
      <c r="Y50" s="41">
        <f t="shared" si="24"/>
        <v>0</v>
      </c>
      <c r="Z50" s="80">
        <v>29819411</v>
      </c>
      <c r="AA50" s="81">
        <v>9769080</v>
      </c>
      <c r="AB50" s="81">
        <f t="shared" si="25"/>
        <v>39588491</v>
      </c>
      <c r="AC50" s="41">
        <f t="shared" si="26"/>
        <v>0.31868479607650013</v>
      </c>
      <c r="AD50" s="80">
        <v>23088979</v>
      </c>
      <c r="AE50" s="81">
        <v>4482680</v>
      </c>
      <c r="AF50" s="81">
        <f t="shared" si="27"/>
        <v>27571659</v>
      </c>
      <c r="AG50" s="41">
        <f t="shared" si="28"/>
        <v>0.22195007447760004</v>
      </c>
      <c r="AH50" s="41">
        <f t="shared" si="29"/>
        <v>0.4358400051299054</v>
      </c>
      <c r="AI50" s="13">
        <v>124224599</v>
      </c>
      <c r="AJ50" s="13">
        <v>124224599</v>
      </c>
      <c r="AK50" s="13">
        <v>27571659</v>
      </c>
      <c r="AL50" s="13"/>
    </row>
    <row r="51" spans="1:38" s="14" customFormat="1" ht="12.75">
      <c r="A51" s="30" t="s">
        <v>98</v>
      </c>
      <c r="B51" s="64" t="s">
        <v>174</v>
      </c>
      <c r="C51" s="40" t="s">
        <v>175</v>
      </c>
      <c r="D51" s="80">
        <v>90823255</v>
      </c>
      <c r="E51" s="81">
        <v>47480647</v>
      </c>
      <c r="F51" s="82">
        <f t="shared" si="15"/>
        <v>138303902</v>
      </c>
      <c r="G51" s="80">
        <v>90823255</v>
      </c>
      <c r="H51" s="81">
        <v>47480647</v>
      </c>
      <c r="I51" s="83">
        <f t="shared" si="16"/>
        <v>138303902</v>
      </c>
      <c r="J51" s="80">
        <v>16093639</v>
      </c>
      <c r="K51" s="81">
        <v>5687741</v>
      </c>
      <c r="L51" s="81">
        <f t="shared" si="17"/>
        <v>21781380</v>
      </c>
      <c r="M51" s="41">
        <f t="shared" si="18"/>
        <v>0.15748926592107285</v>
      </c>
      <c r="N51" s="108">
        <v>0</v>
      </c>
      <c r="O51" s="109">
        <v>0</v>
      </c>
      <c r="P51" s="110">
        <f t="shared" si="19"/>
        <v>0</v>
      </c>
      <c r="Q51" s="41">
        <f t="shared" si="20"/>
        <v>0</v>
      </c>
      <c r="R51" s="108">
        <v>0</v>
      </c>
      <c r="S51" s="110">
        <v>0</v>
      </c>
      <c r="T51" s="110">
        <f t="shared" si="21"/>
        <v>0</v>
      </c>
      <c r="U51" s="41">
        <f t="shared" si="22"/>
        <v>0</v>
      </c>
      <c r="V51" s="108">
        <v>0</v>
      </c>
      <c r="W51" s="110">
        <v>0</v>
      </c>
      <c r="X51" s="110">
        <f t="shared" si="23"/>
        <v>0</v>
      </c>
      <c r="Y51" s="41">
        <f t="shared" si="24"/>
        <v>0</v>
      </c>
      <c r="Z51" s="80">
        <v>16093639</v>
      </c>
      <c r="AA51" s="81">
        <v>5687741</v>
      </c>
      <c r="AB51" s="81">
        <f t="shared" si="25"/>
        <v>21781380</v>
      </c>
      <c r="AC51" s="41">
        <f t="shared" si="26"/>
        <v>0.15748926592107285</v>
      </c>
      <c r="AD51" s="80">
        <v>26475745</v>
      </c>
      <c r="AE51" s="81">
        <v>17987782</v>
      </c>
      <c r="AF51" s="81">
        <f t="shared" si="27"/>
        <v>44463527</v>
      </c>
      <c r="AG51" s="41">
        <f t="shared" si="28"/>
        <v>0</v>
      </c>
      <c r="AH51" s="41">
        <f t="shared" si="29"/>
        <v>-0.510129279667805</v>
      </c>
      <c r="AI51" s="13">
        <v>0</v>
      </c>
      <c r="AJ51" s="13">
        <v>0</v>
      </c>
      <c r="AK51" s="13">
        <v>44463527</v>
      </c>
      <c r="AL51" s="13"/>
    </row>
    <row r="52" spans="1:38" s="14" customFormat="1" ht="12.75">
      <c r="A52" s="30" t="s">
        <v>98</v>
      </c>
      <c r="B52" s="64" t="s">
        <v>176</v>
      </c>
      <c r="C52" s="40" t="s">
        <v>177</v>
      </c>
      <c r="D52" s="80">
        <v>623641921</v>
      </c>
      <c r="E52" s="81">
        <v>115862000</v>
      </c>
      <c r="F52" s="82">
        <f t="shared" si="15"/>
        <v>739503921</v>
      </c>
      <c r="G52" s="80">
        <v>623641921</v>
      </c>
      <c r="H52" s="81">
        <v>115862000</v>
      </c>
      <c r="I52" s="83">
        <f t="shared" si="16"/>
        <v>739503921</v>
      </c>
      <c r="J52" s="80">
        <v>134241975</v>
      </c>
      <c r="K52" s="81">
        <v>55026502</v>
      </c>
      <c r="L52" s="81">
        <f t="shared" si="17"/>
        <v>189268477</v>
      </c>
      <c r="M52" s="41">
        <f t="shared" si="18"/>
        <v>0.25593978831655173</v>
      </c>
      <c r="N52" s="108">
        <v>0</v>
      </c>
      <c r="O52" s="109">
        <v>0</v>
      </c>
      <c r="P52" s="110">
        <f t="shared" si="19"/>
        <v>0</v>
      </c>
      <c r="Q52" s="41">
        <f t="shared" si="20"/>
        <v>0</v>
      </c>
      <c r="R52" s="108">
        <v>0</v>
      </c>
      <c r="S52" s="110">
        <v>0</v>
      </c>
      <c r="T52" s="110">
        <f t="shared" si="21"/>
        <v>0</v>
      </c>
      <c r="U52" s="41">
        <f t="shared" si="22"/>
        <v>0</v>
      </c>
      <c r="V52" s="108">
        <v>0</v>
      </c>
      <c r="W52" s="110">
        <v>0</v>
      </c>
      <c r="X52" s="110">
        <f t="shared" si="23"/>
        <v>0</v>
      </c>
      <c r="Y52" s="41">
        <f t="shared" si="24"/>
        <v>0</v>
      </c>
      <c r="Z52" s="80">
        <v>134241975</v>
      </c>
      <c r="AA52" s="81">
        <v>55026502</v>
      </c>
      <c r="AB52" s="81">
        <f t="shared" si="25"/>
        <v>189268477</v>
      </c>
      <c r="AC52" s="41">
        <f t="shared" si="26"/>
        <v>0.25593978831655173</v>
      </c>
      <c r="AD52" s="80">
        <v>174026346</v>
      </c>
      <c r="AE52" s="81">
        <v>21804469</v>
      </c>
      <c r="AF52" s="81">
        <f t="shared" si="27"/>
        <v>195830815</v>
      </c>
      <c r="AG52" s="41">
        <f t="shared" si="28"/>
        <v>0.24205089080073702</v>
      </c>
      <c r="AH52" s="41">
        <f t="shared" si="29"/>
        <v>-0.033510241991282164</v>
      </c>
      <c r="AI52" s="13">
        <v>809048107</v>
      </c>
      <c r="AJ52" s="13">
        <v>809048107</v>
      </c>
      <c r="AK52" s="13">
        <v>195830815</v>
      </c>
      <c r="AL52" s="13"/>
    </row>
    <row r="53" spans="1:38" s="14" customFormat="1" ht="12.75">
      <c r="A53" s="30" t="s">
        <v>117</v>
      </c>
      <c r="B53" s="64" t="s">
        <v>178</v>
      </c>
      <c r="C53" s="40" t="s">
        <v>179</v>
      </c>
      <c r="D53" s="80">
        <v>1085268521</v>
      </c>
      <c r="E53" s="81">
        <v>280806270</v>
      </c>
      <c r="F53" s="82">
        <f t="shared" si="15"/>
        <v>1366074791</v>
      </c>
      <c r="G53" s="80">
        <v>1085268521</v>
      </c>
      <c r="H53" s="81">
        <v>280806270</v>
      </c>
      <c r="I53" s="83">
        <f t="shared" si="16"/>
        <v>1366074791</v>
      </c>
      <c r="J53" s="80">
        <v>158766995</v>
      </c>
      <c r="K53" s="81">
        <v>15842938</v>
      </c>
      <c r="L53" s="81">
        <f t="shared" si="17"/>
        <v>174609933</v>
      </c>
      <c r="M53" s="41">
        <f t="shared" si="18"/>
        <v>0.12781872131040592</v>
      </c>
      <c r="N53" s="108">
        <v>0</v>
      </c>
      <c r="O53" s="109">
        <v>0</v>
      </c>
      <c r="P53" s="110">
        <f t="shared" si="19"/>
        <v>0</v>
      </c>
      <c r="Q53" s="41">
        <f t="shared" si="20"/>
        <v>0</v>
      </c>
      <c r="R53" s="108">
        <v>0</v>
      </c>
      <c r="S53" s="110">
        <v>0</v>
      </c>
      <c r="T53" s="110">
        <f t="shared" si="21"/>
        <v>0</v>
      </c>
      <c r="U53" s="41">
        <f t="shared" si="22"/>
        <v>0</v>
      </c>
      <c r="V53" s="108">
        <v>0</v>
      </c>
      <c r="W53" s="110">
        <v>0</v>
      </c>
      <c r="X53" s="110">
        <f t="shared" si="23"/>
        <v>0</v>
      </c>
      <c r="Y53" s="41">
        <f t="shared" si="24"/>
        <v>0</v>
      </c>
      <c r="Z53" s="80">
        <v>158766995</v>
      </c>
      <c r="AA53" s="81">
        <v>15842938</v>
      </c>
      <c r="AB53" s="81">
        <f t="shared" si="25"/>
        <v>174609933</v>
      </c>
      <c r="AC53" s="41">
        <f t="shared" si="26"/>
        <v>0.12781872131040592</v>
      </c>
      <c r="AD53" s="80">
        <v>97339930</v>
      </c>
      <c r="AE53" s="81">
        <v>61209904</v>
      </c>
      <c r="AF53" s="81">
        <f t="shared" si="27"/>
        <v>158549834</v>
      </c>
      <c r="AG53" s="41">
        <f t="shared" si="28"/>
        <v>0.11212378025703246</v>
      </c>
      <c r="AH53" s="41">
        <f t="shared" si="29"/>
        <v>0.10129369798015686</v>
      </c>
      <c r="AI53" s="13">
        <v>1414060725</v>
      </c>
      <c r="AJ53" s="13">
        <v>1414060725</v>
      </c>
      <c r="AK53" s="13">
        <v>158549834</v>
      </c>
      <c r="AL53" s="13"/>
    </row>
    <row r="54" spans="1:38" s="60" customFormat="1" ht="12.75">
      <c r="A54" s="65"/>
      <c r="B54" s="66" t="s">
        <v>180</v>
      </c>
      <c r="C54" s="33"/>
      <c r="D54" s="84">
        <f>SUM(D48:D53)</f>
        <v>2057504550</v>
      </c>
      <c r="E54" s="85">
        <f>SUM(E48:E53)</f>
        <v>502390183</v>
      </c>
      <c r="F54" s="86">
        <f t="shared" si="15"/>
        <v>2559894733</v>
      </c>
      <c r="G54" s="84">
        <f>SUM(G48:G53)</f>
        <v>2057504550</v>
      </c>
      <c r="H54" s="85">
        <f>SUM(H48:H53)</f>
        <v>502390183</v>
      </c>
      <c r="I54" s="86">
        <f t="shared" si="16"/>
        <v>2559894733</v>
      </c>
      <c r="J54" s="84">
        <f>SUM(J48:J53)</f>
        <v>369161812</v>
      </c>
      <c r="K54" s="85">
        <f>SUM(K48:K53)</f>
        <v>98095927</v>
      </c>
      <c r="L54" s="85">
        <f t="shared" si="17"/>
        <v>467257739</v>
      </c>
      <c r="M54" s="45">
        <f t="shared" si="18"/>
        <v>0.18253005991867868</v>
      </c>
      <c r="N54" s="114">
        <f>SUM(N48:N53)</f>
        <v>0</v>
      </c>
      <c r="O54" s="115">
        <f>SUM(O48:O53)</f>
        <v>0</v>
      </c>
      <c r="P54" s="116">
        <f t="shared" si="19"/>
        <v>0</v>
      </c>
      <c r="Q54" s="45">
        <f t="shared" si="20"/>
        <v>0</v>
      </c>
      <c r="R54" s="114">
        <f>SUM(R48:R53)</f>
        <v>0</v>
      </c>
      <c r="S54" s="116">
        <f>SUM(S48:S53)</f>
        <v>0</v>
      </c>
      <c r="T54" s="116">
        <f t="shared" si="21"/>
        <v>0</v>
      </c>
      <c r="U54" s="45">
        <f t="shared" si="22"/>
        <v>0</v>
      </c>
      <c r="V54" s="114">
        <f>SUM(V48:V53)</f>
        <v>0</v>
      </c>
      <c r="W54" s="116">
        <f>SUM(W48:W53)</f>
        <v>0</v>
      </c>
      <c r="X54" s="116">
        <f t="shared" si="23"/>
        <v>0</v>
      </c>
      <c r="Y54" s="45">
        <f t="shared" si="24"/>
        <v>0</v>
      </c>
      <c r="Z54" s="84">
        <f>SUM(Z48:Z53)</f>
        <v>369161812</v>
      </c>
      <c r="AA54" s="85">
        <f>SUM(AA48:AA53)</f>
        <v>98095927</v>
      </c>
      <c r="AB54" s="85">
        <f t="shared" si="25"/>
        <v>467257739</v>
      </c>
      <c r="AC54" s="45">
        <f t="shared" si="26"/>
        <v>0.18253005991867868</v>
      </c>
      <c r="AD54" s="84">
        <f>SUM(AD48:AD53)</f>
        <v>349326743</v>
      </c>
      <c r="AE54" s="85">
        <f>SUM(AE48:AE53)</f>
        <v>118953978</v>
      </c>
      <c r="AF54" s="85">
        <f t="shared" si="27"/>
        <v>468280721</v>
      </c>
      <c r="AG54" s="45">
        <f t="shared" si="28"/>
        <v>0.18202225256004684</v>
      </c>
      <c r="AH54" s="45">
        <f t="shared" si="29"/>
        <v>-0.0021845486139498993</v>
      </c>
      <c r="AI54" s="67">
        <f>SUM(AI48:AI53)</f>
        <v>2572656444</v>
      </c>
      <c r="AJ54" s="67">
        <f>SUM(AJ48:AJ53)</f>
        <v>2572656444</v>
      </c>
      <c r="AK54" s="67">
        <f>SUM(AK48:AK53)</f>
        <v>468280721</v>
      </c>
      <c r="AL54" s="67"/>
    </row>
    <row r="55" spans="1:38" s="14" customFormat="1" ht="12.75">
      <c r="A55" s="30" t="s">
        <v>98</v>
      </c>
      <c r="B55" s="64" t="s">
        <v>181</v>
      </c>
      <c r="C55" s="40" t="s">
        <v>182</v>
      </c>
      <c r="D55" s="80">
        <v>170914</v>
      </c>
      <c r="E55" s="81">
        <v>123713129</v>
      </c>
      <c r="F55" s="82">
        <f t="shared" si="15"/>
        <v>123884043</v>
      </c>
      <c r="G55" s="80">
        <v>170914</v>
      </c>
      <c r="H55" s="81">
        <v>123713129</v>
      </c>
      <c r="I55" s="82">
        <f t="shared" si="16"/>
        <v>123884043</v>
      </c>
      <c r="J55" s="80">
        <v>18761979</v>
      </c>
      <c r="K55" s="94">
        <v>2135478</v>
      </c>
      <c r="L55" s="81">
        <f t="shared" si="17"/>
        <v>20897457</v>
      </c>
      <c r="M55" s="41">
        <f t="shared" si="18"/>
        <v>0.16868562321622002</v>
      </c>
      <c r="N55" s="108">
        <v>0</v>
      </c>
      <c r="O55" s="109">
        <v>0</v>
      </c>
      <c r="P55" s="110">
        <f t="shared" si="19"/>
        <v>0</v>
      </c>
      <c r="Q55" s="41">
        <f t="shared" si="20"/>
        <v>0</v>
      </c>
      <c r="R55" s="108">
        <v>0</v>
      </c>
      <c r="S55" s="110">
        <v>0</v>
      </c>
      <c r="T55" s="110">
        <f t="shared" si="21"/>
        <v>0</v>
      </c>
      <c r="U55" s="41">
        <f t="shared" si="22"/>
        <v>0</v>
      </c>
      <c r="V55" s="108">
        <v>0</v>
      </c>
      <c r="W55" s="110">
        <v>0</v>
      </c>
      <c r="X55" s="110">
        <f t="shared" si="23"/>
        <v>0</v>
      </c>
      <c r="Y55" s="41">
        <f t="shared" si="24"/>
        <v>0</v>
      </c>
      <c r="Z55" s="80">
        <v>18761979</v>
      </c>
      <c r="AA55" s="81">
        <v>2135478</v>
      </c>
      <c r="AB55" s="81">
        <f t="shared" si="25"/>
        <v>20897457</v>
      </c>
      <c r="AC55" s="41">
        <f t="shared" si="26"/>
        <v>0.16868562321622002</v>
      </c>
      <c r="AD55" s="80">
        <v>22964501</v>
      </c>
      <c r="AE55" s="81">
        <v>3944124</v>
      </c>
      <c r="AF55" s="81">
        <f t="shared" si="27"/>
        <v>26908625</v>
      </c>
      <c r="AG55" s="41">
        <f t="shared" si="28"/>
        <v>0.0970061213233306</v>
      </c>
      <c r="AH55" s="41">
        <f t="shared" si="29"/>
        <v>-0.22339186784906329</v>
      </c>
      <c r="AI55" s="13">
        <v>277391000</v>
      </c>
      <c r="AJ55" s="13">
        <v>275964534</v>
      </c>
      <c r="AK55" s="13">
        <v>26908625</v>
      </c>
      <c r="AL55" s="13"/>
    </row>
    <row r="56" spans="1:38" s="14" customFormat="1" ht="12.75">
      <c r="A56" s="30" t="s">
        <v>98</v>
      </c>
      <c r="B56" s="64" t="s">
        <v>183</v>
      </c>
      <c r="C56" s="40" t="s">
        <v>184</v>
      </c>
      <c r="D56" s="80">
        <v>78738284</v>
      </c>
      <c r="E56" s="81">
        <v>67104490</v>
      </c>
      <c r="F56" s="82">
        <f t="shared" si="15"/>
        <v>145842774</v>
      </c>
      <c r="G56" s="80">
        <v>78738284</v>
      </c>
      <c r="H56" s="81">
        <v>67104490</v>
      </c>
      <c r="I56" s="83">
        <f t="shared" si="16"/>
        <v>145842774</v>
      </c>
      <c r="J56" s="80">
        <v>13536185</v>
      </c>
      <c r="K56" s="81">
        <v>14047118</v>
      </c>
      <c r="L56" s="81">
        <f t="shared" si="17"/>
        <v>27583303</v>
      </c>
      <c r="M56" s="41">
        <f t="shared" si="18"/>
        <v>0.18913040559692043</v>
      </c>
      <c r="N56" s="108">
        <v>0</v>
      </c>
      <c r="O56" s="109">
        <v>0</v>
      </c>
      <c r="P56" s="110">
        <f t="shared" si="19"/>
        <v>0</v>
      </c>
      <c r="Q56" s="41">
        <f t="shared" si="20"/>
        <v>0</v>
      </c>
      <c r="R56" s="108">
        <v>0</v>
      </c>
      <c r="S56" s="110">
        <v>0</v>
      </c>
      <c r="T56" s="110">
        <f t="shared" si="21"/>
        <v>0</v>
      </c>
      <c r="U56" s="41">
        <f t="shared" si="22"/>
        <v>0</v>
      </c>
      <c r="V56" s="108">
        <v>0</v>
      </c>
      <c r="W56" s="110">
        <v>0</v>
      </c>
      <c r="X56" s="110">
        <f t="shared" si="23"/>
        <v>0</v>
      </c>
      <c r="Y56" s="41">
        <f t="shared" si="24"/>
        <v>0</v>
      </c>
      <c r="Z56" s="80">
        <v>13536185</v>
      </c>
      <c r="AA56" s="81">
        <v>14047118</v>
      </c>
      <c r="AB56" s="81">
        <f t="shared" si="25"/>
        <v>27583303</v>
      </c>
      <c r="AC56" s="41">
        <f t="shared" si="26"/>
        <v>0.18913040559692043</v>
      </c>
      <c r="AD56" s="80">
        <v>12991854</v>
      </c>
      <c r="AE56" s="81">
        <v>12340766</v>
      </c>
      <c r="AF56" s="81">
        <f t="shared" si="27"/>
        <v>25332620</v>
      </c>
      <c r="AG56" s="41">
        <f t="shared" si="28"/>
        <v>0.17435801366868123</v>
      </c>
      <c r="AH56" s="41">
        <f t="shared" si="29"/>
        <v>0.08884525169524515</v>
      </c>
      <c r="AI56" s="13">
        <v>145290827</v>
      </c>
      <c r="AJ56" s="13">
        <v>145290827</v>
      </c>
      <c r="AK56" s="13">
        <v>25332620</v>
      </c>
      <c r="AL56" s="13"/>
    </row>
    <row r="57" spans="1:38" s="14" customFormat="1" ht="12.75">
      <c r="A57" s="30" t="s">
        <v>98</v>
      </c>
      <c r="B57" s="64" t="s">
        <v>185</v>
      </c>
      <c r="C57" s="40" t="s">
        <v>186</v>
      </c>
      <c r="D57" s="80">
        <v>0</v>
      </c>
      <c r="E57" s="81">
        <v>251116269</v>
      </c>
      <c r="F57" s="82">
        <f t="shared" si="15"/>
        <v>251116269</v>
      </c>
      <c r="G57" s="80">
        <v>0</v>
      </c>
      <c r="H57" s="81">
        <v>251116269</v>
      </c>
      <c r="I57" s="83">
        <f t="shared" si="16"/>
        <v>251116269</v>
      </c>
      <c r="J57" s="80">
        <v>20994762</v>
      </c>
      <c r="K57" s="81">
        <v>2874747</v>
      </c>
      <c r="L57" s="81">
        <f t="shared" si="17"/>
        <v>23869509</v>
      </c>
      <c r="M57" s="41">
        <f t="shared" si="18"/>
        <v>0.0950536143876843</v>
      </c>
      <c r="N57" s="108">
        <v>0</v>
      </c>
      <c r="O57" s="109">
        <v>0</v>
      </c>
      <c r="P57" s="110">
        <f t="shared" si="19"/>
        <v>0</v>
      </c>
      <c r="Q57" s="41">
        <f t="shared" si="20"/>
        <v>0</v>
      </c>
      <c r="R57" s="108">
        <v>0</v>
      </c>
      <c r="S57" s="110">
        <v>0</v>
      </c>
      <c r="T57" s="110">
        <f t="shared" si="21"/>
        <v>0</v>
      </c>
      <c r="U57" s="41">
        <f t="shared" si="22"/>
        <v>0</v>
      </c>
      <c r="V57" s="108">
        <v>0</v>
      </c>
      <c r="W57" s="110">
        <v>0</v>
      </c>
      <c r="X57" s="110">
        <f t="shared" si="23"/>
        <v>0</v>
      </c>
      <c r="Y57" s="41">
        <f t="shared" si="24"/>
        <v>0</v>
      </c>
      <c r="Z57" s="80">
        <v>20994762</v>
      </c>
      <c r="AA57" s="81">
        <v>2874747</v>
      </c>
      <c r="AB57" s="81">
        <f t="shared" si="25"/>
        <v>23869509</v>
      </c>
      <c r="AC57" s="41">
        <f t="shared" si="26"/>
        <v>0.0950536143876843</v>
      </c>
      <c r="AD57" s="80">
        <v>12992936</v>
      </c>
      <c r="AE57" s="81">
        <v>3971864</v>
      </c>
      <c r="AF57" s="81">
        <f t="shared" si="27"/>
        <v>16964800</v>
      </c>
      <c r="AG57" s="41">
        <f t="shared" si="28"/>
        <v>0.19277533830169663</v>
      </c>
      <c r="AH57" s="41">
        <f t="shared" si="29"/>
        <v>0.40700208667358284</v>
      </c>
      <c r="AI57" s="13">
        <v>88002958</v>
      </c>
      <c r="AJ57" s="13">
        <v>88002958</v>
      </c>
      <c r="AK57" s="13">
        <v>16964800</v>
      </c>
      <c r="AL57" s="13"/>
    </row>
    <row r="58" spans="1:38" s="14" customFormat="1" ht="12.75">
      <c r="A58" s="30" t="s">
        <v>98</v>
      </c>
      <c r="B58" s="64" t="s">
        <v>187</v>
      </c>
      <c r="C58" s="40" t="s">
        <v>188</v>
      </c>
      <c r="D58" s="80">
        <v>59488428</v>
      </c>
      <c r="E58" s="81">
        <v>35732000</v>
      </c>
      <c r="F58" s="82">
        <f t="shared" si="15"/>
        <v>95220428</v>
      </c>
      <c r="G58" s="80">
        <v>59488428</v>
      </c>
      <c r="H58" s="81">
        <v>35732000</v>
      </c>
      <c r="I58" s="82">
        <f t="shared" si="16"/>
        <v>95220428</v>
      </c>
      <c r="J58" s="80">
        <v>27923793</v>
      </c>
      <c r="K58" s="94">
        <v>8667553</v>
      </c>
      <c r="L58" s="81">
        <f t="shared" si="17"/>
        <v>36591346</v>
      </c>
      <c r="M58" s="41">
        <f t="shared" si="18"/>
        <v>0.384280419323467</v>
      </c>
      <c r="N58" s="108">
        <v>0</v>
      </c>
      <c r="O58" s="109">
        <v>0</v>
      </c>
      <c r="P58" s="110">
        <f t="shared" si="19"/>
        <v>0</v>
      </c>
      <c r="Q58" s="41">
        <f t="shared" si="20"/>
        <v>0</v>
      </c>
      <c r="R58" s="108">
        <v>0</v>
      </c>
      <c r="S58" s="110">
        <v>0</v>
      </c>
      <c r="T58" s="110">
        <f t="shared" si="21"/>
        <v>0</v>
      </c>
      <c r="U58" s="41">
        <f t="shared" si="22"/>
        <v>0</v>
      </c>
      <c r="V58" s="108">
        <v>0</v>
      </c>
      <c r="W58" s="110">
        <v>0</v>
      </c>
      <c r="X58" s="110">
        <f t="shared" si="23"/>
        <v>0</v>
      </c>
      <c r="Y58" s="41">
        <f t="shared" si="24"/>
        <v>0</v>
      </c>
      <c r="Z58" s="80">
        <v>27923793</v>
      </c>
      <c r="AA58" s="81">
        <v>8667553</v>
      </c>
      <c r="AB58" s="81">
        <f t="shared" si="25"/>
        <v>36591346</v>
      </c>
      <c r="AC58" s="41">
        <f t="shared" si="26"/>
        <v>0.384280419323467</v>
      </c>
      <c r="AD58" s="80">
        <v>12179770</v>
      </c>
      <c r="AE58" s="81">
        <v>4158990</v>
      </c>
      <c r="AF58" s="81">
        <f t="shared" si="27"/>
        <v>16338760</v>
      </c>
      <c r="AG58" s="41">
        <f t="shared" si="28"/>
        <v>0.15124704226644434</v>
      </c>
      <c r="AH58" s="41">
        <f t="shared" si="29"/>
        <v>1.239542413255351</v>
      </c>
      <c r="AI58" s="13">
        <v>108026972</v>
      </c>
      <c r="AJ58" s="13">
        <v>109981064</v>
      </c>
      <c r="AK58" s="13">
        <v>16338760</v>
      </c>
      <c r="AL58" s="13"/>
    </row>
    <row r="59" spans="1:38" s="14" customFormat="1" ht="12.75">
      <c r="A59" s="30" t="s">
        <v>117</v>
      </c>
      <c r="B59" s="64" t="s">
        <v>189</v>
      </c>
      <c r="C59" s="40" t="s">
        <v>190</v>
      </c>
      <c r="D59" s="80">
        <v>314767551</v>
      </c>
      <c r="E59" s="81">
        <v>459160350</v>
      </c>
      <c r="F59" s="82">
        <f t="shared" si="15"/>
        <v>773927901</v>
      </c>
      <c r="G59" s="80">
        <v>314767551</v>
      </c>
      <c r="H59" s="81">
        <v>459160350</v>
      </c>
      <c r="I59" s="82">
        <f t="shared" si="16"/>
        <v>773927901</v>
      </c>
      <c r="J59" s="80">
        <v>52222093</v>
      </c>
      <c r="K59" s="94">
        <v>42042246</v>
      </c>
      <c r="L59" s="81">
        <f t="shared" si="17"/>
        <v>94264339</v>
      </c>
      <c r="M59" s="41">
        <f t="shared" si="18"/>
        <v>0.12179989748166477</v>
      </c>
      <c r="N59" s="108">
        <v>0</v>
      </c>
      <c r="O59" s="109">
        <v>0</v>
      </c>
      <c r="P59" s="110">
        <f t="shared" si="19"/>
        <v>0</v>
      </c>
      <c r="Q59" s="41">
        <f t="shared" si="20"/>
        <v>0</v>
      </c>
      <c r="R59" s="108">
        <v>0</v>
      </c>
      <c r="S59" s="110">
        <v>0</v>
      </c>
      <c r="T59" s="110">
        <f t="shared" si="21"/>
        <v>0</v>
      </c>
      <c r="U59" s="41">
        <f t="shared" si="22"/>
        <v>0</v>
      </c>
      <c r="V59" s="108">
        <v>0</v>
      </c>
      <c r="W59" s="110">
        <v>0</v>
      </c>
      <c r="X59" s="110">
        <f t="shared" si="23"/>
        <v>0</v>
      </c>
      <c r="Y59" s="41">
        <f t="shared" si="24"/>
        <v>0</v>
      </c>
      <c r="Z59" s="80">
        <v>52222093</v>
      </c>
      <c r="AA59" s="81">
        <v>42042246</v>
      </c>
      <c r="AB59" s="81">
        <f t="shared" si="25"/>
        <v>94264339</v>
      </c>
      <c r="AC59" s="41">
        <f t="shared" si="26"/>
        <v>0.12179989748166477</v>
      </c>
      <c r="AD59" s="80">
        <v>75484491</v>
      </c>
      <c r="AE59" s="81">
        <v>37875978</v>
      </c>
      <c r="AF59" s="81">
        <f t="shared" si="27"/>
        <v>113360469</v>
      </c>
      <c r="AG59" s="41">
        <f t="shared" si="28"/>
        <v>0.3101582137699023</v>
      </c>
      <c r="AH59" s="41">
        <f t="shared" si="29"/>
        <v>-0.1684549311453537</v>
      </c>
      <c r="AI59" s="13">
        <v>365492397</v>
      </c>
      <c r="AJ59" s="13">
        <v>365492397</v>
      </c>
      <c r="AK59" s="13">
        <v>113360469</v>
      </c>
      <c r="AL59" s="13"/>
    </row>
    <row r="60" spans="1:38" s="60" customFormat="1" ht="12.75">
      <c r="A60" s="65"/>
      <c r="B60" s="66" t="s">
        <v>191</v>
      </c>
      <c r="C60" s="33"/>
      <c r="D60" s="84">
        <f>SUM(D55:D59)</f>
        <v>453165177</v>
      </c>
      <c r="E60" s="85">
        <f>SUM(E55:E59)</f>
        <v>936826238</v>
      </c>
      <c r="F60" s="86">
        <f t="shared" si="15"/>
        <v>1389991415</v>
      </c>
      <c r="G60" s="84">
        <f>SUM(G55:G59)</f>
        <v>453165177</v>
      </c>
      <c r="H60" s="85">
        <f>SUM(H55:H59)</f>
        <v>936826238</v>
      </c>
      <c r="I60" s="93">
        <f t="shared" si="16"/>
        <v>1389991415</v>
      </c>
      <c r="J60" s="84">
        <f>SUM(J55:J59)</f>
        <v>133438812</v>
      </c>
      <c r="K60" s="95">
        <f>SUM(K55:K59)</f>
        <v>69767142</v>
      </c>
      <c r="L60" s="85">
        <f t="shared" si="17"/>
        <v>203205954</v>
      </c>
      <c r="M60" s="45">
        <f t="shared" si="18"/>
        <v>0.14619223673406645</v>
      </c>
      <c r="N60" s="114">
        <f>SUM(N55:N59)</f>
        <v>0</v>
      </c>
      <c r="O60" s="115">
        <f>SUM(O55:O59)</f>
        <v>0</v>
      </c>
      <c r="P60" s="116">
        <f t="shared" si="19"/>
        <v>0</v>
      </c>
      <c r="Q60" s="45">
        <f t="shared" si="20"/>
        <v>0</v>
      </c>
      <c r="R60" s="114">
        <f>SUM(R55:R59)</f>
        <v>0</v>
      </c>
      <c r="S60" s="116">
        <f>SUM(S55:S59)</f>
        <v>0</v>
      </c>
      <c r="T60" s="116">
        <f t="shared" si="21"/>
        <v>0</v>
      </c>
      <c r="U60" s="45">
        <f t="shared" si="22"/>
        <v>0</v>
      </c>
      <c r="V60" s="114">
        <f>SUM(V55:V59)</f>
        <v>0</v>
      </c>
      <c r="W60" s="116">
        <f>SUM(W55:W59)</f>
        <v>0</v>
      </c>
      <c r="X60" s="116">
        <f t="shared" si="23"/>
        <v>0</v>
      </c>
      <c r="Y60" s="45">
        <f t="shared" si="24"/>
        <v>0</v>
      </c>
      <c r="Z60" s="84">
        <f>SUM(Z55:Z59)</f>
        <v>133438812</v>
      </c>
      <c r="AA60" s="85">
        <f>SUM(AA55:AA59)</f>
        <v>69767142</v>
      </c>
      <c r="AB60" s="85">
        <f t="shared" si="25"/>
        <v>203205954</v>
      </c>
      <c r="AC60" s="45">
        <f t="shared" si="26"/>
        <v>0.14619223673406645</v>
      </c>
      <c r="AD60" s="84">
        <f>SUM(AD55:AD59)</f>
        <v>136613552</v>
      </c>
      <c r="AE60" s="85">
        <f>SUM(AE55:AE59)</f>
        <v>62291722</v>
      </c>
      <c r="AF60" s="85">
        <f t="shared" si="27"/>
        <v>198905274</v>
      </c>
      <c r="AG60" s="45">
        <f t="shared" si="28"/>
        <v>0.20209757619047805</v>
      </c>
      <c r="AH60" s="45">
        <f t="shared" si="29"/>
        <v>0.021621749456477435</v>
      </c>
      <c r="AI60" s="67">
        <f>SUM(AI55:AI59)</f>
        <v>984204154</v>
      </c>
      <c r="AJ60" s="67">
        <f>SUM(AJ55:AJ59)</f>
        <v>984731780</v>
      </c>
      <c r="AK60" s="67">
        <f>SUM(AK55:AK59)</f>
        <v>198905274</v>
      </c>
      <c r="AL60" s="67"/>
    </row>
    <row r="61" spans="1:38" s="60" customFormat="1" ht="12.75">
      <c r="A61" s="65"/>
      <c r="B61" s="66" t="s">
        <v>192</v>
      </c>
      <c r="C61" s="33"/>
      <c r="D61" s="84">
        <f>SUM(D9:D10,D12:D21,D23:D30,D32:D40,D42:D46,D48:D53,D55:D59)</f>
        <v>17518232180</v>
      </c>
      <c r="E61" s="85">
        <f>SUM(E9:E10,E12:E21,E23:E30,E32:E40,E42:E46,E48:E53,E55:E59)</f>
        <v>5337528294</v>
      </c>
      <c r="F61" s="86">
        <f t="shared" si="15"/>
        <v>22855760474</v>
      </c>
      <c r="G61" s="84">
        <f>SUM(G9:G10,G12:G21,G23:G30,G32:G40,G42:G46,G48:G53,G55:G59)</f>
        <v>17801961262</v>
      </c>
      <c r="H61" s="85">
        <f>SUM(H9:H10,H12:H21,H23:H30,H32:H40,H42:H46,H48:H53,H55:H59)</f>
        <v>5337528294</v>
      </c>
      <c r="I61" s="93">
        <f t="shared" si="16"/>
        <v>23139489556</v>
      </c>
      <c r="J61" s="84">
        <f>SUM(J9:J10,J12:J21,J23:J30,J32:J40,J42:J46,J48:J53,J55:J59)</f>
        <v>3934480828</v>
      </c>
      <c r="K61" s="95">
        <f>SUM(K9:K10,K12:K21,K23:K30,K32:K40,K42:K46,K48:K53,K55:K59)</f>
        <v>496279865</v>
      </c>
      <c r="L61" s="85">
        <f t="shared" si="17"/>
        <v>4430760693</v>
      </c>
      <c r="M61" s="45">
        <f t="shared" si="18"/>
        <v>0.193857504677663</v>
      </c>
      <c r="N61" s="114">
        <f>SUM(N9:N10,N12:N21,N23:N30,N32:N40,N42:N46,N48:N53,N55:N59)</f>
        <v>0</v>
      </c>
      <c r="O61" s="115">
        <f>SUM(O9:O10,O12:O21,O23:O30,O32:O40,O42:O46,O48:O53,O55:O59)</f>
        <v>0</v>
      </c>
      <c r="P61" s="116">
        <f t="shared" si="19"/>
        <v>0</v>
      </c>
      <c r="Q61" s="45">
        <f t="shared" si="20"/>
        <v>0</v>
      </c>
      <c r="R61" s="114">
        <f>SUM(R9:R10,R12:R21,R23:R30,R32:R40,R42:R46,R48:R53,R55:R59)</f>
        <v>0</v>
      </c>
      <c r="S61" s="116">
        <f>SUM(S9:S10,S12:S21,S23:S30,S32:S40,S42:S46,S48:S53,S55:S59)</f>
        <v>0</v>
      </c>
      <c r="T61" s="116">
        <f t="shared" si="21"/>
        <v>0</v>
      </c>
      <c r="U61" s="45">
        <f t="shared" si="22"/>
        <v>0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3"/>
        <v>0</v>
      </c>
      <c r="Y61" s="45">
        <f t="shared" si="24"/>
        <v>0</v>
      </c>
      <c r="Z61" s="84">
        <f>SUM(Z9:Z10,Z12:Z21,Z23:Z30,Z32:Z40,Z42:Z46,Z48:Z53,Z55:Z59)</f>
        <v>3934480828</v>
      </c>
      <c r="AA61" s="85">
        <f>SUM(AA9:AA10,AA12:AA21,AA23:AA30,AA32:AA40,AA42:AA46,AA48:AA53,AA55:AA59)</f>
        <v>496279865</v>
      </c>
      <c r="AB61" s="85">
        <f t="shared" si="25"/>
        <v>4430760693</v>
      </c>
      <c r="AC61" s="45">
        <f t="shared" si="26"/>
        <v>0.193857504677663</v>
      </c>
      <c r="AD61" s="84">
        <f>SUM(AD9:AD10,AD12:AD21,AD23:AD30,AD32:AD40,AD42:AD46,AD48:AD53,AD55:AD59)</f>
        <v>3249826777</v>
      </c>
      <c r="AE61" s="85">
        <f>SUM(AE9:AE10,AE12:AE21,AE23:AE30,AE32:AE40,AE42:AE46,AE48:AE53,AE55:AE59)</f>
        <v>737904964</v>
      </c>
      <c r="AF61" s="85">
        <f t="shared" si="27"/>
        <v>3987731741</v>
      </c>
      <c r="AG61" s="45">
        <f t="shared" si="28"/>
        <v>0.17940963717309133</v>
      </c>
      <c r="AH61" s="45">
        <f t="shared" si="29"/>
        <v>0.11109798270655546</v>
      </c>
      <c r="AI61" s="67">
        <f>SUM(AI9:AI10,AI12:AI21,AI23:AI30,AI32:AI40,AI42:AI46,AI48:AI53,AI55:AI59)</f>
        <v>22226965083</v>
      </c>
      <c r="AJ61" s="67">
        <f>SUM(AJ9:AJ10,AJ12:AJ21,AJ23:AJ30,AJ32:AJ40,AJ42:AJ46,AJ48:AJ53,AJ55:AJ59)</f>
        <v>21784805099</v>
      </c>
      <c r="AK61" s="67">
        <f>SUM(AK9:AK10,AK12:AK21,AK23:AK30,AK32:AK40,AK42:AK46,AK48:AK53,AK55:AK59)</f>
        <v>3987731741</v>
      </c>
      <c r="AL61" s="67"/>
    </row>
    <row r="62" spans="1:38" s="14" customFormat="1" ht="12.75">
      <c r="A62" s="68"/>
      <c r="B62" s="69"/>
      <c r="C62" s="70"/>
      <c r="D62" s="96"/>
      <c r="E62" s="96"/>
      <c r="F62" s="97"/>
      <c r="G62" s="98"/>
      <c r="H62" s="96"/>
      <c r="I62" s="99"/>
      <c r="J62" s="98"/>
      <c r="K62" s="100"/>
      <c r="L62" s="96"/>
      <c r="M62" s="74"/>
      <c r="N62" s="98"/>
      <c r="O62" s="100"/>
      <c r="P62" s="96"/>
      <c r="Q62" s="74"/>
      <c r="R62" s="98"/>
      <c r="S62" s="100"/>
      <c r="T62" s="96"/>
      <c r="U62" s="74"/>
      <c r="V62" s="98"/>
      <c r="W62" s="100"/>
      <c r="X62" s="96"/>
      <c r="Y62" s="74"/>
      <c r="Z62" s="98"/>
      <c r="AA62" s="100"/>
      <c r="AB62" s="96"/>
      <c r="AC62" s="74"/>
      <c r="AD62" s="98"/>
      <c r="AE62" s="96"/>
      <c r="AF62" s="96"/>
      <c r="AG62" s="74"/>
      <c r="AH62" s="74"/>
      <c r="AI62" s="13"/>
      <c r="AJ62" s="13"/>
      <c r="AK62" s="13"/>
      <c r="AL62" s="13"/>
    </row>
    <row r="63" spans="1:38" s="14" customFormat="1" ht="12.75" customHeight="1">
      <c r="A63" s="13"/>
      <c r="B63" s="61"/>
      <c r="C63" s="13"/>
      <c r="D63" s="91"/>
      <c r="E63" s="91"/>
      <c r="F63" s="91"/>
      <c r="G63" s="91"/>
      <c r="H63" s="91"/>
      <c r="I63" s="91"/>
      <c r="J63" s="91"/>
      <c r="K63" s="91"/>
      <c r="L63" s="91"/>
      <c r="M63" s="13"/>
      <c r="N63" s="91"/>
      <c r="O63" s="91"/>
      <c r="P63" s="91"/>
      <c r="Q63" s="13"/>
      <c r="R63" s="91"/>
      <c r="S63" s="91"/>
      <c r="T63" s="91"/>
      <c r="U63" s="13"/>
      <c r="V63" s="91"/>
      <c r="W63" s="91"/>
      <c r="X63" s="91"/>
      <c r="Y63" s="13"/>
      <c r="Z63" s="91"/>
      <c r="AA63" s="91"/>
      <c r="AB63" s="91"/>
      <c r="AC63" s="13"/>
      <c r="AD63" s="91"/>
      <c r="AE63" s="91"/>
      <c r="AF63" s="91"/>
      <c r="AG63" s="13"/>
      <c r="AH63" s="13"/>
      <c r="AI63" s="13"/>
      <c r="AJ63" s="13"/>
      <c r="AK63" s="13"/>
      <c r="AL63" s="13"/>
    </row>
    <row r="64" spans="1:38" ht="12.75" customHeight="1">
      <c r="A64" s="2"/>
      <c r="B64" s="62"/>
      <c r="C64" s="62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6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51</v>
      </c>
      <c r="C9" s="40" t="s">
        <v>52</v>
      </c>
      <c r="D9" s="80">
        <v>3691529790</v>
      </c>
      <c r="E9" s="81">
        <v>824147005</v>
      </c>
      <c r="F9" s="82">
        <f>$D9+$E9</f>
        <v>4515676795</v>
      </c>
      <c r="G9" s="80">
        <v>3691529790</v>
      </c>
      <c r="H9" s="81">
        <v>824147005</v>
      </c>
      <c r="I9" s="83">
        <f>$G9+$H9</f>
        <v>4515676795</v>
      </c>
      <c r="J9" s="80">
        <v>676757379</v>
      </c>
      <c r="K9" s="81">
        <v>92165352</v>
      </c>
      <c r="L9" s="81">
        <f>$J9+$K9</f>
        <v>768922731</v>
      </c>
      <c r="M9" s="41">
        <f>IF($F9=0,0,$L9/$F9)</f>
        <v>0.17027851325661583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676757379</v>
      </c>
      <c r="AA9" s="81">
        <v>92165352</v>
      </c>
      <c r="AB9" s="81">
        <f>$Z9+$AA9</f>
        <v>768922731</v>
      </c>
      <c r="AC9" s="41">
        <f>IF($F9=0,0,$AB9/$F9)</f>
        <v>0.17027851325661583</v>
      </c>
      <c r="AD9" s="80">
        <v>673926628</v>
      </c>
      <c r="AE9" s="81">
        <v>64571053</v>
      </c>
      <c r="AF9" s="81">
        <f>$AD9+$AE9</f>
        <v>738497681</v>
      </c>
      <c r="AG9" s="41">
        <f>IF($AI9=0,0,$AK9/$AI9)</f>
        <v>0.21968766091186295</v>
      </c>
      <c r="AH9" s="41">
        <f>IF($AF9=0,0,(($L9/$AF9)-1))</f>
        <v>0.041198572159091285</v>
      </c>
      <c r="AI9" s="13">
        <v>3361580154</v>
      </c>
      <c r="AJ9" s="13">
        <v>3870658249</v>
      </c>
      <c r="AK9" s="13">
        <v>738497681</v>
      </c>
      <c r="AL9" s="13"/>
    </row>
    <row r="10" spans="1:38" s="60" customFormat="1" ht="12.75">
      <c r="A10" s="65"/>
      <c r="B10" s="66" t="s">
        <v>97</v>
      </c>
      <c r="C10" s="33"/>
      <c r="D10" s="84">
        <f>D9</f>
        <v>3691529790</v>
      </c>
      <c r="E10" s="85">
        <f>E9</f>
        <v>824147005</v>
      </c>
      <c r="F10" s="93">
        <f aca="true" t="shared" si="0" ref="F10:F38">$D10+$E10</f>
        <v>4515676795</v>
      </c>
      <c r="G10" s="84">
        <f>G9</f>
        <v>3691529790</v>
      </c>
      <c r="H10" s="85">
        <f>H9</f>
        <v>824147005</v>
      </c>
      <c r="I10" s="86">
        <f aca="true" t="shared" si="1" ref="I10:I38">$G10+$H10</f>
        <v>4515676795</v>
      </c>
      <c r="J10" s="84">
        <f>J9</f>
        <v>676757379</v>
      </c>
      <c r="K10" s="85">
        <f>K9</f>
        <v>92165352</v>
      </c>
      <c r="L10" s="85">
        <f aca="true" t="shared" si="2" ref="L10:L38">$J10+$K10</f>
        <v>768922731</v>
      </c>
      <c r="M10" s="45">
        <f aca="true" t="shared" si="3" ref="M10:M38">IF($F10=0,0,$L10/$F10)</f>
        <v>0.17027851325661583</v>
      </c>
      <c r="N10" s="114">
        <f>N9</f>
        <v>0</v>
      </c>
      <c r="O10" s="115">
        <f>O9</f>
        <v>0</v>
      </c>
      <c r="P10" s="116">
        <f aca="true" t="shared" si="4" ref="P10:P38">$N10+$O10</f>
        <v>0</v>
      </c>
      <c r="Q10" s="45">
        <f aca="true" t="shared" si="5" ref="Q10:Q38">IF($F10=0,0,$P10/$F10)</f>
        <v>0</v>
      </c>
      <c r="R10" s="114">
        <f>R9</f>
        <v>0</v>
      </c>
      <c r="S10" s="116">
        <f>S9</f>
        <v>0</v>
      </c>
      <c r="T10" s="116">
        <f aca="true" t="shared" si="6" ref="T10:T38">$R10+$S10</f>
        <v>0</v>
      </c>
      <c r="U10" s="45">
        <f aca="true" t="shared" si="7" ref="U10:U38">IF($I10=0,0,$T10/$I10)</f>
        <v>0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5">
        <f aca="true" t="shared" si="9" ref="Y10:Y38">IF($I10=0,0,$X10/$I10)</f>
        <v>0</v>
      </c>
      <c r="Z10" s="84">
        <f>Z9</f>
        <v>676757379</v>
      </c>
      <c r="AA10" s="85">
        <f>AA9</f>
        <v>92165352</v>
      </c>
      <c r="AB10" s="85">
        <f aca="true" t="shared" si="10" ref="AB10:AB38">$Z10+$AA10</f>
        <v>768922731</v>
      </c>
      <c r="AC10" s="45">
        <f aca="true" t="shared" si="11" ref="AC10:AC38">IF($F10=0,0,$AB10/$F10)</f>
        <v>0.17027851325661583</v>
      </c>
      <c r="AD10" s="84">
        <f>AD9</f>
        <v>673926628</v>
      </c>
      <c r="AE10" s="85">
        <f>AE9</f>
        <v>64571053</v>
      </c>
      <c r="AF10" s="85">
        <f aca="true" t="shared" si="12" ref="AF10:AF38">$AD10+$AE10</f>
        <v>738497681</v>
      </c>
      <c r="AG10" s="45">
        <f aca="true" t="shared" si="13" ref="AG10:AG38">IF($AI10=0,0,$AK10/$AI10)</f>
        <v>0.21968766091186295</v>
      </c>
      <c r="AH10" s="45">
        <f aca="true" t="shared" si="14" ref="AH10:AH38">IF($AF10=0,0,(($L10/$AF10)-1))</f>
        <v>0.041198572159091285</v>
      </c>
      <c r="AI10" s="67">
        <f>AI9</f>
        <v>3361580154</v>
      </c>
      <c r="AJ10" s="67">
        <f>AJ9</f>
        <v>3870658249</v>
      </c>
      <c r="AK10" s="67">
        <f>AK9</f>
        <v>738497681</v>
      </c>
      <c r="AL10" s="67"/>
    </row>
    <row r="11" spans="1:38" s="14" customFormat="1" ht="12.75">
      <c r="A11" s="30" t="s">
        <v>98</v>
      </c>
      <c r="B11" s="64" t="s">
        <v>193</v>
      </c>
      <c r="C11" s="40" t="s">
        <v>194</v>
      </c>
      <c r="D11" s="80">
        <v>88603675</v>
      </c>
      <c r="E11" s="81">
        <v>19500000</v>
      </c>
      <c r="F11" s="82">
        <f t="shared" si="0"/>
        <v>108103675</v>
      </c>
      <c r="G11" s="80">
        <v>88603675</v>
      </c>
      <c r="H11" s="81">
        <v>19500000</v>
      </c>
      <c r="I11" s="83">
        <f t="shared" si="1"/>
        <v>108103675</v>
      </c>
      <c r="J11" s="80">
        <v>15835607</v>
      </c>
      <c r="K11" s="81">
        <v>1415423</v>
      </c>
      <c r="L11" s="81">
        <f t="shared" si="2"/>
        <v>17251030</v>
      </c>
      <c r="M11" s="41">
        <f t="shared" si="3"/>
        <v>0.15957857121878605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15835607</v>
      </c>
      <c r="AA11" s="81">
        <v>1415423</v>
      </c>
      <c r="AB11" s="81">
        <f t="shared" si="10"/>
        <v>17251030</v>
      </c>
      <c r="AC11" s="41">
        <f t="shared" si="11"/>
        <v>0.15957857121878605</v>
      </c>
      <c r="AD11" s="80">
        <v>12995010</v>
      </c>
      <c r="AE11" s="81">
        <v>3356438</v>
      </c>
      <c r="AF11" s="81">
        <f t="shared" si="12"/>
        <v>16351448</v>
      </c>
      <c r="AG11" s="41">
        <f t="shared" si="13"/>
        <v>0.14552397264879294</v>
      </c>
      <c r="AH11" s="41">
        <f t="shared" si="14"/>
        <v>0.05501543349555349</v>
      </c>
      <c r="AI11" s="13">
        <v>112362573</v>
      </c>
      <c r="AJ11" s="13">
        <v>102803488</v>
      </c>
      <c r="AK11" s="13">
        <v>16351448</v>
      </c>
      <c r="AL11" s="13"/>
    </row>
    <row r="12" spans="1:38" s="14" customFormat="1" ht="12.75">
      <c r="A12" s="30" t="s">
        <v>98</v>
      </c>
      <c r="B12" s="64" t="s">
        <v>195</v>
      </c>
      <c r="C12" s="40" t="s">
        <v>196</v>
      </c>
      <c r="D12" s="80">
        <v>172055217</v>
      </c>
      <c r="E12" s="81">
        <v>51490000</v>
      </c>
      <c r="F12" s="82">
        <f t="shared" si="0"/>
        <v>223545217</v>
      </c>
      <c r="G12" s="80">
        <v>172055217</v>
      </c>
      <c r="H12" s="81">
        <v>51490000</v>
      </c>
      <c r="I12" s="83">
        <f t="shared" si="1"/>
        <v>223545217</v>
      </c>
      <c r="J12" s="80">
        <v>73392427</v>
      </c>
      <c r="K12" s="81">
        <v>13470001</v>
      </c>
      <c r="L12" s="81">
        <f t="shared" si="2"/>
        <v>86862428</v>
      </c>
      <c r="M12" s="41">
        <f t="shared" si="3"/>
        <v>0.3885675979370205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73392427</v>
      </c>
      <c r="AA12" s="81">
        <v>13470001</v>
      </c>
      <c r="AB12" s="81">
        <f t="shared" si="10"/>
        <v>86862428</v>
      </c>
      <c r="AC12" s="41">
        <f t="shared" si="11"/>
        <v>0.3885675979370205</v>
      </c>
      <c r="AD12" s="80">
        <v>56473287</v>
      </c>
      <c r="AE12" s="81">
        <v>8538595</v>
      </c>
      <c r="AF12" s="81">
        <f t="shared" si="12"/>
        <v>65011882</v>
      </c>
      <c r="AG12" s="41">
        <f t="shared" si="13"/>
        <v>0.36043839572045105</v>
      </c>
      <c r="AH12" s="41">
        <f t="shared" si="14"/>
        <v>0.33610080692634003</v>
      </c>
      <c r="AI12" s="13">
        <v>180368914</v>
      </c>
      <c r="AJ12" s="13">
        <v>180445245</v>
      </c>
      <c r="AK12" s="13">
        <v>65011882</v>
      </c>
      <c r="AL12" s="13"/>
    </row>
    <row r="13" spans="1:38" s="14" customFormat="1" ht="12.75">
      <c r="A13" s="30" t="s">
        <v>98</v>
      </c>
      <c r="B13" s="64" t="s">
        <v>197</v>
      </c>
      <c r="C13" s="40" t="s">
        <v>198</v>
      </c>
      <c r="D13" s="80">
        <v>72614275</v>
      </c>
      <c r="E13" s="81">
        <v>29350000</v>
      </c>
      <c r="F13" s="82">
        <f t="shared" si="0"/>
        <v>101964275</v>
      </c>
      <c r="G13" s="80">
        <v>72614275</v>
      </c>
      <c r="H13" s="81">
        <v>29350000</v>
      </c>
      <c r="I13" s="83">
        <f t="shared" si="1"/>
        <v>101964275</v>
      </c>
      <c r="J13" s="80">
        <v>16029192</v>
      </c>
      <c r="K13" s="81">
        <v>4441024</v>
      </c>
      <c r="L13" s="81">
        <f t="shared" si="2"/>
        <v>20470216</v>
      </c>
      <c r="M13" s="41">
        <f t="shared" si="3"/>
        <v>0.20075870690984662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16029192</v>
      </c>
      <c r="AA13" s="81">
        <v>4441024</v>
      </c>
      <c r="AB13" s="81">
        <f t="shared" si="10"/>
        <v>20470216</v>
      </c>
      <c r="AC13" s="41">
        <f t="shared" si="11"/>
        <v>0.20075870690984662</v>
      </c>
      <c r="AD13" s="80">
        <v>16747556</v>
      </c>
      <c r="AE13" s="81">
        <v>9306570</v>
      </c>
      <c r="AF13" s="81">
        <f t="shared" si="12"/>
        <v>26054126</v>
      </c>
      <c r="AG13" s="41">
        <f t="shared" si="13"/>
        <v>0.1827981461829018</v>
      </c>
      <c r="AH13" s="41">
        <f t="shared" si="14"/>
        <v>-0.2143196052709655</v>
      </c>
      <c r="AI13" s="13">
        <v>142529487</v>
      </c>
      <c r="AJ13" s="13">
        <v>126783815</v>
      </c>
      <c r="AK13" s="13">
        <v>26054126</v>
      </c>
      <c r="AL13" s="13"/>
    </row>
    <row r="14" spans="1:38" s="14" customFormat="1" ht="12.75">
      <c r="A14" s="30" t="s">
        <v>98</v>
      </c>
      <c r="B14" s="64" t="s">
        <v>199</v>
      </c>
      <c r="C14" s="40" t="s">
        <v>200</v>
      </c>
      <c r="D14" s="80">
        <v>48769259</v>
      </c>
      <c r="E14" s="81">
        <v>15597531</v>
      </c>
      <c r="F14" s="82">
        <f t="shared" si="0"/>
        <v>64366790</v>
      </c>
      <c r="G14" s="80">
        <v>48769259</v>
      </c>
      <c r="H14" s="81">
        <v>15597531</v>
      </c>
      <c r="I14" s="83">
        <f t="shared" si="1"/>
        <v>64366790</v>
      </c>
      <c r="J14" s="80">
        <v>19307166</v>
      </c>
      <c r="K14" s="81">
        <v>1316883</v>
      </c>
      <c r="L14" s="81">
        <f t="shared" si="2"/>
        <v>20624049</v>
      </c>
      <c r="M14" s="41">
        <f t="shared" si="3"/>
        <v>0.32041444042805306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19307166</v>
      </c>
      <c r="AA14" s="81">
        <v>1316883</v>
      </c>
      <c r="AB14" s="81">
        <f t="shared" si="10"/>
        <v>20624049</v>
      </c>
      <c r="AC14" s="41">
        <f t="shared" si="11"/>
        <v>0.32041444042805306</v>
      </c>
      <c r="AD14" s="80">
        <v>10987307</v>
      </c>
      <c r="AE14" s="81">
        <v>125535</v>
      </c>
      <c r="AF14" s="81">
        <f t="shared" si="12"/>
        <v>11112842</v>
      </c>
      <c r="AG14" s="41">
        <f t="shared" si="13"/>
        <v>0.19376448208709685</v>
      </c>
      <c r="AH14" s="41">
        <f t="shared" si="14"/>
        <v>0.8558753017454941</v>
      </c>
      <c r="AI14" s="13">
        <v>57352317</v>
      </c>
      <c r="AJ14" s="13">
        <v>57352317</v>
      </c>
      <c r="AK14" s="13">
        <v>11112842</v>
      </c>
      <c r="AL14" s="13"/>
    </row>
    <row r="15" spans="1:38" s="14" customFormat="1" ht="12.75">
      <c r="A15" s="30" t="s">
        <v>117</v>
      </c>
      <c r="B15" s="64" t="s">
        <v>201</v>
      </c>
      <c r="C15" s="40" t="s">
        <v>202</v>
      </c>
      <c r="D15" s="80">
        <v>50351322</v>
      </c>
      <c r="E15" s="81">
        <v>3373000</v>
      </c>
      <c r="F15" s="82">
        <f t="shared" si="0"/>
        <v>53724322</v>
      </c>
      <c r="G15" s="80">
        <v>50351322</v>
      </c>
      <c r="H15" s="81">
        <v>3373000</v>
      </c>
      <c r="I15" s="83">
        <f t="shared" si="1"/>
        <v>53724322</v>
      </c>
      <c r="J15" s="80">
        <v>12619217</v>
      </c>
      <c r="K15" s="81">
        <v>222189</v>
      </c>
      <c r="L15" s="81">
        <f t="shared" si="2"/>
        <v>12841406</v>
      </c>
      <c r="M15" s="41">
        <f t="shared" si="3"/>
        <v>0.2390240680934047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12619217</v>
      </c>
      <c r="AA15" s="81">
        <v>222189</v>
      </c>
      <c r="AB15" s="81">
        <f t="shared" si="10"/>
        <v>12841406</v>
      </c>
      <c r="AC15" s="41">
        <f t="shared" si="11"/>
        <v>0.2390240680934047</v>
      </c>
      <c r="AD15" s="80">
        <v>9452200</v>
      </c>
      <c r="AE15" s="81">
        <v>847106</v>
      </c>
      <c r="AF15" s="81">
        <f t="shared" si="12"/>
        <v>10299306</v>
      </c>
      <c r="AG15" s="41">
        <f t="shared" si="13"/>
        <v>0.26331061576575515</v>
      </c>
      <c r="AH15" s="41">
        <f t="shared" si="14"/>
        <v>0.24682245580430373</v>
      </c>
      <c r="AI15" s="13">
        <v>39114663</v>
      </c>
      <c r="AJ15" s="13">
        <v>44129017</v>
      </c>
      <c r="AK15" s="13">
        <v>10299306</v>
      </c>
      <c r="AL15" s="13"/>
    </row>
    <row r="16" spans="1:38" s="60" customFormat="1" ht="12.75">
      <c r="A16" s="65"/>
      <c r="B16" s="66" t="s">
        <v>203</v>
      </c>
      <c r="C16" s="33"/>
      <c r="D16" s="84">
        <f>SUM(D11:D15)</f>
        <v>432393748</v>
      </c>
      <c r="E16" s="85">
        <f>SUM(E11:E15)</f>
        <v>119310531</v>
      </c>
      <c r="F16" s="93">
        <f t="shared" si="0"/>
        <v>551704279</v>
      </c>
      <c r="G16" s="84">
        <f>SUM(G11:G15)</f>
        <v>432393748</v>
      </c>
      <c r="H16" s="85">
        <f>SUM(H11:H15)</f>
        <v>119310531</v>
      </c>
      <c r="I16" s="86">
        <f t="shared" si="1"/>
        <v>551704279</v>
      </c>
      <c r="J16" s="84">
        <f>SUM(J11:J15)</f>
        <v>137183609</v>
      </c>
      <c r="K16" s="85">
        <f>SUM(K11:K15)</f>
        <v>20865520</v>
      </c>
      <c r="L16" s="85">
        <f t="shared" si="2"/>
        <v>158049129</v>
      </c>
      <c r="M16" s="45">
        <f t="shared" si="3"/>
        <v>0.2864743577600565</v>
      </c>
      <c r="N16" s="114">
        <f>SUM(N11:N15)</f>
        <v>0</v>
      </c>
      <c r="O16" s="115">
        <f>SUM(O11:O15)</f>
        <v>0</v>
      </c>
      <c r="P16" s="116">
        <f t="shared" si="4"/>
        <v>0</v>
      </c>
      <c r="Q16" s="45">
        <f t="shared" si="5"/>
        <v>0</v>
      </c>
      <c r="R16" s="114">
        <f>SUM(R11:R15)</f>
        <v>0</v>
      </c>
      <c r="S16" s="116">
        <f>SUM(S11:S15)</f>
        <v>0</v>
      </c>
      <c r="T16" s="116">
        <f t="shared" si="6"/>
        <v>0</v>
      </c>
      <c r="U16" s="45">
        <f t="shared" si="7"/>
        <v>0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5">
        <f t="shared" si="9"/>
        <v>0</v>
      </c>
      <c r="Z16" s="84">
        <f>SUM(Z11:Z15)</f>
        <v>137183609</v>
      </c>
      <c r="AA16" s="85">
        <f>SUM(AA11:AA15)</f>
        <v>20865520</v>
      </c>
      <c r="AB16" s="85">
        <f t="shared" si="10"/>
        <v>158049129</v>
      </c>
      <c r="AC16" s="45">
        <f t="shared" si="11"/>
        <v>0.2864743577600565</v>
      </c>
      <c r="AD16" s="84">
        <f>SUM(AD11:AD15)</f>
        <v>106655360</v>
      </c>
      <c r="AE16" s="85">
        <f>SUM(AE11:AE15)</f>
        <v>22174244</v>
      </c>
      <c r="AF16" s="85">
        <f t="shared" si="12"/>
        <v>128829604</v>
      </c>
      <c r="AG16" s="45">
        <f t="shared" si="13"/>
        <v>0.24228480566210744</v>
      </c>
      <c r="AH16" s="45">
        <f t="shared" si="14"/>
        <v>0.2268075356344339</v>
      </c>
      <c r="AI16" s="67">
        <f>SUM(AI11:AI15)</f>
        <v>531727954</v>
      </c>
      <c r="AJ16" s="67">
        <f>SUM(AJ11:AJ15)</f>
        <v>511513882</v>
      </c>
      <c r="AK16" s="67">
        <f>SUM(AK11:AK15)</f>
        <v>128829604</v>
      </c>
      <c r="AL16" s="67"/>
    </row>
    <row r="17" spans="1:38" s="14" customFormat="1" ht="12.75">
      <c r="A17" s="30" t="s">
        <v>98</v>
      </c>
      <c r="B17" s="64" t="s">
        <v>204</v>
      </c>
      <c r="C17" s="40" t="s">
        <v>205</v>
      </c>
      <c r="D17" s="80">
        <v>155053880</v>
      </c>
      <c r="E17" s="81">
        <v>34142000</v>
      </c>
      <c r="F17" s="82">
        <f t="shared" si="0"/>
        <v>189195880</v>
      </c>
      <c r="G17" s="80">
        <v>155053880</v>
      </c>
      <c r="H17" s="81">
        <v>34142000</v>
      </c>
      <c r="I17" s="83">
        <f t="shared" si="1"/>
        <v>189195880</v>
      </c>
      <c r="J17" s="80">
        <v>30039885</v>
      </c>
      <c r="K17" s="81">
        <v>5362127</v>
      </c>
      <c r="L17" s="81">
        <f t="shared" si="2"/>
        <v>35402012</v>
      </c>
      <c r="M17" s="41">
        <f t="shared" si="3"/>
        <v>0.18711830299898707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30039885</v>
      </c>
      <c r="AA17" s="81">
        <v>5362127</v>
      </c>
      <c r="AB17" s="81">
        <f t="shared" si="10"/>
        <v>35402012</v>
      </c>
      <c r="AC17" s="41">
        <f t="shared" si="11"/>
        <v>0.18711830299898707</v>
      </c>
      <c r="AD17" s="80">
        <v>11858435</v>
      </c>
      <c r="AE17" s="81">
        <v>14496220</v>
      </c>
      <c r="AF17" s="81">
        <f t="shared" si="12"/>
        <v>26354655</v>
      </c>
      <c r="AG17" s="41">
        <f t="shared" si="13"/>
        <v>0.14273111833762034</v>
      </c>
      <c r="AH17" s="41">
        <f t="shared" si="14"/>
        <v>0.3432925606501014</v>
      </c>
      <c r="AI17" s="13">
        <v>184645474</v>
      </c>
      <c r="AJ17" s="13">
        <v>179660070</v>
      </c>
      <c r="AK17" s="13">
        <v>26354655</v>
      </c>
      <c r="AL17" s="13"/>
    </row>
    <row r="18" spans="1:38" s="14" customFormat="1" ht="12.75">
      <c r="A18" s="30" t="s">
        <v>98</v>
      </c>
      <c r="B18" s="64" t="s">
        <v>206</v>
      </c>
      <c r="C18" s="40" t="s">
        <v>207</v>
      </c>
      <c r="D18" s="80">
        <v>66465000</v>
      </c>
      <c r="E18" s="81">
        <v>67391000</v>
      </c>
      <c r="F18" s="82">
        <f t="shared" si="0"/>
        <v>133856000</v>
      </c>
      <c r="G18" s="80">
        <v>66465000</v>
      </c>
      <c r="H18" s="81">
        <v>67391000</v>
      </c>
      <c r="I18" s="83">
        <f t="shared" si="1"/>
        <v>133856000</v>
      </c>
      <c r="J18" s="80">
        <v>6441607</v>
      </c>
      <c r="K18" s="81">
        <v>4884755</v>
      </c>
      <c r="L18" s="81">
        <f t="shared" si="2"/>
        <v>11326362</v>
      </c>
      <c r="M18" s="41">
        <f t="shared" si="3"/>
        <v>0.08461602020081281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6441607</v>
      </c>
      <c r="AA18" s="81">
        <v>4884755</v>
      </c>
      <c r="AB18" s="81">
        <f t="shared" si="10"/>
        <v>11326362</v>
      </c>
      <c r="AC18" s="41">
        <f t="shared" si="11"/>
        <v>0.08461602020081281</v>
      </c>
      <c r="AD18" s="80">
        <v>13139419</v>
      </c>
      <c r="AE18" s="81">
        <v>18054993</v>
      </c>
      <c r="AF18" s="81">
        <f t="shared" si="12"/>
        <v>31194412</v>
      </c>
      <c r="AG18" s="41">
        <f t="shared" si="13"/>
        <v>0.5087488428987067</v>
      </c>
      <c r="AH18" s="41">
        <f t="shared" si="14"/>
        <v>-0.6369105466709871</v>
      </c>
      <c r="AI18" s="13">
        <v>61315937</v>
      </c>
      <c r="AJ18" s="13">
        <v>61315937</v>
      </c>
      <c r="AK18" s="13">
        <v>31194412</v>
      </c>
      <c r="AL18" s="13"/>
    </row>
    <row r="19" spans="1:38" s="14" customFormat="1" ht="12.75">
      <c r="A19" s="30" t="s">
        <v>98</v>
      </c>
      <c r="B19" s="64" t="s">
        <v>208</v>
      </c>
      <c r="C19" s="40" t="s">
        <v>209</v>
      </c>
      <c r="D19" s="80">
        <v>93403859</v>
      </c>
      <c r="E19" s="81">
        <v>39504500</v>
      </c>
      <c r="F19" s="83">
        <f t="shared" si="0"/>
        <v>132908359</v>
      </c>
      <c r="G19" s="80">
        <v>93403859</v>
      </c>
      <c r="H19" s="81">
        <v>39504500</v>
      </c>
      <c r="I19" s="83">
        <f t="shared" si="1"/>
        <v>132908359</v>
      </c>
      <c r="J19" s="80">
        <v>26259935</v>
      </c>
      <c r="K19" s="81">
        <v>5803381</v>
      </c>
      <c r="L19" s="81">
        <f t="shared" si="2"/>
        <v>32063316</v>
      </c>
      <c r="M19" s="41">
        <f t="shared" si="3"/>
        <v>0.2412437881352519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26259935</v>
      </c>
      <c r="AA19" s="81">
        <v>5803381</v>
      </c>
      <c r="AB19" s="81">
        <f t="shared" si="10"/>
        <v>32063316</v>
      </c>
      <c r="AC19" s="41">
        <f t="shared" si="11"/>
        <v>0.2412437881352519</v>
      </c>
      <c r="AD19" s="80">
        <v>18663820</v>
      </c>
      <c r="AE19" s="81">
        <v>5367916</v>
      </c>
      <c r="AF19" s="81">
        <f t="shared" si="12"/>
        <v>24031736</v>
      </c>
      <c r="AG19" s="41">
        <f t="shared" si="13"/>
        <v>0.2373092961813017</v>
      </c>
      <c r="AH19" s="41">
        <f t="shared" si="14"/>
        <v>0.33420723330183044</v>
      </c>
      <c r="AI19" s="13">
        <v>101267571</v>
      </c>
      <c r="AJ19" s="13">
        <v>99736963</v>
      </c>
      <c r="AK19" s="13">
        <v>24031736</v>
      </c>
      <c r="AL19" s="13"/>
    </row>
    <row r="20" spans="1:38" s="14" customFormat="1" ht="12.75">
      <c r="A20" s="30" t="s">
        <v>98</v>
      </c>
      <c r="B20" s="64" t="s">
        <v>72</v>
      </c>
      <c r="C20" s="40" t="s">
        <v>73</v>
      </c>
      <c r="D20" s="80">
        <v>1339583000</v>
      </c>
      <c r="E20" s="81">
        <v>204638000</v>
      </c>
      <c r="F20" s="82">
        <f t="shared" si="0"/>
        <v>1544221000</v>
      </c>
      <c r="G20" s="80">
        <v>1339583000</v>
      </c>
      <c r="H20" s="81">
        <v>204638000</v>
      </c>
      <c r="I20" s="83">
        <f t="shared" si="1"/>
        <v>1544221000</v>
      </c>
      <c r="J20" s="80">
        <v>284060034</v>
      </c>
      <c r="K20" s="81">
        <v>77236634</v>
      </c>
      <c r="L20" s="81">
        <f t="shared" si="2"/>
        <v>361296668</v>
      </c>
      <c r="M20" s="41">
        <f t="shared" si="3"/>
        <v>0.2339669438506535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284060034</v>
      </c>
      <c r="AA20" s="81">
        <v>77236634</v>
      </c>
      <c r="AB20" s="81">
        <f t="shared" si="10"/>
        <v>361296668</v>
      </c>
      <c r="AC20" s="41">
        <f t="shared" si="11"/>
        <v>0.2339669438506535</v>
      </c>
      <c r="AD20" s="80">
        <v>272244806</v>
      </c>
      <c r="AE20" s="81">
        <v>31676161</v>
      </c>
      <c r="AF20" s="81">
        <f t="shared" si="12"/>
        <v>303920967</v>
      </c>
      <c r="AG20" s="41">
        <f t="shared" si="13"/>
        <v>0.1924833240127756</v>
      </c>
      <c r="AH20" s="41">
        <f t="shared" si="14"/>
        <v>0.18878493828956522</v>
      </c>
      <c r="AI20" s="13">
        <v>1578947000</v>
      </c>
      <c r="AJ20" s="13">
        <v>1578947000</v>
      </c>
      <c r="AK20" s="13">
        <v>303920967</v>
      </c>
      <c r="AL20" s="13"/>
    </row>
    <row r="21" spans="1:38" s="14" customFormat="1" ht="12.75">
      <c r="A21" s="30" t="s">
        <v>98</v>
      </c>
      <c r="B21" s="64" t="s">
        <v>210</v>
      </c>
      <c r="C21" s="40" t="s">
        <v>211</v>
      </c>
      <c r="D21" s="80">
        <v>259170000</v>
      </c>
      <c r="E21" s="81">
        <v>45642000</v>
      </c>
      <c r="F21" s="82">
        <f t="shared" si="0"/>
        <v>304812000</v>
      </c>
      <c r="G21" s="80">
        <v>259170000</v>
      </c>
      <c r="H21" s="81">
        <v>45642000</v>
      </c>
      <c r="I21" s="83">
        <f t="shared" si="1"/>
        <v>304812000</v>
      </c>
      <c r="J21" s="80">
        <v>95187573</v>
      </c>
      <c r="K21" s="81">
        <v>7131807</v>
      </c>
      <c r="L21" s="81">
        <f t="shared" si="2"/>
        <v>102319380</v>
      </c>
      <c r="M21" s="41">
        <f t="shared" si="3"/>
        <v>0.3356802881776308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95187573</v>
      </c>
      <c r="AA21" s="81">
        <v>7131807</v>
      </c>
      <c r="AB21" s="81">
        <f t="shared" si="10"/>
        <v>102319380</v>
      </c>
      <c r="AC21" s="41">
        <f t="shared" si="11"/>
        <v>0.3356802881776308</v>
      </c>
      <c r="AD21" s="80">
        <v>40431826</v>
      </c>
      <c r="AE21" s="81">
        <v>5383392</v>
      </c>
      <c r="AF21" s="81">
        <f t="shared" si="12"/>
        <v>45815218</v>
      </c>
      <c r="AG21" s="41">
        <f t="shared" si="13"/>
        <v>0.1526919945469604</v>
      </c>
      <c r="AH21" s="41">
        <f t="shared" si="14"/>
        <v>1.233305536164861</v>
      </c>
      <c r="AI21" s="13">
        <v>300049902</v>
      </c>
      <c r="AJ21" s="13">
        <v>300049902</v>
      </c>
      <c r="AK21" s="13">
        <v>45815218</v>
      </c>
      <c r="AL21" s="13"/>
    </row>
    <row r="22" spans="1:38" s="14" customFormat="1" ht="12.75">
      <c r="A22" s="30" t="s">
        <v>117</v>
      </c>
      <c r="B22" s="64" t="s">
        <v>212</v>
      </c>
      <c r="C22" s="40" t="s">
        <v>213</v>
      </c>
      <c r="D22" s="80">
        <v>99916000</v>
      </c>
      <c r="E22" s="81">
        <v>8175000</v>
      </c>
      <c r="F22" s="82">
        <f t="shared" si="0"/>
        <v>108091000</v>
      </c>
      <c r="G22" s="80">
        <v>99916000</v>
      </c>
      <c r="H22" s="81">
        <v>8175000</v>
      </c>
      <c r="I22" s="83">
        <f t="shared" si="1"/>
        <v>108091000</v>
      </c>
      <c r="J22" s="80">
        <v>20451380</v>
      </c>
      <c r="K22" s="81">
        <v>600375</v>
      </c>
      <c r="L22" s="81">
        <f t="shared" si="2"/>
        <v>21051755</v>
      </c>
      <c r="M22" s="41">
        <f t="shared" si="3"/>
        <v>0.19475955444949164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20451380</v>
      </c>
      <c r="AA22" s="81">
        <v>600375</v>
      </c>
      <c r="AB22" s="81">
        <f t="shared" si="10"/>
        <v>21051755</v>
      </c>
      <c r="AC22" s="41">
        <f t="shared" si="11"/>
        <v>0.19475955444949164</v>
      </c>
      <c r="AD22" s="80">
        <v>18872946</v>
      </c>
      <c r="AE22" s="81">
        <v>2031918</v>
      </c>
      <c r="AF22" s="81">
        <f t="shared" si="12"/>
        <v>20904864</v>
      </c>
      <c r="AG22" s="41">
        <f t="shared" si="13"/>
        <v>0.19187758055455065</v>
      </c>
      <c r="AH22" s="41">
        <f t="shared" si="14"/>
        <v>0.007026642220681278</v>
      </c>
      <c r="AI22" s="13">
        <v>108948966</v>
      </c>
      <c r="AJ22" s="13">
        <v>129399960</v>
      </c>
      <c r="AK22" s="13">
        <v>20904864</v>
      </c>
      <c r="AL22" s="13"/>
    </row>
    <row r="23" spans="1:38" s="60" customFormat="1" ht="12.75">
      <c r="A23" s="65"/>
      <c r="B23" s="66" t="s">
        <v>214</v>
      </c>
      <c r="C23" s="33"/>
      <c r="D23" s="84">
        <f>SUM(D17:D22)</f>
        <v>2013591739</v>
      </c>
      <c r="E23" s="85">
        <f>SUM(E17:E22)</f>
        <v>399492500</v>
      </c>
      <c r="F23" s="93">
        <f t="shared" si="0"/>
        <v>2413084239</v>
      </c>
      <c r="G23" s="84">
        <f>SUM(G17:G22)</f>
        <v>2013591739</v>
      </c>
      <c r="H23" s="85">
        <f>SUM(H17:H22)</f>
        <v>399492500</v>
      </c>
      <c r="I23" s="86">
        <f t="shared" si="1"/>
        <v>2413084239</v>
      </c>
      <c r="J23" s="84">
        <f>SUM(J17:J22)</f>
        <v>462440414</v>
      </c>
      <c r="K23" s="85">
        <f>SUM(K17:K22)</f>
        <v>101019079</v>
      </c>
      <c r="L23" s="85">
        <f t="shared" si="2"/>
        <v>563459493</v>
      </c>
      <c r="M23" s="45">
        <f t="shared" si="3"/>
        <v>0.2335017915634399</v>
      </c>
      <c r="N23" s="114">
        <f>SUM(N17:N22)</f>
        <v>0</v>
      </c>
      <c r="O23" s="115">
        <f>SUM(O17:O22)</f>
        <v>0</v>
      </c>
      <c r="P23" s="116">
        <f t="shared" si="4"/>
        <v>0</v>
      </c>
      <c r="Q23" s="45">
        <f t="shared" si="5"/>
        <v>0</v>
      </c>
      <c r="R23" s="114">
        <f>SUM(R17:R22)</f>
        <v>0</v>
      </c>
      <c r="S23" s="116">
        <f>SUM(S17:S22)</f>
        <v>0</v>
      </c>
      <c r="T23" s="116">
        <f t="shared" si="6"/>
        <v>0</v>
      </c>
      <c r="U23" s="45">
        <f t="shared" si="7"/>
        <v>0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5">
        <f t="shared" si="9"/>
        <v>0</v>
      </c>
      <c r="Z23" s="84">
        <f>SUM(Z17:Z22)</f>
        <v>462440414</v>
      </c>
      <c r="AA23" s="85">
        <f>SUM(AA17:AA22)</f>
        <v>101019079</v>
      </c>
      <c r="AB23" s="85">
        <f t="shared" si="10"/>
        <v>563459493</v>
      </c>
      <c r="AC23" s="45">
        <f t="shared" si="11"/>
        <v>0.2335017915634399</v>
      </c>
      <c r="AD23" s="84">
        <f>SUM(AD17:AD22)</f>
        <v>375211252</v>
      </c>
      <c r="AE23" s="85">
        <f>SUM(AE17:AE22)</f>
        <v>77010600</v>
      </c>
      <c r="AF23" s="85">
        <f t="shared" si="12"/>
        <v>452221852</v>
      </c>
      <c r="AG23" s="45">
        <f t="shared" si="13"/>
        <v>0.19365652726175944</v>
      </c>
      <c r="AH23" s="45">
        <f t="shared" si="14"/>
        <v>0.2459802429007787</v>
      </c>
      <c r="AI23" s="67">
        <f>SUM(AI17:AI22)</f>
        <v>2335174850</v>
      </c>
      <c r="AJ23" s="67">
        <f>SUM(AJ17:AJ22)</f>
        <v>2349109832</v>
      </c>
      <c r="AK23" s="67">
        <f>SUM(AK17:AK22)</f>
        <v>452221852</v>
      </c>
      <c r="AL23" s="67"/>
    </row>
    <row r="24" spans="1:38" s="14" customFormat="1" ht="12.75">
      <c r="A24" s="30" t="s">
        <v>98</v>
      </c>
      <c r="B24" s="64" t="s">
        <v>215</v>
      </c>
      <c r="C24" s="40" t="s">
        <v>216</v>
      </c>
      <c r="D24" s="80">
        <v>294251348</v>
      </c>
      <c r="E24" s="81">
        <v>76650000</v>
      </c>
      <c r="F24" s="82">
        <f t="shared" si="0"/>
        <v>370901348</v>
      </c>
      <c r="G24" s="80">
        <v>294251348</v>
      </c>
      <c r="H24" s="81">
        <v>76650000</v>
      </c>
      <c r="I24" s="83">
        <f t="shared" si="1"/>
        <v>370901348</v>
      </c>
      <c r="J24" s="80">
        <v>48431163</v>
      </c>
      <c r="K24" s="81">
        <v>14404034</v>
      </c>
      <c r="L24" s="81">
        <f t="shared" si="2"/>
        <v>62835197</v>
      </c>
      <c r="M24" s="41">
        <f t="shared" si="3"/>
        <v>0.1694121559245452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48431163</v>
      </c>
      <c r="AA24" s="81">
        <v>14404034</v>
      </c>
      <c r="AB24" s="81">
        <f t="shared" si="10"/>
        <v>62835197</v>
      </c>
      <c r="AC24" s="41">
        <f t="shared" si="11"/>
        <v>0.1694121559245452</v>
      </c>
      <c r="AD24" s="80">
        <v>53350564</v>
      </c>
      <c r="AE24" s="81">
        <v>4250034</v>
      </c>
      <c r="AF24" s="81">
        <f t="shared" si="12"/>
        <v>57600598</v>
      </c>
      <c r="AG24" s="41">
        <f t="shared" si="13"/>
        <v>0.1560793895208822</v>
      </c>
      <c r="AH24" s="41">
        <f t="shared" si="14"/>
        <v>0.09087751137583666</v>
      </c>
      <c r="AI24" s="13">
        <v>369046792</v>
      </c>
      <c r="AJ24" s="13">
        <v>369046792</v>
      </c>
      <c r="AK24" s="13">
        <v>57600598</v>
      </c>
      <c r="AL24" s="13"/>
    </row>
    <row r="25" spans="1:38" s="14" customFormat="1" ht="12.75">
      <c r="A25" s="30" t="s">
        <v>98</v>
      </c>
      <c r="B25" s="64" t="s">
        <v>217</v>
      </c>
      <c r="C25" s="40" t="s">
        <v>218</v>
      </c>
      <c r="D25" s="80">
        <v>465428000</v>
      </c>
      <c r="E25" s="81">
        <v>67647000</v>
      </c>
      <c r="F25" s="82">
        <f t="shared" si="0"/>
        <v>533075000</v>
      </c>
      <c r="G25" s="80">
        <v>465428000</v>
      </c>
      <c r="H25" s="81">
        <v>67647000</v>
      </c>
      <c r="I25" s="83">
        <f t="shared" si="1"/>
        <v>533075000</v>
      </c>
      <c r="J25" s="80">
        <v>68619223</v>
      </c>
      <c r="K25" s="81">
        <v>6964611</v>
      </c>
      <c r="L25" s="81">
        <f t="shared" si="2"/>
        <v>75583834</v>
      </c>
      <c r="M25" s="41">
        <f t="shared" si="3"/>
        <v>0.14178836749050322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68619223</v>
      </c>
      <c r="AA25" s="81">
        <v>6964611</v>
      </c>
      <c r="AB25" s="81">
        <f t="shared" si="10"/>
        <v>75583834</v>
      </c>
      <c r="AC25" s="41">
        <f t="shared" si="11"/>
        <v>0.14178836749050322</v>
      </c>
      <c r="AD25" s="80">
        <v>81819456</v>
      </c>
      <c r="AE25" s="81">
        <v>14952320</v>
      </c>
      <c r="AF25" s="81">
        <f t="shared" si="12"/>
        <v>96771776</v>
      </c>
      <c r="AG25" s="41">
        <f t="shared" si="13"/>
        <v>0.16950888692316451</v>
      </c>
      <c r="AH25" s="41">
        <f t="shared" si="14"/>
        <v>-0.218947536934736</v>
      </c>
      <c r="AI25" s="13">
        <v>570895000</v>
      </c>
      <c r="AJ25" s="13">
        <v>527511830</v>
      </c>
      <c r="AK25" s="13">
        <v>96771776</v>
      </c>
      <c r="AL25" s="13"/>
    </row>
    <row r="26" spans="1:38" s="14" customFormat="1" ht="12.75">
      <c r="A26" s="30" t="s">
        <v>98</v>
      </c>
      <c r="B26" s="64" t="s">
        <v>219</v>
      </c>
      <c r="C26" s="40" t="s">
        <v>220</v>
      </c>
      <c r="D26" s="80">
        <v>120336000</v>
      </c>
      <c r="E26" s="81">
        <v>38194830</v>
      </c>
      <c r="F26" s="82">
        <f t="shared" si="0"/>
        <v>158530830</v>
      </c>
      <c r="G26" s="80">
        <v>120336000</v>
      </c>
      <c r="H26" s="81">
        <v>38194830</v>
      </c>
      <c r="I26" s="83">
        <f t="shared" si="1"/>
        <v>158530830</v>
      </c>
      <c r="J26" s="80">
        <v>66400632</v>
      </c>
      <c r="K26" s="81">
        <v>7338409</v>
      </c>
      <c r="L26" s="81">
        <f t="shared" si="2"/>
        <v>73739041</v>
      </c>
      <c r="M26" s="41">
        <f t="shared" si="3"/>
        <v>0.4651400677079657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66400632</v>
      </c>
      <c r="AA26" s="81">
        <v>7338409</v>
      </c>
      <c r="AB26" s="81">
        <f t="shared" si="10"/>
        <v>73739041</v>
      </c>
      <c r="AC26" s="41">
        <f t="shared" si="11"/>
        <v>0.4651400677079657</v>
      </c>
      <c r="AD26" s="80">
        <v>23511221</v>
      </c>
      <c r="AE26" s="81">
        <v>4397556</v>
      </c>
      <c r="AF26" s="81">
        <f t="shared" si="12"/>
        <v>27908777</v>
      </c>
      <c r="AG26" s="41">
        <f t="shared" si="13"/>
        <v>0.1471919849539677</v>
      </c>
      <c r="AH26" s="41">
        <f t="shared" si="14"/>
        <v>1.6421451932487043</v>
      </c>
      <c r="AI26" s="13">
        <v>189607994</v>
      </c>
      <c r="AJ26" s="13">
        <v>156995994</v>
      </c>
      <c r="AK26" s="13">
        <v>27908777</v>
      </c>
      <c r="AL26" s="13"/>
    </row>
    <row r="27" spans="1:38" s="14" customFormat="1" ht="12.75">
      <c r="A27" s="30" t="s">
        <v>98</v>
      </c>
      <c r="B27" s="64" t="s">
        <v>221</v>
      </c>
      <c r="C27" s="40" t="s">
        <v>222</v>
      </c>
      <c r="D27" s="80">
        <v>1096901449</v>
      </c>
      <c r="E27" s="81">
        <v>458350000</v>
      </c>
      <c r="F27" s="82">
        <f t="shared" si="0"/>
        <v>1555251449</v>
      </c>
      <c r="G27" s="80">
        <v>1096901449</v>
      </c>
      <c r="H27" s="81">
        <v>458350000</v>
      </c>
      <c r="I27" s="83">
        <f t="shared" si="1"/>
        <v>1555251449</v>
      </c>
      <c r="J27" s="80">
        <v>218995811</v>
      </c>
      <c r="K27" s="81">
        <v>50381100</v>
      </c>
      <c r="L27" s="81">
        <f t="shared" si="2"/>
        <v>269376911</v>
      </c>
      <c r="M27" s="41">
        <f t="shared" si="3"/>
        <v>0.17320473237507975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218995811</v>
      </c>
      <c r="AA27" s="81">
        <v>50381100</v>
      </c>
      <c r="AB27" s="81">
        <f t="shared" si="10"/>
        <v>269376911</v>
      </c>
      <c r="AC27" s="41">
        <f t="shared" si="11"/>
        <v>0.17320473237507975</v>
      </c>
      <c r="AD27" s="80">
        <v>187579873</v>
      </c>
      <c r="AE27" s="81">
        <v>58997585</v>
      </c>
      <c r="AF27" s="81">
        <f t="shared" si="12"/>
        <v>246577458</v>
      </c>
      <c r="AG27" s="41">
        <f t="shared" si="13"/>
        <v>0.19499248829521165</v>
      </c>
      <c r="AH27" s="41">
        <f t="shared" si="14"/>
        <v>0.0924636549704394</v>
      </c>
      <c r="AI27" s="13">
        <v>1264548497</v>
      </c>
      <c r="AJ27" s="13">
        <v>1167268719</v>
      </c>
      <c r="AK27" s="13">
        <v>246577458</v>
      </c>
      <c r="AL27" s="13"/>
    </row>
    <row r="28" spans="1:38" s="14" customFormat="1" ht="12.75">
      <c r="A28" s="30" t="s">
        <v>98</v>
      </c>
      <c r="B28" s="64" t="s">
        <v>223</v>
      </c>
      <c r="C28" s="40" t="s">
        <v>224</v>
      </c>
      <c r="D28" s="80">
        <v>107269000</v>
      </c>
      <c r="E28" s="81">
        <v>77617000</v>
      </c>
      <c r="F28" s="83">
        <f t="shared" si="0"/>
        <v>184886000</v>
      </c>
      <c r="G28" s="80">
        <v>107269000</v>
      </c>
      <c r="H28" s="81">
        <v>77617000</v>
      </c>
      <c r="I28" s="83">
        <f t="shared" si="1"/>
        <v>184886000</v>
      </c>
      <c r="J28" s="80">
        <v>15738437</v>
      </c>
      <c r="K28" s="81">
        <v>7654987</v>
      </c>
      <c r="L28" s="81">
        <f t="shared" si="2"/>
        <v>23393424</v>
      </c>
      <c r="M28" s="41">
        <f t="shared" si="3"/>
        <v>0.12652890970652186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15738437</v>
      </c>
      <c r="AA28" s="81">
        <v>7654987</v>
      </c>
      <c r="AB28" s="81">
        <f t="shared" si="10"/>
        <v>23393424</v>
      </c>
      <c r="AC28" s="41">
        <f t="shared" si="11"/>
        <v>0.12652890970652186</v>
      </c>
      <c r="AD28" s="80">
        <v>17858846</v>
      </c>
      <c r="AE28" s="81">
        <v>10431316</v>
      </c>
      <c r="AF28" s="81">
        <f t="shared" si="12"/>
        <v>28290162</v>
      </c>
      <c r="AG28" s="41">
        <f t="shared" si="13"/>
        <v>0.14932280279839993</v>
      </c>
      <c r="AH28" s="41">
        <f t="shared" si="14"/>
        <v>-0.17308978294291844</v>
      </c>
      <c r="AI28" s="13">
        <v>189456409</v>
      </c>
      <c r="AJ28" s="13">
        <v>142607089</v>
      </c>
      <c r="AK28" s="13">
        <v>28290162</v>
      </c>
      <c r="AL28" s="13"/>
    </row>
    <row r="29" spans="1:38" s="14" customFormat="1" ht="12.75">
      <c r="A29" s="30" t="s">
        <v>98</v>
      </c>
      <c r="B29" s="64" t="s">
        <v>225</v>
      </c>
      <c r="C29" s="40" t="s">
        <v>226</v>
      </c>
      <c r="D29" s="80">
        <v>111892442</v>
      </c>
      <c r="E29" s="81">
        <v>40276461</v>
      </c>
      <c r="F29" s="82">
        <f t="shared" si="0"/>
        <v>152168903</v>
      </c>
      <c r="G29" s="80">
        <v>111892442</v>
      </c>
      <c r="H29" s="81">
        <v>40276461</v>
      </c>
      <c r="I29" s="83">
        <f t="shared" si="1"/>
        <v>152168903</v>
      </c>
      <c r="J29" s="80">
        <v>35356680</v>
      </c>
      <c r="K29" s="81">
        <v>12238927</v>
      </c>
      <c r="L29" s="81">
        <f t="shared" si="2"/>
        <v>47595607</v>
      </c>
      <c r="M29" s="41">
        <f t="shared" si="3"/>
        <v>0.31278142946197096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35356680</v>
      </c>
      <c r="AA29" s="81">
        <v>12238927</v>
      </c>
      <c r="AB29" s="81">
        <f t="shared" si="10"/>
        <v>47595607</v>
      </c>
      <c r="AC29" s="41">
        <f t="shared" si="11"/>
        <v>0.31278142946197096</v>
      </c>
      <c r="AD29" s="80">
        <v>31834944</v>
      </c>
      <c r="AE29" s="81">
        <v>3227760</v>
      </c>
      <c r="AF29" s="81">
        <f t="shared" si="12"/>
        <v>35062704</v>
      </c>
      <c r="AG29" s="41">
        <f t="shared" si="13"/>
        <v>0.19661080660686298</v>
      </c>
      <c r="AH29" s="41">
        <f t="shared" si="14"/>
        <v>0.35744256917549766</v>
      </c>
      <c r="AI29" s="13">
        <v>178335589</v>
      </c>
      <c r="AJ29" s="13">
        <v>179657494</v>
      </c>
      <c r="AK29" s="13">
        <v>35062704</v>
      </c>
      <c r="AL29" s="13"/>
    </row>
    <row r="30" spans="1:38" s="14" customFormat="1" ht="12.75">
      <c r="A30" s="30" t="s">
        <v>117</v>
      </c>
      <c r="B30" s="64" t="s">
        <v>227</v>
      </c>
      <c r="C30" s="40" t="s">
        <v>228</v>
      </c>
      <c r="D30" s="80">
        <v>66180051</v>
      </c>
      <c r="E30" s="81">
        <v>13000000</v>
      </c>
      <c r="F30" s="83">
        <f t="shared" si="0"/>
        <v>79180051</v>
      </c>
      <c r="G30" s="80">
        <v>66180051</v>
      </c>
      <c r="H30" s="81">
        <v>13000000</v>
      </c>
      <c r="I30" s="83">
        <f t="shared" si="1"/>
        <v>79180051</v>
      </c>
      <c r="J30" s="80">
        <v>18609281</v>
      </c>
      <c r="K30" s="81">
        <v>1534925</v>
      </c>
      <c r="L30" s="81">
        <f t="shared" si="2"/>
        <v>20144206</v>
      </c>
      <c r="M30" s="41">
        <f t="shared" si="3"/>
        <v>0.2544101165077552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18609281</v>
      </c>
      <c r="AA30" s="81">
        <v>1534925</v>
      </c>
      <c r="AB30" s="81">
        <f t="shared" si="10"/>
        <v>20144206</v>
      </c>
      <c r="AC30" s="41">
        <f t="shared" si="11"/>
        <v>0.2544101165077552</v>
      </c>
      <c r="AD30" s="80">
        <v>17902715</v>
      </c>
      <c r="AE30" s="81">
        <v>2847136</v>
      </c>
      <c r="AF30" s="81">
        <f t="shared" si="12"/>
        <v>20749851</v>
      </c>
      <c r="AG30" s="41">
        <f t="shared" si="13"/>
        <v>0.3239380426811028</v>
      </c>
      <c r="AH30" s="41">
        <f t="shared" si="14"/>
        <v>-0.029187920433741965</v>
      </c>
      <c r="AI30" s="13">
        <v>64054999</v>
      </c>
      <c r="AJ30" s="13">
        <v>78179282</v>
      </c>
      <c r="AK30" s="13">
        <v>20749851</v>
      </c>
      <c r="AL30" s="13"/>
    </row>
    <row r="31" spans="1:38" s="60" customFormat="1" ht="12.75">
      <c r="A31" s="65"/>
      <c r="B31" s="66" t="s">
        <v>229</v>
      </c>
      <c r="C31" s="33"/>
      <c r="D31" s="84">
        <f>SUM(D24:D30)</f>
        <v>2262258290</v>
      </c>
      <c r="E31" s="85">
        <f>SUM(E24:E30)</f>
        <v>771735291</v>
      </c>
      <c r="F31" s="93">
        <f t="shared" si="0"/>
        <v>3033993581</v>
      </c>
      <c r="G31" s="84">
        <f>SUM(G24:G30)</f>
        <v>2262258290</v>
      </c>
      <c r="H31" s="85">
        <f>SUM(H24:H30)</f>
        <v>771735291</v>
      </c>
      <c r="I31" s="86">
        <f t="shared" si="1"/>
        <v>3033993581</v>
      </c>
      <c r="J31" s="84">
        <f>SUM(J24:J30)</f>
        <v>472151227</v>
      </c>
      <c r="K31" s="85">
        <f>SUM(K24:K30)</f>
        <v>100516993</v>
      </c>
      <c r="L31" s="85">
        <f t="shared" si="2"/>
        <v>572668220</v>
      </c>
      <c r="M31" s="45">
        <f t="shared" si="3"/>
        <v>0.1887506366481004</v>
      </c>
      <c r="N31" s="114">
        <f>SUM(N24:N30)</f>
        <v>0</v>
      </c>
      <c r="O31" s="115">
        <f>SUM(O24:O30)</f>
        <v>0</v>
      </c>
      <c r="P31" s="116">
        <f t="shared" si="4"/>
        <v>0</v>
      </c>
      <c r="Q31" s="45">
        <f t="shared" si="5"/>
        <v>0</v>
      </c>
      <c r="R31" s="114">
        <f>SUM(R24:R30)</f>
        <v>0</v>
      </c>
      <c r="S31" s="116">
        <f>SUM(S24:S30)</f>
        <v>0</v>
      </c>
      <c r="T31" s="116">
        <f t="shared" si="6"/>
        <v>0</v>
      </c>
      <c r="U31" s="45">
        <f t="shared" si="7"/>
        <v>0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5">
        <f t="shared" si="9"/>
        <v>0</v>
      </c>
      <c r="Z31" s="84">
        <f>SUM(Z24:Z30)</f>
        <v>472151227</v>
      </c>
      <c r="AA31" s="85">
        <f>SUM(AA24:AA30)</f>
        <v>100516993</v>
      </c>
      <c r="AB31" s="85">
        <f t="shared" si="10"/>
        <v>572668220</v>
      </c>
      <c r="AC31" s="45">
        <f t="shared" si="11"/>
        <v>0.1887506366481004</v>
      </c>
      <c r="AD31" s="84">
        <f>SUM(AD24:AD30)</f>
        <v>413857619</v>
      </c>
      <c r="AE31" s="85">
        <f>SUM(AE24:AE30)</f>
        <v>99103707</v>
      </c>
      <c r="AF31" s="85">
        <f t="shared" si="12"/>
        <v>512961326</v>
      </c>
      <c r="AG31" s="45">
        <f t="shared" si="13"/>
        <v>0.1815184921061175</v>
      </c>
      <c r="AH31" s="45">
        <f t="shared" si="14"/>
        <v>0.11639648249037782</v>
      </c>
      <c r="AI31" s="67">
        <f>SUM(AI24:AI30)</f>
        <v>2825945280</v>
      </c>
      <c r="AJ31" s="67">
        <f>SUM(AJ24:AJ30)</f>
        <v>2621267200</v>
      </c>
      <c r="AK31" s="67">
        <f>SUM(AK24:AK30)</f>
        <v>512961326</v>
      </c>
      <c r="AL31" s="67"/>
    </row>
    <row r="32" spans="1:38" s="14" customFormat="1" ht="12.75">
      <c r="A32" s="30" t="s">
        <v>98</v>
      </c>
      <c r="B32" s="64" t="s">
        <v>230</v>
      </c>
      <c r="C32" s="40" t="s">
        <v>231</v>
      </c>
      <c r="D32" s="80">
        <v>439462347</v>
      </c>
      <c r="E32" s="81">
        <v>110007000</v>
      </c>
      <c r="F32" s="82">
        <f t="shared" si="0"/>
        <v>549469347</v>
      </c>
      <c r="G32" s="80">
        <v>439462347</v>
      </c>
      <c r="H32" s="81">
        <v>110007000</v>
      </c>
      <c r="I32" s="83">
        <f t="shared" si="1"/>
        <v>549469347</v>
      </c>
      <c r="J32" s="80">
        <v>54830938</v>
      </c>
      <c r="K32" s="81">
        <v>16819301</v>
      </c>
      <c r="L32" s="81">
        <f t="shared" si="2"/>
        <v>71650239</v>
      </c>
      <c r="M32" s="41">
        <f t="shared" si="3"/>
        <v>0.13039897383029084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54830938</v>
      </c>
      <c r="AA32" s="81">
        <v>16819301</v>
      </c>
      <c r="AB32" s="81">
        <f t="shared" si="10"/>
        <v>71650239</v>
      </c>
      <c r="AC32" s="41">
        <f t="shared" si="11"/>
        <v>0.13039897383029084</v>
      </c>
      <c r="AD32" s="80">
        <v>62427233</v>
      </c>
      <c r="AE32" s="81">
        <v>10732373</v>
      </c>
      <c r="AF32" s="81">
        <f t="shared" si="12"/>
        <v>73159606</v>
      </c>
      <c r="AG32" s="41">
        <f t="shared" si="13"/>
        <v>0.13388745028342483</v>
      </c>
      <c r="AH32" s="41">
        <f t="shared" si="14"/>
        <v>-0.020631152660936958</v>
      </c>
      <c r="AI32" s="13">
        <v>546426165</v>
      </c>
      <c r="AJ32" s="13">
        <v>546426165</v>
      </c>
      <c r="AK32" s="13">
        <v>73159606</v>
      </c>
      <c r="AL32" s="13"/>
    </row>
    <row r="33" spans="1:38" s="14" customFormat="1" ht="12.75">
      <c r="A33" s="30" t="s">
        <v>98</v>
      </c>
      <c r="B33" s="64" t="s">
        <v>232</v>
      </c>
      <c r="C33" s="40" t="s">
        <v>233</v>
      </c>
      <c r="D33" s="80">
        <v>417854860</v>
      </c>
      <c r="E33" s="81">
        <v>83428000</v>
      </c>
      <c r="F33" s="82">
        <f t="shared" si="0"/>
        <v>501282860</v>
      </c>
      <c r="G33" s="80">
        <v>417854860</v>
      </c>
      <c r="H33" s="81">
        <v>83428000</v>
      </c>
      <c r="I33" s="83">
        <f t="shared" si="1"/>
        <v>501282860</v>
      </c>
      <c r="J33" s="80">
        <v>20976648</v>
      </c>
      <c r="K33" s="81">
        <v>0</v>
      </c>
      <c r="L33" s="81">
        <f t="shared" si="2"/>
        <v>20976648</v>
      </c>
      <c r="M33" s="41">
        <f t="shared" si="3"/>
        <v>0.04184593105776647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20976648</v>
      </c>
      <c r="AA33" s="81">
        <v>0</v>
      </c>
      <c r="AB33" s="81">
        <f t="shared" si="10"/>
        <v>20976648</v>
      </c>
      <c r="AC33" s="41">
        <f t="shared" si="11"/>
        <v>0.04184593105776647</v>
      </c>
      <c r="AD33" s="80">
        <v>54039433</v>
      </c>
      <c r="AE33" s="81">
        <v>4217364</v>
      </c>
      <c r="AF33" s="81">
        <f t="shared" si="12"/>
        <v>58256797</v>
      </c>
      <c r="AG33" s="41">
        <f t="shared" si="13"/>
        <v>0.138146588912246</v>
      </c>
      <c r="AH33" s="41">
        <f t="shared" si="14"/>
        <v>-0.6399278868695786</v>
      </c>
      <c r="AI33" s="13">
        <v>421702754</v>
      </c>
      <c r="AJ33" s="13">
        <v>430847774</v>
      </c>
      <c r="AK33" s="13">
        <v>58256797</v>
      </c>
      <c r="AL33" s="13"/>
    </row>
    <row r="34" spans="1:38" s="14" customFormat="1" ht="12.75">
      <c r="A34" s="30" t="s">
        <v>98</v>
      </c>
      <c r="B34" s="64" t="s">
        <v>234</v>
      </c>
      <c r="C34" s="40" t="s">
        <v>235</v>
      </c>
      <c r="D34" s="80">
        <v>728304010</v>
      </c>
      <c r="E34" s="81">
        <v>278227290</v>
      </c>
      <c r="F34" s="82">
        <f t="shared" si="0"/>
        <v>1006531300</v>
      </c>
      <c r="G34" s="80">
        <v>728304010</v>
      </c>
      <c r="H34" s="81">
        <v>133169410</v>
      </c>
      <c r="I34" s="83">
        <f t="shared" si="1"/>
        <v>861473420</v>
      </c>
      <c r="J34" s="80">
        <v>119169076</v>
      </c>
      <c r="K34" s="81">
        <v>7715780</v>
      </c>
      <c r="L34" s="81">
        <f t="shared" si="2"/>
        <v>126884856</v>
      </c>
      <c r="M34" s="41">
        <f t="shared" si="3"/>
        <v>0.12606151045675382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119169076</v>
      </c>
      <c r="AA34" s="81">
        <v>7715780</v>
      </c>
      <c r="AB34" s="81">
        <f t="shared" si="10"/>
        <v>126884856</v>
      </c>
      <c r="AC34" s="41">
        <f t="shared" si="11"/>
        <v>0.12606151045675382</v>
      </c>
      <c r="AD34" s="80">
        <v>96251520</v>
      </c>
      <c r="AE34" s="81">
        <v>5498108</v>
      </c>
      <c r="AF34" s="81">
        <f t="shared" si="12"/>
        <v>101749628</v>
      </c>
      <c r="AG34" s="41">
        <f t="shared" si="13"/>
        <v>0.10384662258062893</v>
      </c>
      <c r="AH34" s="41">
        <f t="shared" si="14"/>
        <v>0.24703017096042856</v>
      </c>
      <c r="AI34" s="13">
        <v>979806810</v>
      </c>
      <c r="AJ34" s="13">
        <v>753372960</v>
      </c>
      <c r="AK34" s="13">
        <v>101749628</v>
      </c>
      <c r="AL34" s="13"/>
    </row>
    <row r="35" spans="1:38" s="14" customFormat="1" ht="12.75">
      <c r="A35" s="30" t="s">
        <v>98</v>
      </c>
      <c r="B35" s="64" t="s">
        <v>236</v>
      </c>
      <c r="C35" s="40" t="s">
        <v>237</v>
      </c>
      <c r="D35" s="80">
        <v>162344434</v>
      </c>
      <c r="E35" s="81">
        <v>37738000</v>
      </c>
      <c r="F35" s="82">
        <f t="shared" si="0"/>
        <v>200082434</v>
      </c>
      <c r="G35" s="80">
        <v>162344434</v>
      </c>
      <c r="H35" s="81">
        <v>37738000</v>
      </c>
      <c r="I35" s="83">
        <f t="shared" si="1"/>
        <v>200082434</v>
      </c>
      <c r="J35" s="80">
        <v>40962346</v>
      </c>
      <c r="K35" s="81">
        <v>15246288</v>
      </c>
      <c r="L35" s="81">
        <f t="shared" si="2"/>
        <v>56208634</v>
      </c>
      <c r="M35" s="41">
        <f t="shared" si="3"/>
        <v>0.28092738016171875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40962346</v>
      </c>
      <c r="AA35" s="81">
        <v>15246288</v>
      </c>
      <c r="AB35" s="81">
        <f t="shared" si="10"/>
        <v>56208634</v>
      </c>
      <c r="AC35" s="41">
        <f t="shared" si="11"/>
        <v>0.28092738016171875</v>
      </c>
      <c r="AD35" s="80">
        <v>48294133</v>
      </c>
      <c r="AE35" s="81">
        <v>8557554</v>
      </c>
      <c r="AF35" s="81">
        <f t="shared" si="12"/>
        <v>56851687</v>
      </c>
      <c r="AG35" s="41">
        <f t="shared" si="13"/>
        <v>0.3784279227294546</v>
      </c>
      <c r="AH35" s="41">
        <f t="shared" si="14"/>
        <v>-0.011311062765824387</v>
      </c>
      <c r="AI35" s="13">
        <v>150231216</v>
      </c>
      <c r="AJ35" s="13">
        <v>173241000</v>
      </c>
      <c r="AK35" s="13">
        <v>56851687</v>
      </c>
      <c r="AL35" s="13"/>
    </row>
    <row r="36" spans="1:38" s="14" customFormat="1" ht="12.75">
      <c r="A36" s="30" t="s">
        <v>117</v>
      </c>
      <c r="B36" s="64" t="s">
        <v>238</v>
      </c>
      <c r="C36" s="40" t="s">
        <v>239</v>
      </c>
      <c r="D36" s="80">
        <v>212395830</v>
      </c>
      <c r="E36" s="81">
        <v>6435000</v>
      </c>
      <c r="F36" s="82">
        <f t="shared" si="0"/>
        <v>218830830</v>
      </c>
      <c r="G36" s="80">
        <v>212395830</v>
      </c>
      <c r="H36" s="81">
        <v>6435000</v>
      </c>
      <c r="I36" s="83">
        <f t="shared" si="1"/>
        <v>218830830</v>
      </c>
      <c r="J36" s="80">
        <v>26831276</v>
      </c>
      <c r="K36" s="81">
        <v>57448</v>
      </c>
      <c r="L36" s="81">
        <f t="shared" si="2"/>
        <v>26888724</v>
      </c>
      <c r="M36" s="41">
        <f t="shared" si="3"/>
        <v>0.12287447797003741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26831276</v>
      </c>
      <c r="AA36" s="81">
        <v>57448</v>
      </c>
      <c r="AB36" s="81">
        <f t="shared" si="10"/>
        <v>26888724</v>
      </c>
      <c r="AC36" s="41">
        <f t="shared" si="11"/>
        <v>0.12287447797003741</v>
      </c>
      <c r="AD36" s="80">
        <v>25306406</v>
      </c>
      <c r="AE36" s="81">
        <v>67710</v>
      </c>
      <c r="AF36" s="81">
        <f t="shared" si="12"/>
        <v>25374116</v>
      </c>
      <c r="AG36" s="41">
        <f t="shared" si="13"/>
        <v>0.11029598823758258</v>
      </c>
      <c r="AH36" s="41">
        <f t="shared" si="14"/>
        <v>0.059691064705466035</v>
      </c>
      <c r="AI36" s="13">
        <v>230054750</v>
      </c>
      <c r="AJ36" s="13">
        <v>243776275</v>
      </c>
      <c r="AK36" s="13">
        <v>25374116</v>
      </c>
      <c r="AL36" s="13"/>
    </row>
    <row r="37" spans="1:38" s="60" customFormat="1" ht="12.75">
      <c r="A37" s="65"/>
      <c r="B37" s="66" t="s">
        <v>240</v>
      </c>
      <c r="C37" s="33"/>
      <c r="D37" s="84">
        <f>SUM(D32:D36)</f>
        <v>1960361481</v>
      </c>
      <c r="E37" s="85">
        <f>SUM(E32:E36)</f>
        <v>515835290</v>
      </c>
      <c r="F37" s="86">
        <f t="shared" si="0"/>
        <v>2476196771</v>
      </c>
      <c r="G37" s="84">
        <f>SUM(G32:G36)</f>
        <v>1960361481</v>
      </c>
      <c r="H37" s="85">
        <f>SUM(H32:H36)</f>
        <v>370777410</v>
      </c>
      <c r="I37" s="93">
        <f t="shared" si="1"/>
        <v>2331138891</v>
      </c>
      <c r="J37" s="84">
        <f>SUM(J32:J36)</f>
        <v>262770284</v>
      </c>
      <c r="K37" s="95">
        <f>SUM(K32:K36)</f>
        <v>39838817</v>
      </c>
      <c r="L37" s="85">
        <f t="shared" si="2"/>
        <v>302609101</v>
      </c>
      <c r="M37" s="45">
        <f t="shared" si="3"/>
        <v>0.12220721089051126</v>
      </c>
      <c r="N37" s="114">
        <f>SUM(N32:N36)</f>
        <v>0</v>
      </c>
      <c r="O37" s="115">
        <f>SUM(O32:O36)</f>
        <v>0</v>
      </c>
      <c r="P37" s="116">
        <f t="shared" si="4"/>
        <v>0</v>
      </c>
      <c r="Q37" s="45">
        <f t="shared" si="5"/>
        <v>0</v>
      </c>
      <c r="R37" s="114">
        <f>SUM(R32:R36)</f>
        <v>0</v>
      </c>
      <c r="S37" s="116">
        <f>SUM(S32:S36)</f>
        <v>0</v>
      </c>
      <c r="T37" s="116">
        <f t="shared" si="6"/>
        <v>0</v>
      </c>
      <c r="U37" s="45">
        <f t="shared" si="7"/>
        <v>0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5">
        <f t="shared" si="9"/>
        <v>0</v>
      </c>
      <c r="Z37" s="84">
        <f>SUM(Z32:Z36)</f>
        <v>262770284</v>
      </c>
      <c r="AA37" s="85">
        <f>SUM(AA32:AA36)</f>
        <v>39838817</v>
      </c>
      <c r="AB37" s="85">
        <f t="shared" si="10"/>
        <v>302609101</v>
      </c>
      <c r="AC37" s="45">
        <f t="shared" si="11"/>
        <v>0.12220721089051126</v>
      </c>
      <c r="AD37" s="84">
        <f>SUM(AD32:AD36)</f>
        <v>286318725</v>
      </c>
      <c r="AE37" s="85">
        <f>SUM(AE32:AE36)</f>
        <v>29073109</v>
      </c>
      <c r="AF37" s="85">
        <f t="shared" si="12"/>
        <v>315391834</v>
      </c>
      <c r="AG37" s="45">
        <f t="shared" si="13"/>
        <v>0.13546469164741634</v>
      </c>
      <c r="AH37" s="45">
        <f t="shared" si="14"/>
        <v>-0.04052968917388011</v>
      </c>
      <c r="AI37" s="67">
        <f>SUM(AI32:AI36)</f>
        <v>2328221695</v>
      </c>
      <c r="AJ37" s="67">
        <f>SUM(AJ32:AJ36)</f>
        <v>2147664174</v>
      </c>
      <c r="AK37" s="67">
        <f>SUM(AK32:AK36)</f>
        <v>315391834</v>
      </c>
      <c r="AL37" s="67"/>
    </row>
    <row r="38" spans="1:38" s="60" customFormat="1" ht="12.75">
      <c r="A38" s="65"/>
      <c r="B38" s="66" t="s">
        <v>241</v>
      </c>
      <c r="C38" s="33"/>
      <c r="D38" s="84">
        <f>SUM(D9,D11:D15,D17:D22,D24:D30,D32:D36)</f>
        <v>10360135048</v>
      </c>
      <c r="E38" s="85">
        <f>SUM(E9,E11:E15,E17:E22,E24:E30,E32:E36)</f>
        <v>2630520617</v>
      </c>
      <c r="F38" s="86">
        <f t="shared" si="0"/>
        <v>12990655665</v>
      </c>
      <c r="G38" s="84">
        <f>SUM(G9,G11:G15,G17:G22,G24:G30,G32:G36)</f>
        <v>10360135048</v>
      </c>
      <c r="H38" s="85">
        <f>SUM(H9,H11:H15,H17:H22,H24:H30,H32:H36)</f>
        <v>2485462737</v>
      </c>
      <c r="I38" s="93">
        <f t="shared" si="1"/>
        <v>12845597785</v>
      </c>
      <c r="J38" s="84">
        <f>SUM(J9,J11:J15,J17:J22,J24:J30,J32:J36)</f>
        <v>2011302913</v>
      </c>
      <c r="K38" s="95">
        <f>SUM(K9,K11:K15,K17:K22,K24:K30,K32:K36)</f>
        <v>354405761</v>
      </c>
      <c r="L38" s="85">
        <f t="shared" si="2"/>
        <v>2365708674</v>
      </c>
      <c r="M38" s="45">
        <f t="shared" si="3"/>
        <v>0.18210848897902798</v>
      </c>
      <c r="N38" s="114">
        <f>SUM(N9,N11:N15,N17:N22,N24:N30,N32:N36)</f>
        <v>0</v>
      </c>
      <c r="O38" s="115">
        <f>SUM(O9,O11:O15,O17:O22,O24:O30,O32:O36)</f>
        <v>0</v>
      </c>
      <c r="P38" s="116">
        <f t="shared" si="4"/>
        <v>0</v>
      </c>
      <c r="Q38" s="45">
        <f t="shared" si="5"/>
        <v>0</v>
      </c>
      <c r="R38" s="114">
        <f>SUM(R9,R11:R15,R17:R22,R24:R30,R32:R36)</f>
        <v>0</v>
      </c>
      <c r="S38" s="116">
        <f>SUM(S9,S11:S15,S17:S22,S24:S30,S32:S36)</f>
        <v>0</v>
      </c>
      <c r="T38" s="116">
        <f t="shared" si="6"/>
        <v>0</v>
      </c>
      <c r="U38" s="45">
        <f t="shared" si="7"/>
        <v>0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5">
        <f t="shared" si="9"/>
        <v>0</v>
      </c>
      <c r="Z38" s="84">
        <f>SUM(Z9,Z11:Z15,Z17:Z22,Z24:Z30,Z32:Z36)</f>
        <v>2011302913</v>
      </c>
      <c r="AA38" s="85">
        <f>SUM(AA9,AA11:AA15,AA17:AA22,AA24:AA30,AA32:AA36)</f>
        <v>354405761</v>
      </c>
      <c r="AB38" s="85">
        <f t="shared" si="10"/>
        <v>2365708674</v>
      </c>
      <c r="AC38" s="45">
        <f t="shared" si="11"/>
        <v>0.18210848897902798</v>
      </c>
      <c r="AD38" s="84">
        <f>SUM(AD9,AD11:AD15,AD17:AD22,AD24:AD30,AD32:AD36)</f>
        <v>1855969584</v>
      </c>
      <c r="AE38" s="85">
        <f>SUM(AE9,AE11:AE15,AE17:AE22,AE24:AE30,AE32:AE36)</f>
        <v>291932713</v>
      </c>
      <c r="AF38" s="85">
        <f t="shared" si="12"/>
        <v>2147902297</v>
      </c>
      <c r="AG38" s="45">
        <f t="shared" si="13"/>
        <v>0.18869967095912446</v>
      </c>
      <c r="AH38" s="45">
        <f t="shared" si="14"/>
        <v>0.10140422928184978</v>
      </c>
      <c r="AI38" s="67">
        <f>SUM(AI9,AI11:AI15,AI17:AI22,AI24:AI30,AI32:AI36)</f>
        <v>11382649933</v>
      </c>
      <c r="AJ38" s="67">
        <f>SUM(AJ9,AJ11:AJ15,AJ17:AJ22,AJ24:AJ30,AJ32:AJ36)</f>
        <v>11500213337</v>
      </c>
      <c r="AK38" s="67">
        <f>SUM(AK9,AK11:AK15,AK17:AK22,AK24:AK30,AK32:AK36)</f>
        <v>2147902297</v>
      </c>
      <c r="AL38" s="67"/>
    </row>
    <row r="39" spans="1:38" s="14" customFormat="1" ht="12.75">
      <c r="A39" s="68"/>
      <c r="B39" s="69"/>
      <c r="C39" s="70"/>
      <c r="D39" s="96"/>
      <c r="E39" s="96"/>
      <c r="F39" s="97"/>
      <c r="G39" s="98"/>
      <c r="H39" s="96"/>
      <c r="I39" s="99"/>
      <c r="J39" s="98"/>
      <c r="K39" s="100"/>
      <c r="L39" s="96"/>
      <c r="M39" s="74"/>
      <c r="N39" s="98"/>
      <c r="O39" s="100"/>
      <c r="P39" s="96"/>
      <c r="Q39" s="74"/>
      <c r="R39" s="98"/>
      <c r="S39" s="100"/>
      <c r="T39" s="96"/>
      <c r="U39" s="74"/>
      <c r="V39" s="98"/>
      <c r="W39" s="100"/>
      <c r="X39" s="96"/>
      <c r="Y39" s="74"/>
      <c r="Z39" s="98"/>
      <c r="AA39" s="100"/>
      <c r="AB39" s="96"/>
      <c r="AC39" s="74"/>
      <c r="AD39" s="98"/>
      <c r="AE39" s="96"/>
      <c r="AF39" s="96"/>
      <c r="AG39" s="74"/>
      <c r="AH39" s="74"/>
      <c r="AI39" s="13"/>
      <c r="AJ39" s="13"/>
      <c r="AK39" s="13"/>
      <c r="AL39" s="13"/>
    </row>
    <row r="40" spans="1:38" s="14" customFormat="1" ht="12.75">
      <c r="A40" s="13"/>
      <c r="B40" s="61"/>
      <c r="C40" s="13"/>
      <c r="D40" s="91"/>
      <c r="E40" s="91"/>
      <c r="F40" s="91"/>
      <c r="G40" s="91"/>
      <c r="H40" s="91"/>
      <c r="I40" s="91"/>
      <c r="J40" s="91"/>
      <c r="K40" s="91"/>
      <c r="L40" s="91"/>
      <c r="M40" s="13"/>
      <c r="N40" s="91"/>
      <c r="O40" s="91"/>
      <c r="P40" s="91"/>
      <c r="Q40" s="13"/>
      <c r="R40" s="91"/>
      <c r="S40" s="91"/>
      <c r="T40" s="91"/>
      <c r="U40" s="13"/>
      <c r="V40" s="91"/>
      <c r="W40" s="91"/>
      <c r="X40" s="91"/>
      <c r="Y40" s="13"/>
      <c r="Z40" s="91"/>
      <c r="AA40" s="91"/>
      <c r="AB40" s="91"/>
      <c r="AC40" s="13"/>
      <c r="AD40" s="91"/>
      <c r="AE40" s="91"/>
      <c r="AF40" s="91"/>
      <c r="AG40" s="13"/>
      <c r="AH40" s="13"/>
      <c r="AI40" s="13"/>
      <c r="AJ40" s="13"/>
      <c r="AK40" s="13"/>
      <c r="AL40" s="13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45</v>
      </c>
      <c r="C9" s="40" t="s">
        <v>46</v>
      </c>
      <c r="D9" s="80">
        <v>21151308313</v>
      </c>
      <c r="E9" s="81">
        <v>2374785485</v>
      </c>
      <c r="F9" s="82">
        <f>$D9+$E9</f>
        <v>23526093798</v>
      </c>
      <c r="G9" s="80">
        <v>20908641059</v>
      </c>
      <c r="H9" s="81">
        <v>2374785485</v>
      </c>
      <c r="I9" s="83">
        <f>$G9+$H9</f>
        <v>23283426544</v>
      </c>
      <c r="J9" s="80">
        <v>5402318130</v>
      </c>
      <c r="K9" s="81">
        <v>186036582</v>
      </c>
      <c r="L9" s="81">
        <f>$J9+$K9</f>
        <v>5588354712</v>
      </c>
      <c r="M9" s="41">
        <f>IF($F9=0,0,$L9/$F9)</f>
        <v>0.2375385714255325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5402318130</v>
      </c>
      <c r="AA9" s="81">
        <v>186036582</v>
      </c>
      <c r="AB9" s="81">
        <f>$Z9+$AA9</f>
        <v>5588354712</v>
      </c>
      <c r="AC9" s="41">
        <f>IF($F9=0,0,$AB9/$F9)</f>
        <v>0.2375385714255325</v>
      </c>
      <c r="AD9" s="80">
        <v>5130068119</v>
      </c>
      <c r="AE9" s="81">
        <v>164020600</v>
      </c>
      <c r="AF9" s="81">
        <f>$AD9+$AE9</f>
        <v>5294088719</v>
      </c>
      <c r="AG9" s="41">
        <f>IF($AI9=0,0,$AK9/$AI9)</f>
        <v>0.24255334932644335</v>
      </c>
      <c r="AH9" s="41">
        <f>IF($AF9=0,0,(($L9/$AF9)-1))</f>
        <v>0.055583880176375944</v>
      </c>
      <c r="AI9" s="13">
        <v>21826491919</v>
      </c>
      <c r="AJ9" s="13">
        <v>22503442988</v>
      </c>
      <c r="AK9" s="13">
        <v>5294088719</v>
      </c>
      <c r="AL9" s="13"/>
    </row>
    <row r="10" spans="1:38" s="14" customFormat="1" ht="12.75">
      <c r="A10" s="30" t="s">
        <v>96</v>
      </c>
      <c r="B10" s="64" t="s">
        <v>49</v>
      </c>
      <c r="C10" s="40" t="s">
        <v>50</v>
      </c>
      <c r="D10" s="80">
        <v>28561967681</v>
      </c>
      <c r="E10" s="81">
        <v>3722199000</v>
      </c>
      <c r="F10" s="83">
        <f aca="true" t="shared" si="0" ref="F10:F24">$D10+$E10</f>
        <v>32284166681</v>
      </c>
      <c r="G10" s="80">
        <v>28561967681</v>
      </c>
      <c r="H10" s="81">
        <v>3722199000</v>
      </c>
      <c r="I10" s="83">
        <f aca="true" t="shared" si="1" ref="I10:I24">$G10+$H10</f>
        <v>32284166681</v>
      </c>
      <c r="J10" s="80">
        <v>7559673411</v>
      </c>
      <c r="K10" s="81">
        <v>314777401</v>
      </c>
      <c r="L10" s="81">
        <f aca="true" t="shared" si="2" ref="L10:L24">$J10+$K10</f>
        <v>7874450812</v>
      </c>
      <c r="M10" s="41">
        <f aca="true" t="shared" si="3" ref="M10:M24">IF($F10=0,0,$L10/$F10)</f>
        <v>0.24391061072777517</v>
      </c>
      <c r="N10" s="108">
        <v>0</v>
      </c>
      <c r="O10" s="109">
        <v>0</v>
      </c>
      <c r="P10" s="110">
        <f aca="true" t="shared" si="4" ref="P10:P24">$N10+$O10</f>
        <v>0</v>
      </c>
      <c r="Q10" s="41">
        <f aca="true" t="shared" si="5" ref="Q10:Q24">IF($F10=0,0,$P10/$F10)</f>
        <v>0</v>
      </c>
      <c r="R10" s="108">
        <v>0</v>
      </c>
      <c r="S10" s="110">
        <v>0</v>
      </c>
      <c r="T10" s="110">
        <f aca="true" t="shared" si="6" ref="T10:T24">$R10+$S10</f>
        <v>0</v>
      </c>
      <c r="U10" s="41">
        <f aca="true" t="shared" si="7" ref="U10:U24">IF($I10=0,0,$T10/$I10)</f>
        <v>0</v>
      </c>
      <c r="V10" s="108">
        <v>0</v>
      </c>
      <c r="W10" s="110">
        <v>0</v>
      </c>
      <c r="X10" s="110">
        <f aca="true" t="shared" si="8" ref="X10:X24">$V10+$W10</f>
        <v>0</v>
      </c>
      <c r="Y10" s="41">
        <f aca="true" t="shared" si="9" ref="Y10:Y24">IF($I10=0,0,$X10/$I10)</f>
        <v>0</v>
      </c>
      <c r="Z10" s="80">
        <v>7559673411</v>
      </c>
      <c r="AA10" s="81">
        <v>314777401</v>
      </c>
      <c r="AB10" s="81">
        <f aca="true" t="shared" si="10" ref="AB10:AB24">$Z10+$AA10</f>
        <v>7874450812</v>
      </c>
      <c r="AC10" s="41">
        <f aca="true" t="shared" si="11" ref="AC10:AC24">IF($F10=0,0,$AB10/$F10)</f>
        <v>0.24391061072777517</v>
      </c>
      <c r="AD10" s="80">
        <v>6378685664</v>
      </c>
      <c r="AE10" s="81">
        <v>236659827</v>
      </c>
      <c r="AF10" s="81">
        <f aca="true" t="shared" si="12" ref="AF10:AF24">$AD10+$AE10</f>
        <v>6615345491</v>
      </c>
      <c r="AG10" s="41">
        <f aca="true" t="shared" si="13" ref="AG10:AG24">IF($AI10=0,0,$AK10/$AI10)</f>
        <v>0.23331257869753072</v>
      </c>
      <c r="AH10" s="41">
        <f aca="true" t="shared" si="14" ref="AH10:AH24">IF($AF10=0,0,(($L10/$AF10)-1))</f>
        <v>0.19033099975095458</v>
      </c>
      <c r="AI10" s="13">
        <v>28354002720</v>
      </c>
      <c r="AJ10" s="13">
        <v>29883940797</v>
      </c>
      <c r="AK10" s="13">
        <v>6615345491</v>
      </c>
      <c r="AL10" s="13"/>
    </row>
    <row r="11" spans="1:38" s="14" customFormat="1" ht="12.75">
      <c r="A11" s="30" t="s">
        <v>96</v>
      </c>
      <c r="B11" s="64" t="s">
        <v>55</v>
      </c>
      <c r="C11" s="40" t="s">
        <v>56</v>
      </c>
      <c r="D11" s="80">
        <v>18218843639</v>
      </c>
      <c r="E11" s="81">
        <v>3185417550</v>
      </c>
      <c r="F11" s="82">
        <f t="shared" si="0"/>
        <v>21404261189</v>
      </c>
      <c r="G11" s="80">
        <v>18218843639</v>
      </c>
      <c r="H11" s="81">
        <v>3185417550</v>
      </c>
      <c r="I11" s="83">
        <f t="shared" si="1"/>
        <v>21404261189</v>
      </c>
      <c r="J11" s="80">
        <v>3927308367</v>
      </c>
      <c r="K11" s="81">
        <v>365922546</v>
      </c>
      <c r="L11" s="81">
        <f t="shared" si="2"/>
        <v>4293230913</v>
      </c>
      <c r="M11" s="41">
        <f t="shared" si="3"/>
        <v>0.20057832760919408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3927308367</v>
      </c>
      <c r="AA11" s="81">
        <v>365922546</v>
      </c>
      <c r="AB11" s="81">
        <f t="shared" si="10"/>
        <v>4293230913</v>
      </c>
      <c r="AC11" s="41">
        <f t="shared" si="11"/>
        <v>0.20057832760919408</v>
      </c>
      <c r="AD11" s="80">
        <v>3491642735</v>
      </c>
      <c r="AE11" s="81">
        <v>210122354</v>
      </c>
      <c r="AF11" s="81">
        <f t="shared" si="12"/>
        <v>3701765089</v>
      </c>
      <c r="AG11" s="41">
        <f t="shared" si="13"/>
        <v>0.20534906949021453</v>
      </c>
      <c r="AH11" s="41">
        <f t="shared" si="14"/>
        <v>0.1597794051701371</v>
      </c>
      <c r="AI11" s="13">
        <v>18026695218</v>
      </c>
      <c r="AJ11" s="13">
        <v>17563155699</v>
      </c>
      <c r="AK11" s="13">
        <v>3701765089</v>
      </c>
      <c r="AL11" s="13"/>
    </row>
    <row r="12" spans="1:38" s="60" customFormat="1" ht="12.75">
      <c r="A12" s="65"/>
      <c r="B12" s="66" t="s">
        <v>97</v>
      </c>
      <c r="C12" s="33"/>
      <c r="D12" s="84">
        <f>SUM(D9:D11)</f>
        <v>67932119633</v>
      </c>
      <c r="E12" s="85">
        <f>SUM(E9:E11)</f>
        <v>9282402035</v>
      </c>
      <c r="F12" s="93">
        <f t="shared" si="0"/>
        <v>77214521668</v>
      </c>
      <c r="G12" s="84">
        <f>SUM(G9:G11)</f>
        <v>67689452379</v>
      </c>
      <c r="H12" s="85">
        <f>SUM(H9:H11)</f>
        <v>9282402035</v>
      </c>
      <c r="I12" s="86">
        <f t="shared" si="1"/>
        <v>76971854414</v>
      </c>
      <c r="J12" s="84">
        <f>SUM(J9:J11)</f>
        <v>16889299908</v>
      </c>
      <c r="K12" s="85">
        <f>SUM(K9:K11)</f>
        <v>866736529</v>
      </c>
      <c r="L12" s="85">
        <f t="shared" si="2"/>
        <v>17756036437</v>
      </c>
      <c r="M12" s="45">
        <f t="shared" si="3"/>
        <v>0.2299572159929423</v>
      </c>
      <c r="N12" s="114">
        <f>SUM(N9:N11)</f>
        <v>0</v>
      </c>
      <c r="O12" s="115">
        <f>SUM(O9:O11)</f>
        <v>0</v>
      </c>
      <c r="P12" s="116">
        <f t="shared" si="4"/>
        <v>0</v>
      </c>
      <c r="Q12" s="45">
        <f t="shared" si="5"/>
        <v>0</v>
      </c>
      <c r="R12" s="114">
        <f>SUM(R9:R11)</f>
        <v>0</v>
      </c>
      <c r="S12" s="116">
        <f>SUM(S9:S11)</f>
        <v>0</v>
      </c>
      <c r="T12" s="116">
        <f t="shared" si="6"/>
        <v>0</v>
      </c>
      <c r="U12" s="45">
        <f t="shared" si="7"/>
        <v>0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5">
        <f t="shared" si="9"/>
        <v>0</v>
      </c>
      <c r="Z12" s="84">
        <f>SUM(Z9:Z11)</f>
        <v>16889299908</v>
      </c>
      <c r="AA12" s="85">
        <f>SUM(AA9:AA11)</f>
        <v>866736529</v>
      </c>
      <c r="AB12" s="85">
        <f t="shared" si="10"/>
        <v>17756036437</v>
      </c>
      <c r="AC12" s="45">
        <f t="shared" si="11"/>
        <v>0.2299572159929423</v>
      </c>
      <c r="AD12" s="84">
        <f>SUM(AD9:AD11)</f>
        <v>15000396518</v>
      </c>
      <c r="AE12" s="85">
        <f>SUM(AE9:AE11)</f>
        <v>610802781</v>
      </c>
      <c r="AF12" s="85">
        <f t="shared" si="12"/>
        <v>15611199299</v>
      </c>
      <c r="AG12" s="45">
        <f t="shared" si="13"/>
        <v>0.22887908637974544</v>
      </c>
      <c r="AH12" s="45">
        <f t="shared" si="14"/>
        <v>0.13739092666233477</v>
      </c>
      <c r="AI12" s="67">
        <f>SUM(AI9:AI11)</f>
        <v>68207189857</v>
      </c>
      <c r="AJ12" s="67">
        <f>SUM(AJ9:AJ11)</f>
        <v>69950539484</v>
      </c>
      <c r="AK12" s="67">
        <f>SUM(AK9:AK11)</f>
        <v>15611199299</v>
      </c>
      <c r="AL12" s="67"/>
    </row>
    <row r="13" spans="1:38" s="14" customFormat="1" ht="12.75">
      <c r="A13" s="30" t="s">
        <v>98</v>
      </c>
      <c r="B13" s="64" t="s">
        <v>64</v>
      </c>
      <c r="C13" s="40" t="s">
        <v>65</v>
      </c>
      <c r="D13" s="80">
        <v>3362656834</v>
      </c>
      <c r="E13" s="81">
        <v>303245535</v>
      </c>
      <c r="F13" s="82">
        <f t="shared" si="0"/>
        <v>3665902369</v>
      </c>
      <c r="G13" s="80">
        <v>3362656834</v>
      </c>
      <c r="H13" s="81">
        <v>303245535</v>
      </c>
      <c r="I13" s="83">
        <f t="shared" si="1"/>
        <v>3665902369</v>
      </c>
      <c r="J13" s="80">
        <v>781100335</v>
      </c>
      <c r="K13" s="81">
        <v>16664991</v>
      </c>
      <c r="L13" s="81">
        <f t="shared" si="2"/>
        <v>797765326</v>
      </c>
      <c r="M13" s="41">
        <f t="shared" si="3"/>
        <v>0.21761772292305148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781100335</v>
      </c>
      <c r="AA13" s="81">
        <v>16664991</v>
      </c>
      <c r="AB13" s="81">
        <f t="shared" si="10"/>
        <v>797765326</v>
      </c>
      <c r="AC13" s="41">
        <f t="shared" si="11"/>
        <v>0.21761772292305148</v>
      </c>
      <c r="AD13" s="80">
        <v>563017708</v>
      </c>
      <c r="AE13" s="81">
        <v>37867314</v>
      </c>
      <c r="AF13" s="81">
        <f t="shared" si="12"/>
        <v>600885022</v>
      </c>
      <c r="AG13" s="41">
        <f t="shared" si="13"/>
        <v>0.17070435483232</v>
      </c>
      <c r="AH13" s="41">
        <f t="shared" si="14"/>
        <v>0.32765054343458067</v>
      </c>
      <c r="AI13" s="13">
        <v>3520033350</v>
      </c>
      <c r="AJ13" s="13">
        <v>3520033350</v>
      </c>
      <c r="AK13" s="13">
        <v>600885022</v>
      </c>
      <c r="AL13" s="13"/>
    </row>
    <row r="14" spans="1:38" s="14" customFormat="1" ht="12.75">
      <c r="A14" s="30" t="s">
        <v>98</v>
      </c>
      <c r="B14" s="64" t="s">
        <v>242</v>
      </c>
      <c r="C14" s="40" t="s">
        <v>243</v>
      </c>
      <c r="D14" s="80">
        <v>549765673</v>
      </c>
      <c r="E14" s="81">
        <v>41524000</v>
      </c>
      <c r="F14" s="82">
        <f t="shared" si="0"/>
        <v>591289673</v>
      </c>
      <c r="G14" s="80">
        <v>549765673</v>
      </c>
      <c r="H14" s="81">
        <v>41524000</v>
      </c>
      <c r="I14" s="83">
        <f t="shared" si="1"/>
        <v>591289673</v>
      </c>
      <c r="J14" s="80">
        <v>89575803</v>
      </c>
      <c r="K14" s="81">
        <v>1097140</v>
      </c>
      <c r="L14" s="81">
        <f t="shared" si="2"/>
        <v>90672943</v>
      </c>
      <c r="M14" s="41">
        <f t="shared" si="3"/>
        <v>0.1533477534622865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89575803</v>
      </c>
      <c r="AA14" s="81">
        <v>1097140</v>
      </c>
      <c r="AB14" s="81">
        <f t="shared" si="10"/>
        <v>90672943</v>
      </c>
      <c r="AC14" s="41">
        <f t="shared" si="11"/>
        <v>0.1533477534622865</v>
      </c>
      <c r="AD14" s="80">
        <v>92701720</v>
      </c>
      <c r="AE14" s="81">
        <v>1304191</v>
      </c>
      <c r="AF14" s="81">
        <f t="shared" si="12"/>
        <v>94005911</v>
      </c>
      <c r="AG14" s="41">
        <f t="shared" si="13"/>
        <v>0.18124750978688506</v>
      </c>
      <c r="AH14" s="41">
        <f t="shared" si="14"/>
        <v>-0.035454876874710606</v>
      </c>
      <c r="AI14" s="13">
        <v>518660428</v>
      </c>
      <c r="AJ14" s="13">
        <v>676804331</v>
      </c>
      <c r="AK14" s="13">
        <v>94005911</v>
      </c>
      <c r="AL14" s="13"/>
    </row>
    <row r="15" spans="1:38" s="14" customFormat="1" ht="12.75">
      <c r="A15" s="30" t="s">
        <v>98</v>
      </c>
      <c r="B15" s="64" t="s">
        <v>244</v>
      </c>
      <c r="C15" s="40" t="s">
        <v>245</v>
      </c>
      <c r="D15" s="80">
        <v>390316444</v>
      </c>
      <c r="E15" s="81">
        <v>0</v>
      </c>
      <c r="F15" s="82">
        <f t="shared" si="0"/>
        <v>390316444</v>
      </c>
      <c r="G15" s="80">
        <v>390316444</v>
      </c>
      <c r="H15" s="81">
        <v>0</v>
      </c>
      <c r="I15" s="83">
        <f t="shared" si="1"/>
        <v>390316444</v>
      </c>
      <c r="J15" s="80">
        <v>117346678</v>
      </c>
      <c r="K15" s="81">
        <v>6659726</v>
      </c>
      <c r="L15" s="81">
        <f t="shared" si="2"/>
        <v>124006404</v>
      </c>
      <c r="M15" s="41">
        <f t="shared" si="3"/>
        <v>0.3177073523451141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117346678</v>
      </c>
      <c r="AA15" s="81">
        <v>6659726</v>
      </c>
      <c r="AB15" s="81">
        <f t="shared" si="10"/>
        <v>124006404</v>
      </c>
      <c r="AC15" s="41">
        <f t="shared" si="11"/>
        <v>0.3177073523451141</v>
      </c>
      <c r="AD15" s="80">
        <v>94354975</v>
      </c>
      <c r="AE15" s="81">
        <v>4960003</v>
      </c>
      <c r="AF15" s="81">
        <f t="shared" si="12"/>
        <v>99314978</v>
      </c>
      <c r="AG15" s="41">
        <f t="shared" si="13"/>
        <v>0.2341945944126258</v>
      </c>
      <c r="AH15" s="41">
        <f t="shared" si="14"/>
        <v>0.24861734349878217</v>
      </c>
      <c r="AI15" s="13">
        <v>424070326</v>
      </c>
      <c r="AJ15" s="13">
        <v>424070326</v>
      </c>
      <c r="AK15" s="13">
        <v>99314978</v>
      </c>
      <c r="AL15" s="13"/>
    </row>
    <row r="16" spans="1:38" s="14" customFormat="1" ht="12.75">
      <c r="A16" s="30" t="s">
        <v>117</v>
      </c>
      <c r="B16" s="64" t="s">
        <v>246</v>
      </c>
      <c r="C16" s="40" t="s">
        <v>247</v>
      </c>
      <c r="D16" s="80">
        <v>354050736</v>
      </c>
      <c r="E16" s="81">
        <v>65200450</v>
      </c>
      <c r="F16" s="82">
        <f t="shared" si="0"/>
        <v>419251186</v>
      </c>
      <c r="G16" s="80">
        <v>354050736</v>
      </c>
      <c r="H16" s="81">
        <v>65200450</v>
      </c>
      <c r="I16" s="83">
        <f t="shared" si="1"/>
        <v>419251186</v>
      </c>
      <c r="J16" s="80">
        <v>60692661</v>
      </c>
      <c r="K16" s="81">
        <v>3972179</v>
      </c>
      <c r="L16" s="81">
        <f t="shared" si="2"/>
        <v>64664840</v>
      </c>
      <c r="M16" s="41">
        <f t="shared" si="3"/>
        <v>0.15423889582032094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60692661</v>
      </c>
      <c r="AA16" s="81">
        <v>3972179</v>
      </c>
      <c r="AB16" s="81">
        <f t="shared" si="10"/>
        <v>64664840</v>
      </c>
      <c r="AC16" s="41">
        <f t="shared" si="11"/>
        <v>0.15423889582032094</v>
      </c>
      <c r="AD16" s="80">
        <v>81539775</v>
      </c>
      <c r="AE16" s="81">
        <v>2067394</v>
      </c>
      <c r="AF16" s="81">
        <f t="shared" si="12"/>
        <v>83607169</v>
      </c>
      <c r="AG16" s="41">
        <f t="shared" si="13"/>
        <v>0.25704463103205044</v>
      </c>
      <c r="AH16" s="41">
        <f t="shared" si="14"/>
        <v>-0.22656345414589985</v>
      </c>
      <c r="AI16" s="13">
        <v>325263238</v>
      </c>
      <c r="AJ16" s="13">
        <v>325263238</v>
      </c>
      <c r="AK16" s="13">
        <v>83607169</v>
      </c>
      <c r="AL16" s="13"/>
    </row>
    <row r="17" spans="1:38" s="60" customFormat="1" ht="12.75">
      <c r="A17" s="65"/>
      <c r="B17" s="66" t="s">
        <v>248</v>
      </c>
      <c r="C17" s="33"/>
      <c r="D17" s="84">
        <f>SUM(D13:D16)</f>
        <v>4656789687</v>
      </c>
      <c r="E17" s="85">
        <f>SUM(E13:E16)</f>
        <v>409969985</v>
      </c>
      <c r="F17" s="93">
        <f t="shared" si="0"/>
        <v>5066759672</v>
      </c>
      <c r="G17" s="84">
        <f>SUM(G13:G16)</f>
        <v>4656789687</v>
      </c>
      <c r="H17" s="85">
        <f>SUM(H13:H16)</f>
        <v>409969985</v>
      </c>
      <c r="I17" s="86">
        <f t="shared" si="1"/>
        <v>5066759672</v>
      </c>
      <c r="J17" s="84">
        <f>SUM(J13:J16)</f>
        <v>1048715477</v>
      </c>
      <c r="K17" s="85">
        <f>SUM(K13:K16)</f>
        <v>28394036</v>
      </c>
      <c r="L17" s="85">
        <f t="shared" si="2"/>
        <v>1077109513</v>
      </c>
      <c r="M17" s="45">
        <f t="shared" si="3"/>
        <v>0.21258350163169137</v>
      </c>
      <c r="N17" s="114">
        <f>SUM(N13:N16)</f>
        <v>0</v>
      </c>
      <c r="O17" s="115">
        <f>SUM(O13:O16)</f>
        <v>0</v>
      </c>
      <c r="P17" s="116">
        <f t="shared" si="4"/>
        <v>0</v>
      </c>
      <c r="Q17" s="45">
        <f t="shared" si="5"/>
        <v>0</v>
      </c>
      <c r="R17" s="114">
        <f>SUM(R13:R16)</f>
        <v>0</v>
      </c>
      <c r="S17" s="116">
        <f>SUM(S13:S16)</f>
        <v>0</v>
      </c>
      <c r="T17" s="116">
        <f t="shared" si="6"/>
        <v>0</v>
      </c>
      <c r="U17" s="45">
        <f t="shared" si="7"/>
        <v>0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5">
        <f t="shared" si="9"/>
        <v>0</v>
      </c>
      <c r="Z17" s="84">
        <f>SUM(Z13:Z16)</f>
        <v>1048715477</v>
      </c>
      <c r="AA17" s="85">
        <f>SUM(AA13:AA16)</f>
        <v>28394036</v>
      </c>
      <c r="AB17" s="85">
        <f t="shared" si="10"/>
        <v>1077109513</v>
      </c>
      <c r="AC17" s="45">
        <f t="shared" si="11"/>
        <v>0.21258350163169137</v>
      </c>
      <c r="AD17" s="84">
        <f>SUM(AD13:AD16)</f>
        <v>831614178</v>
      </c>
      <c r="AE17" s="85">
        <f>SUM(AE13:AE16)</f>
        <v>46198902</v>
      </c>
      <c r="AF17" s="85">
        <f t="shared" si="12"/>
        <v>877813080</v>
      </c>
      <c r="AG17" s="45">
        <f t="shared" si="13"/>
        <v>0.1833350182234611</v>
      </c>
      <c r="AH17" s="45">
        <f t="shared" si="14"/>
        <v>0.22703743831203793</v>
      </c>
      <c r="AI17" s="67">
        <f>SUM(AI13:AI16)</f>
        <v>4788027342</v>
      </c>
      <c r="AJ17" s="67">
        <f>SUM(AJ13:AJ16)</f>
        <v>4946171245</v>
      </c>
      <c r="AK17" s="67">
        <f>SUM(AK13:AK16)</f>
        <v>877813080</v>
      </c>
      <c r="AL17" s="67"/>
    </row>
    <row r="18" spans="1:38" s="14" customFormat="1" ht="12.75">
      <c r="A18" s="30" t="s">
        <v>98</v>
      </c>
      <c r="B18" s="64" t="s">
        <v>76</v>
      </c>
      <c r="C18" s="40" t="s">
        <v>77</v>
      </c>
      <c r="D18" s="80">
        <v>1374612047</v>
      </c>
      <c r="E18" s="81">
        <v>226212769</v>
      </c>
      <c r="F18" s="82">
        <f t="shared" si="0"/>
        <v>1600824816</v>
      </c>
      <c r="G18" s="80">
        <v>1374612047</v>
      </c>
      <c r="H18" s="81">
        <v>226212769</v>
      </c>
      <c r="I18" s="83">
        <f t="shared" si="1"/>
        <v>1600824816</v>
      </c>
      <c r="J18" s="80">
        <v>321870128</v>
      </c>
      <c r="K18" s="81">
        <v>25772686</v>
      </c>
      <c r="L18" s="81">
        <f t="shared" si="2"/>
        <v>347642814</v>
      </c>
      <c r="M18" s="41">
        <f t="shared" si="3"/>
        <v>0.21716480811976618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321870128</v>
      </c>
      <c r="AA18" s="81">
        <v>25772686</v>
      </c>
      <c r="AB18" s="81">
        <f t="shared" si="10"/>
        <v>347642814</v>
      </c>
      <c r="AC18" s="41">
        <f t="shared" si="11"/>
        <v>0.21716480811976618</v>
      </c>
      <c r="AD18" s="80">
        <v>248984044</v>
      </c>
      <c r="AE18" s="81">
        <v>11029924</v>
      </c>
      <c r="AF18" s="81">
        <f t="shared" si="12"/>
        <v>260013968</v>
      </c>
      <c r="AG18" s="41">
        <f t="shared" si="13"/>
        <v>0.1766204419103858</v>
      </c>
      <c r="AH18" s="41">
        <f t="shared" si="14"/>
        <v>0.3370159175448606</v>
      </c>
      <c r="AI18" s="13">
        <v>1472162368</v>
      </c>
      <c r="AJ18" s="13">
        <v>1507930925</v>
      </c>
      <c r="AK18" s="13">
        <v>260013968</v>
      </c>
      <c r="AL18" s="13"/>
    </row>
    <row r="19" spans="1:38" s="14" customFormat="1" ht="12.75">
      <c r="A19" s="30" t="s">
        <v>98</v>
      </c>
      <c r="B19" s="64" t="s">
        <v>249</v>
      </c>
      <c r="C19" s="40" t="s">
        <v>250</v>
      </c>
      <c r="D19" s="80">
        <v>704449575</v>
      </c>
      <c r="E19" s="81">
        <v>112295824</v>
      </c>
      <c r="F19" s="82">
        <f t="shared" si="0"/>
        <v>816745399</v>
      </c>
      <c r="G19" s="80">
        <v>704449575</v>
      </c>
      <c r="H19" s="81">
        <v>112295824</v>
      </c>
      <c r="I19" s="83">
        <f t="shared" si="1"/>
        <v>816745399</v>
      </c>
      <c r="J19" s="80">
        <v>139860120</v>
      </c>
      <c r="K19" s="81">
        <v>6264782</v>
      </c>
      <c r="L19" s="81">
        <f t="shared" si="2"/>
        <v>146124902</v>
      </c>
      <c r="M19" s="41">
        <f t="shared" si="3"/>
        <v>0.17891120314716336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139860120</v>
      </c>
      <c r="AA19" s="81">
        <v>6264782</v>
      </c>
      <c r="AB19" s="81">
        <f t="shared" si="10"/>
        <v>146124902</v>
      </c>
      <c r="AC19" s="41">
        <f t="shared" si="11"/>
        <v>0.17891120314716336</v>
      </c>
      <c r="AD19" s="80">
        <v>119585301</v>
      </c>
      <c r="AE19" s="81">
        <v>10717013</v>
      </c>
      <c r="AF19" s="81">
        <f t="shared" si="12"/>
        <v>130302314</v>
      </c>
      <c r="AG19" s="41">
        <f t="shared" si="13"/>
        <v>0.18486048407089753</v>
      </c>
      <c r="AH19" s="41">
        <f t="shared" si="14"/>
        <v>0.12142983124612816</v>
      </c>
      <c r="AI19" s="13">
        <v>704868402</v>
      </c>
      <c r="AJ19" s="13">
        <v>704868402</v>
      </c>
      <c r="AK19" s="13">
        <v>130302314</v>
      </c>
      <c r="AL19" s="13"/>
    </row>
    <row r="20" spans="1:38" s="14" customFormat="1" ht="12.75">
      <c r="A20" s="30" t="s">
        <v>98</v>
      </c>
      <c r="B20" s="64" t="s">
        <v>251</v>
      </c>
      <c r="C20" s="40" t="s">
        <v>252</v>
      </c>
      <c r="D20" s="80">
        <v>355442184</v>
      </c>
      <c r="E20" s="81">
        <v>93577792</v>
      </c>
      <c r="F20" s="82">
        <f t="shared" si="0"/>
        <v>449019976</v>
      </c>
      <c r="G20" s="80">
        <v>355442184</v>
      </c>
      <c r="H20" s="81">
        <v>93577792</v>
      </c>
      <c r="I20" s="83">
        <f t="shared" si="1"/>
        <v>449019976</v>
      </c>
      <c r="J20" s="80">
        <v>73226532</v>
      </c>
      <c r="K20" s="81">
        <v>4210898</v>
      </c>
      <c r="L20" s="81">
        <f t="shared" si="2"/>
        <v>77437430</v>
      </c>
      <c r="M20" s="41">
        <f t="shared" si="3"/>
        <v>0.17245876383905023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73226532</v>
      </c>
      <c r="AA20" s="81">
        <v>4210898</v>
      </c>
      <c r="AB20" s="81">
        <f t="shared" si="10"/>
        <v>77437430</v>
      </c>
      <c r="AC20" s="41">
        <f t="shared" si="11"/>
        <v>0.17245876383905023</v>
      </c>
      <c r="AD20" s="80">
        <v>76072607</v>
      </c>
      <c r="AE20" s="81">
        <v>9244815</v>
      </c>
      <c r="AF20" s="81">
        <f t="shared" si="12"/>
        <v>85317422</v>
      </c>
      <c r="AG20" s="41">
        <f t="shared" si="13"/>
        <v>0.39052409060602944</v>
      </c>
      <c r="AH20" s="41">
        <f t="shared" si="14"/>
        <v>-0.0923608779458901</v>
      </c>
      <c r="AI20" s="13">
        <v>218469037</v>
      </c>
      <c r="AJ20" s="13">
        <v>218469037</v>
      </c>
      <c r="AK20" s="13">
        <v>85317422</v>
      </c>
      <c r="AL20" s="13"/>
    </row>
    <row r="21" spans="1:38" s="14" customFormat="1" ht="12.75">
      <c r="A21" s="30" t="s">
        <v>98</v>
      </c>
      <c r="B21" s="64" t="s">
        <v>253</v>
      </c>
      <c r="C21" s="40" t="s">
        <v>254</v>
      </c>
      <c r="D21" s="80">
        <v>1336288878</v>
      </c>
      <c r="E21" s="81">
        <v>0</v>
      </c>
      <c r="F21" s="82">
        <f t="shared" si="0"/>
        <v>1336288878</v>
      </c>
      <c r="G21" s="80">
        <v>1336288878</v>
      </c>
      <c r="H21" s="81">
        <v>0</v>
      </c>
      <c r="I21" s="83">
        <f t="shared" si="1"/>
        <v>1336288878</v>
      </c>
      <c r="J21" s="80">
        <v>97222209</v>
      </c>
      <c r="K21" s="81">
        <v>9320635</v>
      </c>
      <c r="L21" s="81">
        <f t="shared" si="2"/>
        <v>106542844</v>
      </c>
      <c r="M21" s="41">
        <f t="shared" si="3"/>
        <v>0.07973039793570744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97222209</v>
      </c>
      <c r="AA21" s="81">
        <v>9320635</v>
      </c>
      <c r="AB21" s="81">
        <f t="shared" si="10"/>
        <v>106542844</v>
      </c>
      <c r="AC21" s="41">
        <f t="shared" si="11"/>
        <v>0.07973039793570744</v>
      </c>
      <c r="AD21" s="80">
        <v>99477547</v>
      </c>
      <c r="AE21" s="81">
        <v>11195283</v>
      </c>
      <c r="AF21" s="81">
        <f t="shared" si="12"/>
        <v>110672830</v>
      </c>
      <c r="AG21" s="41">
        <f t="shared" si="13"/>
        <v>0.09968572516579667</v>
      </c>
      <c r="AH21" s="41">
        <f t="shared" si="14"/>
        <v>-0.037317072311243926</v>
      </c>
      <c r="AI21" s="13">
        <v>1110217434</v>
      </c>
      <c r="AJ21" s="13">
        <v>1110217434</v>
      </c>
      <c r="AK21" s="13">
        <v>110672830</v>
      </c>
      <c r="AL21" s="13"/>
    </row>
    <row r="22" spans="1:38" s="14" customFormat="1" ht="12.75">
      <c r="A22" s="30" t="s">
        <v>117</v>
      </c>
      <c r="B22" s="64" t="s">
        <v>255</v>
      </c>
      <c r="C22" s="40" t="s">
        <v>256</v>
      </c>
      <c r="D22" s="80">
        <v>252132300</v>
      </c>
      <c r="E22" s="81">
        <v>1000000</v>
      </c>
      <c r="F22" s="82">
        <f t="shared" si="0"/>
        <v>253132300</v>
      </c>
      <c r="G22" s="80">
        <v>252132300</v>
      </c>
      <c r="H22" s="81">
        <v>1000000</v>
      </c>
      <c r="I22" s="83">
        <f t="shared" si="1"/>
        <v>253132300</v>
      </c>
      <c r="J22" s="80">
        <v>59914286</v>
      </c>
      <c r="K22" s="81">
        <v>258515</v>
      </c>
      <c r="L22" s="81">
        <f t="shared" si="2"/>
        <v>60172801</v>
      </c>
      <c r="M22" s="41">
        <f t="shared" si="3"/>
        <v>0.23771285213305454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59914286</v>
      </c>
      <c r="AA22" s="81">
        <v>258515</v>
      </c>
      <c r="AB22" s="81">
        <f t="shared" si="10"/>
        <v>60172801</v>
      </c>
      <c r="AC22" s="41">
        <f t="shared" si="11"/>
        <v>0.23771285213305454</v>
      </c>
      <c r="AD22" s="80">
        <v>51061723</v>
      </c>
      <c r="AE22" s="81">
        <v>13319</v>
      </c>
      <c r="AF22" s="81">
        <f t="shared" si="12"/>
        <v>51075042</v>
      </c>
      <c r="AG22" s="41">
        <f t="shared" si="13"/>
        <v>0.1906320839635944</v>
      </c>
      <c r="AH22" s="41">
        <f t="shared" si="14"/>
        <v>0.17812533565806965</v>
      </c>
      <c r="AI22" s="13">
        <v>267924690</v>
      </c>
      <c r="AJ22" s="13">
        <v>249340240</v>
      </c>
      <c r="AK22" s="13">
        <v>51075042</v>
      </c>
      <c r="AL22" s="13"/>
    </row>
    <row r="23" spans="1:38" s="60" customFormat="1" ht="12.75">
      <c r="A23" s="65"/>
      <c r="B23" s="66" t="s">
        <v>257</v>
      </c>
      <c r="C23" s="33"/>
      <c r="D23" s="84">
        <f>SUM(D18:D22)</f>
        <v>4022924984</v>
      </c>
      <c r="E23" s="85">
        <f>SUM(E18:E22)</f>
        <v>433086385</v>
      </c>
      <c r="F23" s="93">
        <f t="shared" si="0"/>
        <v>4456011369</v>
      </c>
      <c r="G23" s="84">
        <f>SUM(G18:G22)</f>
        <v>4022924984</v>
      </c>
      <c r="H23" s="85">
        <f>SUM(H18:H22)</f>
        <v>433086385</v>
      </c>
      <c r="I23" s="86">
        <f t="shared" si="1"/>
        <v>4456011369</v>
      </c>
      <c r="J23" s="84">
        <f>SUM(J18:J22)</f>
        <v>692093275</v>
      </c>
      <c r="K23" s="85">
        <f>SUM(K18:K22)</f>
        <v>45827516</v>
      </c>
      <c r="L23" s="85">
        <f t="shared" si="2"/>
        <v>737920791</v>
      </c>
      <c r="M23" s="45">
        <f t="shared" si="3"/>
        <v>0.16560119126572184</v>
      </c>
      <c r="N23" s="114">
        <f>SUM(N18:N22)</f>
        <v>0</v>
      </c>
      <c r="O23" s="115">
        <f>SUM(O18:O22)</f>
        <v>0</v>
      </c>
      <c r="P23" s="116">
        <f t="shared" si="4"/>
        <v>0</v>
      </c>
      <c r="Q23" s="45">
        <f t="shared" si="5"/>
        <v>0</v>
      </c>
      <c r="R23" s="114">
        <f>SUM(R18:R22)</f>
        <v>0</v>
      </c>
      <c r="S23" s="116">
        <f>SUM(S18:S22)</f>
        <v>0</v>
      </c>
      <c r="T23" s="116">
        <f t="shared" si="6"/>
        <v>0</v>
      </c>
      <c r="U23" s="45">
        <f t="shared" si="7"/>
        <v>0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5">
        <f t="shared" si="9"/>
        <v>0</v>
      </c>
      <c r="Z23" s="84">
        <f>SUM(Z18:Z22)</f>
        <v>692093275</v>
      </c>
      <c r="AA23" s="85">
        <f>SUM(AA18:AA22)</f>
        <v>45827516</v>
      </c>
      <c r="AB23" s="85">
        <f t="shared" si="10"/>
        <v>737920791</v>
      </c>
      <c r="AC23" s="45">
        <f t="shared" si="11"/>
        <v>0.16560119126572184</v>
      </c>
      <c r="AD23" s="84">
        <f>SUM(AD18:AD22)</f>
        <v>595181222</v>
      </c>
      <c r="AE23" s="85">
        <f>SUM(AE18:AE22)</f>
        <v>42200354</v>
      </c>
      <c r="AF23" s="85">
        <f t="shared" si="12"/>
        <v>637381576</v>
      </c>
      <c r="AG23" s="45">
        <f t="shared" si="13"/>
        <v>0.16890356521745994</v>
      </c>
      <c r="AH23" s="45">
        <f t="shared" si="14"/>
        <v>0.15773787443143794</v>
      </c>
      <c r="AI23" s="67">
        <f>SUM(AI18:AI22)</f>
        <v>3773641931</v>
      </c>
      <c r="AJ23" s="67">
        <f>SUM(AJ18:AJ22)</f>
        <v>3790826038</v>
      </c>
      <c r="AK23" s="67">
        <f>SUM(AK18:AK22)</f>
        <v>637381576</v>
      </c>
      <c r="AL23" s="67"/>
    </row>
    <row r="24" spans="1:38" s="60" customFormat="1" ht="12.75">
      <c r="A24" s="65"/>
      <c r="B24" s="66" t="s">
        <v>258</v>
      </c>
      <c r="C24" s="33"/>
      <c r="D24" s="84">
        <f>SUM(D9:D11,D13:D16,D18:D22)</f>
        <v>76611834304</v>
      </c>
      <c r="E24" s="85">
        <f>SUM(E9:E11,E13:E16,E18:E22)</f>
        <v>10125458405</v>
      </c>
      <c r="F24" s="93">
        <f t="shared" si="0"/>
        <v>86737292709</v>
      </c>
      <c r="G24" s="84">
        <f>SUM(G9:G11,G13:G16,G18:G22)</f>
        <v>76369167050</v>
      </c>
      <c r="H24" s="85">
        <f>SUM(H9:H11,H13:H16,H18:H22)</f>
        <v>10125458405</v>
      </c>
      <c r="I24" s="86">
        <f t="shared" si="1"/>
        <v>86494625455</v>
      </c>
      <c r="J24" s="84">
        <f>SUM(J9:J11,J13:J16,J18:J22)</f>
        <v>18630108660</v>
      </c>
      <c r="K24" s="85">
        <f>SUM(K9:K11,K13:K16,K18:K22)</f>
        <v>940958081</v>
      </c>
      <c r="L24" s="85">
        <f t="shared" si="2"/>
        <v>19571066741</v>
      </c>
      <c r="M24" s="45">
        <f t="shared" si="3"/>
        <v>0.225636126396752</v>
      </c>
      <c r="N24" s="114">
        <f>SUM(N9:N11,N13:N16,N18:N22)</f>
        <v>0</v>
      </c>
      <c r="O24" s="115">
        <f>SUM(O9:O11,O13:O16,O18:O22)</f>
        <v>0</v>
      </c>
      <c r="P24" s="116">
        <f t="shared" si="4"/>
        <v>0</v>
      </c>
      <c r="Q24" s="45">
        <f t="shared" si="5"/>
        <v>0</v>
      </c>
      <c r="R24" s="114">
        <f>SUM(R9:R11,R13:R16,R18:R22)</f>
        <v>0</v>
      </c>
      <c r="S24" s="116">
        <f>SUM(S9:S11,S13:S16,S18:S22)</f>
        <v>0</v>
      </c>
      <c r="T24" s="116">
        <f t="shared" si="6"/>
        <v>0</v>
      </c>
      <c r="U24" s="45">
        <f t="shared" si="7"/>
        <v>0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5">
        <f t="shared" si="9"/>
        <v>0</v>
      </c>
      <c r="Z24" s="84">
        <f>SUM(Z9:Z11,Z13:Z16,Z18:Z22)</f>
        <v>18630108660</v>
      </c>
      <c r="AA24" s="85">
        <f>SUM(AA9:AA11,AA13:AA16,AA18:AA22)</f>
        <v>940958081</v>
      </c>
      <c r="AB24" s="85">
        <f t="shared" si="10"/>
        <v>19571066741</v>
      </c>
      <c r="AC24" s="45">
        <f t="shared" si="11"/>
        <v>0.225636126396752</v>
      </c>
      <c r="AD24" s="84">
        <f>SUM(AD9:AD11,AD13:AD16,AD18:AD22)</f>
        <v>16427191918</v>
      </c>
      <c r="AE24" s="85">
        <f>SUM(AE9:AE11,AE13:AE16,AE18:AE22)</f>
        <v>699202037</v>
      </c>
      <c r="AF24" s="85">
        <f t="shared" si="12"/>
        <v>17126393955</v>
      </c>
      <c r="AG24" s="45">
        <f t="shared" si="13"/>
        <v>0.22309037999377132</v>
      </c>
      <c r="AH24" s="45">
        <f t="shared" si="14"/>
        <v>0.14274299612769825</v>
      </c>
      <c r="AI24" s="67">
        <f>SUM(AI9:AI11,AI13:AI16,AI18:AI22)</f>
        <v>76768859130</v>
      </c>
      <c r="AJ24" s="67">
        <f>SUM(AJ9:AJ11,AJ13:AJ16,AJ18:AJ22)</f>
        <v>78687536767</v>
      </c>
      <c r="AK24" s="67">
        <f>SUM(AK9:AK11,AK13:AK16,AK18:AK22)</f>
        <v>17126393955</v>
      </c>
      <c r="AL24" s="67"/>
    </row>
    <row r="25" spans="1:38" s="14" customFormat="1" ht="12.75">
      <c r="A25" s="68"/>
      <c r="B25" s="69"/>
      <c r="C25" s="70"/>
      <c r="D25" s="96"/>
      <c r="E25" s="96"/>
      <c r="F25" s="97"/>
      <c r="G25" s="98"/>
      <c r="H25" s="96"/>
      <c r="I25" s="99"/>
      <c r="J25" s="98"/>
      <c r="K25" s="100"/>
      <c r="L25" s="96"/>
      <c r="M25" s="74"/>
      <c r="N25" s="98"/>
      <c r="O25" s="100"/>
      <c r="P25" s="96"/>
      <c r="Q25" s="74"/>
      <c r="R25" s="98"/>
      <c r="S25" s="100"/>
      <c r="T25" s="96"/>
      <c r="U25" s="74"/>
      <c r="V25" s="98"/>
      <c r="W25" s="100"/>
      <c r="X25" s="96"/>
      <c r="Y25" s="74"/>
      <c r="Z25" s="98"/>
      <c r="AA25" s="100"/>
      <c r="AB25" s="96"/>
      <c r="AC25" s="74"/>
      <c r="AD25" s="98"/>
      <c r="AE25" s="96"/>
      <c r="AF25" s="96"/>
      <c r="AG25" s="74"/>
      <c r="AH25" s="74"/>
      <c r="AI25" s="13"/>
      <c r="AJ25" s="13"/>
      <c r="AK25" s="13"/>
      <c r="AL25" s="13"/>
    </row>
    <row r="26" spans="1:38" s="14" customFormat="1" ht="12.75">
      <c r="A26" s="13"/>
      <c r="B26" s="61"/>
      <c r="C26" s="13"/>
      <c r="D26" s="91"/>
      <c r="E26" s="91"/>
      <c r="F26" s="91"/>
      <c r="G26" s="91"/>
      <c r="H26" s="91"/>
      <c r="I26" s="91"/>
      <c r="J26" s="91"/>
      <c r="K26" s="91"/>
      <c r="L26" s="91"/>
      <c r="M26" s="13"/>
      <c r="N26" s="91"/>
      <c r="O26" s="91"/>
      <c r="P26" s="91"/>
      <c r="Q26" s="13"/>
      <c r="R26" s="91"/>
      <c r="S26" s="91"/>
      <c r="T26" s="91"/>
      <c r="U26" s="13"/>
      <c r="V26" s="91"/>
      <c r="W26" s="91"/>
      <c r="X26" s="91"/>
      <c r="Y26" s="13"/>
      <c r="Z26" s="91"/>
      <c r="AA26" s="91"/>
      <c r="AB26" s="91"/>
      <c r="AC26" s="13"/>
      <c r="AD26" s="91"/>
      <c r="AE26" s="91"/>
      <c r="AF26" s="91"/>
      <c r="AG26" s="13"/>
      <c r="AH26" s="13"/>
      <c r="AI26" s="13"/>
      <c r="AJ26" s="13"/>
      <c r="AK26" s="13"/>
      <c r="AL26" s="13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28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4" t="s">
        <v>47</v>
      </c>
      <c r="C9" s="40" t="s">
        <v>48</v>
      </c>
      <c r="D9" s="80">
        <v>23583184220</v>
      </c>
      <c r="E9" s="81">
        <v>5097529000</v>
      </c>
      <c r="F9" s="82">
        <f>$D9+$E9</f>
        <v>28680713220</v>
      </c>
      <c r="G9" s="80">
        <v>23583184220</v>
      </c>
      <c r="H9" s="81">
        <v>5097529000</v>
      </c>
      <c r="I9" s="83">
        <f>$G9+$H9</f>
        <v>28680713220</v>
      </c>
      <c r="J9" s="80">
        <v>5269195880</v>
      </c>
      <c r="K9" s="81">
        <v>614665000</v>
      </c>
      <c r="L9" s="81">
        <f>$J9+$K9</f>
        <v>5883860880</v>
      </c>
      <c r="M9" s="41">
        <f>IF($F9=0,0,$L9/$F9)</f>
        <v>0.20515043802665936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5269195880</v>
      </c>
      <c r="AA9" s="81">
        <v>614665000</v>
      </c>
      <c r="AB9" s="81">
        <f>$Z9+$AA9</f>
        <v>5883860880</v>
      </c>
      <c r="AC9" s="41">
        <f>IF($F9=0,0,$AB9/$F9)</f>
        <v>0.20515043802665936</v>
      </c>
      <c r="AD9" s="80">
        <v>4486292143</v>
      </c>
      <c r="AE9" s="81">
        <v>768717000</v>
      </c>
      <c r="AF9" s="81">
        <f>$AD9+$AE9</f>
        <v>5255009143</v>
      </c>
      <c r="AG9" s="41">
        <f>IF($AI9=0,0,$AK9/$AI9)</f>
        <v>0.20295754177429068</v>
      </c>
      <c r="AH9" s="41">
        <f>IF($AF9=0,0,(($L9/$AF9)-1))</f>
        <v>0.11966710616244502</v>
      </c>
      <c r="AI9" s="13">
        <v>25892159991</v>
      </c>
      <c r="AJ9" s="13">
        <v>25949539641</v>
      </c>
      <c r="AK9" s="13">
        <v>5255009143</v>
      </c>
      <c r="AL9" s="13"/>
    </row>
    <row r="10" spans="1:38" s="60" customFormat="1" ht="12.75">
      <c r="A10" s="65"/>
      <c r="B10" s="66" t="s">
        <v>97</v>
      </c>
      <c r="C10" s="33"/>
      <c r="D10" s="84">
        <f>D9</f>
        <v>23583184220</v>
      </c>
      <c r="E10" s="85">
        <f>E9</f>
        <v>5097529000</v>
      </c>
      <c r="F10" s="86">
        <f aca="true" t="shared" si="0" ref="F10:F41">$D10+$E10</f>
        <v>28680713220</v>
      </c>
      <c r="G10" s="84">
        <f>G9</f>
        <v>23583184220</v>
      </c>
      <c r="H10" s="85">
        <f>H9</f>
        <v>5097529000</v>
      </c>
      <c r="I10" s="86">
        <f aca="true" t="shared" si="1" ref="I10:I41">$G10+$H10</f>
        <v>28680713220</v>
      </c>
      <c r="J10" s="84">
        <f>J9</f>
        <v>5269195880</v>
      </c>
      <c r="K10" s="85">
        <f>K9</f>
        <v>614665000</v>
      </c>
      <c r="L10" s="85">
        <f aca="true" t="shared" si="2" ref="L10:L41">$J10+$K10</f>
        <v>5883860880</v>
      </c>
      <c r="M10" s="45">
        <f aca="true" t="shared" si="3" ref="M10:M41">IF($F10=0,0,$L10/$F10)</f>
        <v>0.20515043802665936</v>
      </c>
      <c r="N10" s="114">
        <f>N9</f>
        <v>0</v>
      </c>
      <c r="O10" s="115">
        <f>O9</f>
        <v>0</v>
      </c>
      <c r="P10" s="116">
        <f aca="true" t="shared" si="4" ref="P10:P41">$N10+$O10</f>
        <v>0</v>
      </c>
      <c r="Q10" s="45">
        <f aca="true" t="shared" si="5" ref="Q10:Q41">IF($F10=0,0,$P10/$F10)</f>
        <v>0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5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5">
        <f aca="true" t="shared" si="9" ref="Y10:Y41">IF($I10=0,0,$X10/$I10)</f>
        <v>0</v>
      </c>
      <c r="Z10" s="84">
        <f>Z9</f>
        <v>5269195880</v>
      </c>
      <c r="AA10" s="85">
        <f>AA9</f>
        <v>614665000</v>
      </c>
      <c r="AB10" s="85">
        <f aca="true" t="shared" si="10" ref="AB10:AB41">$Z10+$AA10</f>
        <v>5883860880</v>
      </c>
      <c r="AC10" s="45">
        <f aca="true" t="shared" si="11" ref="AC10:AC41">IF($F10=0,0,$AB10/$F10)</f>
        <v>0.20515043802665936</v>
      </c>
      <c r="AD10" s="84">
        <f>AD9</f>
        <v>4486292143</v>
      </c>
      <c r="AE10" s="85">
        <f>AE9</f>
        <v>768717000</v>
      </c>
      <c r="AF10" s="85">
        <f aca="true" t="shared" si="12" ref="AF10:AF41">$AD10+$AE10</f>
        <v>5255009143</v>
      </c>
      <c r="AG10" s="45">
        <f aca="true" t="shared" si="13" ref="AG10:AG41">IF($AI10=0,0,$AK10/$AI10)</f>
        <v>0.20295754177429068</v>
      </c>
      <c r="AH10" s="45">
        <f aca="true" t="shared" si="14" ref="AH10:AH41">IF($AF10=0,0,(($L10/$AF10)-1))</f>
        <v>0.11966710616244502</v>
      </c>
      <c r="AI10" s="67">
        <f>AI9</f>
        <v>25892159991</v>
      </c>
      <c r="AJ10" s="67">
        <f>AJ9</f>
        <v>25949539641</v>
      </c>
      <c r="AK10" s="67">
        <f>AK9</f>
        <v>5255009143</v>
      </c>
      <c r="AL10" s="67"/>
    </row>
    <row r="11" spans="1:38" s="14" customFormat="1" ht="12.75">
      <c r="A11" s="30" t="s">
        <v>98</v>
      </c>
      <c r="B11" s="64" t="s">
        <v>259</v>
      </c>
      <c r="C11" s="40" t="s">
        <v>260</v>
      </c>
      <c r="D11" s="80">
        <v>48019881</v>
      </c>
      <c r="E11" s="81">
        <v>18729234</v>
      </c>
      <c r="F11" s="82">
        <f t="shared" si="0"/>
        <v>66749115</v>
      </c>
      <c r="G11" s="80">
        <v>48019881</v>
      </c>
      <c r="H11" s="81">
        <v>18729234</v>
      </c>
      <c r="I11" s="83">
        <f t="shared" si="1"/>
        <v>66749115</v>
      </c>
      <c r="J11" s="80">
        <v>12498604</v>
      </c>
      <c r="K11" s="81">
        <v>1235733</v>
      </c>
      <c r="L11" s="81">
        <f t="shared" si="2"/>
        <v>13734337</v>
      </c>
      <c r="M11" s="41">
        <f t="shared" si="3"/>
        <v>0.20576058573960118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12498604</v>
      </c>
      <c r="AA11" s="81">
        <v>1235733</v>
      </c>
      <c r="AB11" s="81">
        <f t="shared" si="10"/>
        <v>13734337</v>
      </c>
      <c r="AC11" s="41">
        <f t="shared" si="11"/>
        <v>0.20576058573960118</v>
      </c>
      <c r="AD11" s="80">
        <v>5521204</v>
      </c>
      <c r="AE11" s="81">
        <v>5785235</v>
      </c>
      <c r="AF11" s="81">
        <f t="shared" si="12"/>
        <v>11306439</v>
      </c>
      <c r="AG11" s="41">
        <f t="shared" si="13"/>
        <v>0.4174658245896359</v>
      </c>
      <c r="AH11" s="41">
        <f t="shared" si="14"/>
        <v>0.2147358686497136</v>
      </c>
      <c r="AI11" s="13">
        <v>27083508</v>
      </c>
      <c r="AJ11" s="13">
        <v>27083508</v>
      </c>
      <c r="AK11" s="13">
        <v>11306439</v>
      </c>
      <c r="AL11" s="13"/>
    </row>
    <row r="12" spans="1:38" s="14" customFormat="1" ht="12.75">
      <c r="A12" s="30" t="s">
        <v>98</v>
      </c>
      <c r="B12" s="64" t="s">
        <v>261</v>
      </c>
      <c r="C12" s="40" t="s">
        <v>262</v>
      </c>
      <c r="D12" s="80">
        <v>122598062</v>
      </c>
      <c r="E12" s="81">
        <v>13614400</v>
      </c>
      <c r="F12" s="82">
        <f t="shared" si="0"/>
        <v>136212462</v>
      </c>
      <c r="G12" s="80">
        <v>122598062</v>
      </c>
      <c r="H12" s="81">
        <v>13614400</v>
      </c>
      <c r="I12" s="83">
        <f t="shared" si="1"/>
        <v>136212462</v>
      </c>
      <c r="J12" s="80">
        <v>21252938</v>
      </c>
      <c r="K12" s="81">
        <v>12053294</v>
      </c>
      <c r="L12" s="81">
        <f t="shared" si="2"/>
        <v>33306232</v>
      </c>
      <c r="M12" s="41">
        <f t="shared" si="3"/>
        <v>0.2445167755649259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21252938</v>
      </c>
      <c r="AA12" s="81">
        <v>12053294</v>
      </c>
      <c r="AB12" s="81">
        <f t="shared" si="10"/>
        <v>33306232</v>
      </c>
      <c r="AC12" s="41">
        <f t="shared" si="11"/>
        <v>0.2445167755649259</v>
      </c>
      <c r="AD12" s="80">
        <v>19814444</v>
      </c>
      <c r="AE12" s="81">
        <v>67643630</v>
      </c>
      <c r="AF12" s="81">
        <f t="shared" si="12"/>
        <v>87458074</v>
      </c>
      <c r="AG12" s="41">
        <f t="shared" si="13"/>
        <v>0.17813345589250168</v>
      </c>
      <c r="AH12" s="41">
        <f t="shared" si="14"/>
        <v>-0.6191748745804762</v>
      </c>
      <c r="AI12" s="13">
        <v>490969389</v>
      </c>
      <c r="AJ12" s="13">
        <v>503097015</v>
      </c>
      <c r="AK12" s="13">
        <v>87458074</v>
      </c>
      <c r="AL12" s="13"/>
    </row>
    <row r="13" spans="1:38" s="14" customFormat="1" ht="12.75">
      <c r="A13" s="30" t="s">
        <v>98</v>
      </c>
      <c r="B13" s="64" t="s">
        <v>263</v>
      </c>
      <c r="C13" s="40" t="s">
        <v>264</v>
      </c>
      <c r="D13" s="80">
        <v>69449120</v>
      </c>
      <c r="E13" s="81">
        <v>38962077</v>
      </c>
      <c r="F13" s="82">
        <f t="shared" si="0"/>
        <v>108411197</v>
      </c>
      <c r="G13" s="80">
        <v>69449120</v>
      </c>
      <c r="H13" s="81">
        <v>38962077</v>
      </c>
      <c r="I13" s="83">
        <f t="shared" si="1"/>
        <v>108411197</v>
      </c>
      <c r="J13" s="80">
        <v>9878645</v>
      </c>
      <c r="K13" s="81">
        <v>4278585</v>
      </c>
      <c r="L13" s="81">
        <f t="shared" si="2"/>
        <v>14157230</v>
      </c>
      <c r="M13" s="41">
        <f t="shared" si="3"/>
        <v>0.13058826386724612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9878645</v>
      </c>
      <c r="AA13" s="81">
        <v>4278585</v>
      </c>
      <c r="AB13" s="81">
        <f t="shared" si="10"/>
        <v>14157230</v>
      </c>
      <c r="AC13" s="41">
        <f t="shared" si="11"/>
        <v>0.13058826386724612</v>
      </c>
      <c r="AD13" s="80">
        <v>10865479</v>
      </c>
      <c r="AE13" s="81">
        <v>7054182</v>
      </c>
      <c r="AF13" s="81">
        <f t="shared" si="12"/>
        <v>17919661</v>
      </c>
      <c r="AG13" s="41">
        <f t="shared" si="13"/>
        <v>0.20637875832243557</v>
      </c>
      <c r="AH13" s="41">
        <f t="shared" si="14"/>
        <v>-0.20996105897315798</v>
      </c>
      <c r="AI13" s="13">
        <v>86828999</v>
      </c>
      <c r="AJ13" s="13">
        <v>116327861</v>
      </c>
      <c r="AK13" s="13">
        <v>17919661</v>
      </c>
      <c r="AL13" s="13"/>
    </row>
    <row r="14" spans="1:38" s="14" customFormat="1" ht="12.75">
      <c r="A14" s="30" t="s">
        <v>98</v>
      </c>
      <c r="B14" s="64" t="s">
        <v>265</v>
      </c>
      <c r="C14" s="40" t="s">
        <v>266</v>
      </c>
      <c r="D14" s="80">
        <v>78248192</v>
      </c>
      <c r="E14" s="81">
        <v>32098113</v>
      </c>
      <c r="F14" s="82">
        <f t="shared" si="0"/>
        <v>110346305</v>
      </c>
      <c r="G14" s="80">
        <v>78248192</v>
      </c>
      <c r="H14" s="81">
        <v>32098113</v>
      </c>
      <c r="I14" s="83">
        <f t="shared" si="1"/>
        <v>110346305</v>
      </c>
      <c r="J14" s="80">
        <v>16289673</v>
      </c>
      <c r="K14" s="81">
        <v>5325034</v>
      </c>
      <c r="L14" s="81">
        <f t="shared" si="2"/>
        <v>21614707</v>
      </c>
      <c r="M14" s="41">
        <f t="shared" si="3"/>
        <v>0.19588065952910702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16289673</v>
      </c>
      <c r="AA14" s="81">
        <v>5325034</v>
      </c>
      <c r="AB14" s="81">
        <f t="shared" si="10"/>
        <v>21614707</v>
      </c>
      <c r="AC14" s="41">
        <f t="shared" si="11"/>
        <v>0.19588065952910702</v>
      </c>
      <c r="AD14" s="80">
        <v>15549905</v>
      </c>
      <c r="AE14" s="81">
        <v>2549144</v>
      </c>
      <c r="AF14" s="81">
        <f t="shared" si="12"/>
        <v>18099049</v>
      </c>
      <c r="AG14" s="41">
        <f t="shared" si="13"/>
        <v>0.16635317097109273</v>
      </c>
      <c r="AH14" s="41">
        <f t="shared" si="14"/>
        <v>0.19424545455399334</v>
      </c>
      <c r="AI14" s="13">
        <v>108798942</v>
      </c>
      <c r="AJ14" s="13">
        <v>121740712</v>
      </c>
      <c r="AK14" s="13">
        <v>18099049</v>
      </c>
      <c r="AL14" s="13"/>
    </row>
    <row r="15" spans="1:38" s="14" customFormat="1" ht="12.75">
      <c r="A15" s="30" t="s">
        <v>98</v>
      </c>
      <c r="B15" s="64" t="s">
        <v>267</v>
      </c>
      <c r="C15" s="40" t="s">
        <v>268</v>
      </c>
      <c r="D15" s="80">
        <v>24895000</v>
      </c>
      <c r="E15" s="81">
        <v>18182000</v>
      </c>
      <c r="F15" s="82">
        <f t="shared" si="0"/>
        <v>43077000</v>
      </c>
      <c r="G15" s="80">
        <v>24895000</v>
      </c>
      <c r="H15" s="81">
        <v>18182000</v>
      </c>
      <c r="I15" s="83">
        <f t="shared" si="1"/>
        <v>43077000</v>
      </c>
      <c r="J15" s="80">
        <v>5008170</v>
      </c>
      <c r="K15" s="81">
        <v>2510112</v>
      </c>
      <c r="L15" s="81">
        <f t="shared" si="2"/>
        <v>7518282</v>
      </c>
      <c r="M15" s="41">
        <f t="shared" si="3"/>
        <v>0.17453123476565222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5008170</v>
      </c>
      <c r="AA15" s="81">
        <v>2510112</v>
      </c>
      <c r="AB15" s="81">
        <f t="shared" si="10"/>
        <v>7518282</v>
      </c>
      <c r="AC15" s="41">
        <f t="shared" si="11"/>
        <v>0.17453123476565222</v>
      </c>
      <c r="AD15" s="80">
        <v>4244409</v>
      </c>
      <c r="AE15" s="81">
        <v>1165725</v>
      </c>
      <c r="AF15" s="81">
        <f t="shared" si="12"/>
        <v>5410134</v>
      </c>
      <c r="AG15" s="41">
        <f t="shared" si="13"/>
        <v>0.20149544652054102</v>
      </c>
      <c r="AH15" s="41">
        <f t="shared" si="14"/>
        <v>0.38966650363928146</v>
      </c>
      <c r="AI15" s="13">
        <v>26849907</v>
      </c>
      <c r="AJ15" s="13">
        <v>46773443</v>
      </c>
      <c r="AK15" s="13">
        <v>5410134</v>
      </c>
      <c r="AL15" s="13"/>
    </row>
    <row r="16" spans="1:38" s="14" customFormat="1" ht="12.75">
      <c r="A16" s="30" t="s">
        <v>98</v>
      </c>
      <c r="B16" s="64" t="s">
        <v>269</v>
      </c>
      <c r="C16" s="40" t="s">
        <v>270</v>
      </c>
      <c r="D16" s="80">
        <v>526878058</v>
      </c>
      <c r="E16" s="81">
        <v>204953430</v>
      </c>
      <c r="F16" s="82">
        <f t="shared" si="0"/>
        <v>731831488</v>
      </c>
      <c r="G16" s="80">
        <v>526878058</v>
      </c>
      <c r="H16" s="81">
        <v>204953430</v>
      </c>
      <c r="I16" s="83">
        <f t="shared" si="1"/>
        <v>731831488</v>
      </c>
      <c r="J16" s="80">
        <v>96712228</v>
      </c>
      <c r="K16" s="81">
        <v>23605353</v>
      </c>
      <c r="L16" s="81">
        <f t="shared" si="2"/>
        <v>120317581</v>
      </c>
      <c r="M16" s="41">
        <f t="shared" si="3"/>
        <v>0.1644061276029708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96712228</v>
      </c>
      <c r="AA16" s="81">
        <v>23605353</v>
      </c>
      <c r="AB16" s="81">
        <f t="shared" si="10"/>
        <v>120317581</v>
      </c>
      <c r="AC16" s="41">
        <f t="shared" si="11"/>
        <v>0.1644061276029708</v>
      </c>
      <c r="AD16" s="80">
        <v>86987374</v>
      </c>
      <c r="AE16" s="81">
        <v>8199118</v>
      </c>
      <c r="AF16" s="81">
        <f t="shared" si="12"/>
        <v>95186492</v>
      </c>
      <c r="AG16" s="41">
        <f t="shared" si="13"/>
        <v>0.135849974426752</v>
      </c>
      <c r="AH16" s="41">
        <f t="shared" si="14"/>
        <v>0.26401948923593066</v>
      </c>
      <c r="AI16" s="13">
        <v>700673610</v>
      </c>
      <c r="AJ16" s="13">
        <v>635994425</v>
      </c>
      <c r="AK16" s="13">
        <v>95186492</v>
      </c>
      <c r="AL16" s="13"/>
    </row>
    <row r="17" spans="1:38" s="14" customFormat="1" ht="12.75">
      <c r="A17" s="30" t="s">
        <v>117</v>
      </c>
      <c r="B17" s="64" t="s">
        <v>271</v>
      </c>
      <c r="C17" s="40" t="s">
        <v>272</v>
      </c>
      <c r="D17" s="80">
        <v>680918087</v>
      </c>
      <c r="E17" s="81">
        <v>366519235</v>
      </c>
      <c r="F17" s="82">
        <f t="shared" si="0"/>
        <v>1047437322</v>
      </c>
      <c r="G17" s="80">
        <v>680918087</v>
      </c>
      <c r="H17" s="81">
        <v>366519235</v>
      </c>
      <c r="I17" s="83">
        <f t="shared" si="1"/>
        <v>1047437322</v>
      </c>
      <c r="J17" s="80">
        <v>114601972</v>
      </c>
      <c r="K17" s="81">
        <v>47215142</v>
      </c>
      <c r="L17" s="81">
        <f t="shared" si="2"/>
        <v>161817114</v>
      </c>
      <c r="M17" s="41">
        <f t="shared" si="3"/>
        <v>0.15448858905564183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114601972</v>
      </c>
      <c r="AA17" s="81">
        <v>47215142</v>
      </c>
      <c r="AB17" s="81">
        <f t="shared" si="10"/>
        <v>161817114</v>
      </c>
      <c r="AC17" s="41">
        <f t="shared" si="11"/>
        <v>0.15448858905564183</v>
      </c>
      <c r="AD17" s="80">
        <v>125446109</v>
      </c>
      <c r="AE17" s="81">
        <v>55833748</v>
      </c>
      <c r="AF17" s="81">
        <f t="shared" si="12"/>
        <v>181279857</v>
      </c>
      <c r="AG17" s="41">
        <f t="shared" si="13"/>
        <v>0.17965401422113084</v>
      </c>
      <c r="AH17" s="41">
        <f t="shared" si="14"/>
        <v>-0.10736296531831446</v>
      </c>
      <c r="AI17" s="13">
        <v>1009049855</v>
      </c>
      <c r="AJ17" s="13">
        <v>938986048</v>
      </c>
      <c r="AK17" s="13">
        <v>181279857</v>
      </c>
      <c r="AL17" s="13"/>
    </row>
    <row r="18" spans="1:38" s="60" customFormat="1" ht="12.75">
      <c r="A18" s="65"/>
      <c r="B18" s="66" t="s">
        <v>273</v>
      </c>
      <c r="C18" s="33"/>
      <c r="D18" s="84">
        <f>SUM(D11:D17)</f>
        <v>1551006400</v>
      </c>
      <c r="E18" s="85">
        <f>SUM(E11:E17)</f>
        <v>693058489</v>
      </c>
      <c r="F18" s="93">
        <f t="shared" si="0"/>
        <v>2244064889</v>
      </c>
      <c r="G18" s="84">
        <f>SUM(G11:G17)</f>
        <v>1551006400</v>
      </c>
      <c r="H18" s="85">
        <f>SUM(H11:H17)</f>
        <v>693058489</v>
      </c>
      <c r="I18" s="86">
        <f t="shared" si="1"/>
        <v>2244064889</v>
      </c>
      <c r="J18" s="84">
        <f>SUM(J11:J17)</f>
        <v>276242230</v>
      </c>
      <c r="K18" s="85">
        <f>SUM(K11:K17)</f>
        <v>96223253</v>
      </c>
      <c r="L18" s="85">
        <f t="shared" si="2"/>
        <v>372465483</v>
      </c>
      <c r="M18" s="45">
        <f t="shared" si="3"/>
        <v>0.16597803602995545</v>
      </c>
      <c r="N18" s="114">
        <f>SUM(N11:N17)</f>
        <v>0</v>
      </c>
      <c r="O18" s="115">
        <f>SUM(O11:O17)</f>
        <v>0</v>
      </c>
      <c r="P18" s="116">
        <f t="shared" si="4"/>
        <v>0</v>
      </c>
      <c r="Q18" s="45">
        <f t="shared" si="5"/>
        <v>0</v>
      </c>
      <c r="R18" s="114">
        <f>SUM(R11:R17)</f>
        <v>0</v>
      </c>
      <c r="S18" s="116">
        <f>SUM(S11:S17)</f>
        <v>0</v>
      </c>
      <c r="T18" s="116">
        <f t="shared" si="6"/>
        <v>0</v>
      </c>
      <c r="U18" s="45">
        <f t="shared" si="7"/>
        <v>0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5">
        <f t="shared" si="9"/>
        <v>0</v>
      </c>
      <c r="Z18" s="84">
        <f>SUM(Z11:Z17)</f>
        <v>276242230</v>
      </c>
      <c r="AA18" s="85">
        <f>SUM(AA11:AA17)</f>
        <v>96223253</v>
      </c>
      <c r="AB18" s="85">
        <f t="shared" si="10"/>
        <v>372465483</v>
      </c>
      <c r="AC18" s="45">
        <f t="shared" si="11"/>
        <v>0.16597803602995545</v>
      </c>
      <c r="AD18" s="84">
        <f>SUM(AD11:AD17)</f>
        <v>268428924</v>
      </c>
      <c r="AE18" s="85">
        <f>SUM(AE11:AE17)</f>
        <v>148230782</v>
      </c>
      <c r="AF18" s="85">
        <f t="shared" si="12"/>
        <v>416659706</v>
      </c>
      <c r="AG18" s="45">
        <f t="shared" si="13"/>
        <v>0.17004754212829207</v>
      </c>
      <c r="AH18" s="45">
        <f t="shared" si="14"/>
        <v>-0.10606790712802927</v>
      </c>
      <c r="AI18" s="67">
        <f>SUM(AI11:AI17)</f>
        <v>2450254210</v>
      </c>
      <c r="AJ18" s="67">
        <f>SUM(AJ11:AJ17)</f>
        <v>2390003012</v>
      </c>
      <c r="AK18" s="67">
        <f>SUM(AK11:AK17)</f>
        <v>416659706</v>
      </c>
      <c r="AL18" s="67"/>
    </row>
    <row r="19" spans="1:38" s="14" customFormat="1" ht="12.75">
      <c r="A19" s="30" t="s">
        <v>98</v>
      </c>
      <c r="B19" s="64" t="s">
        <v>274</v>
      </c>
      <c r="C19" s="40" t="s">
        <v>275</v>
      </c>
      <c r="D19" s="80">
        <v>72414500</v>
      </c>
      <c r="E19" s="81">
        <v>33485000</v>
      </c>
      <c r="F19" s="82">
        <f t="shared" si="0"/>
        <v>105899500</v>
      </c>
      <c r="G19" s="80">
        <v>72414500</v>
      </c>
      <c r="H19" s="81">
        <v>33485000</v>
      </c>
      <c r="I19" s="83">
        <f t="shared" si="1"/>
        <v>105899500</v>
      </c>
      <c r="J19" s="80">
        <v>21209439</v>
      </c>
      <c r="K19" s="81">
        <v>2406647</v>
      </c>
      <c r="L19" s="81">
        <f t="shared" si="2"/>
        <v>23616086</v>
      </c>
      <c r="M19" s="41">
        <f t="shared" si="3"/>
        <v>0.22300469785032034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21209439</v>
      </c>
      <c r="AA19" s="81">
        <v>2406647</v>
      </c>
      <c r="AB19" s="81">
        <f t="shared" si="10"/>
        <v>23616086</v>
      </c>
      <c r="AC19" s="41">
        <f t="shared" si="11"/>
        <v>0.22300469785032034</v>
      </c>
      <c r="AD19" s="80">
        <v>17116188</v>
      </c>
      <c r="AE19" s="81">
        <v>2876503</v>
      </c>
      <c r="AF19" s="81">
        <f t="shared" si="12"/>
        <v>19992691</v>
      </c>
      <c r="AG19" s="41">
        <f t="shared" si="13"/>
        <v>0.1931111616238484</v>
      </c>
      <c r="AH19" s="41">
        <f t="shared" si="14"/>
        <v>0.18123598268987395</v>
      </c>
      <c r="AI19" s="13">
        <v>103529443</v>
      </c>
      <c r="AJ19" s="13">
        <v>116689030</v>
      </c>
      <c r="AK19" s="13">
        <v>19992691</v>
      </c>
      <c r="AL19" s="13"/>
    </row>
    <row r="20" spans="1:38" s="14" customFormat="1" ht="12.75">
      <c r="A20" s="30" t="s">
        <v>98</v>
      </c>
      <c r="B20" s="64" t="s">
        <v>276</v>
      </c>
      <c r="C20" s="40" t="s">
        <v>277</v>
      </c>
      <c r="D20" s="80">
        <v>225863330</v>
      </c>
      <c r="E20" s="81">
        <v>18506000</v>
      </c>
      <c r="F20" s="83">
        <f t="shared" si="0"/>
        <v>244369330</v>
      </c>
      <c r="G20" s="80">
        <v>225863330</v>
      </c>
      <c r="H20" s="81">
        <v>18506000</v>
      </c>
      <c r="I20" s="83">
        <f t="shared" si="1"/>
        <v>244369330</v>
      </c>
      <c r="J20" s="80">
        <v>48129702</v>
      </c>
      <c r="K20" s="81">
        <v>6684557</v>
      </c>
      <c r="L20" s="81">
        <f t="shared" si="2"/>
        <v>54814259</v>
      </c>
      <c r="M20" s="41">
        <f t="shared" si="3"/>
        <v>0.2243090775753242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48129702</v>
      </c>
      <c r="AA20" s="81">
        <v>6684557</v>
      </c>
      <c r="AB20" s="81">
        <f t="shared" si="10"/>
        <v>54814259</v>
      </c>
      <c r="AC20" s="41">
        <f t="shared" si="11"/>
        <v>0.2243090775753242</v>
      </c>
      <c r="AD20" s="80">
        <v>39835377</v>
      </c>
      <c r="AE20" s="81">
        <v>4056214</v>
      </c>
      <c r="AF20" s="81">
        <f t="shared" si="12"/>
        <v>43891591</v>
      </c>
      <c r="AG20" s="41">
        <f t="shared" si="13"/>
        <v>0.17376605453639768</v>
      </c>
      <c r="AH20" s="41">
        <f t="shared" si="14"/>
        <v>0.2488555951412197</v>
      </c>
      <c r="AI20" s="13">
        <v>252590134</v>
      </c>
      <c r="AJ20" s="13">
        <v>257060134</v>
      </c>
      <c r="AK20" s="13">
        <v>43891591</v>
      </c>
      <c r="AL20" s="13"/>
    </row>
    <row r="21" spans="1:38" s="14" customFormat="1" ht="12.75">
      <c r="A21" s="30" t="s">
        <v>98</v>
      </c>
      <c r="B21" s="64" t="s">
        <v>278</v>
      </c>
      <c r="C21" s="40" t="s">
        <v>279</v>
      </c>
      <c r="D21" s="80">
        <v>126232000</v>
      </c>
      <c r="E21" s="81">
        <v>14514000</v>
      </c>
      <c r="F21" s="82">
        <f t="shared" si="0"/>
        <v>140746000</v>
      </c>
      <c r="G21" s="80">
        <v>126232000</v>
      </c>
      <c r="H21" s="81">
        <v>14514000</v>
      </c>
      <c r="I21" s="83">
        <f t="shared" si="1"/>
        <v>140746000</v>
      </c>
      <c r="J21" s="80">
        <v>36398815</v>
      </c>
      <c r="K21" s="81">
        <v>2514808</v>
      </c>
      <c r="L21" s="81">
        <f t="shared" si="2"/>
        <v>38913623</v>
      </c>
      <c r="M21" s="41">
        <f t="shared" si="3"/>
        <v>0.2764812001762039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36398815</v>
      </c>
      <c r="AA21" s="81">
        <v>2514808</v>
      </c>
      <c r="AB21" s="81">
        <f t="shared" si="10"/>
        <v>38913623</v>
      </c>
      <c r="AC21" s="41">
        <f t="shared" si="11"/>
        <v>0.2764812001762039</v>
      </c>
      <c r="AD21" s="80">
        <v>18138407</v>
      </c>
      <c r="AE21" s="81">
        <v>848306</v>
      </c>
      <c r="AF21" s="81">
        <f t="shared" si="12"/>
        <v>18986713</v>
      </c>
      <c r="AG21" s="41">
        <f t="shared" si="13"/>
        <v>0.21731138478442505</v>
      </c>
      <c r="AH21" s="41">
        <f t="shared" si="14"/>
        <v>1.0495186818276547</v>
      </c>
      <c r="AI21" s="13">
        <v>87371000</v>
      </c>
      <c r="AJ21" s="13">
        <v>91659840</v>
      </c>
      <c r="AK21" s="13">
        <v>18986713</v>
      </c>
      <c r="AL21" s="13"/>
    </row>
    <row r="22" spans="1:38" s="14" customFormat="1" ht="12.75">
      <c r="A22" s="30" t="s">
        <v>98</v>
      </c>
      <c r="B22" s="64" t="s">
        <v>280</v>
      </c>
      <c r="C22" s="40" t="s">
        <v>281</v>
      </c>
      <c r="D22" s="80">
        <v>28751403</v>
      </c>
      <c r="E22" s="81">
        <v>15292655</v>
      </c>
      <c r="F22" s="82">
        <f t="shared" si="0"/>
        <v>44044058</v>
      </c>
      <c r="G22" s="80">
        <v>28751403</v>
      </c>
      <c r="H22" s="81">
        <v>15292655</v>
      </c>
      <c r="I22" s="83">
        <f t="shared" si="1"/>
        <v>44044058</v>
      </c>
      <c r="J22" s="80">
        <v>6520623</v>
      </c>
      <c r="K22" s="81">
        <v>1850270</v>
      </c>
      <c r="L22" s="81">
        <f t="shared" si="2"/>
        <v>8370893</v>
      </c>
      <c r="M22" s="41">
        <f t="shared" si="3"/>
        <v>0.19005726039140172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6520623</v>
      </c>
      <c r="AA22" s="81">
        <v>1850270</v>
      </c>
      <c r="AB22" s="81">
        <f t="shared" si="10"/>
        <v>8370893</v>
      </c>
      <c r="AC22" s="41">
        <f t="shared" si="11"/>
        <v>0.19005726039140172</v>
      </c>
      <c r="AD22" s="80">
        <v>14441061</v>
      </c>
      <c r="AE22" s="81">
        <v>1998287</v>
      </c>
      <c r="AF22" s="81">
        <f t="shared" si="12"/>
        <v>16439348</v>
      </c>
      <c r="AG22" s="41">
        <f t="shared" si="13"/>
        <v>0.5111168118303238</v>
      </c>
      <c r="AH22" s="41">
        <f t="shared" si="14"/>
        <v>-0.4908013991795782</v>
      </c>
      <c r="AI22" s="13">
        <v>32163583</v>
      </c>
      <c r="AJ22" s="13">
        <v>47174000</v>
      </c>
      <c r="AK22" s="13">
        <v>16439348</v>
      </c>
      <c r="AL22" s="13"/>
    </row>
    <row r="23" spans="1:38" s="14" customFormat="1" ht="12.75">
      <c r="A23" s="30" t="s">
        <v>98</v>
      </c>
      <c r="B23" s="64" t="s">
        <v>78</v>
      </c>
      <c r="C23" s="40" t="s">
        <v>79</v>
      </c>
      <c r="D23" s="80">
        <v>3339106140</v>
      </c>
      <c r="E23" s="81">
        <v>411313300</v>
      </c>
      <c r="F23" s="82">
        <f t="shared" si="0"/>
        <v>3750419440</v>
      </c>
      <c r="G23" s="80">
        <v>3339106140</v>
      </c>
      <c r="H23" s="81">
        <v>411313300</v>
      </c>
      <c r="I23" s="83">
        <f t="shared" si="1"/>
        <v>3750419440</v>
      </c>
      <c r="J23" s="80">
        <v>219820472</v>
      </c>
      <c r="K23" s="81">
        <v>6636941</v>
      </c>
      <c r="L23" s="81">
        <f t="shared" si="2"/>
        <v>226457413</v>
      </c>
      <c r="M23" s="41">
        <f t="shared" si="3"/>
        <v>0.06038188971204778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219820472</v>
      </c>
      <c r="AA23" s="81">
        <v>6636941</v>
      </c>
      <c r="AB23" s="81">
        <f t="shared" si="10"/>
        <v>226457413</v>
      </c>
      <c r="AC23" s="41">
        <f t="shared" si="11"/>
        <v>0.06038188971204778</v>
      </c>
      <c r="AD23" s="80">
        <v>504050655</v>
      </c>
      <c r="AE23" s="81">
        <v>3577735</v>
      </c>
      <c r="AF23" s="81">
        <f t="shared" si="12"/>
        <v>507628390</v>
      </c>
      <c r="AG23" s="41">
        <f t="shared" si="13"/>
        <v>0.18911483569864768</v>
      </c>
      <c r="AH23" s="41">
        <f t="shared" si="14"/>
        <v>-0.5538913554460577</v>
      </c>
      <c r="AI23" s="13">
        <v>2684233567</v>
      </c>
      <c r="AJ23" s="13">
        <v>2684233567</v>
      </c>
      <c r="AK23" s="13">
        <v>507628390</v>
      </c>
      <c r="AL23" s="13"/>
    </row>
    <row r="24" spans="1:38" s="14" customFormat="1" ht="12.75">
      <c r="A24" s="30" t="s">
        <v>98</v>
      </c>
      <c r="B24" s="64" t="s">
        <v>282</v>
      </c>
      <c r="C24" s="40" t="s">
        <v>283</v>
      </c>
      <c r="D24" s="80">
        <v>49142000</v>
      </c>
      <c r="E24" s="81">
        <v>13038000</v>
      </c>
      <c r="F24" s="82">
        <f t="shared" si="0"/>
        <v>62180000</v>
      </c>
      <c r="G24" s="80">
        <v>49142000</v>
      </c>
      <c r="H24" s="81">
        <v>13038000</v>
      </c>
      <c r="I24" s="83">
        <f t="shared" si="1"/>
        <v>62180000</v>
      </c>
      <c r="J24" s="80">
        <v>8370954</v>
      </c>
      <c r="K24" s="81">
        <v>1373474</v>
      </c>
      <c r="L24" s="81">
        <f t="shared" si="2"/>
        <v>9744428</v>
      </c>
      <c r="M24" s="41">
        <f t="shared" si="3"/>
        <v>0.1567132196847861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8370954</v>
      </c>
      <c r="AA24" s="81">
        <v>1373474</v>
      </c>
      <c r="AB24" s="81">
        <f t="shared" si="10"/>
        <v>9744428</v>
      </c>
      <c r="AC24" s="41">
        <f t="shared" si="11"/>
        <v>0.1567132196847861</v>
      </c>
      <c r="AD24" s="80">
        <v>4474271</v>
      </c>
      <c r="AE24" s="81">
        <v>593294</v>
      </c>
      <c r="AF24" s="81">
        <f t="shared" si="12"/>
        <v>5067565</v>
      </c>
      <c r="AG24" s="41">
        <f t="shared" si="13"/>
        <v>0.10363252547558488</v>
      </c>
      <c r="AH24" s="41">
        <f t="shared" si="14"/>
        <v>0.922901432936726</v>
      </c>
      <c r="AI24" s="13">
        <v>48899368</v>
      </c>
      <c r="AJ24" s="13">
        <v>49430774</v>
      </c>
      <c r="AK24" s="13">
        <v>5067565</v>
      </c>
      <c r="AL24" s="13"/>
    </row>
    <row r="25" spans="1:38" s="14" customFormat="1" ht="12.75">
      <c r="A25" s="30" t="s">
        <v>98</v>
      </c>
      <c r="B25" s="64" t="s">
        <v>284</v>
      </c>
      <c r="C25" s="40" t="s">
        <v>285</v>
      </c>
      <c r="D25" s="80">
        <v>49145680</v>
      </c>
      <c r="E25" s="81">
        <v>21592000</v>
      </c>
      <c r="F25" s="82">
        <f t="shared" si="0"/>
        <v>70737680</v>
      </c>
      <c r="G25" s="80">
        <v>49145680</v>
      </c>
      <c r="H25" s="81">
        <v>21592000</v>
      </c>
      <c r="I25" s="83">
        <f t="shared" si="1"/>
        <v>70737680</v>
      </c>
      <c r="J25" s="80">
        <v>9035042</v>
      </c>
      <c r="K25" s="81">
        <v>1003514</v>
      </c>
      <c r="L25" s="81">
        <f t="shared" si="2"/>
        <v>10038556</v>
      </c>
      <c r="M25" s="41">
        <f t="shared" si="3"/>
        <v>0.14191242913253588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9035042</v>
      </c>
      <c r="AA25" s="81">
        <v>1003514</v>
      </c>
      <c r="AB25" s="81">
        <f t="shared" si="10"/>
        <v>10038556</v>
      </c>
      <c r="AC25" s="41">
        <f t="shared" si="11"/>
        <v>0.14191242913253588</v>
      </c>
      <c r="AD25" s="80">
        <v>8597133</v>
      </c>
      <c r="AE25" s="81">
        <v>5077209</v>
      </c>
      <c r="AF25" s="81">
        <f t="shared" si="12"/>
        <v>13674342</v>
      </c>
      <c r="AG25" s="41">
        <f t="shared" si="13"/>
        <v>0.2184033244390322</v>
      </c>
      <c r="AH25" s="41">
        <f t="shared" si="14"/>
        <v>-0.265883799015704</v>
      </c>
      <c r="AI25" s="13">
        <v>62610503</v>
      </c>
      <c r="AJ25" s="13">
        <v>67398581</v>
      </c>
      <c r="AK25" s="13">
        <v>13674342</v>
      </c>
      <c r="AL25" s="13"/>
    </row>
    <row r="26" spans="1:38" s="14" customFormat="1" ht="12.75">
      <c r="A26" s="30" t="s">
        <v>117</v>
      </c>
      <c r="B26" s="64" t="s">
        <v>286</v>
      </c>
      <c r="C26" s="40" t="s">
        <v>287</v>
      </c>
      <c r="D26" s="80">
        <v>419317861</v>
      </c>
      <c r="E26" s="81">
        <v>101771669</v>
      </c>
      <c r="F26" s="82">
        <f t="shared" si="0"/>
        <v>521089530</v>
      </c>
      <c r="G26" s="80">
        <v>419317861</v>
      </c>
      <c r="H26" s="81">
        <v>101771669</v>
      </c>
      <c r="I26" s="83">
        <f t="shared" si="1"/>
        <v>521089530</v>
      </c>
      <c r="J26" s="80">
        <v>58682813</v>
      </c>
      <c r="K26" s="81">
        <v>5338777</v>
      </c>
      <c r="L26" s="81">
        <f t="shared" si="2"/>
        <v>64021590</v>
      </c>
      <c r="M26" s="41">
        <f t="shared" si="3"/>
        <v>0.12286101776023019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58682813</v>
      </c>
      <c r="AA26" s="81">
        <v>5338777</v>
      </c>
      <c r="AB26" s="81">
        <f t="shared" si="10"/>
        <v>64021590</v>
      </c>
      <c r="AC26" s="41">
        <f t="shared" si="11"/>
        <v>0.12286101776023019</v>
      </c>
      <c r="AD26" s="80">
        <v>47087506</v>
      </c>
      <c r="AE26" s="81">
        <v>10471527</v>
      </c>
      <c r="AF26" s="81">
        <f t="shared" si="12"/>
        <v>57559033</v>
      </c>
      <c r="AG26" s="41">
        <f t="shared" si="13"/>
        <v>0.13023917668124937</v>
      </c>
      <c r="AH26" s="41">
        <f t="shared" si="14"/>
        <v>0.11227702522382543</v>
      </c>
      <c r="AI26" s="13">
        <v>441948686</v>
      </c>
      <c r="AJ26" s="13">
        <v>466822096</v>
      </c>
      <c r="AK26" s="13">
        <v>57559033</v>
      </c>
      <c r="AL26" s="13"/>
    </row>
    <row r="27" spans="1:38" s="60" customFormat="1" ht="12.75">
      <c r="A27" s="65"/>
      <c r="B27" s="66" t="s">
        <v>288</v>
      </c>
      <c r="C27" s="33"/>
      <c r="D27" s="84">
        <f>SUM(D19:D26)</f>
        <v>4309972914</v>
      </c>
      <c r="E27" s="85">
        <f>SUM(E19:E26)</f>
        <v>629512624</v>
      </c>
      <c r="F27" s="93">
        <f t="shared" si="0"/>
        <v>4939485538</v>
      </c>
      <c r="G27" s="84">
        <f>SUM(G19:G26)</f>
        <v>4309972914</v>
      </c>
      <c r="H27" s="85">
        <f>SUM(H19:H26)</f>
        <v>629512624</v>
      </c>
      <c r="I27" s="86">
        <f t="shared" si="1"/>
        <v>4939485538</v>
      </c>
      <c r="J27" s="84">
        <f>SUM(J19:J26)</f>
        <v>408167860</v>
      </c>
      <c r="K27" s="85">
        <f>SUM(K19:K26)</f>
        <v>27808988</v>
      </c>
      <c r="L27" s="85">
        <f t="shared" si="2"/>
        <v>435976848</v>
      </c>
      <c r="M27" s="45">
        <f t="shared" si="3"/>
        <v>0.08826361463071056</v>
      </c>
      <c r="N27" s="114">
        <f>SUM(N19:N26)</f>
        <v>0</v>
      </c>
      <c r="O27" s="115">
        <f>SUM(O19:O26)</f>
        <v>0</v>
      </c>
      <c r="P27" s="116">
        <f t="shared" si="4"/>
        <v>0</v>
      </c>
      <c r="Q27" s="45">
        <f t="shared" si="5"/>
        <v>0</v>
      </c>
      <c r="R27" s="114">
        <f>SUM(R19:R26)</f>
        <v>0</v>
      </c>
      <c r="S27" s="116">
        <f>SUM(S19:S26)</f>
        <v>0</v>
      </c>
      <c r="T27" s="116">
        <f t="shared" si="6"/>
        <v>0</v>
      </c>
      <c r="U27" s="45">
        <f t="shared" si="7"/>
        <v>0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5">
        <f t="shared" si="9"/>
        <v>0</v>
      </c>
      <c r="Z27" s="84">
        <f>SUM(Z19:Z26)</f>
        <v>408167860</v>
      </c>
      <c r="AA27" s="85">
        <f>SUM(AA19:AA26)</f>
        <v>27808988</v>
      </c>
      <c r="AB27" s="85">
        <f t="shared" si="10"/>
        <v>435976848</v>
      </c>
      <c r="AC27" s="45">
        <f t="shared" si="11"/>
        <v>0.08826361463071056</v>
      </c>
      <c r="AD27" s="84">
        <f>SUM(AD19:AD26)</f>
        <v>653740598</v>
      </c>
      <c r="AE27" s="85">
        <f>SUM(AE19:AE26)</f>
        <v>29499075</v>
      </c>
      <c r="AF27" s="85">
        <f t="shared" si="12"/>
        <v>683239673</v>
      </c>
      <c r="AG27" s="45">
        <f t="shared" si="13"/>
        <v>0.18399567956910748</v>
      </c>
      <c r="AH27" s="45">
        <f t="shared" si="14"/>
        <v>-0.36189763968814503</v>
      </c>
      <c r="AI27" s="67">
        <f>SUM(AI19:AI26)</f>
        <v>3713346284</v>
      </c>
      <c r="AJ27" s="67">
        <f>SUM(AJ19:AJ26)</f>
        <v>3780468022</v>
      </c>
      <c r="AK27" s="67">
        <f>SUM(AK19:AK26)</f>
        <v>683239673</v>
      </c>
      <c r="AL27" s="67"/>
    </row>
    <row r="28" spans="1:38" s="14" customFormat="1" ht="12.75">
      <c r="A28" s="30" t="s">
        <v>98</v>
      </c>
      <c r="B28" s="64" t="s">
        <v>289</v>
      </c>
      <c r="C28" s="40" t="s">
        <v>290</v>
      </c>
      <c r="D28" s="80">
        <v>564917083</v>
      </c>
      <c r="E28" s="81">
        <v>74119330</v>
      </c>
      <c r="F28" s="82">
        <f t="shared" si="0"/>
        <v>639036413</v>
      </c>
      <c r="G28" s="80">
        <v>564917083</v>
      </c>
      <c r="H28" s="81">
        <v>74119330</v>
      </c>
      <c r="I28" s="83">
        <f t="shared" si="1"/>
        <v>639036413</v>
      </c>
      <c r="J28" s="80">
        <v>99522558</v>
      </c>
      <c r="K28" s="81">
        <v>19823760</v>
      </c>
      <c r="L28" s="81">
        <f t="shared" si="2"/>
        <v>119346318</v>
      </c>
      <c r="M28" s="41">
        <f t="shared" si="3"/>
        <v>0.18675980831783995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99522558</v>
      </c>
      <c r="AA28" s="81">
        <v>19823760</v>
      </c>
      <c r="AB28" s="81">
        <f t="shared" si="10"/>
        <v>119346318</v>
      </c>
      <c r="AC28" s="41">
        <f t="shared" si="11"/>
        <v>0.18675980831783995</v>
      </c>
      <c r="AD28" s="80">
        <v>88190903</v>
      </c>
      <c r="AE28" s="81">
        <v>14806848</v>
      </c>
      <c r="AF28" s="81">
        <f t="shared" si="12"/>
        <v>102997751</v>
      </c>
      <c r="AG28" s="41">
        <f t="shared" si="13"/>
        <v>0.18998296066488818</v>
      </c>
      <c r="AH28" s="41">
        <f t="shared" si="14"/>
        <v>0.15872741726176143</v>
      </c>
      <c r="AI28" s="13">
        <v>542142046</v>
      </c>
      <c r="AJ28" s="13">
        <v>631910862</v>
      </c>
      <c r="AK28" s="13">
        <v>102997751</v>
      </c>
      <c r="AL28" s="13"/>
    </row>
    <row r="29" spans="1:38" s="14" customFormat="1" ht="12.75">
      <c r="A29" s="30" t="s">
        <v>98</v>
      </c>
      <c r="B29" s="64" t="s">
        <v>291</v>
      </c>
      <c r="C29" s="40" t="s">
        <v>292</v>
      </c>
      <c r="D29" s="80">
        <v>79665000</v>
      </c>
      <c r="E29" s="81">
        <v>16770000</v>
      </c>
      <c r="F29" s="82">
        <f t="shared" si="0"/>
        <v>96435000</v>
      </c>
      <c r="G29" s="80">
        <v>79665000</v>
      </c>
      <c r="H29" s="81">
        <v>16770000</v>
      </c>
      <c r="I29" s="83">
        <f t="shared" si="1"/>
        <v>96435000</v>
      </c>
      <c r="J29" s="80">
        <v>10664944</v>
      </c>
      <c r="K29" s="81">
        <v>1256055</v>
      </c>
      <c r="L29" s="81">
        <f t="shared" si="2"/>
        <v>11920999</v>
      </c>
      <c r="M29" s="41">
        <f t="shared" si="3"/>
        <v>0.12361693368590242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10664944</v>
      </c>
      <c r="AA29" s="81">
        <v>1256055</v>
      </c>
      <c r="AB29" s="81">
        <f t="shared" si="10"/>
        <v>11920999</v>
      </c>
      <c r="AC29" s="41">
        <f t="shared" si="11"/>
        <v>0.12361693368590242</v>
      </c>
      <c r="AD29" s="80">
        <v>33496641</v>
      </c>
      <c r="AE29" s="81">
        <v>5015725</v>
      </c>
      <c r="AF29" s="81">
        <f t="shared" si="12"/>
        <v>38512366</v>
      </c>
      <c r="AG29" s="41">
        <f t="shared" si="13"/>
        <v>0.5189872858217423</v>
      </c>
      <c r="AH29" s="41">
        <f t="shared" si="14"/>
        <v>-0.6904630839871018</v>
      </c>
      <c r="AI29" s="13">
        <v>74206762</v>
      </c>
      <c r="AJ29" s="13">
        <v>73185159</v>
      </c>
      <c r="AK29" s="13">
        <v>38512366</v>
      </c>
      <c r="AL29" s="13"/>
    </row>
    <row r="30" spans="1:38" s="14" customFormat="1" ht="12.75">
      <c r="A30" s="30" t="s">
        <v>98</v>
      </c>
      <c r="B30" s="64" t="s">
        <v>293</v>
      </c>
      <c r="C30" s="40" t="s">
        <v>294</v>
      </c>
      <c r="D30" s="80">
        <v>253354000</v>
      </c>
      <c r="E30" s="81">
        <v>47352175</v>
      </c>
      <c r="F30" s="83">
        <f t="shared" si="0"/>
        <v>300706175</v>
      </c>
      <c r="G30" s="80">
        <v>253354000</v>
      </c>
      <c r="H30" s="81">
        <v>47352175</v>
      </c>
      <c r="I30" s="83">
        <f t="shared" si="1"/>
        <v>300706175</v>
      </c>
      <c r="J30" s="80">
        <v>47263675</v>
      </c>
      <c r="K30" s="81">
        <v>4336373</v>
      </c>
      <c r="L30" s="81">
        <f t="shared" si="2"/>
        <v>51600048</v>
      </c>
      <c r="M30" s="41">
        <f t="shared" si="3"/>
        <v>0.17159623675835722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47263675</v>
      </c>
      <c r="AA30" s="81">
        <v>4336373</v>
      </c>
      <c r="AB30" s="81">
        <f t="shared" si="10"/>
        <v>51600048</v>
      </c>
      <c r="AC30" s="41">
        <f t="shared" si="11"/>
        <v>0.17159623675835722</v>
      </c>
      <c r="AD30" s="80">
        <v>43758678</v>
      </c>
      <c r="AE30" s="81">
        <v>550438</v>
      </c>
      <c r="AF30" s="81">
        <f t="shared" si="12"/>
        <v>44309116</v>
      </c>
      <c r="AG30" s="41">
        <f t="shared" si="13"/>
        <v>0.18812807014226915</v>
      </c>
      <c r="AH30" s="41">
        <f t="shared" si="14"/>
        <v>0.16454699750723978</v>
      </c>
      <c r="AI30" s="13">
        <v>235526341</v>
      </c>
      <c r="AJ30" s="13">
        <v>258189379</v>
      </c>
      <c r="AK30" s="13">
        <v>44309116</v>
      </c>
      <c r="AL30" s="13"/>
    </row>
    <row r="31" spans="1:38" s="14" customFormat="1" ht="12.75">
      <c r="A31" s="30" t="s">
        <v>98</v>
      </c>
      <c r="B31" s="64" t="s">
        <v>295</v>
      </c>
      <c r="C31" s="40" t="s">
        <v>296</v>
      </c>
      <c r="D31" s="80">
        <v>127367000</v>
      </c>
      <c r="E31" s="81">
        <v>24893000</v>
      </c>
      <c r="F31" s="82">
        <f t="shared" si="0"/>
        <v>152260000</v>
      </c>
      <c r="G31" s="80">
        <v>127367000</v>
      </c>
      <c r="H31" s="81">
        <v>24893000</v>
      </c>
      <c r="I31" s="83">
        <f t="shared" si="1"/>
        <v>152260000</v>
      </c>
      <c r="J31" s="80">
        <v>10658406</v>
      </c>
      <c r="K31" s="81">
        <v>5545438</v>
      </c>
      <c r="L31" s="81">
        <f t="shared" si="2"/>
        <v>16203844</v>
      </c>
      <c r="M31" s="41">
        <f t="shared" si="3"/>
        <v>0.10642219887035334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10658406</v>
      </c>
      <c r="AA31" s="81">
        <v>5545438</v>
      </c>
      <c r="AB31" s="81">
        <f t="shared" si="10"/>
        <v>16203844</v>
      </c>
      <c r="AC31" s="41">
        <f t="shared" si="11"/>
        <v>0.10642219887035334</v>
      </c>
      <c r="AD31" s="80">
        <v>12969880</v>
      </c>
      <c r="AE31" s="81">
        <v>540164</v>
      </c>
      <c r="AF31" s="81">
        <f t="shared" si="12"/>
        <v>13510044</v>
      </c>
      <c r="AG31" s="41">
        <f t="shared" si="13"/>
        <v>0.17001968899611491</v>
      </c>
      <c r="AH31" s="41">
        <f t="shared" si="14"/>
        <v>0.19939239280049725</v>
      </c>
      <c r="AI31" s="13">
        <v>79461644</v>
      </c>
      <c r="AJ31" s="13">
        <v>133871215</v>
      </c>
      <c r="AK31" s="13">
        <v>13510044</v>
      </c>
      <c r="AL31" s="13"/>
    </row>
    <row r="32" spans="1:38" s="14" customFormat="1" ht="12.75">
      <c r="A32" s="30" t="s">
        <v>98</v>
      </c>
      <c r="B32" s="64" t="s">
        <v>297</v>
      </c>
      <c r="C32" s="40" t="s">
        <v>298</v>
      </c>
      <c r="D32" s="80">
        <v>59596956</v>
      </c>
      <c r="E32" s="81">
        <v>45531000</v>
      </c>
      <c r="F32" s="82">
        <f t="shared" si="0"/>
        <v>105127956</v>
      </c>
      <c r="G32" s="80">
        <v>59596956</v>
      </c>
      <c r="H32" s="81">
        <v>45531000</v>
      </c>
      <c r="I32" s="83">
        <f t="shared" si="1"/>
        <v>105127956</v>
      </c>
      <c r="J32" s="80">
        <v>10177071</v>
      </c>
      <c r="K32" s="81">
        <v>5268676</v>
      </c>
      <c r="L32" s="81">
        <f t="shared" si="2"/>
        <v>15445747</v>
      </c>
      <c r="M32" s="41">
        <f t="shared" si="3"/>
        <v>0.14692330744069637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10177071</v>
      </c>
      <c r="AA32" s="81">
        <v>5268676</v>
      </c>
      <c r="AB32" s="81">
        <f t="shared" si="10"/>
        <v>15445747</v>
      </c>
      <c r="AC32" s="41">
        <f t="shared" si="11"/>
        <v>0.14692330744069637</v>
      </c>
      <c r="AD32" s="80">
        <v>17744411</v>
      </c>
      <c r="AE32" s="81">
        <v>9813096</v>
      </c>
      <c r="AF32" s="81">
        <f t="shared" si="12"/>
        <v>27557507</v>
      </c>
      <c r="AG32" s="41">
        <f t="shared" si="13"/>
        <v>0.397605548790167</v>
      </c>
      <c r="AH32" s="41">
        <f t="shared" si="14"/>
        <v>-0.43950855206169415</v>
      </c>
      <c r="AI32" s="13">
        <v>69308658</v>
      </c>
      <c r="AJ32" s="13">
        <v>70056792</v>
      </c>
      <c r="AK32" s="13">
        <v>27557507</v>
      </c>
      <c r="AL32" s="13"/>
    </row>
    <row r="33" spans="1:38" s="14" customFormat="1" ht="12.75">
      <c r="A33" s="30" t="s">
        <v>117</v>
      </c>
      <c r="B33" s="64" t="s">
        <v>299</v>
      </c>
      <c r="C33" s="40" t="s">
        <v>300</v>
      </c>
      <c r="D33" s="80">
        <v>579920284</v>
      </c>
      <c r="E33" s="81">
        <v>171697130</v>
      </c>
      <c r="F33" s="82">
        <f t="shared" si="0"/>
        <v>751617414</v>
      </c>
      <c r="G33" s="80">
        <v>579920284</v>
      </c>
      <c r="H33" s="81">
        <v>171697130</v>
      </c>
      <c r="I33" s="83">
        <f t="shared" si="1"/>
        <v>751617414</v>
      </c>
      <c r="J33" s="80">
        <v>55687552</v>
      </c>
      <c r="K33" s="81">
        <v>4678223</v>
      </c>
      <c r="L33" s="81">
        <f t="shared" si="2"/>
        <v>60365775</v>
      </c>
      <c r="M33" s="41">
        <f t="shared" si="3"/>
        <v>0.08031449760955113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55687552</v>
      </c>
      <c r="AA33" s="81">
        <v>4678223</v>
      </c>
      <c r="AB33" s="81">
        <f t="shared" si="10"/>
        <v>60365775</v>
      </c>
      <c r="AC33" s="41">
        <f t="shared" si="11"/>
        <v>0.08031449760955113</v>
      </c>
      <c r="AD33" s="80">
        <v>46542919</v>
      </c>
      <c r="AE33" s="81">
        <v>23195927</v>
      </c>
      <c r="AF33" s="81">
        <f t="shared" si="12"/>
        <v>69738846</v>
      </c>
      <c r="AG33" s="41">
        <f t="shared" si="13"/>
        <v>0.11233948565911994</v>
      </c>
      <c r="AH33" s="41">
        <f t="shared" si="14"/>
        <v>-0.13440243906530946</v>
      </c>
      <c r="AI33" s="13">
        <v>620786588</v>
      </c>
      <c r="AJ33" s="13">
        <v>639318472</v>
      </c>
      <c r="AK33" s="13">
        <v>69738846</v>
      </c>
      <c r="AL33" s="13"/>
    </row>
    <row r="34" spans="1:38" s="60" customFormat="1" ht="12.75">
      <c r="A34" s="65"/>
      <c r="B34" s="66" t="s">
        <v>301</v>
      </c>
      <c r="C34" s="33"/>
      <c r="D34" s="84">
        <f>SUM(D28:D33)</f>
        <v>1664820323</v>
      </c>
      <c r="E34" s="85">
        <f>SUM(E28:E33)</f>
        <v>380362635</v>
      </c>
      <c r="F34" s="93">
        <f t="shared" si="0"/>
        <v>2045182958</v>
      </c>
      <c r="G34" s="84">
        <f>SUM(G28:G33)</f>
        <v>1664820323</v>
      </c>
      <c r="H34" s="85">
        <f>SUM(H28:H33)</f>
        <v>380362635</v>
      </c>
      <c r="I34" s="86">
        <f t="shared" si="1"/>
        <v>2045182958</v>
      </c>
      <c r="J34" s="84">
        <f>SUM(J28:J33)</f>
        <v>233974206</v>
      </c>
      <c r="K34" s="85">
        <f>SUM(K28:K33)</f>
        <v>40908525</v>
      </c>
      <c r="L34" s="85">
        <f t="shared" si="2"/>
        <v>274882731</v>
      </c>
      <c r="M34" s="45">
        <f t="shared" si="3"/>
        <v>0.13440495869807653</v>
      </c>
      <c r="N34" s="114">
        <f>SUM(N28:N33)</f>
        <v>0</v>
      </c>
      <c r="O34" s="115">
        <f>SUM(O28:O33)</f>
        <v>0</v>
      </c>
      <c r="P34" s="116">
        <f t="shared" si="4"/>
        <v>0</v>
      </c>
      <c r="Q34" s="45">
        <f t="shared" si="5"/>
        <v>0</v>
      </c>
      <c r="R34" s="114">
        <f>SUM(R28:R33)</f>
        <v>0</v>
      </c>
      <c r="S34" s="116">
        <f>SUM(S28:S33)</f>
        <v>0</v>
      </c>
      <c r="T34" s="116">
        <f t="shared" si="6"/>
        <v>0</v>
      </c>
      <c r="U34" s="45">
        <f t="shared" si="7"/>
        <v>0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5">
        <f t="shared" si="9"/>
        <v>0</v>
      </c>
      <c r="Z34" s="84">
        <f>SUM(Z28:Z33)</f>
        <v>233974206</v>
      </c>
      <c r="AA34" s="85">
        <f>SUM(AA28:AA33)</f>
        <v>40908525</v>
      </c>
      <c r="AB34" s="85">
        <f t="shared" si="10"/>
        <v>274882731</v>
      </c>
      <c r="AC34" s="45">
        <f t="shared" si="11"/>
        <v>0.13440495869807653</v>
      </c>
      <c r="AD34" s="84">
        <f>SUM(AD28:AD33)</f>
        <v>242703432</v>
      </c>
      <c r="AE34" s="85">
        <f>SUM(AE28:AE33)</f>
        <v>53922198</v>
      </c>
      <c r="AF34" s="85">
        <f t="shared" si="12"/>
        <v>296625630</v>
      </c>
      <c r="AG34" s="45">
        <f t="shared" si="13"/>
        <v>0.18294052594578095</v>
      </c>
      <c r="AH34" s="45">
        <f t="shared" si="14"/>
        <v>-0.07330081018285572</v>
      </c>
      <c r="AI34" s="67">
        <f>SUM(AI28:AI33)</f>
        <v>1621432039</v>
      </c>
      <c r="AJ34" s="67">
        <f>SUM(AJ28:AJ33)</f>
        <v>1806531879</v>
      </c>
      <c r="AK34" s="67">
        <f>SUM(AK28:AK33)</f>
        <v>296625630</v>
      </c>
      <c r="AL34" s="67"/>
    </row>
    <row r="35" spans="1:38" s="14" customFormat="1" ht="12.75">
      <c r="A35" s="30" t="s">
        <v>98</v>
      </c>
      <c r="B35" s="64" t="s">
        <v>302</v>
      </c>
      <c r="C35" s="40" t="s">
        <v>303</v>
      </c>
      <c r="D35" s="80">
        <v>172001000</v>
      </c>
      <c r="E35" s="81">
        <v>34858000</v>
      </c>
      <c r="F35" s="82">
        <f t="shared" si="0"/>
        <v>206859000</v>
      </c>
      <c r="G35" s="80">
        <v>172001000</v>
      </c>
      <c r="H35" s="81">
        <v>34858000</v>
      </c>
      <c r="I35" s="83">
        <f t="shared" si="1"/>
        <v>206859000</v>
      </c>
      <c r="J35" s="80">
        <v>39878484</v>
      </c>
      <c r="K35" s="81">
        <v>4784177</v>
      </c>
      <c r="L35" s="81">
        <f t="shared" si="2"/>
        <v>44662661</v>
      </c>
      <c r="M35" s="41">
        <f t="shared" si="3"/>
        <v>0.2159087155985478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39878484</v>
      </c>
      <c r="AA35" s="81">
        <v>4784177</v>
      </c>
      <c r="AB35" s="81">
        <f t="shared" si="10"/>
        <v>44662661</v>
      </c>
      <c r="AC35" s="41">
        <f t="shared" si="11"/>
        <v>0.2159087155985478</v>
      </c>
      <c r="AD35" s="80">
        <v>34621517</v>
      </c>
      <c r="AE35" s="81">
        <v>1376184</v>
      </c>
      <c r="AF35" s="81">
        <f t="shared" si="12"/>
        <v>35997701</v>
      </c>
      <c r="AG35" s="41">
        <f t="shared" si="13"/>
        <v>0.20265666642271252</v>
      </c>
      <c r="AH35" s="41">
        <f t="shared" si="14"/>
        <v>0.24070870525870536</v>
      </c>
      <c r="AI35" s="13">
        <v>177629000</v>
      </c>
      <c r="AJ35" s="13">
        <v>181184528</v>
      </c>
      <c r="AK35" s="13">
        <v>35997701</v>
      </c>
      <c r="AL35" s="13"/>
    </row>
    <row r="36" spans="1:38" s="14" customFormat="1" ht="12.75">
      <c r="A36" s="30" t="s">
        <v>98</v>
      </c>
      <c r="B36" s="64" t="s">
        <v>304</v>
      </c>
      <c r="C36" s="40" t="s">
        <v>305</v>
      </c>
      <c r="D36" s="80">
        <v>111625973</v>
      </c>
      <c r="E36" s="81">
        <v>25699000</v>
      </c>
      <c r="F36" s="82">
        <f t="shared" si="0"/>
        <v>137324973</v>
      </c>
      <c r="G36" s="80">
        <v>111625973</v>
      </c>
      <c r="H36" s="81">
        <v>25699000</v>
      </c>
      <c r="I36" s="83">
        <f t="shared" si="1"/>
        <v>137324973</v>
      </c>
      <c r="J36" s="80">
        <v>20103196</v>
      </c>
      <c r="K36" s="81">
        <v>5951663</v>
      </c>
      <c r="L36" s="81">
        <f t="shared" si="2"/>
        <v>26054859</v>
      </c>
      <c r="M36" s="41">
        <f t="shared" si="3"/>
        <v>0.18973139721644075</v>
      </c>
      <c r="N36" s="108">
        <v>0</v>
      </c>
      <c r="O36" s="109">
        <v>0</v>
      </c>
      <c r="P36" s="110">
        <f t="shared" si="4"/>
        <v>0</v>
      </c>
      <c r="Q36" s="41">
        <f t="shared" si="5"/>
        <v>0</v>
      </c>
      <c r="R36" s="108">
        <v>0</v>
      </c>
      <c r="S36" s="110">
        <v>0</v>
      </c>
      <c r="T36" s="110">
        <f t="shared" si="6"/>
        <v>0</v>
      </c>
      <c r="U36" s="41">
        <f t="shared" si="7"/>
        <v>0</v>
      </c>
      <c r="V36" s="108">
        <v>0</v>
      </c>
      <c r="W36" s="110">
        <v>0</v>
      </c>
      <c r="X36" s="110">
        <f t="shared" si="8"/>
        <v>0</v>
      </c>
      <c r="Y36" s="41">
        <f t="shared" si="9"/>
        <v>0</v>
      </c>
      <c r="Z36" s="80">
        <v>20103196</v>
      </c>
      <c r="AA36" s="81">
        <v>5951663</v>
      </c>
      <c r="AB36" s="81">
        <f t="shared" si="10"/>
        <v>26054859</v>
      </c>
      <c r="AC36" s="41">
        <f t="shared" si="11"/>
        <v>0.18973139721644075</v>
      </c>
      <c r="AD36" s="80">
        <v>17489719</v>
      </c>
      <c r="AE36" s="81">
        <v>2259950</v>
      </c>
      <c r="AF36" s="81">
        <f t="shared" si="12"/>
        <v>19749669</v>
      </c>
      <c r="AG36" s="41">
        <f t="shared" si="13"/>
        <v>0.24105016392906392</v>
      </c>
      <c r="AH36" s="41">
        <f t="shared" si="14"/>
        <v>0.31925547714242697</v>
      </c>
      <c r="AI36" s="13">
        <v>81931780</v>
      </c>
      <c r="AJ36" s="13">
        <v>82636353</v>
      </c>
      <c r="AK36" s="13">
        <v>19749669</v>
      </c>
      <c r="AL36" s="13"/>
    </row>
    <row r="37" spans="1:38" s="14" customFormat="1" ht="12.75">
      <c r="A37" s="30" t="s">
        <v>98</v>
      </c>
      <c r="B37" s="64" t="s">
        <v>306</v>
      </c>
      <c r="C37" s="40" t="s">
        <v>307</v>
      </c>
      <c r="D37" s="80">
        <v>72201464</v>
      </c>
      <c r="E37" s="81">
        <v>26581000</v>
      </c>
      <c r="F37" s="82">
        <f t="shared" si="0"/>
        <v>98782464</v>
      </c>
      <c r="G37" s="80">
        <v>72201464</v>
      </c>
      <c r="H37" s="81">
        <v>26581000</v>
      </c>
      <c r="I37" s="83">
        <f t="shared" si="1"/>
        <v>98782464</v>
      </c>
      <c r="J37" s="80">
        <v>7635171</v>
      </c>
      <c r="K37" s="81">
        <v>6787996</v>
      </c>
      <c r="L37" s="81">
        <f t="shared" si="2"/>
        <v>14423167</v>
      </c>
      <c r="M37" s="41">
        <f t="shared" si="3"/>
        <v>0.1460093868482568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7635171</v>
      </c>
      <c r="AA37" s="81">
        <v>6787996</v>
      </c>
      <c r="AB37" s="81">
        <f t="shared" si="10"/>
        <v>14423167</v>
      </c>
      <c r="AC37" s="41">
        <f t="shared" si="11"/>
        <v>0.1460093868482568</v>
      </c>
      <c r="AD37" s="80">
        <v>5602452</v>
      </c>
      <c r="AE37" s="81">
        <v>8131512</v>
      </c>
      <c r="AF37" s="81">
        <f t="shared" si="12"/>
        <v>13733964</v>
      </c>
      <c r="AG37" s="41">
        <f t="shared" si="13"/>
        <v>0.1868126491510918</v>
      </c>
      <c r="AH37" s="41">
        <f t="shared" si="14"/>
        <v>0.05018237997420116</v>
      </c>
      <c r="AI37" s="13">
        <v>73517313</v>
      </c>
      <c r="AJ37" s="13">
        <v>73517313</v>
      </c>
      <c r="AK37" s="13">
        <v>13733964</v>
      </c>
      <c r="AL37" s="13"/>
    </row>
    <row r="38" spans="1:38" s="14" customFormat="1" ht="12.75">
      <c r="A38" s="30" t="s">
        <v>98</v>
      </c>
      <c r="B38" s="64" t="s">
        <v>308</v>
      </c>
      <c r="C38" s="40" t="s">
        <v>309</v>
      </c>
      <c r="D38" s="80">
        <v>137979000</v>
      </c>
      <c r="E38" s="81">
        <v>45367000</v>
      </c>
      <c r="F38" s="82">
        <f t="shared" si="0"/>
        <v>183346000</v>
      </c>
      <c r="G38" s="80">
        <v>137979000</v>
      </c>
      <c r="H38" s="81">
        <v>45367000</v>
      </c>
      <c r="I38" s="83">
        <f t="shared" si="1"/>
        <v>183346000</v>
      </c>
      <c r="J38" s="80">
        <v>26792336</v>
      </c>
      <c r="K38" s="81">
        <v>2551742</v>
      </c>
      <c r="L38" s="81">
        <f t="shared" si="2"/>
        <v>29344078</v>
      </c>
      <c r="M38" s="41">
        <f t="shared" si="3"/>
        <v>0.16004754944203856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26792336</v>
      </c>
      <c r="AA38" s="81">
        <v>2551742</v>
      </c>
      <c r="AB38" s="81">
        <f t="shared" si="10"/>
        <v>29344078</v>
      </c>
      <c r="AC38" s="41">
        <f t="shared" si="11"/>
        <v>0.16004754944203856</v>
      </c>
      <c r="AD38" s="80">
        <v>21377223</v>
      </c>
      <c r="AE38" s="81">
        <v>1399965</v>
      </c>
      <c r="AF38" s="81">
        <f t="shared" si="12"/>
        <v>22777188</v>
      </c>
      <c r="AG38" s="41">
        <f t="shared" si="13"/>
        <v>0.1359629189673183</v>
      </c>
      <c r="AH38" s="41">
        <f t="shared" si="14"/>
        <v>0.2883099529230737</v>
      </c>
      <c r="AI38" s="13">
        <v>167525000</v>
      </c>
      <c r="AJ38" s="13">
        <v>163491010</v>
      </c>
      <c r="AK38" s="13">
        <v>22777188</v>
      </c>
      <c r="AL38" s="13"/>
    </row>
    <row r="39" spans="1:38" s="14" customFormat="1" ht="12.75">
      <c r="A39" s="30" t="s">
        <v>117</v>
      </c>
      <c r="B39" s="64" t="s">
        <v>310</v>
      </c>
      <c r="C39" s="40" t="s">
        <v>311</v>
      </c>
      <c r="D39" s="80">
        <v>174854000</v>
      </c>
      <c r="E39" s="81">
        <v>168886000</v>
      </c>
      <c r="F39" s="82">
        <f t="shared" si="0"/>
        <v>343740000</v>
      </c>
      <c r="G39" s="80">
        <v>174854000</v>
      </c>
      <c r="H39" s="81">
        <v>168886000</v>
      </c>
      <c r="I39" s="83">
        <f t="shared" si="1"/>
        <v>343740000</v>
      </c>
      <c r="J39" s="80">
        <v>22667453</v>
      </c>
      <c r="K39" s="81">
        <v>26224410</v>
      </c>
      <c r="L39" s="81">
        <f t="shared" si="2"/>
        <v>48891863</v>
      </c>
      <c r="M39" s="41">
        <f t="shared" si="3"/>
        <v>0.14223501192761973</v>
      </c>
      <c r="N39" s="108">
        <v>0</v>
      </c>
      <c r="O39" s="109">
        <v>0</v>
      </c>
      <c r="P39" s="110">
        <f t="shared" si="4"/>
        <v>0</v>
      </c>
      <c r="Q39" s="41">
        <f t="shared" si="5"/>
        <v>0</v>
      </c>
      <c r="R39" s="108">
        <v>0</v>
      </c>
      <c r="S39" s="110">
        <v>0</v>
      </c>
      <c r="T39" s="110">
        <f t="shared" si="6"/>
        <v>0</v>
      </c>
      <c r="U39" s="41">
        <f t="shared" si="7"/>
        <v>0</v>
      </c>
      <c r="V39" s="108">
        <v>0</v>
      </c>
      <c r="W39" s="110">
        <v>0</v>
      </c>
      <c r="X39" s="110">
        <f t="shared" si="8"/>
        <v>0</v>
      </c>
      <c r="Y39" s="41">
        <f t="shared" si="9"/>
        <v>0</v>
      </c>
      <c r="Z39" s="80">
        <v>22667453</v>
      </c>
      <c r="AA39" s="81">
        <v>26224410</v>
      </c>
      <c r="AB39" s="81">
        <f t="shared" si="10"/>
        <v>48891863</v>
      </c>
      <c r="AC39" s="41">
        <f t="shared" si="11"/>
        <v>0.14223501192761973</v>
      </c>
      <c r="AD39" s="80">
        <v>20400607</v>
      </c>
      <c r="AE39" s="81">
        <v>24692415</v>
      </c>
      <c r="AF39" s="81">
        <f t="shared" si="12"/>
        <v>45093022</v>
      </c>
      <c r="AG39" s="41">
        <f t="shared" si="13"/>
        <v>0.13503209230317748</v>
      </c>
      <c r="AH39" s="41">
        <f t="shared" si="14"/>
        <v>0.08424454231521672</v>
      </c>
      <c r="AI39" s="13">
        <v>333943000</v>
      </c>
      <c r="AJ39" s="13">
        <v>318312891</v>
      </c>
      <c r="AK39" s="13">
        <v>45093022</v>
      </c>
      <c r="AL39" s="13"/>
    </row>
    <row r="40" spans="1:38" s="60" customFormat="1" ht="12.75">
      <c r="A40" s="65"/>
      <c r="B40" s="66" t="s">
        <v>312</v>
      </c>
      <c r="C40" s="33"/>
      <c r="D40" s="84">
        <f>SUM(D35:D39)</f>
        <v>668661437</v>
      </c>
      <c r="E40" s="85">
        <f>SUM(E35:E39)</f>
        <v>301391000</v>
      </c>
      <c r="F40" s="86">
        <f t="shared" si="0"/>
        <v>970052437</v>
      </c>
      <c r="G40" s="84">
        <f>SUM(G35:G39)</f>
        <v>668661437</v>
      </c>
      <c r="H40" s="85">
        <f>SUM(H35:H39)</f>
        <v>301391000</v>
      </c>
      <c r="I40" s="86">
        <f t="shared" si="1"/>
        <v>970052437</v>
      </c>
      <c r="J40" s="84">
        <f>SUM(J35:J39)</f>
        <v>117076640</v>
      </c>
      <c r="K40" s="85">
        <f>SUM(K35:K39)</f>
        <v>46299988</v>
      </c>
      <c r="L40" s="85">
        <f t="shared" si="2"/>
        <v>163376628</v>
      </c>
      <c r="M40" s="45">
        <f t="shared" si="3"/>
        <v>0.1684204088031171</v>
      </c>
      <c r="N40" s="114">
        <f>SUM(N35:N39)</f>
        <v>0</v>
      </c>
      <c r="O40" s="115">
        <f>SUM(O35:O39)</f>
        <v>0</v>
      </c>
      <c r="P40" s="116">
        <f t="shared" si="4"/>
        <v>0</v>
      </c>
      <c r="Q40" s="45">
        <f t="shared" si="5"/>
        <v>0</v>
      </c>
      <c r="R40" s="114">
        <f>SUM(R35:R39)</f>
        <v>0</v>
      </c>
      <c r="S40" s="116">
        <f>SUM(S35:S39)</f>
        <v>0</v>
      </c>
      <c r="T40" s="116">
        <f t="shared" si="6"/>
        <v>0</v>
      </c>
      <c r="U40" s="45">
        <f t="shared" si="7"/>
        <v>0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5">
        <f t="shared" si="9"/>
        <v>0</v>
      </c>
      <c r="Z40" s="84">
        <f>SUM(Z35:Z39)</f>
        <v>117076640</v>
      </c>
      <c r="AA40" s="85">
        <f>SUM(AA35:AA39)</f>
        <v>46299988</v>
      </c>
      <c r="AB40" s="85">
        <f t="shared" si="10"/>
        <v>163376628</v>
      </c>
      <c r="AC40" s="45">
        <f t="shared" si="11"/>
        <v>0.1684204088031171</v>
      </c>
      <c r="AD40" s="84">
        <f>SUM(AD35:AD39)</f>
        <v>99491518</v>
      </c>
      <c r="AE40" s="85">
        <f>SUM(AE35:AE39)</f>
        <v>37860026</v>
      </c>
      <c r="AF40" s="85">
        <f t="shared" si="12"/>
        <v>137351544</v>
      </c>
      <c r="AG40" s="45">
        <f t="shared" si="13"/>
        <v>0.16458233421985477</v>
      </c>
      <c r="AH40" s="45">
        <f t="shared" si="14"/>
        <v>0.18947791369567724</v>
      </c>
      <c r="AI40" s="67">
        <f>SUM(AI35:AI39)</f>
        <v>834546093</v>
      </c>
      <c r="AJ40" s="67">
        <f>SUM(AJ35:AJ39)</f>
        <v>819142095</v>
      </c>
      <c r="AK40" s="67">
        <f>SUM(AK35:AK39)</f>
        <v>137351544</v>
      </c>
      <c r="AL40" s="67"/>
    </row>
    <row r="41" spans="1:38" s="14" customFormat="1" ht="12.75">
      <c r="A41" s="30" t="s">
        <v>98</v>
      </c>
      <c r="B41" s="64" t="s">
        <v>80</v>
      </c>
      <c r="C41" s="40" t="s">
        <v>81</v>
      </c>
      <c r="D41" s="80">
        <v>1478551000</v>
      </c>
      <c r="E41" s="81">
        <v>312845750</v>
      </c>
      <c r="F41" s="82">
        <f t="shared" si="0"/>
        <v>1791396750</v>
      </c>
      <c r="G41" s="80">
        <v>1478551000</v>
      </c>
      <c r="H41" s="81">
        <v>312845750</v>
      </c>
      <c r="I41" s="83">
        <f t="shared" si="1"/>
        <v>1791396750</v>
      </c>
      <c r="J41" s="80">
        <v>323031288</v>
      </c>
      <c r="K41" s="81">
        <v>23109871</v>
      </c>
      <c r="L41" s="81">
        <f t="shared" si="2"/>
        <v>346141159</v>
      </c>
      <c r="M41" s="41">
        <f t="shared" si="3"/>
        <v>0.19322417493500532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323031288</v>
      </c>
      <c r="AA41" s="81">
        <v>23109871</v>
      </c>
      <c r="AB41" s="81">
        <f t="shared" si="10"/>
        <v>346141159</v>
      </c>
      <c r="AC41" s="41">
        <f t="shared" si="11"/>
        <v>0.19322417493500532</v>
      </c>
      <c r="AD41" s="80">
        <v>195185397</v>
      </c>
      <c r="AE41" s="81">
        <v>12010755</v>
      </c>
      <c r="AF41" s="81">
        <f t="shared" si="12"/>
        <v>207196152</v>
      </c>
      <c r="AG41" s="41">
        <f t="shared" si="13"/>
        <v>0.16775101142298735</v>
      </c>
      <c r="AH41" s="41">
        <f t="shared" si="14"/>
        <v>0.6705964645521023</v>
      </c>
      <c r="AI41" s="13">
        <v>1235141000</v>
      </c>
      <c r="AJ41" s="13">
        <v>1208249563</v>
      </c>
      <c r="AK41" s="13">
        <v>207196152</v>
      </c>
      <c r="AL41" s="13"/>
    </row>
    <row r="42" spans="1:38" s="14" customFormat="1" ht="12.75">
      <c r="A42" s="30" t="s">
        <v>98</v>
      </c>
      <c r="B42" s="64" t="s">
        <v>313</v>
      </c>
      <c r="C42" s="40" t="s">
        <v>314</v>
      </c>
      <c r="D42" s="80">
        <v>43926677</v>
      </c>
      <c r="E42" s="81">
        <v>9913000</v>
      </c>
      <c r="F42" s="82">
        <f aca="true" t="shared" si="15" ref="F42:F73">$D42+$E42</f>
        <v>53839677</v>
      </c>
      <c r="G42" s="80">
        <v>43926677</v>
      </c>
      <c r="H42" s="81">
        <v>9913000</v>
      </c>
      <c r="I42" s="83">
        <f aca="true" t="shared" si="16" ref="I42:I73">$G42+$H42</f>
        <v>53839677</v>
      </c>
      <c r="J42" s="80">
        <v>7537725</v>
      </c>
      <c r="K42" s="81">
        <v>0</v>
      </c>
      <c r="L42" s="81">
        <f aca="true" t="shared" si="17" ref="L42:L73">$J42+$K42</f>
        <v>7537725</v>
      </c>
      <c r="M42" s="41">
        <f aca="true" t="shared" si="18" ref="M42:M73">IF($F42=0,0,$L42/$F42)</f>
        <v>0.14000316160886328</v>
      </c>
      <c r="N42" s="108">
        <v>0</v>
      </c>
      <c r="O42" s="109">
        <v>0</v>
      </c>
      <c r="P42" s="110">
        <f aca="true" t="shared" si="19" ref="P42:P73">$N42+$O42</f>
        <v>0</v>
      </c>
      <c r="Q42" s="41">
        <f aca="true" t="shared" si="20" ref="Q42:Q73">IF($F42=0,0,$P42/$F42)</f>
        <v>0</v>
      </c>
      <c r="R42" s="108">
        <v>0</v>
      </c>
      <c r="S42" s="110">
        <v>0</v>
      </c>
      <c r="T42" s="110">
        <f aca="true" t="shared" si="21" ref="T42:T73">$R42+$S42</f>
        <v>0</v>
      </c>
      <c r="U42" s="41">
        <f aca="true" t="shared" si="22" ref="U42:U73">IF($I42=0,0,$T42/$I42)</f>
        <v>0</v>
      </c>
      <c r="V42" s="108">
        <v>0</v>
      </c>
      <c r="W42" s="110">
        <v>0</v>
      </c>
      <c r="X42" s="110">
        <f aca="true" t="shared" si="23" ref="X42:X73">$V42+$W42</f>
        <v>0</v>
      </c>
      <c r="Y42" s="41">
        <f aca="true" t="shared" si="24" ref="Y42:Y73">IF($I42=0,0,$X42/$I42)</f>
        <v>0</v>
      </c>
      <c r="Z42" s="80">
        <v>7537725</v>
      </c>
      <c r="AA42" s="81">
        <v>0</v>
      </c>
      <c r="AB42" s="81">
        <f aca="true" t="shared" si="25" ref="AB42:AB73">$Z42+$AA42</f>
        <v>7537725</v>
      </c>
      <c r="AC42" s="41">
        <f aca="true" t="shared" si="26" ref="AC42:AC73">IF($F42=0,0,$AB42/$F42)</f>
        <v>0.14000316160886328</v>
      </c>
      <c r="AD42" s="80">
        <v>5872773</v>
      </c>
      <c r="AE42" s="81">
        <v>0</v>
      </c>
      <c r="AF42" s="81">
        <f aca="true" t="shared" si="27" ref="AF42:AF73">$AD42+$AE42</f>
        <v>5872773</v>
      </c>
      <c r="AG42" s="41">
        <f aca="true" t="shared" si="28" ref="AG42:AG73">IF($AI42=0,0,$AK42/$AI42)</f>
        <v>0.18327777364791295</v>
      </c>
      <c r="AH42" s="41">
        <f aca="true" t="shared" si="29" ref="AH42:AH73">IF($AF42=0,0,(($L42/$AF42)-1))</f>
        <v>0.2835035510482016</v>
      </c>
      <c r="AI42" s="13">
        <v>32043018</v>
      </c>
      <c r="AJ42" s="13">
        <v>45165000</v>
      </c>
      <c r="AK42" s="13">
        <v>5872773</v>
      </c>
      <c r="AL42" s="13"/>
    </row>
    <row r="43" spans="1:38" s="14" customFormat="1" ht="12.75">
      <c r="A43" s="30" t="s">
        <v>98</v>
      </c>
      <c r="B43" s="64" t="s">
        <v>315</v>
      </c>
      <c r="C43" s="40" t="s">
        <v>316</v>
      </c>
      <c r="D43" s="80">
        <v>24282787</v>
      </c>
      <c r="E43" s="81">
        <v>36352000</v>
      </c>
      <c r="F43" s="82">
        <f t="shared" si="15"/>
        <v>60634787</v>
      </c>
      <c r="G43" s="80">
        <v>24282787</v>
      </c>
      <c r="H43" s="81">
        <v>36352000</v>
      </c>
      <c r="I43" s="83">
        <f t="shared" si="16"/>
        <v>60634787</v>
      </c>
      <c r="J43" s="80">
        <v>15463828</v>
      </c>
      <c r="K43" s="81">
        <v>5854022</v>
      </c>
      <c r="L43" s="81">
        <f t="shared" si="17"/>
        <v>21317850</v>
      </c>
      <c r="M43" s="41">
        <f t="shared" si="18"/>
        <v>0.35157788218172514</v>
      </c>
      <c r="N43" s="108">
        <v>0</v>
      </c>
      <c r="O43" s="109">
        <v>0</v>
      </c>
      <c r="P43" s="110">
        <f t="shared" si="19"/>
        <v>0</v>
      </c>
      <c r="Q43" s="41">
        <f t="shared" si="20"/>
        <v>0</v>
      </c>
      <c r="R43" s="108">
        <v>0</v>
      </c>
      <c r="S43" s="110">
        <v>0</v>
      </c>
      <c r="T43" s="110">
        <f t="shared" si="21"/>
        <v>0</v>
      </c>
      <c r="U43" s="41">
        <f t="shared" si="22"/>
        <v>0</v>
      </c>
      <c r="V43" s="108">
        <v>0</v>
      </c>
      <c r="W43" s="110">
        <v>0</v>
      </c>
      <c r="X43" s="110">
        <f t="shared" si="23"/>
        <v>0</v>
      </c>
      <c r="Y43" s="41">
        <f t="shared" si="24"/>
        <v>0</v>
      </c>
      <c r="Z43" s="80">
        <v>15463828</v>
      </c>
      <c r="AA43" s="81">
        <v>5854022</v>
      </c>
      <c r="AB43" s="81">
        <f t="shared" si="25"/>
        <v>21317850</v>
      </c>
      <c r="AC43" s="41">
        <f t="shared" si="26"/>
        <v>0.35157788218172514</v>
      </c>
      <c r="AD43" s="80">
        <v>7576346</v>
      </c>
      <c r="AE43" s="81">
        <v>985244</v>
      </c>
      <c r="AF43" s="81">
        <f t="shared" si="27"/>
        <v>8561590</v>
      </c>
      <c r="AG43" s="41">
        <f t="shared" si="28"/>
        <v>0.11466820100656233</v>
      </c>
      <c r="AH43" s="41">
        <f t="shared" si="29"/>
        <v>1.489940536746095</v>
      </c>
      <c r="AI43" s="13">
        <v>74664030</v>
      </c>
      <c r="AJ43" s="13">
        <v>64809680</v>
      </c>
      <c r="AK43" s="13">
        <v>8561590</v>
      </c>
      <c r="AL43" s="13"/>
    </row>
    <row r="44" spans="1:38" s="14" customFormat="1" ht="12.75">
      <c r="A44" s="30" t="s">
        <v>117</v>
      </c>
      <c r="B44" s="64" t="s">
        <v>317</v>
      </c>
      <c r="C44" s="40" t="s">
        <v>318</v>
      </c>
      <c r="D44" s="80">
        <v>106968000</v>
      </c>
      <c r="E44" s="81">
        <v>85346000</v>
      </c>
      <c r="F44" s="82">
        <f t="shared" si="15"/>
        <v>192314000</v>
      </c>
      <c r="G44" s="80">
        <v>106968000</v>
      </c>
      <c r="H44" s="81">
        <v>85346000</v>
      </c>
      <c r="I44" s="83">
        <f t="shared" si="16"/>
        <v>192314000</v>
      </c>
      <c r="J44" s="80">
        <v>12653630</v>
      </c>
      <c r="K44" s="81">
        <v>155513</v>
      </c>
      <c r="L44" s="81">
        <f t="shared" si="17"/>
        <v>12809143</v>
      </c>
      <c r="M44" s="41">
        <f t="shared" si="18"/>
        <v>0.06660535894422663</v>
      </c>
      <c r="N44" s="108">
        <v>0</v>
      </c>
      <c r="O44" s="109">
        <v>0</v>
      </c>
      <c r="P44" s="110">
        <f t="shared" si="19"/>
        <v>0</v>
      </c>
      <c r="Q44" s="41">
        <f t="shared" si="20"/>
        <v>0</v>
      </c>
      <c r="R44" s="108">
        <v>0</v>
      </c>
      <c r="S44" s="110">
        <v>0</v>
      </c>
      <c r="T44" s="110">
        <f t="shared" si="21"/>
        <v>0</v>
      </c>
      <c r="U44" s="41">
        <f t="shared" si="22"/>
        <v>0</v>
      </c>
      <c r="V44" s="108">
        <v>0</v>
      </c>
      <c r="W44" s="110">
        <v>0</v>
      </c>
      <c r="X44" s="110">
        <f t="shared" si="23"/>
        <v>0</v>
      </c>
      <c r="Y44" s="41">
        <f t="shared" si="24"/>
        <v>0</v>
      </c>
      <c r="Z44" s="80">
        <v>12653630</v>
      </c>
      <c r="AA44" s="81">
        <v>155513</v>
      </c>
      <c r="AB44" s="81">
        <f t="shared" si="25"/>
        <v>12809143</v>
      </c>
      <c r="AC44" s="41">
        <f t="shared" si="26"/>
        <v>0.06660535894422663</v>
      </c>
      <c r="AD44" s="80">
        <v>36109719</v>
      </c>
      <c r="AE44" s="81">
        <v>1195203</v>
      </c>
      <c r="AF44" s="81">
        <f t="shared" si="27"/>
        <v>37304922</v>
      </c>
      <c r="AG44" s="41">
        <f t="shared" si="28"/>
        <v>0.19277639175944702</v>
      </c>
      <c r="AH44" s="41">
        <f t="shared" si="29"/>
        <v>-0.6566366497160885</v>
      </c>
      <c r="AI44" s="13">
        <v>193513955</v>
      </c>
      <c r="AJ44" s="13">
        <v>310425000</v>
      </c>
      <c r="AK44" s="13">
        <v>37304922</v>
      </c>
      <c r="AL44" s="13"/>
    </row>
    <row r="45" spans="1:38" s="60" customFormat="1" ht="12.75">
      <c r="A45" s="65"/>
      <c r="B45" s="66" t="s">
        <v>319</v>
      </c>
      <c r="C45" s="33"/>
      <c r="D45" s="84">
        <f>SUM(D41:D44)</f>
        <v>1653728464</v>
      </c>
      <c r="E45" s="85">
        <f>SUM(E41:E44)</f>
        <v>444456750</v>
      </c>
      <c r="F45" s="93">
        <f t="shared" si="15"/>
        <v>2098185214</v>
      </c>
      <c r="G45" s="84">
        <f>SUM(G41:G44)</f>
        <v>1653728464</v>
      </c>
      <c r="H45" s="85">
        <f>SUM(H41:H44)</f>
        <v>444456750</v>
      </c>
      <c r="I45" s="86">
        <f t="shared" si="16"/>
        <v>2098185214</v>
      </c>
      <c r="J45" s="84">
        <f>SUM(J41:J44)</f>
        <v>358686471</v>
      </c>
      <c r="K45" s="85">
        <f>SUM(K41:K44)</f>
        <v>29119406</v>
      </c>
      <c r="L45" s="85">
        <f t="shared" si="17"/>
        <v>387805877</v>
      </c>
      <c r="M45" s="45">
        <f t="shared" si="18"/>
        <v>0.18482919163303188</v>
      </c>
      <c r="N45" s="114">
        <f>SUM(N41:N44)</f>
        <v>0</v>
      </c>
      <c r="O45" s="115">
        <f>SUM(O41:O44)</f>
        <v>0</v>
      </c>
      <c r="P45" s="116">
        <f t="shared" si="19"/>
        <v>0</v>
      </c>
      <c r="Q45" s="45">
        <f t="shared" si="20"/>
        <v>0</v>
      </c>
      <c r="R45" s="114">
        <f>SUM(R41:R44)</f>
        <v>0</v>
      </c>
      <c r="S45" s="116">
        <f>SUM(S41:S44)</f>
        <v>0</v>
      </c>
      <c r="T45" s="116">
        <f t="shared" si="21"/>
        <v>0</v>
      </c>
      <c r="U45" s="45">
        <f t="shared" si="22"/>
        <v>0</v>
      </c>
      <c r="V45" s="114">
        <f>SUM(V41:V44)</f>
        <v>0</v>
      </c>
      <c r="W45" s="116">
        <f>SUM(W41:W44)</f>
        <v>0</v>
      </c>
      <c r="X45" s="116">
        <f t="shared" si="23"/>
        <v>0</v>
      </c>
      <c r="Y45" s="45">
        <f t="shared" si="24"/>
        <v>0</v>
      </c>
      <c r="Z45" s="84">
        <f>SUM(Z41:Z44)</f>
        <v>358686471</v>
      </c>
      <c r="AA45" s="85">
        <f>SUM(AA41:AA44)</f>
        <v>29119406</v>
      </c>
      <c r="AB45" s="85">
        <f t="shared" si="25"/>
        <v>387805877</v>
      </c>
      <c r="AC45" s="45">
        <f t="shared" si="26"/>
        <v>0.18482919163303188</v>
      </c>
      <c r="AD45" s="84">
        <f>SUM(AD41:AD44)</f>
        <v>244744235</v>
      </c>
      <c r="AE45" s="85">
        <f>SUM(AE41:AE44)</f>
        <v>14191202</v>
      </c>
      <c r="AF45" s="85">
        <f t="shared" si="27"/>
        <v>258935437</v>
      </c>
      <c r="AG45" s="45">
        <f t="shared" si="28"/>
        <v>0.16864780846084285</v>
      </c>
      <c r="AH45" s="45">
        <f t="shared" si="29"/>
        <v>0.49769333040343944</v>
      </c>
      <c r="AI45" s="67">
        <f>SUM(AI41:AI44)</f>
        <v>1535362003</v>
      </c>
      <c r="AJ45" s="67">
        <f>SUM(AJ41:AJ44)</f>
        <v>1628649243</v>
      </c>
      <c r="AK45" s="67">
        <f>SUM(AK41:AK44)</f>
        <v>258935437</v>
      </c>
      <c r="AL45" s="67"/>
    </row>
    <row r="46" spans="1:38" s="14" customFormat="1" ht="12.75">
      <c r="A46" s="30" t="s">
        <v>98</v>
      </c>
      <c r="B46" s="64" t="s">
        <v>320</v>
      </c>
      <c r="C46" s="40" t="s">
        <v>321</v>
      </c>
      <c r="D46" s="80">
        <v>57671472</v>
      </c>
      <c r="E46" s="81">
        <v>16146000</v>
      </c>
      <c r="F46" s="83">
        <f t="shared" si="15"/>
        <v>73817472</v>
      </c>
      <c r="G46" s="80">
        <v>57671472</v>
      </c>
      <c r="H46" s="81">
        <v>16146000</v>
      </c>
      <c r="I46" s="83">
        <f t="shared" si="16"/>
        <v>73817472</v>
      </c>
      <c r="J46" s="80">
        <v>21293586</v>
      </c>
      <c r="K46" s="81">
        <v>6795879</v>
      </c>
      <c r="L46" s="81">
        <f t="shared" si="17"/>
        <v>28089465</v>
      </c>
      <c r="M46" s="41">
        <f t="shared" si="18"/>
        <v>0.38052596816103373</v>
      </c>
      <c r="N46" s="108">
        <v>0</v>
      </c>
      <c r="O46" s="109">
        <v>0</v>
      </c>
      <c r="P46" s="110">
        <f t="shared" si="19"/>
        <v>0</v>
      </c>
      <c r="Q46" s="41">
        <f t="shared" si="20"/>
        <v>0</v>
      </c>
      <c r="R46" s="108">
        <v>0</v>
      </c>
      <c r="S46" s="110">
        <v>0</v>
      </c>
      <c r="T46" s="110">
        <f t="shared" si="21"/>
        <v>0</v>
      </c>
      <c r="U46" s="41">
        <f t="shared" si="22"/>
        <v>0</v>
      </c>
      <c r="V46" s="108">
        <v>0</v>
      </c>
      <c r="W46" s="110">
        <v>0</v>
      </c>
      <c r="X46" s="110">
        <f t="shared" si="23"/>
        <v>0</v>
      </c>
      <c r="Y46" s="41">
        <f t="shared" si="24"/>
        <v>0</v>
      </c>
      <c r="Z46" s="80">
        <v>21293586</v>
      </c>
      <c r="AA46" s="81">
        <v>6795879</v>
      </c>
      <c r="AB46" s="81">
        <f t="shared" si="25"/>
        <v>28089465</v>
      </c>
      <c r="AC46" s="41">
        <f t="shared" si="26"/>
        <v>0.38052596816103373</v>
      </c>
      <c r="AD46" s="80">
        <v>16474252</v>
      </c>
      <c r="AE46" s="81">
        <v>2701997</v>
      </c>
      <c r="AF46" s="81">
        <f t="shared" si="27"/>
        <v>19176249</v>
      </c>
      <c r="AG46" s="41">
        <f t="shared" si="28"/>
        <v>0.27627289650693215</v>
      </c>
      <c r="AH46" s="41">
        <f t="shared" si="29"/>
        <v>0.4648049782832919</v>
      </c>
      <c r="AI46" s="13">
        <v>69410533</v>
      </c>
      <c r="AJ46" s="13">
        <v>47936360</v>
      </c>
      <c r="AK46" s="13">
        <v>19176249</v>
      </c>
      <c r="AL46" s="13"/>
    </row>
    <row r="47" spans="1:38" s="14" customFormat="1" ht="12.75">
      <c r="A47" s="30" t="s">
        <v>98</v>
      </c>
      <c r="B47" s="64" t="s">
        <v>322</v>
      </c>
      <c r="C47" s="40" t="s">
        <v>323</v>
      </c>
      <c r="D47" s="80">
        <v>96037101</v>
      </c>
      <c r="E47" s="81">
        <v>31693000</v>
      </c>
      <c r="F47" s="82">
        <f t="shared" si="15"/>
        <v>127730101</v>
      </c>
      <c r="G47" s="80">
        <v>96037101</v>
      </c>
      <c r="H47" s="81">
        <v>31693000</v>
      </c>
      <c r="I47" s="83">
        <f t="shared" si="16"/>
        <v>127730101</v>
      </c>
      <c r="J47" s="80">
        <v>19209879</v>
      </c>
      <c r="K47" s="81">
        <v>2062781</v>
      </c>
      <c r="L47" s="81">
        <f t="shared" si="17"/>
        <v>21272660</v>
      </c>
      <c r="M47" s="41">
        <f t="shared" si="18"/>
        <v>0.1665438282241709</v>
      </c>
      <c r="N47" s="108">
        <v>0</v>
      </c>
      <c r="O47" s="109">
        <v>0</v>
      </c>
      <c r="P47" s="110">
        <f t="shared" si="19"/>
        <v>0</v>
      </c>
      <c r="Q47" s="41">
        <f t="shared" si="20"/>
        <v>0</v>
      </c>
      <c r="R47" s="108">
        <v>0</v>
      </c>
      <c r="S47" s="110">
        <v>0</v>
      </c>
      <c r="T47" s="110">
        <f t="shared" si="21"/>
        <v>0</v>
      </c>
      <c r="U47" s="41">
        <f t="shared" si="22"/>
        <v>0</v>
      </c>
      <c r="V47" s="108">
        <v>0</v>
      </c>
      <c r="W47" s="110">
        <v>0</v>
      </c>
      <c r="X47" s="110">
        <f t="shared" si="23"/>
        <v>0</v>
      </c>
      <c r="Y47" s="41">
        <f t="shared" si="24"/>
        <v>0</v>
      </c>
      <c r="Z47" s="80">
        <v>19209879</v>
      </c>
      <c r="AA47" s="81">
        <v>2062781</v>
      </c>
      <c r="AB47" s="81">
        <f t="shared" si="25"/>
        <v>21272660</v>
      </c>
      <c r="AC47" s="41">
        <f t="shared" si="26"/>
        <v>0.1665438282241709</v>
      </c>
      <c r="AD47" s="80">
        <v>17589090</v>
      </c>
      <c r="AE47" s="81">
        <v>2575056</v>
      </c>
      <c r="AF47" s="81">
        <f t="shared" si="27"/>
        <v>20164146</v>
      </c>
      <c r="AG47" s="41">
        <f t="shared" si="28"/>
        <v>0.1409182490613619</v>
      </c>
      <c r="AH47" s="41">
        <f t="shared" si="29"/>
        <v>0.05497450772276702</v>
      </c>
      <c r="AI47" s="13">
        <v>143091091</v>
      </c>
      <c r="AJ47" s="13">
        <v>133504163</v>
      </c>
      <c r="AK47" s="13">
        <v>20164146</v>
      </c>
      <c r="AL47" s="13"/>
    </row>
    <row r="48" spans="1:38" s="14" customFormat="1" ht="12.75">
      <c r="A48" s="30" t="s">
        <v>98</v>
      </c>
      <c r="B48" s="64" t="s">
        <v>324</v>
      </c>
      <c r="C48" s="40" t="s">
        <v>325</v>
      </c>
      <c r="D48" s="80">
        <v>363002420</v>
      </c>
      <c r="E48" s="81">
        <v>48248000</v>
      </c>
      <c r="F48" s="82">
        <f t="shared" si="15"/>
        <v>411250420</v>
      </c>
      <c r="G48" s="80">
        <v>363002420</v>
      </c>
      <c r="H48" s="81">
        <v>48248000</v>
      </c>
      <c r="I48" s="83">
        <f t="shared" si="16"/>
        <v>411250420</v>
      </c>
      <c r="J48" s="80">
        <v>74178853</v>
      </c>
      <c r="K48" s="81">
        <v>2229774</v>
      </c>
      <c r="L48" s="81">
        <f t="shared" si="17"/>
        <v>76408627</v>
      </c>
      <c r="M48" s="41">
        <f t="shared" si="18"/>
        <v>0.1857958637464735</v>
      </c>
      <c r="N48" s="108">
        <v>0</v>
      </c>
      <c r="O48" s="109">
        <v>0</v>
      </c>
      <c r="P48" s="110">
        <f t="shared" si="19"/>
        <v>0</v>
      </c>
      <c r="Q48" s="41">
        <f t="shared" si="20"/>
        <v>0</v>
      </c>
      <c r="R48" s="108">
        <v>0</v>
      </c>
      <c r="S48" s="110">
        <v>0</v>
      </c>
      <c r="T48" s="110">
        <f t="shared" si="21"/>
        <v>0</v>
      </c>
      <c r="U48" s="41">
        <f t="shared" si="22"/>
        <v>0</v>
      </c>
      <c r="V48" s="108">
        <v>0</v>
      </c>
      <c r="W48" s="110">
        <v>0</v>
      </c>
      <c r="X48" s="110">
        <f t="shared" si="23"/>
        <v>0</v>
      </c>
      <c r="Y48" s="41">
        <f t="shared" si="24"/>
        <v>0</v>
      </c>
      <c r="Z48" s="80">
        <v>74178853</v>
      </c>
      <c r="AA48" s="81">
        <v>2229774</v>
      </c>
      <c r="AB48" s="81">
        <f t="shared" si="25"/>
        <v>76408627</v>
      </c>
      <c r="AC48" s="41">
        <f t="shared" si="26"/>
        <v>0.1857958637464735</v>
      </c>
      <c r="AD48" s="80">
        <v>58607791</v>
      </c>
      <c r="AE48" s="81">
        <v>6399669</v>
      </c>
      <c r="AF48" s="81">
        <f t="shared" si="27"/>
        <v>65007460</v>
      </c>
      <c r="AG48" s="41">
        <f t="shared" si="28"/>
        <v>0.2165373298828128</v>
      </c>
      <c r="AH48" s="41">
        <f t="shared" si="29"/>
        <v>0.17538244072295694</v>
      </c>
      <c r="AI48" s="13">
        <v>300213640</v>
      </c>
      <c r="AJ48" s="13">
        <v>295436980</v>
      </c>
      <c r="AK48" s="13">
        <v>65007460</v>
      </c>
      <c r="AL48" s="13"/>
    </row>
    <row r="49" spans="1:38" s="14" customFormat="1" ht="12.75">
      <c r="A49" s="30" t="s">
        <v>98</v>
      </c>
      <c r="B49" s="64" t="s">
        <v>326</v>
      </c>
      <c r="C49" s="40" t="s">
        <v>327</v>
      </c>
      <c r="D49" s="80">
        <v>77238589</v>
      </c>
      <c r="E49" s="81">
        <v>51834461</v>
      </c>
      <c r="F49" s="82">
        <f t="shared" si="15"/>
        <v>129073050</v>
      </c>
      <c r="G49" s="80">
        <v>77238589</v>
      </c>
      <c r="H49" s="81">
        <v>51834461</v>
      </c>
      <c r="I49" s="83">
        <f t="shared" si="16"/>
        <v>129073050</v>
      </c>
      <c r="J49" s="80">
        <v>14178035</v>
      </c>
      <c r="K49" s="81">
        <v>9255140</v>
      </c>
      <c r="L49" s="81">
        <f t="shared" si="17"/>
        <v>23433175</v>
      </c>
      <c r="M49" s="41">
        <f t="shared" si="18"/>
        <v>0.181549711578056</v>
      </c>
      <c r="N49" s="108">
        <v>0</v>
      </c>
      <c r="O49" s="109">
        <v>0</v>
      </c>
      <c r="P49" s="110">
        <f t="shared" si="19"/>
        <v>0</v>
      </c>
      <c r="Q49" s="41">
        <f t="shared" si="20"/>
        <v>0</v>
      </c>
      <c r="R49" s="108">
        <v>0</v>
      </c>
      <c r="S49" s="110">
        <v>0</v>
      </c>
      <c r="T49" s="110">
        <f t="shared" si="21"/>
        <v>0</v>
      </c>
      <c r="U49" s="41">
        <f t="shared" si="22"/>
        <v>0</v>
      </c>
      <c r="V49" s="108">
        <v>0</v>
      </c>
      <c r="W49" s="110">
        <v>0</v>
      </c>
      <c r="X49" s="110">
        <f t="shared" si="23"/>
        <v>0</v>
      </c>
      <c r="Y49" s="41">
        <f t="shared" si="24"/>
        <v>0</v>
      </c>
      <c r="Z49" s="80">
        <v>14178035</v>
      </c>
      <c r="AA49" s="81">
        <v>9255140</v>
      </c>
      <c r="AB49" s="81">
        <f t="shared" si="25"/>
        <v>23433175</v>
      </c>
      <c r="AC49" s="41">
        <f t="shared" si="26"/>
        <v>0.181549711578056</v>
      </c>
      <c r="AD49" s="80">
        <v>17459184</v>
      </c>
      <c r="AE49" s="81">
        <v>6692466</v>
      </c>
      <c r="AF49" s="81">
        <f t="shared" si="27"/>
        <v>24151650</v>
      </c>
      <c r="AG49" s="41">
        <f t="shared" si="28"/>
        <v>0.26445000073909547</v>
      </c>
      <c r="AH49" s="41">
        <f t="shared" si="29"/>
        <v>-0.029748485093150978</v>
      </c>
      <c r="AI49" s="13">
        <v>91327850</v>
      </c>
      <c r="AJ49" s="13">
        <v>110983197</v>
      </c>
      <c r="AK49" s="13">
        <v>24151650</v>
      </c>
      <c r="AL49" s="13"/>
    </row>
    <row r="50" spans="1:38" s="14" customFormat="1" ht="12.75">
      <c r="A50" s="30" t="s">
        <v>98</v>
      </c>
      <c r="B50" s="64" t="s">
        <v>328</v>
      </c>
      <c r="C50" s="40" t="s">
        <v>329</v>
      </c>
      <c r="D50" s="80">
        <v>117764000</v>
      </c>
      <c r="E50" s="81">
        <v>64484675</v>
      </c>
      <c r="F50" s="82">
        <f t="shared" si="15"/>
        <v>182248675</v>
      </c>
      <c r="G50" s="80">
        <v>117764000</v>
      </c>
      <c r="H50" s="81">
        <v>64484675</v>
      </c>
      <c r="I50" s="83">
        <f t="shared" si="16"/>
        <v>182248675</v>
      </c>
      <c r="J50" s="80">
        <v>223501974</v>
      </c>
      <c r="K50" s="81">
        <v>7590463</v>
      </c>
      <c r="L50" s="81">
        <f t="shared" si="17"/>
        <v>231092437</v>
      </c>
      <c r="M50" s="41">
        <f t="shared" si="18"/>
        <v>1.2680061295370186</v>
      </c>
      <c r="N50" s="108">
        <v>0</v>
      </c>
      <c r="O50" s="109">
        <v>0</v>
      </c>
      <c r="P50" s="110">
        <f t="shared" si="19"/>
        <v>0</v>
      </c>
      <c r="Q50" s="41">
        <f t="shared" si="20"/>
        <v>0</v>
      </c>
      <c r="R50" s="108">
        <v>0</v>
      </c>
      <c r="S50" s="110">
        <v>0</v>
      </c>
      <c r="T50" s="110">
        <f t="shared" si="21"/>
        <v>0</v>
      </c>
      <c r="U50" s="41">
        <f t="shared" si="22"/>
        <v>0</v>
      </c>
      <c r="V50" s="108">
        <v>0</v>
      </c>
      <c r="W50" s="110">
        <v>0</v>
      </c>
      <c r="X50" s="110">
        <f t="shared" si="23"/>
        <v>0</v>
      </c>
      <c r="Y50" s="41">
        <f t="shared" si="24"/>
        <v>0</v>
      </c>
      <c r="Z50" s="80">
        <v>223501974</v>
      </c>
      <c r="AA50" s="81">
        <v>7590463</v>
      </c>
      <c r="AB50" s="81">
        <f t="shared" si="25"/>
        <v>231092437</v>
      </c>
      <c r="AC50" s="41">
        <f t="shared" si="26"/>
        <v>1.2680061295370186</v>
      </c>
      <c r="AD50" s="80">
        <v>27566324</v>
      </c>
      <c r="AE50" s="81">
        <v>8462240</v>
      </c>
      <c r="AF50" s="81">
        <f t="shared" si="27"/>
        <v>36028564</v>
      </c>
      <c r="AG50" s="41">
        <f t="shared" si="28"/>
        <v>0.20467039300167736</v>
      </c>
      <c r="AH50" s="41">
        <f t="shared" si="29"/>
        <v>5.414145093320955</v>
      </c>
      <c r="AI50" s="13">
        <v>176032124</v>
      </c>
      <c r="AJ50" s="13">
        <v>195407456</v>
      </c>
      <c r="AK50" s="13">
        <v>36028564</v>
      </c>
      <c r="AL50" s="13"/>
    </row>
    <row r="51" spans="1:38" s="14" customFormat="1" ht="12.75">
      <c r="A51" s="30" t="s">
        <v>117</v>
      </c>
      <c r="B51" s="64" t="s">
        <v>330</v>
      </c>
      <c r="C51" s="40" t="s">
        <v>331</v>
      </c>
      <c r="D51" s="80">
        <v>318834020</v>
      </c>
      <c r="E51" s="81">
        <v>248052000</v>
      </c>
      <c r="F51" s="82">
        <f t="shared" si="15"/>
        <v>566886020</v>
      </c>
      <c r="G51" s="80">
        <v>318834020</v>
      </c>
      <c r="H51" s="81">
        <v>248052000</v>
      </c>
      <c r="I51" s="83">
        <f t="shared" si="16"/>
        <v>566886020</v>
      </c>
      <c r="J51" s="80">
        <v>52208128</v>
      </c>
      <c r="K51" s="81">
        <v>30014910</v>
      </c>
      <c r="L51" s="81">
        <f t="shared" si="17"/>
        <v>82223038</v>
      </c>
      <c r="M51" s="41">
        <f t="shared" si="18"/>
        <v>0.14504333340236544</v>
      </c>
      <c r="N51" s="108">
        <v>0</v>
      </c>
      <c r="O51" s="109">
        <v>0</v>
      </c>
      <c r="P51" s="110">
        <f t="shared" si="19"/>
        <v>0</v>
      </c>
      <c r="Q51" s="41">
        <f t="shared" si="20"/>
        <v>0</v>
      </c>
      <c r="R51" s="108">
        <v>0</v>
      </c>
      <c r="S51" s="110">
        <v>0</v>
      </c>
      <c r="T51" s="110">
        <f t="shared" si="21"/>
        <v>0</v>
      </c>
      <c r="U51" s="41">
        <f t="shared" si="22"/>
        <v>0</v>
      </c>
      <c r="V51" s="108">
        <v>0</v>
      </c>
      <c r="W51" s="110">
        <v>0</v>
      </c>
      <c r="X51" s="110">
        <f t="shared" si="23"/>
        <v>0</v>
      </c>
      <c r="Y51" s="41">
        <f t="shared" si="24"/>
        <v>0</v>
      </c>
      <c r="Z51" s="80">
        <v>52208128</v>
      </c>
      <c r="AA51" s="81">
        <v>30014910</v>
      </c>
      <c r="AB51" s="81">
        <f t="shared" si="25"/>
        <v>82223038</v>
      </c>
      <c r="AC51" s="41">
        <f t="shared" si="26"/>
        <v>0.14504333340236544</v>
      </c>
      <c r="AD51" s="80">
        <v>46259168</v>
      </c>
      <c r="AE51" s="81">
        <v>25072252</v>
      </c>
      <c r="AF51" s="81">
        <f t="shared" si="27"/>
        <v>71331420</v>
      </c>
      <c r="AG51" s="41">
        <f t="shared" si="28"/>
        <v>0.10481896425066463</v>
      </c>
      <c r="AH51" s="41">
        <f t="shared" si="29"/>
        <v>0.15269032917051129</v>
      </c>
      <c r="AI51" s="13">
        <v>680520176</v>
      </c>
      <c r="AJ51" s="13">
        <v>518293128</v>
      </c>
      <c r="AK51" s="13">
        <v>71331420</v>
      </c>
      <c r="AL51" s="13"/>
    </row>
    <row r="52" spans="1:38" s="60" customFormat="1" ht="12.75">
      <c r="A52" s="65"/>
      <c r="B52" s="66" t="s">
        <v>332</v>
      </c>
      <c r="C52" s="33"/>
      <c r="D52" s="84">
        <f>SUM(D46:D51)</f>
        <v>1030547602</v>
      </c>
      <c r="E52" s="85">
        <f>SUM(E46:E51)</f>
        <v>460458136</v>
      </c>
      <c r="F52" s="93">
        <f t="shared" si="15"/>
        <v>1491005738</v>
      </c>
      <c r="G52" s="84">
        <f>SUM(G46:G51)</f>
        <v>1030547602</v>
      </c>
      <c r="H52" s="85">
        <f>SUM(H46:H51)</f>
        <v>460458136</v>
      </c>
      <c r="I52" s="86">
        <f t="shared" si="16"/>
        <v>1491005738</v>
      </c>
      <c r="J52" s="84">
        <f>SUM(J46:J51)</f>
        <v>404570455</v>
      </c>
      <c r="K52" s="85">
        <f>SUM(K46:K51)</f>
        <v>57948947</v>
      </c>
      <c r="L52" s="85">
        <f t="shared" si="17"/>
        <v>462519402</v>
      </c>
      <c r="M52" s="45">
        <f t="shared" si="18"/>
        <v>0.3102063192730651</v>
      </c>
      <c r="N52" s="114">
        <f>SUM(N46:N51)</f>
        <v>0</v>
      </c>
      <c r="O52" s="115">
        <f>SUM(O46:O51)</f>
        <v>0</v>
      </c>
      <c r="P52" s="116">
        <f t="shared" si="19"/>
        <v>0</v>
      </c>
      <c r="Q52" s="45">
        <f t="shared" si="20"/>
        <v>0</v>
      </c>
      <c r="R52" s="114">
        <f>SUM(R46:R51)</f>
        <v>0</v>
      </c>
      <c r="S52" s="116">
        <f>SUM(S46:S51)</f>
        <v>0</v>
      </c>
      <c r="T52" s="116">
        <f t="shared" si="21"/>
        <v>0</v>
      </c>
      <c r="U52" s="45">
        <f t="shared" si="22"/>
        <v>0</v>
      </c>
      <c r="V52" s="114">
        <f>SUM(V46:V51)</f>
        <v>0</v>
      </c>
      <c r="W52" s="116">
        <f>SUM(W46:W51)</f>
        <v>0</v>
      </c>
      <c r="X52" s="116">
        <f t="shared" si="23"/>
        <v>0</v>
      </c>
      <c r="Y52" s="45">
        <f t="shared" si="24"/>
        <v>0</v>
      </c>
      <c r="Z52" s="84">
        <f>SUM(Z46:Z51)</f>
        <v>404570455</v>
      </c>
      <c r="AA52" s="85">
        <f>SUM(AA46:AA51)</f>
        <v>57948947</v>
      </c>
      <c r="AB52" s="85">
        <f t="shared" si="25"/>
        <v>462519402</v>
      </c>
      <c r="AC52" s="45">
        <f t="shared" si="26"/>
        <v>0.3102063192730651</v>
      </c>
      <c r="AD52" s="84">
        <f>SUM(AD46:AD51)</f>
        <v>183955809</v>
      </c>
      <c r="AE52" s="85">
        <f>SUM(AE46:AE51)</f>
        <v>51903680</v>
      </c>
      <c r="AF52" s="85">
        <f t="shared" si="27"/>
        <v>235859489</v>
      </c>
      <c r="AG52" s="45">
        <f t="shared" si="28"/>
        <v>0.16148174007617416</v>
      </c>
      <c r="AH52" s="45">
        <f t="shared" si="29"/>
        <v>0.9609955230590701</v>
      </c>
      <c r="AI52" s="67">
        <f>SUM(AI46:AI51)</f>
        <v>1460595414</v>
      </c>
      <c r="AJ52" s="67">
        <f>SUM(AJ46:AJ51)</f>
        <v>1301561284</v>
      </c>
      <c r="AK52" s="67">
        <f>SUM(AK46:AK51)</f>
        <v>235859489</v>
      </c>
      <c r="AL52" s="67"/>
    </row>
    <row r="53" spans="1:38" s="14" customFormat="1" ht="12.75">
      <c r="A53" s="30" t="s">
        <v>98</v>
      </c>
      <c r="B53" s="64" t="s">
        <v>333</v>
      </c>
      <c r="C53" s="40" t="s">
        <v>334</v>
      </c>
      <c r="D53" s="80">
        <v>40827174</v>
      </c>
      <c r="E53" s="81">
        <v>73127377</v>
      </c>
      <c r="F53" s="82">
        <f t="shared" si="15"/>
        <v>113954551</v>
      </c>
      <c r="G53" s="80">
        <v>40827174</v>
      </c>
      <c r="H53" s="81">
        <v>73127377</v>
      </c>
      <c r="I53" s="83">
        <f t="shared" si="16"/>
        <v>113954551</v>
      </c>
      <c r="J53" s="80">
        <v>6295907</v>
      </c>
      <c r="K53" s="81">
        <v>5303846</v>
      </c>
      <c r="L53" s="81">
        <f t="shared" si="17"/>
        <v>11599753</v>
      </c>
      <c r="M53" s="41">
        <f t="shared" si="18"/>
        <v>0.1017928015880647</v>
      </c>
      <c r="N53" s="108">
        <v>0</v>
      </c>
      <c r="O53" s="109">
        <v>0</v>
      </c>
      <c r="P53" s="110">
        <f t="shared" si="19"/>
        <v>0</v>
      </c>
      <c r="Q53" s="41">
        <f t="shared" si="20"/>
        <v>0</v>
      </c>
      <c r="R53" s="108">
        <v>0</v>
      </c>
      <c r="S53" s="110">
        <v>0</v>
      </c>
      <c r="T53" s="110">
        <f t="shared" si="21"/>
        <v>0</v>
      </c>
      <c r="U53" s="41">
        <f t="shared" si="22"/>
        <v>0</v>
      </c>
      <c r="V53" s="108">
        <v>0</v>
      </c>
      <c r="W53" s="110">
        <v>0</v>
      </c>
      <c r="X53" s="110">
        <f t="shared" si="23"/>
        <v>0</v>
      </c>
      <c r="Y53" s="41">
        <f t="shared" si="24"/>
        <v>0</v>
      </c>
      <c r="Z53" s="80">
        <v>6295907</v>
      </c>
      <c r="AA53" s="81">
        <v>5303846</v>
      </c>
      <c r="AB53" s="81">
        <f t="shared" si="25"/>
        <v>11599753</v>
      </c>
      <c r="AC53" s="41">
        <f t="shared" si="26"/>
        <v>0.1017928015880647</v>
      </c>
      <c r="AD53" s="80">
        <v>4569643</v>
      </c>
      <c r="AE53" s="81">
        <v>2337019</v>
      </c>
      <c r="AF53" s="81">
        <f t="shared" si="27"/>
        <v>6906662</v>
      </c>
      <c r="AG53" s="41">
        <f t="shared" si="28"/>
        <v>0.12226829316651962</v>
      </c>
      <c r="AH53" s="41">
        <f t="shared" si="29"/>
        <v>0.6795020517871007</v>
      </c>
      <c r="AI53" s="13">
        <v>56487760</v>
      </c>
      <c r="AJ53" s="13">
        <v>80917119</v>
      </c>
      <c r="AK53" s="13">
        <v>6906662</v>
      </c>
      <c r="AL53" s="13"/>
    </row>
    <row r="54" spans="1:38" s="14" customFormat="1" ht="12.75">
      <c r="A54" s="30" t="s">
        <v>98</v>
      </c>
      <c r="B54" s="64" t="s">
        <v>335</v>
      </c>
      <c r="C54" s="40" t="s">
        <v>336</v>
      </c>
      <c r="D54" s="80">
        <v>59888000</v>
      </c>
      <c r="E54" s="81">
        <v>490000</v>
      </c>
      <c r="F54" s="82">
        <f t="shared" si="15"/>
        <v>60378000</v>
      </c>
      <c r="G54" s="80">
        <v>70710000</v>
      </c>
      <c r="H54" s="81">
        <v>490000</v>
      </c>
      <c r="I54" s="83">
        <f t="shared" si="16"/>
        <v>71200000</v>
      </c>
      <c r="J54" s="80">
        <v>12107478</v>
      </c>
      <c r="K54" s="81">
        <v>11997442</v>
      </c>
      <c r="L54" s="81">
        <f t="shared" si="17"/>
        <v>24104920</v>
      </c>
      <c r="M54" s="41">
        <f t="shared" si="18"/>
        <v>0.39923349564410876</v>
      </c>
      <c r="N54" s="108">
        <v>0</v>
      </c>
      <c r="O54" s="109">
        <v>0</v>
      </c>
      <c r="P54" s="110">
        <f t="shared" si="19"/>
        <v>0</v>
      </c>
      <c r="Q54" s="41">
        <f t="shared" si="20"/>
        <v>0</v>
      </c>
      <c r="R54" s="108">
        <v>0</v>
      </c>
      <c r="S54" s="110">
        <v>0</v>
      </c>
      <c r="T54" s="110">
        <f t="shared" si="21"/>
        <v>0</v>
      </c>
      <c r="U54" s="41">
        <f t="shared" si="22"/>
        <v>0</v>
      </c>
      <c r="V54" s="108">
        <v>0</v>
      </c>
      <c r="W54" s="110">
        <v>0</v>
      </c>
      <c r="X54" s="110">
        <f t="shared" si="23"/>
        <v>0</v>
      </c>
      <c r="Y54" s="41">
        <f t="shared" si="24"/>
        <v>0</v>
      </c>
      <c r="Z54" s="80">
        <v>12107478</v>
      </c>
      <c r="AA54" s="81">
        <v>11997442</v>
      </c>
      <c r="AB54" s="81">
        <f t="shared" si="25"/>
        <v>24104920</v>
      </c>
      <c r="AC54" s="41">
        <f t="shared" si="26"/>
        <v>0.39923349564410876</v>
      </c>
      <c r="AD54" s="80">
        <v>10696988</v>
      </c>
      <c r="AE54" s="81">
        <v>9096180</v>
      </c>
      <c r="AF54" s="81">
        <f t="shared" si="27"/>
        <v>19793168</v>
      </c>
      <c r="AG54" s="41">
        <f t="shared" si="28"/>
        <v>0.16899314511631458</v>
      </c>
      <c r="AH54" s="41">
        <f t="shared" si="29"/>
        <v>0.21784041847166669</v>
      </c>
      <c r="AI54" s="13">
        <v>117124088</v>
      </c>
      <c r="AJ54" s="13">
        <v>99400000</v>
      </c>
      <c r="AK54" s="13">
        <v>19793168</v>
      </c>
      <c r="AL54" s="13"/>
    </row>
    <row r="55" spans="1:38" s="14" customFormat="1" ht="12.75">
      <c r="A55" s="30" t="s">
        <v>98</v>
      </c>
      <c r="B55" s="64" t="s">
        <v>337</v>
      </c>
      <c r="C55" s="40" t="s">
        <v>338</v>
      </c>
      <c r="D55" s="80">
        <v>23511120</v>
      </c>
      <c r="E55" s="81">
        <v>100</v>
      </c>
      <c r="F55" s="83">
        <f t="shared" si="15"/>
        <v>23511220</v>
      </c>
      <c r="G55" s="80">
        <v>23511120</v>
      </c>
      <c r="H55" s="81">
        <v>100</v>
      </c>
      <c r="I55" s="83">
        <f t="shared" si="16"/>
        <v>23511220</v>
      </c>
      <c r="J55" s="80">
        <v>12248671</v>
      </c>
      <c r="K55" s="81">
        <v>7047411</v>
      </c>
      <c r="L55" s="81">
        <f t="shared" si="17"/>
        <v>19296082</v>
      </c>
      <c r="M55" s="41">
        <f t="shared" si="18"/>
        <v>0.8207180231395904</v>
      </c>
      <c r="N55" s="108">
        <v>0</v>
      </c>
      <c r="O55" s="109">
        <v>0</v>
      </c>
      <c r="P55" s="110">
        <f t="shared" si="19"/>
        <v>0</v>
      </c>
      <c r="Q55" s="41">
        <f t="shared" si="20"/>
        <v>0</v>
      </c>
      <c r="R55" s="108">
        <v>0</v>
      </c>
      <c r="S55" s="110">
        <v>0</v>
      </c>
      <c r="T55" s="110">
        <f t="shared" si="21"/>
        <v>0</v>
      </c>
      <c r="U55" s="41">
        <f t="shared" si="22"/>
        <v>0</v>
      </c>
      <c r="V55" s="108">
        <v>0</v>
      </c>
      <c r="W55" s="110">
        <v>0</v>
      </c>
      <c r="X55" s="110">
        <f t="shared" si="23"/>
        <v>0</v>
      </c>
      <c r="Y55" s="41">
        <f t="shared" si="24"/>
        <v>0</v>
      </c>
      <c r="Z55" s="80">
        <v>12248671</v>
      </c>
      <c r="AA55" s="81">
        <v>7047411</v>
      </c>
      <c r="AB55" s="81">
        <f t="shared" si="25"/>
        <v>19296082</v>
      </c>
      <c r="AC55" s="41">
        <f t="shared" si="26"/>
        <v>0.8207180231395904</v>
      </c>
      <c r="AD55" s="80">
        <v>1581491</v>
      </c>
      <c r="AE55" s="81">
        <v>828193</v>
      </c>
      <c r="AF55" s="81">
        <f t="shared" si="27"/>
        <v>2409684</v>
      </c>
      <c r="AG55" s="41">
        <f t="shared" si="28"/>
        <v>0.08420107337251352</v>
      </c>
      <c r="AH55" s="41">
        <f t="shared" si="29"/>
        <v>7.007723004344138</v>
      </c>
      <c r="AI55" s="13">
        <v>28618210</v>
      </c>
      <c r="AJ55" s="13">
        <v>28601000</v>
      </c>
      <c r="AK55" s="13">
        <v>2409684</v>
      </c>
      <c r="AL55" s="13"/>
    </row>
    <row r="56" spans="1:38" s="14" customFormat="1" ht="12.75">
      <c r="A56" s="30" t="s">
        <v>98</v>
      </c>
      <c r="B56" s="64" t="s">
        <v>339</v>
      </c>
      <c r="C56" s="40" t="s">
        <v>340</v>
      </c>
      <c r="D56" s="80">
        <v>50278000</v>
      </c>
      <c r="E56" s="81">
        <v>24412000</v>
      </c>
      <c r="F56" s="82">
        <f t="shared" si="15"/>
        <v>74690000</v>
      </c>
      <c r="G56" s="80">
        <v>50278000</v>
      </c>
      <c r="H56" s="81">
        <v>24412000</v>
      </c>
      <c r="I56" s="82">
        <f t="shared" si="16"/>
        <v>74690000</v>
      </c>
      <c r="J56" s="80">
        <v>9268320</v>
      </c>
      <c r="K56" s="94">
        <v>1162149</v>
      </c>
      <c r="L56" s="81">
        <f t="shared" si="17"/>
        <v>10430469</v>
      </c>
      <c r="M56" s="41">
        <f t="shared" si="18"/>
        <v>0.13965014058106842</v>
      </c>
      <c r="N56" s="108">
        <v>0</v>
      </c>
      <c r="O56" s="109">
        <v>0</v>
      </c>
      <c r="P56" s="110">
        <f t="shared" si="19"/>
        <v>0</v>
      </c>
      <c r="Q56" s="41">
        <f t="shared" si="20"/>
        <v>0</v>
      </c>
      <c r="R56" s="108">
        <v>0</v>
      </c>
      <c r="S56" s="110">
        <v>0</v>
      </c>
      <c r="T56" s="110">
        <f t="shared" si="21"/>
        <v>0</v>
      </c>
      <c r="U56" s="41">
        <f t="shared" si="22"/>
        <v>0</v>
      </c>
      <c r="V56" s="108">
        <v>0</v>
      </c>
      <c r="W56" s="110">
        <v>0</v>
      </c>
      <c r="X56" s="110">
        <f t="shared" si="23"/>
        <v>0</v>
      </c>
      <c r="Y56" s="41">
        <f t="shared" si="24"/>
        <v>0</v>
      </c>
      <c r="Z56" s="80">
        <v>9268320</v>
      </c>
      <c r="AA56" s="81">
        <v>1162149</v>
      </c>
      <c r="AB56" s="81">
        <f t="shared" si="25"/>
        <v>10430469</v>
      </c>
      <c r="AC56" s="41">
        <f t="shared" si="26"/>
        <v>0.13965014058106842</v>
      </c>
      <c r="AD56" s="80">
        <v>12683505</v>
      </c>
      <c r="AE56" s="81">
        <v>3330852</v>
      </c>
      <c r="AF56" s="81">
        <f t="shared" si="27"/>
        <v>16014357</v>
      </c>
      <c r="AG56" s="41">
        <f t="shared" si="28"/>
        <v>0.264398570225693</v>
      </c>
      <c r="AH56" s="41">
        <f t="shared" si="29"/>
        <v>-0.34868012496536704</v>
      </c>
      <c r="AI56" s="13">
        <v>60569000</v>
      </c>
      <c r="AJ56" s="13">
        <v>76896704</v>
      </c>
      <c r="AK56" s="13">
        <v>16014357</v>
      </c>
      <c r="AL56" s="13"/>
    </row>
    <row r="57" spans="1:38" s="14" customFormat="1" ht="12.75">
      <c r="A57" s="30" t="s">
        <v>98</v>
      </c>
      <c r="B57" s="64" t="s">
        <v>341</v>
      </c>
      <c r="C57" s="40" t="s">
        <v>342</v>
      </c>
      <c r="D57" s="80">
        <v>69686622</v>
      </c>
      <c r="E57" s="81">
        <v>0</v>
      </c>
      <c r="F57" s="82">
        <f t="shared" si="15"/>
        <v>69686622</v>
      </c>
      <c r="G57" s="80">
        <v>69686622</v>
      </c>
      <c r="H57" s="81">
        <v>0</v>
      </c>
      <c r="I57" s="82">
        <f t="shared" si="16"/>
        <v>69686622</v>
      </c>
      <c r="J57" s="80">
        <v>17758220</v>
      </c>
      <c r="K57" s="94">
        <v>6643521</v>
      </c>
      <c r="L57" s="81">
        <f t="shared" si="17"/>
        <v>24401741</v>
      </c>
      <c r="M57" s="41">
        <f t="shared" si="18"/>
        <v>0.35016392385901557</v>
      </c>
      <c r="N57" s="108">
        <v>0</v>
      </c>
      <c r="O57" s="109">
        <v>0</v>
      </c>
      <c r="P57" s="110">
        <f t="shared" si="19"/>
        <v>0</v>
      </c>
      <c r="Q57" s="41">
        <f t="shared" si="20"/>
        <v>0</v>
      </c>
      <c r="R57" s="108">
        <v>0</v>
      </c>
      <c r="S57" s="110">
        <v>0</v>
      </c>
      <c r="T57" s="110">
        <f t="shared" si="21"/>
        <v>0</v>
      </c>
      <c r="U57" s="41">
        <f t="shared" si="22"/>
        <v>0</v>
      </c>
      <c r="V57" s="108">
        <v>0</v>
      </c>
      <c r="W57" s="110">
        <v>0</v>
      </c>
      <c r="X57" s="110">
        <f t="shared" si="23"/>
        <v>0</v>
      </c>
      <c r="Y57" s="41">
        <f t="shared" si="24"/>
        <v>0</v>
      </c>
      <c r="Z57" s="80">
        <v>17758220</v>
      </c>
      <c r="AA57" s="81">
        <v>6643521</v>
      </c>
      <c r="AB57" s="81">
        <f t="shared" si="25"/>
        <v>24401741</v>
      </c>
      <c r="AC57" s="41">
        <f t="shared" si="26"/>
        <v>0.35016392385901557</v>
      </c>
      <c r="AD57" s="80">
        <v>13068584</v>
      </c>
      <c r="AE57" s="81">
        <v>632992</v>
      </c>
      <c r="AF57" s="81">
        <f t="shared" si="27"/>
        <v>13701576</v>
      </c>
      <c r="AG57" s="41">
        <f t="shared" si="28"/>
        <v>0.19668256779550145</v>
      </c>
      <c r="AH57" s="41">
        <f t="shared" si="29"/>
        <v>0.7809441045322085</v>
      </c>
      <c r="AI57" s="13">
        <v>69663398</v>
      </c>
      <c r="AJ57" s="13">
        <v>74298884</v>
      </c>
      <c r="AK57" s="13">
        <v>13701576</v>
      </c>
      <c r="AL57" s="13"/>
    </row>
    <row r="58" spans="1:38" s="14" customFormat="1" ht="12.75">
      <c r="A58" s="30" t="s">
        <v>117</v>
      </c>
      <c r="B58" s="64" t="s">
        <v>343</v>
      </c>
      <c r="C58" s="40" t="s">
        <v>344</v>
      </c>
      <c r="D58" s="80">
        <v>206614651</v>
      </c>
      <c r="E58" s="81">
        <v>222741391</v>
      </c>
      <c r="F58" s="82">
        <f t="shared" si="15"/>
        <v>429356042</v>
      </c>
      <c r="G58" s="80">
        <v>206614651</v>
      </c>
      <c r="H58" s="81">
        <v>222741391</v>
      </c>
      <c r="I58" s="82">
        <f t="shared" si="16"/>
        <v>429356042</v>
      </c>
      <c r="J58" s="80">
        <v>28986903</v>
      </c>
      <c r="K58" s="94">
        <v>19708121</v>
      </c>
      <c r="L58" s="81">
        <f t="shared" si="17"/>
        <v>48695024</v>
      </c>
      <c r="M58" s="41">
        <f t="shared" si="18"/>
        <v>0.11341408816135863</v>
      </c>
      <c r="N58" s="108">
        <v>0</v>
      </c>
      <c r="O58" s="109">
        <v>0</v>
      </c>
      <c r="P58" s="110">
        <f t="shared" si="19"/>
        <v>0</v>
      </c>
      <c r="Q58" s="41">
        <f t="shared" si="20"/>
        <v>0</v>
      </c>
      <c r="R58" s="108">
        <v>0</v>
      </c>
      <c r="S58" s="110">
        <v>0</v>
      </c>
      <c r="T58" s="110">
        <f t="shared" si="21"/>
        <v>0</v>
      </c>
      <c r="U58" s="41">
        <f t="shared" si="22"/>
        <v>0</v>
      </c>
      <c r="V58" s="108">
        <v>0</v>
      </c>
      <c r="W58" s="110">
        <v>0</v>
      </c>
      <c r="X58" s="110">
        <f t="shared" si="23"/>
        <v>0</v>
      </c>
      <c r="Y58" s="41">
        <f t="shared" si="24"/>
        <v>0</v>
      </c>
      <c r="Z58" s="80">
        <v>28986903</v>
      </c>
      <c r="AA58" s="81">
        <v>19708121</v>
      </c>
      <c r="AB58" s="81">
        <f t="shared" si="25"/>
        <v>48695024</v>
      </c>
      <c r="AC58" s="41">
        <f t="shared" si="26"/>
        <v>0.11341408816135863</v>
      </c>
      <c r="AD58" s="80">
        <v>20152685</v>
      </c>
      <c r="AE58" s="81">
        <v>9523576</v>
      </c>
      <c r="AF58" s="81">
        <f t="shared" si="27"/>
        <v>29676261</v>
      </c>
      <c r="AG58" s="41">
        <f t="shared" si="28"/>
        <v>0.08186393831055337</v>
      </c>
      <c r="AH58" s="41">
        <f t="shared" si="29"/>
        <v>0.6408746371384184</v>
      </c>
      <c r="AI58" s="13">
        <v>362507126</v>
      </c>
      <c r="AJ58" s="13">
        <v>326140160</v>
      </c>
      <c r="AK58" s="13">
        <v>29676261</v>
      </c>
      <c r="AL58" s="13"/>
    </row>
    <row r="59" spans="1:38" s="60" customFormat="1" ht="12.75">
      <c r="A59" s="65"/>
      <c r="B59" s="66" t="s">
        <v>345</v>
      </c>
      <c r="C59" s="33"/>
      <c r="D59" s="84">
        <f>SUM(D53:D58)</f>
        <v>450805567</v>
      </c>
      <c r="E59" s="85">
        <f>SUM(E53:E58)</f>
        <v>320770868</v>
      </c>
      <c r="F59" s="86">
        <f t="shared" si="15"/>
        <v>771576435</v>
      </c>
      <c r="G59" s="84">
        <f>SUM(G53:G58)</f>
        <v>461627567</v>
      </c>
      <c r="H59" s="85">
        <f>SUM(H53:H58)</f>
        <v>320770868</v>
      </c>
      <c r="I59" s="93">
        <f t="shared" si="16"/>
        <v>782398435</v>
      </c>
      <c r="J59" s="84">
        <f>SUM(J53:J58)</f>
        <v>86665499</v>
      </c>
      <c r="K59" s="95">
        <f>SUM(K53:K58)</f>
        <v>51862490</v>
      </c>
      <c r="L59" s="85">
        <f t="shared" si="17"/>
        <v>138527989</v>
      </c>
      <c r="M59" s="45">
        <f t="shared" si="18"/>
        <v>0.1795389059542753</v>
      </c>
      <c r="N59" s="114">
        <f>SUM(N53:N58)</f>
        <v>0</v>
      </c>
      <c r="O59" s="115">
        <f>SUM(O53:O58)</f>
        <v>0</v>
      </c>
      <c r="P59" s="116">
        <f t="shared" si="19"/>
        <v>0</v>
      </c>
      <c r="Q59" s="45">
        <f t="shared" si="20"/>
        <v>0</v>
      </c>
      <c r="R59" s="114">
        <f>SUM(R53:R58)</f>
        <v>0</v>
      </c>
      <c r="S59" s="116">
        <f>SUM(S53:S58)</f>
        <v>0</v>
      </c>
      <c r="T59" s="116">
        <f t="shared" si="21"/>
        <v>0</v>
      </c>
      <c r="U59" s="45">
        <f t="shared" si="22"/>
        <v>0</v>
      </c>
      <c r="V59" s="114">
        <f>SUM(V53:V58)</f>
        <v>0</v>
      </c>
      <c r="W59" s="116">
        <f>SUM(W53:W58)</f>
        <v>0</v>
      </c>
      <c r="X59" s="116">
        <f t="shared" si="23"/>
        <v>0</v>
      </c>
      <c r="Y59" s="45">
        <f t="shared" si="24"/>
        <v>0</v>
      </c>
      <c r="Z59" s="84">
        <f>SUM(Z53:Z58)</f>
        <v>86665499</v>
      </c>
      <c r="AA59" s="85">
        <f>SUM(AA53:AA58)</f>
        <v>51862490</v>
      </c>
      <c r="AB59" s="85">
        <f t="shared" si="25"/>
        <v>138527989</v>
      </c>
      <c r="AC59" s="45">
        <f t="shared" si="26"/>
        <v>0.1795389059542753</v>
      </c>
      <c r="AD59" s="84">
        <f>SUM(AD53:AD58)</f>
        <v>62752896</v>
      </c>
      <c r="AE59" s="85">
        <f>SUM(AE53:AE58)</f>
        <v>25748812</v>
      </c>
      <c r="AF59" s="85">
        <f t="shared" si="27"/>
        <v>88501708</v>
      </c>
      <c r="AG59" s="45">
        <f t="shared" si="28"/>
        <v>0.12734616059786052</v>
      </c>
      <c r="AH59" s="45">
        <f t="shared" si="29"/>
        <v>0.5652578027081692</v>
      </c>
      <c r="AI59" s="67">
        <f>SUM(AI53:AI58)</f>
        <v>694969582</v>
      </c>
      <c r="AJ59" s="67">
        <f>SUM(AJ53:AJ58)</f>
        <v>686253867</v>
      </c>
      <c r="AK59" s="67">
        <f>SUM(AK53:AK58)</f>
        <v>88501708</v>
      </c>
      <c r="AL59" s="67"/>
    </row>
    <row r="60" spans="1:38" s="14" customFormat="1" ht="12.75">
      <c r="A60" s="30" t="s">
        <v>98</v>
      </c>
      <c r="B60" s="64" t="s">
        <v>346</v>
      </c>
      <c r="C60" s="40" t="s">
        <v>347</v>
      </c>
      <c r="D60" s="80">
        <v>43875080</v>
      </c>
      <c r="E60" s="81">
        <v>17624000</v>
      </c>
      <c r="F60" s="82">
        <f t="shared" si="15"/>
        <v>61499080</v>
      </c>
      <c r="G60" s="80">
        <v>43875080</v>
      </c>
      <c r="H60" s="81">
        <v>17624000</v>
      </c>
      <c r="I60" s="82">
        <f t="shared" si="16"/>
        <v>61499080</v>
      </c>
      <c r="J60" s="80">
        <v>24009532</v>
      </c>
      <c r="K60" s="94">
        <v>457746</v>
      </c>
      <c r="L60" s="81">
        <f t="shared" si="17"/>
        <v>24467278</v>
      </c>
      <c r="M60" s="41">
        <f t="shared" si="18"/>
        <v>0.39784787024456303</v>
      </c>
      <c r="N60" s="108">
        <v>0</v>
      </c>
      <c r="O60" s="109">
        <v>0</v>
      </c>
      <c r="P60" s="110">
        <f t="shared" si="19"/>
        <v>0</v>
      </c>
      <c r="Q60" s="41">
        <f t="shared" si="20"/>
        <v>0</v>
      </c>
      <c r="R60" s="108">
        <v>0</v>
      </c>
      <c r="S60" s="110">
        <v>0</v>
      </c>
      <c r="T60" s="110">
        <f t="shared" si="21"/>
        <v>0</v>
      </c>
      <c r="U60" s="41">
        <f t="shared" si="22"/>
        <v>0</v>
      </c>
      <c r="V60" s="108">
        <v>0</v>
      </c>
      <c r="W60" s="110">
        <v>0</v>
      </c>
      <c r="X60" s="110">
        <f t="shared" si="23"/>
        <v>0</v>
      </c>
      <c r="Y60" s="41">
        <f t="shared" si="24"/>
        <v>0</v>
      </c>
      <c r="Z60" s="80">
        <v>24009532</v>
      </c>
      <c r="AA60" s="81">
        <v>457746</v>
      </c>
      <c r="AB60" s="81">
        <f t="shared" si="25"/>
        <v>24467278</v>
      </c>
      <c r="AC60" s="41">
        <f t="shared" si="26"/>
        <v>0.39784787024456303</v>
      </c>
      <c r="AD60" s="80">
        <v>29222902</v>
      </c>
      <c r="AE60" s="81">
        <v>1999279</v>
      </c>
      <c r="AF60" s="81">
        <f t="shared" si="27"/>
        <v>31222181</v>
      </c>
      <c r="AG60" s="41">
        <f t="shared" si="28"/>
        <v>0.5936325022006789</v>
      </c>
      <c r="AH60" s="41">
        <f t="shared" si="29"/>
        <v>-0.21634949204861764</v>
      </c>
      <c r="AI60" s="13">
        <v>52595134</v>
      </c>
      <c r="AJ60" s="13">
        <v>52710131</v>
      </c>
      <c r="AK60" s="13">
        <v>31222181</v>
      </c>
      <c r="AL60" s="13"/>
    </row>
    <row r="61" spans="1:38" s="14" customFormat="1" ht="12.75">
      <c r="A61" s="30" t="s">
        <v>98</v>
      </c>
      <c r="B61" s="64" t="s">
        <v>94</v>
      </c>
      <c r="C61" s="40" t="s">
        <v>95</v>
      </c>
      <c r="D61" s="80">
        <v>2046273803</v>
      </c>
      <c r="E61" s="81">
        <v>220734200</v>
      </c>
      <c r="F61" s="82">
        <f t="shared" si="15"/>
        <v>2267008003</v>
      </c>
      <c r="G61" s="80">
        <v>2046273803</v>
      </c>
      <c r="H61" s="81">
        <v>220734200</v>
      </c>
      <c r="I61" s="82">
        <f t="shared" si="16"/>
        <v>2267008003</v>
      </c>
      <c r="J61" s="80">
        <v>472624717</v>
      </c>
      <c r="K61" s="94">
        <v>3833687</v>
      </c>
      <c r="L61" s="81">
        <f t="shared" si="17"/>
        <v>476458404</v>
      </c>
      <c r="M61" s="41">
        <f t="shared" si="18"/>
        <v>0.21017058756276477</v>
      </c>
      <c r="N61" s="108">
        <v>0</v>
      </c>
      <c r="O61" s="109">
        <v>0</v>
      </c>
      <c r="P61" s="110">
        <f t="shared" si="19"/>
        <v>0</v>
      </c>
      <c r="Q61" s="41">
        <f t="shared" si="20"/>
        <v>0</v>
      </c>
      <c r="R61" s="108">
        <v>0</v>
      </c>
      <c r="S61" s="110">
        <v>0</v>
      </c>
      <c r="T61" s="110">
        <f t="shared" si="21"/>
        <v>0</v>
      </c>
      <c r="U61" s="41">
        <f t="shared" si="22"/>
        <v>0</v>
      </c>
      <c r="V61" s="108">
        <v>0</v>
      </c>
      <c r="W61" s="110">
        <v>0</v>
      </c>
      <c r="X61" s="110">
        <f t="shared" si="23"/>
        <v>0</v>
      </c>
      <c r="Y61" s="41">
        <f t="shared" si="24"/>
        <v>0</v>
      </c>
      <c r="Z61" s="80">
        <v>472624717</v>
      </c>
      <c r="AA61" s="81">
        <v>3833687</v>
      </c>
      <c r="AB61" s="81">
        <f t="shared" si="25"/>
        <v>476458404</v>
      </c>
      <c r="AC61" s="41">
        <f t="shared" si="26"/>
        <v>0.21017058756276477</v>
      </c>
      <c r="AD61" s="80">
        <v>391807161</v>
      </c>
      <c r="AE61" s="81">
        <v>6669937</v>
      </c>
      <c r="AF61" s="81">
        <f t="shared" si="27"/>
        <v>398477098</v>
      </c>
      <c r="AG61" s="41">
        <f t="shared" si="28"/>
        <v>0.21547265765191168</v>
      </c>
      <c r="AH61" s="41">
        <f t="shared" si="29"/>
        <v>0.19569833847766072</v>
      </c>
      <c r="AI61" s="13">
        <v>1849316300</v>
      </c>
      <c r="AJ61" s="13">
        <v>1888615502</v>
      </c>
      <c r="AK61" s="13">
        <v>398477098</v>
      </c>
      <c r="AL61" s="13"/>
    </row>
    <row r="62" spans="1:38" s="14" customFormat="1" ht="12.75">
      <c r="A62" s="30" t="s">
        <v>98</v>
      </c>
      <c r="B62" s="64" t="s">
        <v>348</v>
      </c>
      <c r="C62" s="40" t="s">
        <v>349</v>
      </c>
      <c r="D62" s="80">
        <v>18623086</v>
      </c>
      <c r="E62" s="81">
        <v>11718000</v>
      </c>
      <c r="F62" s="82">
        <f t="shared" si="15"/>
        <v>30341086</v>
      </c>
      <c r="G62" s="80">
        <v>18623086</v>
      </c>
      <c r="H62" s="81">
        <v>11718000</v>
      </c>
      <c r="I62" s="82">
        <f t="shared" si="16"/>
        <v>30341086</v>
      </c>
      <c r="J62" s="80">
        <v>4834610</v>
      </c>
      <c r="K62" s="94">
        <v>587150</v>
      </c>
      <c r="L62" s="81">
        <f t="shared" si="17"/>
        <v>5421760</v>
      </c>
      <c r="M62" s="41">
        <f t="shared" si="18"/>
        <v>0.17869366969923225</v>
      </c>
      <c r="N62" s="108">
        <v>0</v>
      </c>
      <c r="O62" s="109">
        <v>0</v>
      </c>
      <c r="P62" s="110">
        <f t="shared" si="19"/>
        <v>0</v>
      </c>
      <c r="Q62" s="41">
        <f t="shared" si="20"/>
        <v>0</v>
      </c>
      <c r="R62" s="108">
        <v>0</v>
      </c>
      <c r="S62" s="110">
        <v>0</v>
      </c>
      <c r="T62" s="110">
        <f t="shared" si="21"/>
        <v>0</v>
      </c>
      <c r="U62" s="41">
        <f t="shared" si="22"/>
        <v>0</v>
      </c>
      <c r="V62" s="108">
        <v>0</v>
      </c>
      <c r="W62" s="110">
        <v>0</v>
      </c>
      <c r="X62" s="110">
        <f t="shared" si="23"/>
        <v>0</v>
      </c>
      <c r="Y62" s="41">
        <f t="shared" si="24"/>
        <v>0</v>
      </c>
      <c r="Z62" s="80">
        <v>4834610</v>
      </c>
      <c r="AA62" s="81">
        <v>587150</v>
      </c>
      <c r="AB62" s="81">
        <f t="shared" si="25"/>
        <v>5421760</v>
      </c>
      <c r="AC62" s="41">
        <f t="shared" si="26"/>
        <v>0.17869366969923225</v>
      </c>
      <c r="AD62" s="80">
        <v>8159696</v>
      </c>
      <c r="AE62" s="81">
        <v>2832071</v>
      </c>
      <c r="AF62" s="81">
        <f t="shared" si="27"/>
        <v>10991767</v>
      </c>
      <c r="AG62" s="41">
        <f t="shared" si="28"/>
        <v>0.48234931387734614</v>
      </c>
      <c r="AH62" s="41">
        <f t="shared" si="29"/>
        <v>-0.5067435472385833</v>
      </c>
      <c r="AI62" s="13">
        <v>22787981</v>
      </c>
      <c r="AJ62" s="13">
        <v>55283000</v>
      </c>
      <c r="AK62" s="13">
        <v>10991767</v>
      </c>
      <c r="AL62" s="13"/>
    </row>
    <row r="63" spans="1:38" s="14" customFormat="1" ht="12.75">
      <c r="A63" s="30" t="s">
        <v>98</v>
      </c>
      <c r="B63" s="64" t="s">
        <v>350</v>
      </c>
      <c r="C63" s="40" t="s">
        <v>351</v>
      </c>
      <c r="D63" s="80">
        <v>178565400</v>
      </c>
      <c r="E63" s="81">
        <v>33317988</v>
      </c>
      <c r="F63" s="82">
        <f t="shared" si="15"/>
        <v>211883388</v>
      </c>
      <c r="G63" s="80">
        <v>178565400</v>
      </c>
      <c r="H63" s="81">
        <v>33317988</v>
      </c>
      <c r="I63" s="82">
        <f t="shared" si="16"/>
        <v>211883388</v>
      </c>
      <c r="J63" s="80">
        <v>41718636</v>
      </c>
      <c r="K63" s="94">
        <v>2330324</v>
      </c>
      <c r="L63" s="81">
        <f t="shared" si="17"/>
        <v>44048960</v>
      </c>
      <c r="M63" s="41">
        <f t="shared" si="18"/>
        <v>0.20789246583125243</v>
      </c>
      <c r="N63" s="108">
        <v>0</v>
      </c>
      <c r="O63" s="109">
        <v>0</v>
      </c>
      <c r="P63" s="110">
        <f t="shared" si="19"/>
        <v>0</v>
      </c>
      <c r="Q63" s="41">
        <f t="shared" si="20"/>
        <v>0</v>
      </c>
      <c r="R63" s="108">
        <v>0</v>
      </c>
      <c r="S63" s="110">
        <v>0</v>
      </c>
      <c r="T63" s="110">
        <f t="shared" si="21"/>
        <v>0</v>
      </c>
      <c r="U63" s="41">
        <f t="shared" si="22"/>
        <v>0</v>
      </c>
      <c r="V63" s="108">
        <v>0</v>
      </c>
      <c r="W63" s="110">
        <v>0</v>
      </c>
      <c r="X63" s="110">
        <f t="shared" si="23"/>
        <v>0</v>
      </c>
      <c r="Y63" s="41">
        <f t="shared" si="24"/>
        <v>0</v>
      </c>
      <c r="Z63" s="80">
        <v>41718636</v>
      </c>
      <c r="AA63" s="81">
        <v>2330324</v>
      </c>
      <c r="AB63" s="81">
        <f t="shared" si="25"/>
        <v>44048960</v>
      </c>
      <c r="AC63" s="41">
        <f t="shared" si="26"/>
        <v>0.20789246583125243</v>
      </c>
      <c r="AD63" s="80">
        <v>37583018</v>
      </c>
      <c r="AE63" s="81">
        <v>6308947</v>
      </c>
      <c r="AF63" s="81">
        <f t="shared" si="27"/>
        <v>43891965</v>
      </c>
      <c r="AG63" s="41">
        <f t="shared" si="28"/>
        <v>0.2126702352287692</v>
      </c>
      <c r="AH63" s="41">
        <f t="shared" si="29"/>
        <v>0.0035768505693467567</v>
      </c>
      <c r="AI63" s="13">
        <v>206385087</v>
      </c>
      <c r="AJ63" s="13">
        <v>193086159</v>
      </c>
      <c r="AK63" s="13">
        <v>43891965</v>
      </c>
      <c r="AL63" s="13"/>
    </row>
    <row r="64" spans="1:38" s="14" customFormat="1" ht="12.75">
      <c r="A64" s="30" t="s">
        <v>98</v>
      </c>
      <c r="B64" s="64" t="s">
        <v>352</v>
      </c>
      <c r="C64" s="40" t="s">
        <v>353</v>
      </c>
      <c r="D64" s="80">
        <v>44358000</v>
      </c>
      <c r="E64" s="81">
        <v>31998000</v>
      </c>
      <c r="F64" s="82">
        <f t="shared" si="15"/>
        <v>76356000</v>
      </c>
      <c r="G64" s="80">
        <v>44358000</v>
      </c>
      <c r="H64" s="81">
        <v>31998000</v>
      </c>
      <c r="I64" s="82">
        <f t="shared" si="16"/>
        <v>76356000</v>
      </c>
      <c r="J64" s="80">
        <v>10055529</v>
      </c>
      <c r="K64" s="94">
        <v>1127637</v>
      </c>
      <c r="L64" s="81">
        <f t="shared" si="17"/>
        <v>11183166</v>
      </c>
      <c r="M64" s="41">
        <f t="shared" si="18"/>
        <v>0.14646086751532297</v>
      </c>
      <c r="N64" s="108">
        <v>0</v>
      </c>
      <c r="O64" s="109">
        <v>0</v>
      </c>
      <c r="P64" s="110">
        <f t="shared" si="19"/>
        <v>0</v>
      </c>
      <c r="Q64" s="41">
        <f t="shared" si="20"/>
        <v>0</v>
      </c>
      <c r="R64" s="108">
        <v>0</v>
      </c>
      <c r="S64" s="110">
        <v>0</v>
      </c>
      <c r="T64" s="110">
        <f t="shared" si="21"/>
        <v>0</v>
      </c>
      <c r="U64" s="41">
        <f t="shared" si="22"/>
        <v>0</v>
      </c>
      <c r="V64" s="108">
        <v>0</v>
      </c>
      <c r="W64" s="110">
        <v>0</v>
      </c>
      <c r="X64" s="110">
        <f t="shared" si="23"/>
        <v>0</v>
      </c>
      <c r="Y64" s="41">
        <f t="shared" si="24"/>
        <v>0</v>
      </c>
      <c r="Z64" s="80">
        <v>10055529</v>
      </c>
      <c r="AA64" s="81">
        <v>1127637</v>
      </c>
      <c r="AB64" s="81">
        <f t="shared" si="25"/>
        <v>11183166</v>
      </c>
      <c r="AC64" s="41">
        <f t="shared" si="26"/>
        <v>0.14646086751532297</v>
      </c>
      <c r="AD64" s="80">
        <v>8765468</v>
      </c>
      <c r="AE64" s="81">
        <v>4410698</v>
      </c>
      <c r="AF64" s="81">
        <f t="shared" si="27"/>
        <v>13176166</v>
      </c>
      <c r="AG64" s="41">
        <f t="shared" si="28"/>
        <v>0.18124121986349032</v>
      </c>
      <c r="AH64" s="41">
        <f t="shared" si="29"/>
        <v>-0.15125796077553977</v>
      </c>
      <c r="AI64" s="13">
        <v>72699610</v>
      </c>
      <c r="AJ64" s="13">
        <v>70067785</v>
      </c>
      <c r="AK64" s="13">
        <v>13176166</v>
      </c>
      <c r="AL64" s="13"/>
    </row>
    <row r="65" spans="1:38" s="14" customFormat="1" ht="12.75">
      <c r="A65" s="30" t="s">
        <v>98</v>
      </c>
      <c r="B65" s="64" t="s">
        <v>354</v>
      </c>
      <c r="C65" s="40" t="s">
        <v>355</v>
      </c>
      <c r="D65" s="80">
        <v>47857000</v>
      </c>
      <c r="E65" s="81">
        <v>18697000</v>
      </c>
      <c r="F65" s="82">
        <f t="shared" si="15"/>
        <v>66554000</v>
      </c>
      <c r="G65" s="80">
        <v>47857000</v>
      </c>
      <c r="H65" s="81">
        <v>18697000</v>
      </c>
      <c r="I65" s="82">
        <f t="shared" si="16"/>
        <v>66554000</v>
      </c>
      <c r="J65" s="80">
        <v>13499510</v>
      </c>
      <c r="K65" s="94">
        <v>5959308</v>
      </c>
      <c r="L65" s="81">
        <f t="shared" si="17"/>
        <v>19458818</v>
      </c>
      <c r="M65" s="41">
        <f t="shared" si="18"/>
        <v>0.29237638609249633</v>
      </c>
      <c r="N65" s="108">
        <v>0</v>
      </c>
      <c r="O65" s="109">
        <v>0</v>
      </c>
      <c r="P65" s="110">
        <f t="shared" si="19"/>
        <v>0</v>
      </c>
      <c r="Q65" s="41">
        <f t="shared" si="20"/>
        <v>0</v>
      </c>
      <c r="R65" s="108">
        <v>0</v>
      </c>
      <c r="S65" s="110">
        <v>0</v>
      </c>
      <c r="T65" s="110">
        <f t="shared" si="21"/>
        <v>0</v>
      </c>
      <c r="U65" s="41">
        <f t="shared" si="22"/>
        <v>0</v>
      </c>
      <c r="V65" s="108">
        <v>0</v>
      </c>
      <c r="W65" s="110">
        <v>0</v>
      </c>
      <c r="X65" s="110">
        <f t="shared" si="23"/>
        <v>0</v>
      </c>
      <c r="Y65" s="41">
        <f t="shared" si="24"/>
        <v>0</v>
      </c>
      <c r="Z65" s="80">
        <v>13499510</v>
      </c>
      <c r="AA65" s="81">
        <v>5959308</v>
      </c>
      <c r="AB65" s="81">
        <f t="shared" si="25"/>
        <v>19458818</v>
      </c>
      <c r="AC65" s="41">
        <f t="shared" si="26"/>
        <v>0.29237638609249633</v>
      </c>
      <c r="AD65" s="80">
        <v>13682232</v>
      </c>
      <c r="AE65" s="81">
        <v>2507879</v>
      </c>
      <c r="AF65" s="81">
        <f t="shared" si="27"/>
        <v>16190111</v>
      </c>
      <c r="AG65" s="41">
        <f t="shared" si="28"/>
        <v>0.2110651674163557</v>
      </c>
      <c r="AH65" s="41">
        <f t="shared" si="29"/>
        <v>0.2018952803967804</v>
      </c>
      <c r="AI65" s="13">
        <v>76706693</v>
      </c>
      <c r="AJ65" s="13">
        <v>63095000</v>
      </c>
      <c r="AK65" s="13">
        <v>16190111</v>
      </c>
      <c r="AL65" s="13"/>
    </row>
    <row r="66" spans="1:38" s="14" customFormat="1" ht="12.75">
      <c r="A66" s="30" t="s">
        <v>117</v>
      </c>
      <c r="B66" s="64" t="s">
        <v>356</v>
      </c>
      <c r="C66" s="40" t="s">
        <v>357</v>
      </c>
      <c r="D66" s="80">
        <v>441811322</v>
      </c>
      <c r="E66" s="81">
        <v>196754868</v>
      </c>
      <c r="F66" s="82">
        <f t="shared" si="15"/>
        <v>638566190</v>
      </c>
      <c r="G66" s="80">
        <v>461087123</v>
      </c>
      <c r="H66" s="81">
        <v>295690584</v>
      </c>
      <c r="I66" s="82">
        <f t="shared" si="16"/>
        <v>756777707</v>
      </c>
      <c r="J66" s="80">
        <v>85680301</v>
      </c>
      <c r="K66" s="94">
        <v>28027964</v>
      </c>
      <c r="L66" s="81">
        <f t="shared" si="17"/>
        <v>113708265</v>
      </c>
      <c r="M66" s="41">
        <f t="shared" si="18"/>
        <v>0.17806809502394733</v>
      </c>
      <c r="N66" s="108">
        <v>0</v>
      </c>
      <c r="O66" s="109">
        <v>0</v>
      </c>
      <c r="P66" s="110">
        <f t="shared" si="19"/>
        <v>0</v>
      </c>
      <c r="Q66" s="41">
        <f t="shared" si="20"/>
        <v>0</v>
      </c>
      <c r="R66" s="108">
        <v>0</v>
      </c>
      <c r="S66" s="110">
        <v>0</v>
      </c>
      <c r="T66" s="110">
        <f t="shared" si="21"/>
        <v>0</v>
      </c>
      <c r="U66" s="41">
        <f t="shared" si="22"/>
        <v>0</v>
      </c>
      <c r="V66" s="108">
        <v>0</v>
      </c>
      <c r="W66" s="110">
        <v>0</v>
      </c>
      <c r="X66" s="110">
        <f t="shared" si="23"/>
        <v>0</v>
      </c>
      <c r="Y66" s="41">
        <f t="shared" si="24"/>
        <v>0</v>
      </c>
      <c r="Z66" s="80">
        <v>85680301</v>
      </c>
      <c r="AA66" s="81">
        <v>28027964</v>
      </c>
      <c r="AB66" s="81">
        <f t="shared" si="25"/>
        <v>113708265</v>
      </c>
      <c r="AC66" s="41">
        <f t="shared" si="26"/>
        <v>0.17806809502394733</v>
      </c>
      <c r="AD66" s="80">
        <v>66890571</v>
      </c>
      <c r="AE66" s="81">
        <v>15124616</v>
      </c>
      <c r="AF66" s="81">
        <f t="shared" si="27"/>
        <v>82015187</v>
      </c>
      <c r="AG66" s="41">
        <f t="shared" si="28"/>
        <v>0.16335431290025337</v>
      </c>
      <c r="AH66" s="41">
        <f t="shared" si="29"/>
        <v>0.3864293816704947</v>
      </c>
      <c r="AI66" s="13">
        <v>502069309</v>
      </c>
      <c r="AJ66" s="13">
        <v>669781069</v>
      </c>
      <c r="AK66" s="13">
        <v>82015187</v>
      </c>
      <c r="AL66" s="13"/>
    </row>
    <row r="67" spans="1:38" s="60" customFormat="1" ht="12.75">
      <c r="A67" s="65"/>
      <c r="B67" s="66" t="s">
        <v>358</v>
      </c>
      <c r="C67" s="33"/>
      <c r="D67" s="84">
        <f>SUM(D60:D66)</f>
        <v>2821363691</v>
      </c>
      <c r="E67" s="85">
        <f>SUM(E60:E66)</f>
        <v>530844056</v>
      </c>
      <c r="F67" s="93">
        <f t="shared" si="15"/>
        <v>3352207747</v>
      </c>
      <c r="G67" s="84">
        <f>SUM(G60:G66)</f>
        <v>2840639492</v>
      </c>
      <c r="H67" s="85">
        <f>SUM(H60:H66)</f>
        <v>629779772</v>
      </c>
      <c r="I67" s="93">
        <f t="shared" si="16"/>
        <v>3470419264</v>
      </c>
      <c r="J67" s="84">
        <f>SUM(J60:J66)</f>
        <v>652422835</v>
      </c>
      <c r="K67" s="95">
        <f>SUM(K60:K66)</f>
        <v>42323816</v>
      </c>
      <c r="L67" s="85">
        <f t="shared" si="17"/>
        <v>694746651</v>
      </c>
      <c r="M67" s="45">
        <f t="shared" si="18"/>
        <v>0.20725047593537466</v>
      </c>
      <c r="N67" s="114">
        <f>SUM(N60:N66)</f>
        <v>0</v>
      </c>
      <c r="O67" s="115">
        <f>SUM(O60:O66)</f>
        <v>0</v>
      </c>
      <c r="P67" s="116">
        <f t="shared" si="19"/>
        <v>0</v>
      </c>
      <c r="Q67" s="45">
        <f t="shared" si="20"/>
        <v>0</v>
      </c>
      <c r="R67" s="114">
        <f>SUM(R60:R66)</f>
        <v>0</v>
      </c>
      <c r="S67" s="116">
        <f>SUM(S60:S66)</f>
        <v>0</v>
      </c>
      <c r="T67" s="116">
        <f t="shared" si="21"/>
        <v>0</v>
      </c>
      <c r="U67" s="45">
        <f t="shared" si="22"/>
        <v>0</v>
      </c>
      <c r="V67" s="114">
        <f>SUM(V60:V66)</f>
        <v>0</v>
      </c>
      <c r="W67" s="116">
        <f>SUM(W60:W66)</f>
        <v>0</v>
      </c>
      <c r="X67" s="116">
        <f t="shared" si="23"/>
        <v>0</v>
      </c>
      <c r="Y67" s="45">
        <f t="shared" si="24"/>
        <v>0</v>
      </c>
      <c r="Z67" s="84">
        <f>SUM(Z60:Z66)</f>
        <v>652422835</v>
      </c>
      <c r="AA67" s="85">
        <f>SUM(AA60:AA66)</f>
        <v>42323816</v>
      </c>
      <c r="AB67" s="85">
        <f t="shared" si="25"/>
        <v>694746651</v>
      </c>
      <c r="AC67" s="45">
        <f t="shared" si="26"/>
        <v>0.20725047593537466</v>
      </c>
      <c r="AD67" s="84">
        <f>SUM(AD60:AD66)</f>
        <v>556111048</v>
      </c>
      <c r="AE67" s="85">
        <f>SUM(AE60:AE66)</f>
        <v>39853427</v>
      </c>
      <c r="AF67" s="85">
        <f t="shared" si="27"/>
        <v>595964475</v>
      </c>
      <c r="AG67" s="45">
        <f t="shared" si="28"/>
        <v>0.21417847255177036</v>
      </c>
      <c r="AH67" s="45">
        <f t="shared" si="29"/>
        <v>0.16575178579226546</v>
      </c>
      <c r="AI67" s="67">
        <f>SUM(AI60:AI66)</f>
        <v>2782560114</v>
      </c>
      <c r="AJ67" s="67">
        <f>SUM(AJ60:AJ66)</f>
        <v>2992638646</v>
      </c>
      <c r="AK67" s="67">
        <f>SUM(AK60:AK66)</f>
        <v>595964475</v>
      </c>
      <c r="AL67" s="67"/>
    </row>
    <row r="68" spans="1:38" s="14" customFormat="1" ht="12.75">
      <c r="A68" s="30" t="s">
        <v>98</v>
      </c>
      <c r="B68" s="64" t="s">
        <v>359</v>
      </c>
      <c r="C68" s="40" t="s">
        <v>360</v>
      </c>
      <c r="D68" s="80">
        <v>105991255</v>
      </c>
      <c r="E68" s="81">
        <v>70198000</v>
      </c>
      <c r="F68" s="82">
        <f t="shared" si="15"/>
        <v>176189255</v>
      </c>
      <c r="G68" s="80">
        <v>105991255</v>
      </c>
      <c r="H68" s="81">
        <v>70198000</v>
      </c>
      <c r="I68" s="82">
        <f t="shared" si="16"/>
        <v>176189255</v>
      </c>
      <c r="J68" s="80">
        <v>17808671</v>
      </c>
      <c r="K68" s="94">
        <v>17484512</v>
      </c>
      <c r="L68" s="81">
        <f t="shared" si="17"/>
        <v>35293183</v>
      </c>
      <c r="M68" s="41">
        <f t="shared" si="18"/>
        <v>0.20031404866318323</v>
      </c>
      <c r="N68" s="108">
        <v>0</v>
      </c>
      <c r="O68" s="109">
        <v>0</v>
      </c>
      <c r="P68" s="110">
        <f t="shared" si="19"/>
        <v>0</v>
      </c>
      <c r="Q68" s="41">
        <f t="shared" si="20"/>
        <v>0</v>
      </c>
      <c r="R68" s="108">
        <v>0</v>
      </c>
      <c r="S68" s="110">
        <v>0</v>
      </c>
      <c r="T68" s="110">
        <f t="shared" si="21"/>
        <v>0</v>
      </c>
      <c r="U68" s="41">
        <f t="shared" si="22"/>
        <v>0</v>
      </c>
      <c r="V68" s="108">
        <v>0</v>
      </c>
      <c r="W68" s="110">
        <v>0</v>
      </c>
      <c r="X68" s="110">
        <f t="shared" si="23"/>
        <v>0</v>
      </c>
      <c r="Y68" s="41">
        <f t="shared" si="24"/>
        <v>0</v>
      </c>
      <c r="Z68" s="80">
        <v>17808671</v>
      </c>
      <c r="AA68" s="81">
        <v>17484512</v>
      </c>
      <c r="AB68" s="81">
        <f t="shared" si="25"/>
        <v>35293183</v>
      </c>
      <c r="AC68" s="41">
        <f t="shared" si="26"/>
        <v>0.20031404866318323</v>
      </c>
      <c r="AD68" s="80">
        <v>17455015</v>
      </c>
      <c r="AE68" s="81">
        <v>6909462</v>
      </c>
      <c r="AF68" s="81">
        <f t="shared" si="27"/>
        <v>24364477</v>
      </c>
      <c r="AG68" s="41">
        <f t="shared" si="28"/>
        <v>0.13589606784751107</v>
      </c>
      <c r="AH68" s="41">
        <f t="shared" si="29"/>
        <v>0.4485508143679833</v>
      </c>
      <c r="AI68" s="13">
        <v>179287579</v>
      </c>
      <c r="AJ68" s="13">
        <v>166541580</v>
      </c>
      <c r="AK68" s="13">
        <v>24364477</v>
      </c>
      <c r="AL68" s="13"/>
    </row>
    <row r="69" spans="1:38" s="14" customFormat="1" ht="12.75">
      <c r="A69" s="30" t="s">
        <v>98</v>
      </c>
      <c r="B69" s="64" t="s">
        <v>361</v>
      </c>
      <c r="C69" s="40" t="s">
        <v>362</v>
      </c>
      <c r="D69" s="80">
        <v>813163863</v>
      </c>
      <c r="E69" s="81">
        <v>390852537</v>
      </c>
      <c r="F69" s="82">
        <f t="shared" si="15"/>
        <v>1204016400</v>
      </c>
      <c r="G69" s="80">
        <v>813163863</v>
      </c>
      <c r="H69" s="81">
        <v>390852537</v>
      </c>
      <c r="I69" s="82">
        <f t="shared" si="16"/>
        <v>1204016400</v>
      </c>
      <c r="J69" s="80">
        <v>186706575</v>
      </c>
      <c r="K69" s="94">
        <v>7637395</v>
      </c>
      <c r="L69" s="81">
        <f t="shared" si="17"/>
        <v>194343970</v>
      </c>
      <c r="M69" s="41">
        <f t="shared" si="18"/>
        <v>0.16141305882544457</v>
      </c>
      <c r="N69" s="108">
        <v>0</v>
      </c>
      <c r="O69" s="109">
        <v>0</v>
      </c>
      <c r="P69" s="110">
        <f t="shared" si="19"/>
        <v>0</v>
      </c>
      <c r="Q69" s="41">
        <f t="shared" si="20"/>
        <v>0</v>
      </c>
      <c r="R69" s="108">
        <v>0</v>
      </c>
      <c r="S69" s="110">
        <v>0</v>
      </c>
      <c r="T69" s="110">
        <f t="shared" si="21"/>
        <v>0</v>
      </c>
      <c r="U69" s="41">
        <f t="shared" si="22"/>
        <v>0</v>
      </c>
      <c r="V69" s="108">
        <v>0</v>
      </c>
      <c r="W69" s="110">
        <v>0</v>
      </c>
      <c r="X69" s="110">
        <f t="shared" si="23"/>
        <v>0</v>
      </c>
      <c r="Y69" s="41">
        <f t="shared" si="24"/>
        <v>0</v>
      </c>
      <c r="Z69" s="80">
        <v>186706575</v>
      </c>
      <c r="AA69" s="81">
        <v>7637395</v>
      </c>
      <c r="AB69" s="81">
        <f t="shared" si="25"/>
        <v>194343970</v>
      </c>
      <c r="AC69" s="41">
        <f t="shared" si="26"/>
        <v>0.16141305882544457</v>
      </c>
      <c r="AD69" s="80">
        <v>159973301</v>
      </c>
      <c r="AE69" s="81">
        <v>13753906</v>
      </c>
      <c r="AF69" s="81">
        <f t="shared" si="27"/>
        <v>173727207</v>
      </c>
      <c r="AG69" s="41">
        <f t="shared" si="28"/>
        <v>0.18130710573590986</v>
      </c>
      <c r="AH69" s="41">
        <f t="shared" si="29"/>
        <v>0.11867319665134546</v>
      </c>
      <c r="AI69" s="13">
        <v>958193041</v>
      </c>
      <c r="AJ69" s="13">
        <v>876170931</v>
      </c>
      <c r="AK69" s="13">
        <v>173727207</v>
      </c>
      <c r="AL69" s="13"/>
    </row>
    <row r="70" spans="1:38" s="14" customFormat="1" ht="12.75">
      <c r="A70" s="30" t="s">
        <v>98</v>
      </c>
      <c r="B70" s="64" t="s">
        <v>363</v>
      </c>
      <c r="C70" s="40" t="s">
        <v>364</v>
      </c>
      <c r="D70" s="80">
        <v>60229405</v>
      </c>
      <c r="E70" s="81">
        <v>47524000</v>
      </c>
      <c r="F70" s="82">
        <f t="shared" si="15"/>
        <v>107753405</v>
      </c>
      <c r="G70" s="80">
        <v>60229405</v>
      </c>
      <c r="H70" s="81">
        <v>47524000</v>
      </c>
      <c r="I70" s="82">
        <f t="shared" si="16"/>
        <v>107753405</v>
      </c>
      <c r="J70" s="80">
        <v>12665272</v>
      </c>
      <c r="K70" s="94">
        <v>5548416</v>
      </c>
      <c r="L70" s="81">
        <f t="shared" si="17"/>
        <v>18213688</v>
      </c>
      <c r="M70" s="41">
        <f t="shared" si="18"/>
        <v>0.16903120602082133</v>
      </c>
      <c r="N70" s="108">
        <v>0</v>
      </c>
      <c r="O70" s="109">
        <v>0</v>
      </c>
      <c r="P70" s="110">
        <f t="shared" si="19"/>
        <v>0</v>
      </c>
      <c r="Q70" s="41">
        <f t="shared" si="20"/>
        <v>0</v>
      </c>
      <c r="R70" s="108">
        <v>0</v>
      </c>
      <c r="S70" s="110">
        <v>0</v>
      </c>
      <c r="T70" s="110">
        <f t="shared" si="21"/>
        <v>0</v>
      </c>
      <c r="U70" s="41">
        <f t="shared" si="22"/>
        <v>0</v>
      </c>
      <c r="V70" s="108">
        <v>0</v>
      </c>
      <c r="W70" s="110">
        <v>0</v>
      </c>
      <c r="X70" s="110">
        <f t="shared" si="23"/>
        <v>0</v>
      </c>
      <c r="Y70" s="41">
        <f t="shared" si="24"/>
        <v>0</v>
      </c>
      <c r="Z70" s="80">
        <v>12665272</v>
      </c>
      <c r="AA70" s="81">
        <v>5548416</v>
      </c>
      <c r="AB70" s="81">
        <f t="shared" si="25"/>
        <v>18213688</v>
      </c>
      <c r="AC70" s="41">
        <f t="shared" si="26"/>
        <v>0.16903120602082133</v>
      </c>
      <c r="AD70" s="80">
        <v>11332894</v>
      </c>
      <c r="AE70" s="81">
        <v>4711924</v>
      </c>
      <c r="AF70" s="81">
        <f t="shared" si="27"/>
        <v>16044818</v>
      </c>
      <c r="AG70" s="41">
        <f t="shared" si="28"/>
        <v>0.12049838155207056</v>
      </c>
      <c r="AH70" s="41">
        <f t="shared" si="29"/>
        <v>0.13517573088083634</v>
      </c>
      <c r="AI70" s="13">
        <v>133153805</v>
      </c>
      <c r="AJ70" s="13">
        <v>94862009</v>
      </c>
      <c r="AK70" s="13">
        <v>16044818</v>
      </c>
      <c r="AL70" s="13"/>
    </row>
    <row r="71" spans="1:38" s="14" customFormat="1" ht="12.75">
      <c r="A71" s="30" t="s">
        <v>98</v>
      </c>
      <c r="B71" s="64" t="s">
        <v>365</v>
      </c>
      <c r="C71" s="40" t="s">
        <v>366</v>
      </c>
      <c r="D71" s="80">
        <v>55172012</v>
      </c>
      <c r="E71" s="81">
        <v>39127000</v>
      </c>
      <c r="F71" s="82">
        <f t="shared" si="15"/>
        <v>94299012</v>
      </c>
      <c r="G71" s="80">
        <v>55172012</v>
      </c>
      <c r="H71" s="81">
        <v>39127000</v>
      </c>
      <c r="I71" s="82">
        <f t="shared" si="16"/>
        <v>94299012</v>
      </c>
      <c r="J71" s="80">
        <v>8426932</v>
      </c>
      <c r="K71" s="94">
        <v>1932704</v>
      </c>
      <c r="L71" s="81">
        <f t="shared" si="17"/>
        <v>10359636</v>
      </c>
      <c r="M71" s="41">
        <f t="shared" si="18"/>
        <v>0.109859433097772</v>
      </c>
      <c r="N71" s="108">
        <v>0</v>
      </c>
      <c r="O71" s="109">
        <v>0</v>
      </c>
      <c r="P71" s="110">
        <f t="shared" si="19"/>
        <v>0</v>
      </c>
      <c r="Q71" s="41">
        <f t="shared" si="20"/>
        <v>0</v>
      </c>
      <c r="R71" s="108">
        <v>0</v>
      </c>
      <c r="S71" s="110">
        <v>0</v>
      </c>
      <c r="T71" s="110">
        <f t="shared" si="21"/>
        <v>0</v>
      </c>
      <c r="U71" s="41">
        <f t="shared" si="22"/>
        <v>0</v>
      </c>
      <c r="V71" s="108">
        <v>0</v>
      </c>
      <c r="W71" s="110">
        <v>0</v>
      </c>
      <c r="X71" s="110">
        <f t="shared" si="23"/>
        <v>0</v>
      </c>
      <c r="Y71" s="41">
        <f t="shared" si="24"/>
        <v>0</v>
      </c>
      <c r="Z71" s="80">
        <v>8426932</v>
      </c>
      <c r="AA71" s="81">
        <v>1932704</v>
      </c>
      <c r="AB71" s="81">
        <f t="shared" si="25"/>
        <v>10359636</v>
      </c>
      <c r="AC71" s="41">
        <f t="shared" si="26"/>
        <v>0.109859433097772</v>
      </c>
      <c r="AD71" s="80">
        <v>9622428</v>
      </c>
      <c r="AE71" s="81">
        <v>5000032</v>
      </c>
      <c r="AF71" s="81">
        <f t="shared" si="27"/>
        <v>14622460</v>
      </c>
      <c r="AG71" s="41">
        <f t="shared" si="28"/>
        <v>0.28292591374339726</v>
      </c>
      <c r="AH71" s="41">
        <f t="shared" si="29"/>
        <v>-0.2915257761006014</v>
      </c>
      <c r="AI71" s="13">
        <v>51683000</v>
      </c>
      <c r="AJ71" s="13">
        <v>69121885</v>
      </c>
      <c r="AK71" s="13">
        <v>14622460</v>
      </c>
      <c r="AL71" s="13"/>
    </row>
    <row r="72" spans="1:38" s="14" customFormat="1" ht="12.75">
      <c r="A72" s="30" t="s">
        <v>117</v>
      </c>
      <c r="B72" s="64" t="s">
        <v>367</v>
      </c>
      <c r="C72" s="40" t="s">
        <v>368</v>
      </c>
      <c r="D72" s="80">
        <v>364029310</v>
      </c>
      <c r="E72" s="81">
        <v>254825200</v>
      </c>
      <c r="F72" s="82">
        <f t="shared" si="15"/>
        <v>618854510</v>
      </c>
      <c r="G72" s="80">
        <v>364029310</v>
      </c>
      <c r="H72" s="81">
        <v>254825200</v>
      </c>
      <c r="I72" s="82">
        <f t="shared" si="16"/>
        <v>618854510</v>
      </c>
      <c r="J72" s="80">
        <v>76118860</v>
      </c>
      <c r="K72" s="94">
        <v>29808559</v>
      </c>
      <c r="L72" s="81">
        <f t="shared" si="17"/>
        <v>105927419</v>
      </c>
      <c r="M72" s="41">
        <f t="shared" si="18"/>
        <v>0.1711669177299847</v>
      </c>
      <c r="N72" s="108">
        <v>0</v>
      </c>
      <c r="O72" s="109">
        <v>0</v>
      </c>
      <c r="P72" s="110">
        <f t="shared" si="19"/>
        <v>0</v>
      </c>
      <c r="Q72" s="41">
        <f t="shared" si="20"/>
        <v>0</v>
      </c>
      <c r="R72" s="108">
        <v>0</v>
      </c>
      <c r="S72" s="110">
        <v>0</v>
      </c>
      <c r="T72" s="110">
        <f t="shared" si="21"/>
        <v>0</v>
      </c>
      <c r="U72" s="41">
        <f t="shared" si="22"/>
        <v>0</v>
      </c>
      <c r="V72" s="108">
        <v>0</v>
      </c>
      <c r="W72" s="110">
        <v>0</v>
      </c>
      <c r="X72" s="110">
        <f t="shared" si="23"/>
        <v>0</v>
      </c>
      <c r="Y72" s="41">
        <f t="shared" si="24"/>
        <v>0</v>
      </c>
      <c r="Z72" s="80">
        <v>76118860</v>
      </c>
      <c r="AA72" s="81">
        <v>29808559</v>
      </c>
      <c r="AB72" s="81">
        <f t="shared" si="25"/>
        <v>105927419</v>
      </c>
      <c r="AC72" s="41">
        <f t="shared" si="26"/>
        <v>0.1711669177299847</v>
      </c>
      <c r="AD72" s="80">
        <v>79609869</v>
      </c>
      <c r="AE72" s="81">
        <v>14739301</v>
      </c>
      <c r="AF72" s="81">
        <f t="shared" si="27"/>
        <v>94349170</v>
      </c>
      <c r="AG72" s="41">
        <f t="shared" si="28"/>
        <v>0.16281425003508215</v>
      </c>
      <c r="AH72" s="41">
        <f t="shared" si="29"/>
        <v>0.1227170201921226</v>
      </c>
      <c r="AI72" s="13">
        <v>579489633</v>
      </c>
      <c r="AJ72" s="13">
        <v>621052752</v>
      </c>
      <c r="AK72" s="13">
        <v>94349170</v>
      </c>
      <c r="AL72" s="13"/>
    </row>
    <row r="73" spans="1:38" s="60" customFormat="1" ht="12.75">
      <c r="A73" s="65"/>
      <c r="B73" s="66" t="s">
        <v>369</v>
      </c>
      <c r="C73" s="33"/>
      <c r="D73" s="84">
        <f>SUM(D68:D72)</f>
        <v>1398585845</v>
      </c>
      <c r="E73" s="85">
        <f>SUM(E68:E72)</f>
        <v>802526737</v>
      </c>
      <c r="F73" s="93">
        <f t="shared" si="15"/>
        <v>2201112582</v>
      </c>
      <c r="G73" s="84">
        <f>SUM(G68:G72)</f>
        <v>1398585845</v>
      </c>
      <c r="H73" s="85">
        <f>SUM(H68:H72)</f>
        <v>802526737</v>
      </c>
      <c r="I73" s="93">
        <f t="shared" si="16"/>
        <v>2201112582</v>
      </c>
      <c r="J73" s="84">
        <f>SUM(J68:J72)</f>
        <v>301726310</v>
      </c>
      <c r="K73" s="95">
        <f>SUM(K68:K72)</f>
        <v>62411586</v>
      </c>
      <c r="L73" s="85">
        <f t="shared" si="17"/>
        <v>364137896</v>
      </c>
      <c r="M73" s="45">
        <f t="shared" si="18"/>
        <v>0.16543356254369002</v>
      </c>
      <c r="N73" s="114">
        <f>SUM(N68:N72)</f>
        <v>0</v>
      </c>
      <c r="O73" s="115">
        <f>SUM(O68:O72)</f>
        <v>0</v>
      </c>
      <c r="P73" s="116">
        <f t="shared" si="19"/>
        <v>0</v>
      </c>
      <c r="Q73" s="45">
        <f t="shared" si="20"/>
        <v>0</v>
      </c>
      <c r="R73" s="114">
        <f>SUM(R68:R72)</f>
        <v>0</v>
      </c>
      <c r="S73" s="116">
        <f>SUM(S68:S72)</f>
        <v>0</v>
      </c>
      <c r="T73" s="116">
        <f t="shared" si="21"/>
        <v>0</v>
      </c>
      <c r="U73" s="45">
        <f t="shared" si="22"/>
        <v>0</v>
      </c>
      <c r="V73" s="114">
        <f>SUM(V68:V72)</f>
        <v>0</v>
      </c>
      <c r="W73" s="116">
        <f>SUM(W68:W72)</f>
        <v>0</v>
      </c>
      <c r="X73" s="116">
        <f t="shared" si="23"/>
        <v>0</v>
      </c>
      <c r="Y73" s="45">
        <f t="shared" si="24"/>
        <v>0</v>
      </c>
      <c r="Z73" s="84">
        <f>SUM(Z68:Z72)</f>
        <v>301726310</v>
      </c>
      <c r="AA73" s="85">
        <f>SUM(AA68:AA72)</f>
        <v>62411586</v>
      </c>
      <c r="AB73" s="85">
        <f t="shared" si="25"/>
        <v>364137896</v>
      </c>
      <c r="AC73" s="45">
        <f t="shared" si="26"/>
        <v>0.16543356254369002</v>
      </c>
      <c r="AD73" s="84">
        <f>SUM(AD68:AD72)</f>
        <v>277993507</v>
      </c>
      <c r="AE73" s="85">
        <f>SUM(AE68:AE72)</f>
        <v>45114625</v>
      </c>
      <c r="AF73" s="85">
        <f t="shared" si="27"/>
        <v>323108132</v>
      </c>
      <c r="AG73" s="45">
        <f t="shared" si="28"/>
        <v>0.16989532699483756</v>
      </c>
      <c r="AH73" s="45">
        <f t="shared" si="29"/>
        <v>0.12698462197788318</v>
      </c>
      <c r="AI73" s="67">
        <f>SUM(AI68:AI72)</f>
        <v>1901807058</v>
      </c>
      <c r="AJ73" s="67">
        <f>SUM(AJ68:AJ72)</f>
        <v>1827749157</v>
      </c>
      <c r="AK73" s="67">
        <f>SUM(AK68:AK72)</f>
        <v>323108132</v>
      </c>
      <c r="AL73" s="67"/>
    </row>
    <row r="74" spans="1:38" s="14" customFormat="1" ht="12.75">
      <c r="A74" s="30" t="s">
        <v>98</v>
      </c>
      <c r="B74" s="64" t="s">
        <v>370</v>
      </c>
      <c r="C74" s="40" t="s">
        <v>371</v>
      </c>
      <c r="D74" s="80">
        <v>47520000</v>
      </c>
      <c r="E74" s="81">
        <v>41604269</v>
      </c>
      <c r="F74" s="82">
        <f aca="true" t="shared" si="30" ref="F74:F81">$D74+$E74</f>
        <v>89124269</v>
      </c>
      <c r="G74" s="80">
        <v>47520000</v>
      </c>
      <c r="H74" s="81">
        <v>41604269</v>
      </c>
      <c r="I74" s="82">
        <f aca="true" t="shared" si="31" ref="I74:I81">$G74+$H74</f>
        <v>89124269</v>
      </c>
      <c r="J74" s="80">
        <v>8001024</v>
      </c>
      <c r="K74" s="94">
        <v>5889009</v>
      </c>
      <c r="L74" s="81">
        <f aca="true" t="shared" si="32" ref="L74:L81">$J74+$K74</f>
        <v>13890033</v>
      </c>
      <c r="M74" s="41">
        <f aca="true" t="shared" si="33" ref="M74:M81">IF($F74=0,0,$L74/$F74)</f>
        <v>0.15585017589316777</v>
      </c>
      <c r="N74" s="108">
        <v>0</v>
      </c>
      <c r="O74" s="109">
        <v>0</v>
      </c>
      <c r="P74" s="110">
        <f aca="true" t="shared" si="34" ref="P74:P81">$N74+$O74</f>
        <v>0</v>
      </c>
      <c r="Q74" s="41">
        <f aca="true" t="shared" si="35" ref="Q74:Q81">IF($F74=0,0,$P74/$F74)</f>
        <v>0</v>
      </c>
      <c r="R74" s="108">
        <v>0</v>
      </c>
      <c r="S74" s="110">
        <v>0</v>
      </c>
      <c r="T74" s="110">
        <f aca="true" t="shared" si="36" ref="T74:T81">$R74+$S74</f>
        <v>0</v>
      </c>
      <c r="U74" s="41">
        <f aca="true" t="shared" si="37" ref="U74:U81">IF($I74=0,0,$T74/$I74)</f>
        <v>0</v>
      </c>
      <c r="V74" s="108">
        <v>0</v>
      </c>
      <c r="W74" s="110">
        <v>0</v>
      </c>
      <c r="X74" s="110">
        <f aca="true" t="shared" si="38" ref="X74:X81">$V74+$W74</f>
        <v>0</v>
      </c>
      <c r="Y74" s="41">
        <f aca="true" t="shared" si="39" ref="Y74:Y81">IF($I74=0,0,$X74/$I74)</f>
        <v>0</v>
      </c>
      <c r="Z74" s="80">
        <v>8001024</v>
      </c>
      <c r="AA74" s="81">
        <v>5889009</v>
      </c>
      <c r="AB74" s="81">
        <f aca="true" t="shared" si="40" ref="AB74:AB81">$Z74+$AA74</f>
        <v>13890033</v>
      </c>
      <c r="AC74" s="41">
        <f aca="true" t="shared" si="41" ref="AC74:AC81">IF($F74=0,0,$AB74/$F74)</f>
        <v>0.15585017589316777</v>
      </c>
      <c r="AD74" s="80">
        <v>8022878</v>
      </c>
      <c r="AE74" s="81">
        <v>3032945</v>
      </c>
      <c r="AF74" s="81">
        <f aca="true" t="shared" si="42" ref="AF74:AF81">$AD74+$AE74</f>
        <v>11055823</v>
      </c>
      <c r="AG74" s="41">
        <f aca="true" t="shared" si="43" ref="AG74:AG81">IF($AI74=0,0,$AK74/$AI74)</f>
        <v>0.16013184728136495</v>
      </c>
      <c r="AH74" s="41">
        <f aca="true" t="shared" si="44" ref="AH74:AH81">IF($AF74=0,0,(($L74/$AF74)-1))</f>
        <v>0.2563545020574225</v>
      </c>
      <c r="AI74" s="13">
        <v>69042000</v>
      </c>
      <c r="AJ74" s="13">
        <v>74870787</v>
      </c>
      <c r="AK74" s="13">
        <v>11055823</v>
      </c>
      <c r="AL74" s="13"/>
    </row>
    <row r="75" spans="1:38" s="14" customFormat="1" ht="12.75">
      <c r="A75" s="30" t="s">
        <v>98</v>
      </c>
      <c r="B75" s="64" t="s">
        <v>372</v>
      </c>
      <c r="C75" s="40" t="s">
        <v>373</v>
      </c>
      <c r="D75" s="80">
        <v>26289739</v>
      </c>
      <c r="E75" s="81">
        <v>8374000</v>
      </c>
      <c r="F75" s="82">
        <f t="shared" si="30"/>
        <v>34663739</v>
      </c>
      <c r="G75" s="80">
        <v>26289739</v>
      </c>
      <c r="H75" s="81">
        <v>8374000</v>
      </c>
      <c r="I75" s="82">
        <f t="shared" si="31"/>
        <v>34663739</v>
      </c>
      <c r="J75" s="80">
        <v>10747374</v>
      </c>
      <c r="K75" s="94">
        <v>1236326</v>
      </c>
      <c r="L75" s="81">
        <f t="shared" si="32"/>
        <v>11983700</v>
      </c>
      <c r="M75" s="41">
        <f t="shared" si="33"/>
        <v>0.34571284996116547</v>
      </c>
      <c r="N75" s="108">
        <v>0</v>
      </c>
      <c r="O75" s="109">
        <v>0</v>
      </c>
      <c r="P75" s="110">
        <f t="shared" si="34"/>
        <v>0</v>
      </c>
      <c r="Q75" s="41">
        <f t="shared" si="35"/>
        <v>0</v>
      </c>
      <c r="R75" s="108">
        <v>0</v>
      </c>
      <c r="S75" s="110">
        <v>0</v>
      </c>
      <c r="T75" s="110">
        <f t="shared" si="36"/>
        <v>0</v>
      </c>
      <c r="U75" s="41">
        <f t="shared" si="37"/>
        <v>0</v>
      </c>
      <c r="V75" s="108">
        <v>0</v>
      </c>
      <c r="W75" s="110">
        <v>0</v>
      </c>
      <c r="X75" s="110">
        <f t="shared" si="38"/>
        <v>0</v>
      </c>
      <c r="Y75" s="41">
        <f t="shared" si="39"/>
        <v>0</v>
      </c>
      <c r="Z75" s="80">
        <v>10747374</v>
      </c>
      <c r="AA75" s="81">
        <v>1236326</v>
      </c>
      <c r="AB75" s="81">
        <f t="shared" si="40"/>
        <v>11983700</v>
      </c>
      <c r="AC75" s="41">
        <f t="shared" si="41"/>
        <v>0.34571284996116547</v>
      </c>
      <c r="AD75" s="80">
        <v>5845127</v>
      </c>
      <c r="AE75" s="81">
        <v>1559635</v>
      </c>
      <c r="AF75" s="81">
        <f t="shared" si="42"/>
        <v>7404762</v>
      </c>
      <c r="AG75" s="41">
        <f t="shared" si="43"/>
        <v>0.18400222549209752</v>
      </c>
      <c r="AH75" s="41">
        <f t="shared" si="44"/>
        <v>0.6183774711462704</v>
      </c>
      <c r="AI75" s="13">
        <v>40242785</v>
      </c>
      <c r="AJ75" s="13">
        <v>38220525</v>
      </c>
      <c r="AK75" s="13">
        <v>7404762</v>
      </c>
      <c r="AL75" s="13"/>
    </row>
    <row r="76" spans="1:38" s="14" customFormat="1" ht="12.75">
      <c r="A76" s="30" t="s">
        <v>98</v>
      </c>
      <c r="B76" s="64" t="s">
        <v>374</v>
      </c>
      <c r="C76" s="40" t="s">
        <v>375</v>
      </c>
      <c r="D76" s="80">
        <v>303040409</v>
      </c>
      <c r="E76" s="81">
        <v>90440560</v>
      </c>
      <c r="F76" s="82">
        <f t="shared" si="30"/>
        <v>393480969</v>
      </c>
      <c r="G76" s="80">
        <v>303040409</v>
      </c>
      <c r="H76" s="81">
        <v>90440560</v>
      </c>
      <c r="I76" s="82">
        <f t="shared" si="31"/>
        <v>393480969</v>
      </c>
      <c r="J76" s="80">
        <v>67731185</v>
      </c>
      <c r="K76" s="94">
        <v>9634569</v>
      </c>
      <c r="L76" s="81">
        <f t="shared" si="32"/>
        <v>77365754</v>
      </c>
      <c r="M76" s="41">
        <f t="shared" si="33"/>
        <v>0.1966187950502887</v>
      </c>
      <c r="N76" s="108">
        <v>0</v>
      </c>
      <c r="O76" s="109">
        <v>0</v>
      </c>
      <c r="P76" s="110">
        <f t="shared" si="34"/>
        <v>0</v>
      </c>
      <c r="Q76" s="41">
        <f t="shared" si="35"/>
        <v>0</v>
      </c>
      <c r="R76" s="108">
        <v>0</v>
      </c>
      <c r="S76" s="110">
        <v>0</v>
      </c>
      <c r="T76" s="110">
        <f t="shared" si="36"/>
        <v>0</v>
      </c>
      <c r="U76" s="41">
        <f t="shared" si="37"/>
        <v>0</v>
      </c>
      <c r="V76" s="108">
        <v>0</v>
      </c>
      <c r="W76" s="110">
        <v>0</v>
      </c>
      <c r="X76" s="110">
        <f t="shared" si="38"/>
        <v>0</v>
      </c>
      <c r="Y76" s="41">
        <f t="shared" si="39"/>
        <v>0</v>
      </c>
      <c r="Z76" s="80">
        <v>67731185</v>
      </c>
      <c r="AA76" s="81">
        <v>9634569</v>
      </c>
      <c r="AB76" s="81">
        <f t="shared" si="40"/>
        <v>77365754</v>
      </c>
      <c r="AC76" s="41">
        <f t="shared" si="41"/>
        <v>0.1966187950502887</v>
      </c>
      <c r="AD76" s="80">
        <v>51371243</v>
      </c>
      <c r="AE76" s="81">
        <v>4404873</v>
      </c>
      <c r="AF76" s="81">
        <f t="shared" si="42"/>
        <v>55776116</v>
      </c>
      <c r="AG76" s="41">
        <f t="shared" si="43"/>
        <v>0.14046763905802068</v>
      </c>
      <c r="AH76" s="41">
        <f t="shared" si="44"/>
        <v>0.38707675521902596</v>
      </c>
      <c r="AI76" s="13">
        <v>397074489</v>
      </c>
      <c r="AJ76" s="13">
        <v>338782333</v>
      </c>
      <c r="AK76" s="13">
        <v>55776116</v>
      </c>
      <c r="AL76" s="13"/>
    </row>
    <row r="77" spans="1:38" s="14" customFormat="1" ht="12.75">
      <c r="A77" s="30" t="s">
        <v>98</v>
      </c>
      <c r="B77" s="64" t="s">
        <v>376</v>
      </c>
      <c r="C77" s="40" t="s">
        <v>377</v>
      </c>
      <c r="D77" s="80">
        <v>61793723</v>
      </c>
      <c r="E77" s="81">
        <v>27222399</v>
      </c>
      <c r="F77" s="82">
        <f t="shared" si="30"/>
        <v>89016122</v>
      </c>
      <c r="G77" s="80">
        <v>61793723</v>
      </c>
      <c r="H77" s="81">
        <v>27222399</v>
      </c>
      <c r="I77" s="82">
        <f t="shared" si="31"/>
        <v>89016122</v>
      </c>
      <c r="J77" s="80">
        <v>5620326</v>
      </c>
      <c r="K77" s="94">
        <v>1025641</v>
      </c>
      <c r="L77" s="81">
        <f t="shared" si="32"/>
        <v>6645967</v>
      </c>
      <c r="M77" s="41">
        <f t="shared" si="33"/>
        <v>0.07466026210398156</v>
      </c>
      <c r="N77" s="108">
        <v>0</v>
      </c>
      <c r="O77" s="109">
        <v>0</v>
      </c>
      <c r="P77" s="110">
        <f t="shared" si="34"/>
        <v>0</v>
      </c>
      <c r="Q77" s="41">
        <f t="shared" si="35"/>
        <v>0</v>
      </c>
      <c r="R77" s="108">
        <v>0</v>
      </c>
      <c r="S77" s="110">
        <v>0</v>
      </c>
      <c r="T77" s="110">
        <f t="shared" si="36"/>
        <v>0</v>
      </c>
      <c r="U77" s="41">
        <f t="shared" si="37"/>
        <v>0</v>
      </c>
      <c r="V77" s="108">
        <v>0</v>
      </c>
      <c r="W77" s="110">
        <v>0</v>
      </c>
      <c r="X77" s="110">
        <f t="shared" si="38"/>
        <v>0</v>
      </c>
      <c r="Y77" s="41">
        <f t="shared" si="39"/>
        <v>0</v>
      </c>
      <c r="Z77" s="80">
        <v>5620326</v>
      </c>
      <c r="AA77" s="81">
        <v>1025641</v>
      </c>
      <c r="AB77" s="81">
        <f t="shared" si="40"/>
        <v>6645967</v>
      </c>
      <c r="AC77" s="41">
        <f t="shared" si="41"/>
        <v>0.07466026210398156</v>
      </c>
      <c r="AD77" s="80">
        <v>7636138</v>
      </c>
      <c r="AE77" s="81">
        <v>0</v>
      </c>
      <c r="AF77" s="81">
        <f t="shared" si="42"/>
        <v>7636138</v>
      </c>
      <c r="AG77" s="41">
        <f t="shared" si="43"/>
        <v>0.0795386442028985</v>
      </c>
      <c r="AH77" s="41">
        <f t="shared" si="44"/>
        <v>-0.1296690814126198</v>
      </c>
      <c r="AI77" s="13">
        <v>96005383</v>
      </c>
      <c r="AJ77" s="13">
        <v>114501550</v>
      </c>
      <c r="AK77" s="13">
        <v>7636138</v>
      </c>
      <c r="AL77" s="13"/>
    </row>
    <row r="78" spans="1:38" s="14" customFormat="1" ht="12.75">
      <c r="A78" s="30" t="s">
        <v>98</v>
      </c>
      <c r="B78" s="64" t="s">
        <v>378</v>
      </c>
      <c r="C78" s="40" t="s">
        <v>379</v>
      </c>
      <c r="D78" s="80">
        <v>101316189</v>
      </c>
      <c r="E78" s="81">
        <v>52703600</v>
      </c>
      <c r="F78" s="82">
        <f t="shared" si="30"/>
        <v>154019789</v>
      </c>
      <c r="G78" s="80">
        <v>101316189</v>
      </c>
      <c r="H78" s="81">
        <v>52703600</v>
      </c>
      <c r="I78" s="82">
        <f t="shared" si="31"/>
        <v>154019789</v>
      </c>
      <c r="J78" s="80">
        <v>24440387</v>
      </c>
      <c r="K78" s="94">
        <v>10139680</v>
      </c>
      <c r="L78" s="81">
        <f t="shared" si="32"/>
        <v>34580067</v>
      </c>
      <c r="M78" s="41">
        <f t="shared" si="33"/>
        <v>0.22451703917085616</v>
      </c>
      <c r="N78" s="108">
        <v>0</v>
      </c>
      <c r="O78" s="109">
        <v>0</v>
      </c>
      <c r="P78" s="110">
        <f t="shared" si="34"/>
        <v>0</v>
      </c>
      <c r="Q78" s="41">
        <f t="shared" si="35"/>
        <v>0</v>
      </c>
      <c r="R78" s="108">
        <v>0</v>
      </c>
      <c r="S78" s="110">
        <v>0</v>
      </c>
      <c r="T78" s="110">
        <f t="shared" si="36"/>
        <v>0</v>
      </c>
      <c r="U78" s="41">
        <f t="shared" si="37"/>
        <v>0</v>
      </c>
      <c r="V78" s="108">
        <v>0</v>
      </c>
      <c r="W78" s="110">
        <v>0</v>
      </c>
      <c r="X78" s="110">
        <f t="shared" si="38"/>
        <v>0</v>
      </c>
      <c r="Y78" s="41">
        <f t="shared" si="39"/>
        <v>0</v>
      </c>
      <c r="Z78" s="80">
        <v>24440387</v>
      </c>
      <c r="AA78" s="81">
        <v>10139680</v>
      </c>
      <c r="AB78" s="81">
        <f t="shared" si="40"/>
        <v>34580067</v>
      </c>
      <c r="AC78" s="41">
        <f t="shared" si="41"/>
        <v>0.22451703917085616</v>
      </c>
      <c r="AD78" s="80">
        <v>19784512</v>
      </c>
      <c r="AE78" s="81">
        <v>7347898</v>
      </c>
      <c r="AF78" s="81">
        <f t="shared" si="42"/>
        <v>27132410</v>
      </c>
      <c r="AG78" s="41">
        <f t="shared" si="43"/>
        <v>0.23227910445002525</v>
      </c>
      <c r="AH78" s="41">
        <f t="shared" si="44"/>
        <v>0.2744930140743118</v>
      </c>
      <c r="AI78" s="13">
        <v>116809517</v>
      </c>
      <c r="AJ78" s="13">
        <v>133866027</v>
      </c>
      <c r="AK78" s="13">
        <v>27132410</v>
      </c>
      <c r="AL78" s="13"/>
    </row>
    <row r="79" spans="1:38" s="14" customFormat="1" ht="12.75">
      <c r="A79" s="30" t="s">
        <v>117</v>
      </c>
      <c r="B79" s="64" t="s">
        <v>380</v>
      </c>
      <c r="C79" s="40" t="s">
        <v>381</v>
      </c>
      <c r="D79" s="80">
        <v>304549909</v>
      </c>
      <c r="E79" s="81">
        <v>294807705</v>
      </c>
      <c r="F79" s="82">
        <f t="shared" si="30"/>
        <v>599357614</v>
      </c>
      <c r="G79" s="80">
        <v>304549909</v>
      </c>
      <c r="H79" s="81">
        <v>294807705</v>
      </c>
      <c r="I79" s="82">
        <f t="shared" si="31"/>
        <v>599357614</v>
      </c>
      <c r="J79" s="80">
        <v>47684270</v>
      </c>
      <c r="K79" s="94">
        <v>42362239</v>
      </c>
      <c r="L79" s="81">
        <f t="shared" si="32"/>
        <v>90046509</v>
      </c>
      <c r="M79" s="41">
        <f t="shared" si="33"/>
        <v>0.15023836670572438</v>
      </c>
      <c r="N79" s="108">
        <v>0</v>
      </c>
      <c r="O79" s="109">
        <v>0</v>
      </c>
      <c r="P79" s="110">
        <f t="shared" si="34"/>
        <v>0</v>
      </c>
      <c r="Q79" s="41">
        <f t="shared" si="35"/>
        <v>0</v>
      </c>
      <c r="R79" s="108">
        <v>0</v>
      </c>
      <c r="S79" s="110">
        <v>0</v>
      </c>
      <c r="T79" s="110">
        <f t="shared" si="36"/>
        <v>0</v>
      </c>
      <c r="U79" s="41">
        <f t="shared" si="37"/>
        <v>0</v>
      </c>
      <c r="V79" s="108">
        <v>0</v>
      </c>
      <c r="W79" s="110">
        <v>0</v>
      </c>
      <c r="X79" s="110">
        <f t="shared" si="38"/>
        <v>0</v>
      </c>
      <c r="Y79" s="41">
        <f t="shared" si="39"/>
        <v>0</v>
      </c>
      <c r="Z79" s="80">
        <v>47684270</v>
      </c>
      <c r="AA79" s="81">
        <v>42362239</v>
      </c>
      <c r="AB79" s="81">
        <f t="shared" si="40"/>
        <v>90046509</v>
      </c>
      <c r="AC79" s="41">
        <f t="shared" si="41"/>
        <v>0.15023836670572438</v>
      </c>
      <c r="AD79" s="80">
        <v>37161054</v>
      </c>
      <c r="AE79" s="81">
        <v>15804802</v>
      </c>
      <c r="AF79" s="81">
        <f t="shared" si="42"/>
        <v>52965856</v>
      </c>
      <c r="AG79" s="41">
        <f t="shared" si="43"/>
        <v>0.1084946627572321</v>
      </c>
      <c r="AH79" s="41">
        <f t="shared" si="44"/>
        <v>0.7000859761428193</v>
      </c>
      <c r="AI79" s="13">
        <v>488188586</v>
      </c>
      <c r="AJ79" s="13">
        <v>533716711</v>
      </c>
      <c r="AK79" s="13">
        <v>52965856</v>
      </c>
      <c r="AL79" s="13"/>
    </row>
    <row r="80" spans="1:38" s="60" customFormat="1" ht="12.75">
      <c r="A80" s="65"/>
      <c r="B80" s="66" t="s">
        <v>382</v>
      </c>
      <c r="C80" s="33"/>
      <c r="D80" s="84">
        <f>SUM(D74:D79)</f>
        <v>844509969</v>
      </c>
      <c r="E80" s="85">
        <f>SUM(E74:E79)</f>
        <v>515152533</v>
      </c>
      <c r="F80" s="86">
        <f t="shared" si="30"/>
        <v>1359662502</v>
      </c>
      <c r="G80" s="84">
        <f>SUM(G74:G79)</f>
        <v>844509969</v>
      </c>
      <c r="H80" s="85">
        <f>SUM(H74:H79)</f>
        <v>515152533</v>
      </c>
      <c r="I80" s="93">
        <f t="shared" si="31"/>
        <v>1359662502</v>
      </c>
      <c r="J80" s="84">
        <f>SUM(J74:J79)</f>
        <v>164224566</v>
      </c>
      <c r="K80" s="95">
        <f>SUM(K74:K79)</f>
        <v>70287464</v>
      </c>
      <c r="L80" s="85">
        <f t="shared" si="32"/>
        <v>234512030</v>
      </c>
      <c r="M80" s="45">
        <f t="shared" si="33"/>
        <v>0.17247811839706087</v>
      </c>
      <c r="N80" s="114">
        <f>SUM(N74:N79)</f>
        <v>0</v>
      </c>
      <c r="O80" s="115">
        <f>SUM(O74:O79)</f>
        <v>0</v>
      </c>
      <c r="P80" s="116">
        <f t="shared" si="34"/>
        <v>0</v>
      </c>
      <c r="Q80" s="45">
        <f t="shared" si="35"/>
        <v>0</v>
      </c>
      <c r="R80" s="114">
        <f>SUM(R74:R79)</f>
        <v>0</v>
      </c>
      <c r="S80" s="116">
        <f>SUM(S74:S79)</f>
        <v>0</v>
      </c>
      <c r="T80" s="116">
        <f t="shared" si="36"/>
        <v>0</v>
      </c>
      <c r="U80" s="45">
        <f t="shared" si="37"/>
        <v>0</v>
      </c>
      <c r="V80" s="114">
        <f>SUM(V74:V79)</f>
        <v>0</v>
      </c>
      <c r="W80" s="116">
        <f>SUM(W74:W79)</f>
        <v>0</v>
      </c>
      <c r="X80" s="116">
        <f t="shared" si="38"/>
        <v>0</v>
      </c>
      <c r="Y80" s="45">
        <f t="shared" si="39"/>
        <v>0</v>
      </c>
      <c r="Z80" s="84">
        <f>SUM(Z74:Z79)</f>
        <v>164224566</v>
      </c>
      <c r="AA80" s="85">
        <f>SUM(AA74:AA79)</f>
        <v>70287464</v>
      </c>
      <c r="AB80" s="85">
        <f t="shared" si="40"/>
        <v>234512030</v>
      </c>
      <c r="AC80" s="45">
        <f t="shared" si="41"/>
        <v>0.17247811839706087</v>
      </c>
      <c r="AD80" s="84">
        <f>SUM(AD74:AD79)</f>
        <v>129820952</v>
      </c>
      <c r="AE80" s="85">
        <f>SUM(AE74:AE79)</f>
        <v>32150153</v>
      </c>
      <c r="AF80" s="85">
        <f t="shared" si="42"/>
        <v>161971105</v>
      </c>
      <c r="AG80" s="45">
        <f t="shared" si="43"/>
        <v>0.13415280839041283</v>
      </c>
      <c r="AH80" s="45">
        <f t="shared" si="44"/>
        <v>0.4478633704449939</v>
      </c>
      <c r="AI80" s="67">
        <f>SUM(AI74:AI79)</f>
        <v>1207362760</v>
      </c>
      <c r="AJ80" s="67">
        <f>SUM(AJ74:AJ79)</f>
        <v>1233957933</v>
      </c>
      <c r="AK80" s="67">
        <f>SUM(AK74:AK79)</f>
        <v>161971105</v>
      </c>
      <c r="AL80" s="67"/>
    </row>
    <row r="81" spans="1:38" s="60" customFormat="1" ht="12.75">
      <c r="A81" s="65"/>
      <c r="B81" s="66" t="s">
        <v>383</v>
      </c>
      <c r="C81" s="33"/>
      <c r="D81" s="84">
        <f>SUM(D9,D11:D17,D19:D26,D28:D33,D35:D39,D41:D44,D46:D51,D53:D58,D60:D66,D68:D72,D74:D79)</f>
        <v>39977186432</v>
      </c>
      <c r="E81" s="85">
        <f>SUM(E9,E11:E17,E19:E26,E28:E33,E35:E39,E41:E44,E46:E51,E53:E58,E60:E66,E68:E72,E74:E79)</f>
        <v>10176062828</v>
      </c>
      <c r="F81" s="86">
        <f t="shared" si="30"/>
        <v>50153249260</v>
      </c>
      <c r="G81" s="84">
        <f>SUM(G9,G11:G17,G19:G26,G28:G33,G35:G39,G41:G44,G46:G51,G53:G58,G60:G66,G68:G72,G74:G79)</f>
        <v>40007284233</v>
      </c>
      <c r="H81" s="85">
        <f>SUM(H9,H11:H17,H19:H26,H28:H33,H35:H39,H41:H44,H46:H51,H53:H58,H60:H66,H68:H72,H74:H79)</f>
        <v>10274998544</v>
      </c>
      <c r="I81" s="93">
        <f t="shared" si="31"/>
        <v>50282282777</v>
      </c>
      <c r="J81" s="84">
        <f>SUM(J9,J11:J17,J19:J26,J28:J33,J35:J39,J41:J44,J46:J51,J53:J58,J60:J66,J68:J72,J74:J79)</f>
        <v>8272952952</v>
      </c>
      <c r="K81" s="95">
        <f>SUM(K9,K11:K17,K19:K26,K28:K33,K35:K39,K41:K44,K46:K51,K53:K58,K60:K66,K68:K72,K74:K79)</f>
        <v>1139859463</v>
      </c>
      <c r="L81" s="85">
        <f t="shared" si="32"/>
        <v>9412812415</v>
      </c>
      <c r="M81" s="45">
        <f t="shared" si="33"/>
        <v>0.1876810087857506</v>
      </c>
      <c r="N81" s="114">
        <f>SUM(N9,N11:N17,N19:N26,N28:N33,N35:N39,N41:N44,N46:N51,N53:N58,N60:N66,N68:N72,N74:N79)</f>
        <v>0</v>
      </c>
      <c r="O81" s="115">
        <f>SUM(O9,O11:O17,O19:O26,O28:O33,O35:O39,O41:O44,O46:O51,O53:O58,O60:O66,O68:O72,O74:O79)</f>
        <v>0</v>
      </c>
      <c r="P81" s="116">
        <f t="shared" si="34"/>
        <v>0</v>
      </c>
      <c r="Q81" s="45">
        <f t="shared" si="35"/>
        <v>0</v>
      </c>
      <c r="R81" s="114">
        <f>SUM(R9,R11:R17,R19:R26,R28:R33,R35:R39,R41:R44,R46:R51,R53:R58,R60:R66,R68:R72,R74:R79)</f>
        <v>0</v>
      </c>
      <c r="S81" s="116">
        <f>SUM(S9,S11:S17,S19:S26,S28:S33,S35:S39,S41:S44,S46:S51,S53:S58,S60:S66,S68:S72,S74:S79)</f>
        <v>0</v>
      </c>
      <c r="T81" s="116">
        <f t="shared" si="36"/>
        <v>0</v>
      </c>
      <c r="U81" s="45">
        <f t="shared" si="37"/>
        <v>0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38"/>
        <v>0</v>
      </c>
      <c r="Y81" s="45">
        <f t="shared" si="39"/>
        <v>0</v>
      </c>
      <c r="Z81" s="84">
        <f>SUM(Z9,Z11:Z17,Z19:Z26,Z28:Z33,Z35:Z39,Z41:Z44,Z46:Z51,Z53:Z58,Z60:Z66,Z68:Z72,Z74:Z79)</f>
        <v>8272952952</v>
      </c>
      <c r="AA81" s="85">
        <f>SUM(AA9,AA11:AA17,AA19:AA26,AA28:AA33,AA35:AA39,AA41:AA44,AA46:AA51,AA53:AA58,AA60:AA66,AA68:AA72,AA74:AA79)</f>
        <v>1139859463</v>
      </c>
      <c r="AB81" s="85">
        <f t="shared" si="40"/>
        <v>9412812415</v>
      </c>
      <c r="AC81" s="45">
        <f t="shared" si="41"/>
        <v>0.1876810087857506</v>
      </c>
      <c r="AD81" s="84">
        <f>SUM(AD9,AD11:AD17,AD19:AD26,AD28:AD33,AD35:AD39,AD41:AD44,AD46:AD51,AD53:AD58,AD60:AD66,AD68:AD72,AD74:AD79)</f>
        <v>7206035062</v>
      </c>
      <c r="AE81" s="85">
        <f>SUM(AE9,AE11:AE17,AE19:AE26,AE28:AE33,AE35:AE39,AE41:AE44,AE46:AE51,AE53:AE58,AE60:AE66,AE68:AE72,AE74:AE79)</f>
        <v>1247190980</v>
      </c>
      <c r="AF81" s="85">
        <f t="shared" si="42"/>
        <v>8453226042</v>
      </c>
      <c r="AG81" s="45">
        <f t="shared" si="43"/>
        <v>0.19170749336609094</v>
      </c>
      <c r="AH81" s="45">
        <f t="shared" si="44"/>
        <v>0.11351717891279356</v>
      </c>
      <c r="AI81" s="67">
        <f>SUM(AI9,AI11:AI17,AI19:AI26,AI28:AI33,AI35:AI39,AI41:AI44,AI46:AI51,AI53:AI58,AI60:AI66,AI68:AI72,AI74:AI79)</f>
        <v>44094395548</v>
      </c>
      <c r="AJ81" s="67">
        <f>SUM(AJ9,AJ11:AJ17,AJ19:AJ26,AJ28:AJ33,AJ35:AJ39,AJ41:AJ44,AJ46:AJ51,AJ53:AJ58,AJ60:AJ66,AJ68:AJ72,AJ74:AJ79)</f>
        <v>44416494779</v>
      </c>
      <c r="AK81" s="67">
        <f>SUM(AK9,AK11:AK17,AK19:AK26,AK28:AK33,AK35:AK39,AK41:AK44,AK46:AK51,AK53:AK58,AK60:AK66,AK68:AK72,AK74:AK79)</f>
        <v>8453226042</v>
      </c>
      <c r="AL81" s="67"/>
    </row>
    <row r="82" spans="1:38" s="14" customFormat="1" ht="12.75">
      <c r="A82" s="68"/>
      <c r="B82" s="69"/>
      <c r="C82" s="70"/>
      <c r="D82" s="71"/>
      <c r="E82" s="71"/>
      <c r="F82" s="72"/>
      <c r="G82" s="73"/>
      <c r="H82" s="71"/>
      <c r="I82" s="74"/>
      <c r="J82" s="73"/>
      <c r="K82" s="75"/>
      <c r="L82" s="71"/>
      <c r="M82" s="74"/>
      <c r="N82" s="73"/>
      <c r="O82" s="75"/>
      <c r="P82" s="71"/>
      <c r="Q82" s="74"/>
      <c r="R82" s="73"/>
      <c r="S82" s="75"/>
      <c r="T82" s="71"/>
      <c r="U82" s="74"/>
      <c r="V82" s="73"/>
      <c r="W82" s="75"/>
      <c r="X82" s="71"/>
      <c r="Y82" s="74"/>
      <c r="Z82" s="73"/>
      <c r="AA82" s="75"/>
      <c r="AB82" s="71"/>
      <c r="AC82" s="74"/>
      <c r="AD82" s="73"/>
      <c r="AE82" s="71"/>
      <c r="AF82" s="71"/>
      <c r="AG82" s="74"/>
      <c r="AH82" s="74"/>
      <c r="AI82" s="13"/>
      <c r="AJ82" s="13"/>
      <c r="AK82" s="13"/>
      <c r="AL82" s="13"/>
    </row>
    <row r="83" spans="1:38" s="14" customFormat="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s="14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4" t="s">
        <v>384</v>
      </c>
      <c r="C9" s="40" t="s">
        <v>385</v>
      </c>
      <c r="D9" s="80">
        <v>154607898</v>
      </c>
      <c r="E9" s="81">
        <v>54932014</v>
      </c>
      <c r="F9" s="82">
        <f>$D9+$E9</f>
        <v>209539912</v>
      </c>
      <c r="G9" s="80">
        <v>154607898</v>
      </c>
      <c r="H9" s="81">
        <v>54932014</v>
      </c>
      <c r="I9" s="83">
        <f>$G9+$H9</f>
        <v>209539912</v>
      </c>
      <c r="J9" s="80">
        <v>0</v>
      </c>
      <c r="K9" s="81">
        <v>0</v>
      </c>
      <c r="L9" s="81">
        <f>$J9+$K9</f>
        <v>0</v>
      </c>
      <c r="M9" s="41">
        <f>IF($F9=0,0,$L9/$F9)</f>
        <v>0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0</v>
      </c>
      <c r="AA9" s="81">
        <v>0</v>
      </c>
      <c r="AB9" s="81">
        <f>$Z9+$AA9</f>
        <v>0</v>
      </c>
      <c r="AC9" s="41">
        <f>IF($F9=0,0,$AB9/$F9)</f>
        <v>0</v>
      </c>
      <c r="AD9" s="80">
        <v>24516080</v>
      </c>
      <c r="AE9" s="81">
        <v>147478</v>
      </c>
      <c r="AF9" s="81">
        <f>$AD9+$AE9</f>
        <v>24663558</v>
      </c>
      <c r="AG9" s="41">
        <f>IF($AI9=0,0,$AK9/$AI9)</f>
        <v>0.12113910263344203</v>
      </c>
      <c r="AH9" s="41">
        <f>IF($AF9=0,0,(($L9/$AF9)-1))</f>
        <v>-1</v>
      </c>
      <c r="AI9" s="13">
        <v>203597001</v>
      </c>
      <c r="AJ9" s="13">
        <v>192409200</v>
      </c>
      <c r="AK9" s="13">
        <v>24663558</v>
      </c>
      <c r="AL9" s="13"/>
    </row>
    <row r="10" spans="1:38" s="14" customFormat="1" ht="12.75">
      <c r="A10" s="30" t="s">
        <v>98</v>
      </c>
      <c r="B10" s="64" t="s">
        <v>386</v>
      </c>
      <c r="C10" s="40" t="s">
        <v>387</v>
      </c>
      <c r="D10" s="80">
        <v>136466582</v>
      </c>
      <c r="E10" s="81">
        <v>81243000</v>
      </c>
      <c r="F10" s="83">
        <f aca="true" t="shared" si="0" ref="F10:F44">$D10+$E10</f>
        <v>217709582</v>
      </c>
      <c r="G10" s="80">
        <v>136466582</v>
      </c>
      <c r="H10" s="81">
        <v>81243000</v>
      </c>
      <c r="I10" s="83">
        <f aca="true" t="shared" si="1" ref="I10:I44">$G10+$H10</f>
        <v>217709582</v>
      </c>
      <c r="J10" s="80">
        <v>18602788</v>
      </c>
      <c r="K10" s="81">
        <v>3333775</v>
      </c>
      <c r="L10" s="81">
        <f aca="true" t="shared" si="2" ref="L10:L44">$J10+$K10</f>
        <v>21936563</v>
      </c>
      <c r="M10" s="41">
        <f aca="true" t="shared" si="3" ref="M10:M44">IF($F10=0,0,$L10/$F10)</f>
        <v>0.1007606684027348</v>
      </c>
      <c r="N10" s="108">
        <v>0</v>
      </c>
      <c r="O10" s="109">
        <v>0</v>
      </c>
      <c r="P10" s="110">
        <f aca="true" t="shared" si="4" ref="P10:P44">$N10+$O10</f>
        <v>0</v>
      </c>
      <c r="Q10" s="41">
        <f aca="true" t="shared" si="5" ref="Q10:Q44">IF($F10=0,0,$P10/$F10)</f>
        <v>0</v>
      </c>
      <c r="R10" s="108">
        <v>0</v>
      </c>
      <c r="S10" s="110">
        <v>0</v>
      </c>
      <c r="T10" s="110">
        <f aca="true" t="shared" si="6" ref="T10:T44">$R10+$S10</f>
        <v>0</v>
      </c>
      <c r="U10" s="41">
        <f aca="true" t="shared" si="7" ref="U10:U44">IF($I10=0,0,$T10/$I10)</f>
        <v>0</v>
      </c>
      <c r="V10" s="108">
        <v>0</v>
      </c>
      <c r="W10" s="110">
        <v>0</v>
      </c>
      <c r="X10" s="110">
        <f aca="true" t="shared" si="8" ref="X10:X44">$V10+$W10</f>
        <v>0</v>
      </c>
      <c r="Y10" s="41">
        <f aca="true" t="shared" si="9" ref="Y10:Y44">IF($I10=0,0,$X10/$I10)</f>
        <v>0</v>
      </c>
      <c r="Z10" s="80">
        <v>18602788</v>
      </c>
      <c r="AA10" s="81">
        <v>3333775</v>
      </c>
      <c r="AB10" s="81">
        <f aca="true" t="shared" si="10" ref="AB10:AB44">$Z10+$AA10</f>
        <v>21936563</v>
      </c>
      <c r="AC10" s="41">
        <f aca="true" t="shared" si="11" ref="AC10:AC44">IF($F10=0,0,$AB10/$F10)</f>
        <v>0.1007606684027348</v>
      </c>
      <c r="AD10" s="80">
        <v>24250803</v>
      </c>
      <c r="AE10" s="81">
        <v>7507204</v>
      </c>
      <c r="AF10" s="81">
        <f aca="true" t="shared" si="12" ref="AF10:AF44">$AD10+$AE10</f>
        <v>31758007</v>
      </c>
      <c r="AG10" s="41">
        <f aca="true" t="shared" si="13" ref="AG10:AG44">IF($AI10=0,0,$AK10/$AI10)</f>
        <v>0.15746885399342125</v>
      </c>
      <c r="AH10" s="41">
        <f aca="true" t="shared" si="14" ref="AH10:AH44">IF($AF10=0,0,(($L10/$AF10)-1))</f>
        <v>-0.30925882723056264</v>
      </c>
      <c r="AI10" s="13">
        <v>201678022</v>
      </c>
      <c r="AJ10" s="13">
        <v>181489299</v>
      </c>
      <c r="AK10" s="13">
        <v>31758007</v>
      </c>
      <c r="AL10" s="13"/>
    </row>
    <row r="11" spans="1:38" s="14" customFormat="1" ht="12.75">
      <c r="A11" s="30" t="s">
        <v>98</v>
      </c>
      <c r="B11" s="64" t="s">
        <v>388</v>
      </c>
      <c r="C11" s="40" t="s">
        <v>389</v>
      </c>
      <c r="D11" s="80">
        <v>675748733</v>
      </c>
      <c r="E11" s="81">
        <v>118376400</v>
      </c>
      <c r="F11" s="82">
        <f t="shared" si="0"/>
        <v>794125133</v>
      </c>
      <c r="G11" s="80">
        <v>675748733</v>
      </c>
      <c r="H11" s="81">
        <v>118376400</v>
      </c>
      <c r="I11" s="83">
        <f t="shared" si="1"/>
        <v>794125133</v>
      </c>
      <c r="J11" s="80">
        <v>151350640</v>
      </c>
      <c r="K11" s="81">
        <v>18679814</v>
      </c>
      <c r="L11" s="81">
        <f t="shared" si="2"/>
        <v>170030454</v>
      </c>
      <c r="M11" s="41">
        <f t="shared" si="3"/>
        <v>0.21411040519227592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151350640</v>
      </c>
      <c r="AA11" s="81">
        <v>18679814</v>
      </c>
      <c r="AB11" s="81">
        <f t="shared" si="10"/>
        <v>170030454</v>
      </c>
      <c r="AC11" s="41">
        <f t="shared" si="11"/>
        <v>0.21411040519227592</v>
      </c>
      <c r="AD11" s="80">
        <v>129288502</v>
      </c>
      <c r="AE11" s="81">
        <v>6817005</v>
      </c>
      <c r="AF11" s="81">
        <f t="shared" si="12"/>
        <v>136105507</v>
      </c>
      <c r="AG11" s="41">
        <f t="shared" si="13"/>
        <v>0.19222401648211454</v>
      </c>
      <c r="AH11" s="41">
        <f t="shared" si="14"/>
        <v>0.24925477115338168</v>
      </c>
      <c r="AI11" s="13">
        <v>708056722</v>
      </c>
      <c r="AJ11" s="13">
        <v>708056722</v>
      </c>
      <c r="AK11" s="13">
        <v>136105507</v>
      </c>
      <c r="AL11" s="13"/>
    </row>
    <row r="12" spans="1:38" s="14" customFormat="1" ht="12.75">
      <c r="A12" s="30" t="s">
        <v>98</v>
      </c>
      <c r="B12" s="64" t="s">
        <v>390</v>
      </c>
      <c r="C12" s="40" t="s">
        <v>391</v>
      </c>
      <c r="D12" s="80">
        <v>336488000</v>
      </c>
      <c r="E12" s="81">
        <v>45701000</v>
      </c>
      <c r="F12" s="82">
        <f t="shared" si="0"/>
        <v>382189000</v>
      </c>
      <c r="G12" s="80">
        <v>336488000</v>
      </c>
      <c r="H12" s="81">
        <v>45701000</v>
      </c>
      <c r="I12" s="83">
        <f t="shared" si="1"/>
        <v>382189000</v>
      </c>
      <c r="J12" s="80">
        <v>65306211</v>
      </c>
      <c r="K12" s="81">
        <v>3658297</v>
      </c>
      <c r="L12" s="81">
        <f t="shared" si="2"/>
        <v>68964508</v>
      </c>
      <c r="M12" s="41">
        <f t="shared" si="3"/>
        <v>0.18044608295895487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65306211</v>
      </c>
      <c r="AA12" s="81">
        <v>3658297</v>
      </c>
      <c r="AB12" s="81">
        <f t="shared" si="10"/>
        <v>68964508</v>
      </c>
      <c r="AC12" s="41">
        <f t="shared" si="11"/>
        <v>0.18044608295895487</v>
      </c>
      <c r="AD12" s="80">
        <v>74652958</v>
      </c>
      <c r="AE12" s="81">
        <v>4655935</v>
      </c>
      <c r="AF12" s="81">
        <f t="shared" si="12"/>
        <v>79308893</v>
      </c>
      <c r="AG12" s="41">
        <f t="shared" si="13"/>
        <v>0.18904269549900007</v>
      </c>
      <c r="AH12" s="41">
        <f t="shared" si="14"/>
        <v>-0.13043158980922853</v>
      </c>
      <c r="AI12" s="13">
        <v>419529000</v>
      </c>
      <c r="AJ12" s="13">
        <v>361757127</v>
      </c>
      <c r="AK12" s="13">
        <v>79308893</v>
      </c>
      <c r="AL12" s="13"/>
    </row>
    <row r="13" spans="1:38" s="14" customFormat="1" ht="12.75">
      <c r="A13" s="30" t="s">
        <v>98</v>
      </c>
      <c r="B13" s="64" t="s">
        <v>392</v>
      </c>
      <c r="C13" s="40" t="s">
        <v>393</v>
      </c>
      <c r="D13" s="80">
        <v>80417721</v>
      </c>
      <c r="E13" s="81">
        <v>34257961</v>
      </c>
      <c r="F13" s="82">
        <f t="shared" si="0"/>
        <v>114675682</v>
      </c>
      <c r="G13" s="80">
        <v>80417721</v>
      </c>
      <c r="H13" s="81">
        <v>34257961</v>
      </c>
      <c r="I13" s="83">
        <f t="shared" si="1"/>
        <v>114675682</v>
      </c>
      <c r="J13" s="80">
        <v>17564254</v>
      </c>
      <c r="K13" s="81">
        <v>7132450</v>
      </c>
      <c r="L13" s="81">
        <f t="shared" si="2"/>
        <v>24696704</v>
      </c>
      <c r="M13" s="41">
        <f t="shared" si="3"/>
        <v>0.21536130040194573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17564254</v>
      </c>
      <c r="AA13" s="81">
        <v>7132450</v>
      </c>
      <c r="AB13" s="81">
        <f t="shared" si="10"/>
        <v>24696704</v>
      </c>
      <c r="AC13" s="41">
        <f t="shared" si="11"/>
        <v>0.21536130040194573</v>
      </c>
      <c r="AD13" s="80">
        <v>12576631</v>
      </c>
      <c r="AE13" s="81">
        <v>4961474</v>
      </c>
      <c r="AF13" s="81">
        <f t="shared" si="12"/>
        <v>17538105</v>
      </c>
      <c r="AG13" s="41">
        <f t="shared" si="13"/>
        <v>0.2061075756173354</v>
      </c>
      <c r="AH13" s="41">
        <f t="shared" si="14"/>
        <v>0.4081740302045176</v>
      </c>
      <c r="AI13" s="13">
        <v>85091996</v>
      </c>
      <c r="AJ13" s="13">
        <v>100994072</v>
      </c>
      <c r="AK13" s="13">
        <v>17538105</v>
      </c>
      <c r="AL13" s="13"/>
    </row>
    <row r="14" spans="1:38" s="14" customFormat="1" ht="12.75">
      <c r="A14" s="30" t="s">
        <v>117</v>
      </c>
      <c r="B14" s="64" t="s">
        <v>394</v>
      </c>
      <c r="C14" s="40" t="s">
        <v>395</v>
      </c>
      <c r="D14" s="80">
        <v>333650024</v>
      </c>
      <c r="E14" s="81">
        <v>937827809</v>
      </c>
      <c r="F14" s="82">
        <f t="shared" si="0"/>
        <v>1271477833</v>
      </c>
      <c r="G14" s="80">
        <v>333650024</v>
      </c>
      <c r="H14" s="81">
        <v>937827809</v>
      </c>
      <c r="I14" s="83">
        <f t="shared" si="1"/>
        <v>1271477833</v>
      </c>
      <c r="J14" s="80">
        <v>95159853</v>
      </c>
      <c r="K14" s="81">
        <v>27890943</v>
      </c>
      <c r="L14" s="81">
        <f t="shared" si="2"/>
        <v>123050796</v>
      </c>
      <c r="M14" s="41">
        <f t="shared" si="3"/>
        <v>0.09677777528347992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95159853</v>
      </c>
      <c r="AA14" s="81">
        <v>27890943</v>
      </c>
      <c r="AB14" s="81">
        <f t="shared" si="10"/>
        <v>123050796</v>
      </c>
      <c r="AC14" s="41">
        <f t="shared" si="11"/>
        <v>0.09677777528347992</v>
      </c>
      <c r="AD14" s="80">
        <v>76896658</v>
      </c>
      <c r="AE14" s="81">
        <v>54317470</v>
      </c>
      <c r="AF14" s="81">
        <f t="shared" si="12"/>
        <v>131214128</v>
      </c>
      <c r="AG14" s="41">
        <f t="shared" si="13"/>
        <v>0.17239705279974976</v>
      </c>
      <c r="AH14" s="41">
        <f t="shared" si="14"/>
        <v>-0.06221381892657174</v>
      </c>
      <c r="AI14" s="13">
        <v>761115842</v>
      </c>
      <c r="AJ14" s="13">
        <v>813271261</v>
      </c>
      <c r="AK14" s="13">
        <v>131214128</v>
      </c>
      <c r="AL14" s="13"/>
    </row>
    <row r="15" spans="1:38" s="60" customFormat="1" ht="12.75">
      <c r="A15" s="65"/>
      <c r="B15" s="66" t="s">
        <v>396</v>
      </c>
      <c r="C15" s="33"/>
      <c r="D15" s="84">
        <f>SUM(D9:D14)</f>
        <v>1717378958</v>
      </c>
      <c r="E15" s="85">
        <f>SUM(E9:E14)</f>
        <v>1272338184</v>
      </c>
      <c r="F15" s="93">
        <f t="shared" si="0"/>
        <v>2989717142</v>
      </c>
      <c r="G15" s="84">
        <f>SUM(G9:G14)</f>
        <v>1717378958</v>
      </c>
      <c r="H15" s="85">
        <f>SUM(H9:H14)</f>
        <v>1272338184</v>
      </c>
      <c r="I15" s="86">
        <f t="shared" si="1"/>
        <v>2989717142</v>
      </c>
      <c r="J15" s="84">
        <f>SUM(J9:J14)</f>
        <v>347983746</v>
      </c>
      <c r="K15" s="85">
        <f>SUM(K9:K14)</f>
        <v>60695279</v>
      </c>
      <c r="L15" s="85">
        <f t="shared" si="2"/>
        <v>408679025</v>
      </c>
      <c r="M15" s="45">
        <f t="shared" si="3"/>
        <v>0.13669487967902216</v>
      </c>
      <c r="N15" s="114">
        <f>SUM(N9:N14)</f>
        <v>0</v>
      </c>
      <c r="O15" s="115">
        <f>SUM(O9:O14)</f>
        <v>0</v>
      </c>
      <c r="P15" s="116">
        <f t="shared" si="4"/>
        <v>0</v>
      </c>
      <c r="Q15" s="45">
        <f t="shared" si="5"/>
        <v>0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5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5">
        <f t="shared" si="9"/>
        <v>0</v>
      </c>
      <c r="Z15" s="84">
        <f>SUM(Z9:Z14)</f>
        <v>347983746</v>
      </c>
      <c r="AA15" s="85">
        <f>SUM(AA9:AA14)</f>
        <v>60695279</v>
      </c>
      <c r="AB15" s="85">
        <f t="shared" si="10"/>
        <v>408679025</v>
      </c>
      <c r="AC15" s="45">
        <f t="shared" si="11"/>
        <v>0.13669487967902216</v>
      </c>
      <c r="AD15" s="84">
        <f>SUM(AD9:AD14)</f>
        <v>342181632</v>
      </c>
      <c r="AE15" s="85">
        <f>SUM(AE9:AE14)</f>
        <v>78406566</v>
      </c>
      <c r="AF15" s="85">
        <f t="shared" si="12"/>
        <v>420588198</v>
      </c>
      <c r="AG15" s="45">
        <f t="shared" si="13"/>
        <v>0.1767869161088409</v>
      </c>
      <c r="AH15" s="45">
        <f t="shared" si="14"/>
        <v>-0.02831551873455085</v>
      </c>
      <c r="AI15" s="67">
        <f>SUM(AI9:AI14)</f>
        <v>2379068583</v>
      </c>
      <c r="AJ15" s="67">
        <f>SUM(AJ9:AJ14)</f>
        <v>2357977681</v>
      </c>
      <c r="AK15" s="67">
        <f>SUM(AK9:AK14)</f>
        <v>420588198</v>
      </c>
      <c r="AL15" s="67"/>
    </row>
    <row r="16" spans="1:38" s="14" customFormat="1" ht="12.75">
      <c r="A16" s="30" t="s">
        <v>98</v>
      </c>
      <c r="B16" s="64" t="s">
        <v>397</v>
      </c>
      <c r="C16" s="40" t="s">
        <v>398</v>
      </c>
      <c r="D16" s="80">
        <v>150589363</v>
      </c>
      <c r="E16" s="81">
        <v>12039000</v>
      </c>
      <c r="F16" s="82">
        <f t="shared" si="0"/>
        <v>162628363</v>
      </c>
      <c r="G16" s="80">
        <v>150589363</v>
      </c>
      <c r="H16" s="81">
        <v>12039000</v>
      </c>
      <c r="I16" s="83">
        <f t="shared" si="1"/>
        <v>162628363</v>
      </c>
      <c r="J16" s="80">
        <v>28653734</v>
      </c>
      <c r="K16" s="81">
        <v>4446734</v>
      </c>
      <c r="L16" s="81">
        <f t="shared" si="2"/>
        <v>33100468</v>
      </c>
      <c r="M16" s="41">
        <f t="shared" si="3"/>
        <v>0.2035344105382159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28653734</v>
      </c>
      <c r="AA16" s="81">
        <v>4446734</v>
      </c>
      <c r="AB16" s="81">
        <f t="shared" si="10"/>
        <v>33100468</v>
      </c>
      <c r="AC16" s="41">
        <f t="shared" si="11"/>
        <v>0.2035344105382159</v>
      </c>
      <c r="AD16" s="80">
        <v>43871019</v>
      </c>
      <c r="AE16" s="81">
        <v>1027104</v>
      </c>
      <c r="AF16" s="81">
        <f t="shared" si="12"/>
        <v>44898123</v>
      </c>
      <c r="AG16" s="41">
        <f t="shared" si="13"/>
        <v>0.2864692718139886</v>
      </c>
      <c r="AH16" s="41">
        <f t="shared" si="14"/>
        <v>-0.26276499353881677</v>
      </c>
      <c r="AI16" s="13">
        <v>156729281</v>
      </c>
      <c r="AJ16" s="13">
        <v>156729281</v>
      </c>
      <c r="AK16" s="13">
        <v>44898123</v>
      </c>
      <c r="AL16" s="13"/>
    </row>
    <row r="17" spans="1:38" s="14" customFormat="1" ht="12.75">
      <c r="A17" s="30" t="s">
        <v>98</v>
      </c>
      <c r="B17" s="64" t="s">
        <v>399</v>
      </c>
      <c r="C17" s="40" t="s">
        <v>400</v>
      </c>
      <c r="D17" s="80">
        <v>78546367</v>
      </c>
      <c r="E17" s="81">
        <v>18222542</v>
      </c>
      <c r="F17" s="82">
        <f t="shared" si="0"/>
        <v>96768909</v>
      </c>
      <c r="G17" s="80">
        <v>78546367</v>
      </c>
      <c r="H17" s="81">
        <v>18222542</v>
      </c>
      <c r="I17" s="83">
        <f t="shared" si="1"/>
        <v>96768909</v>
      </c>
      <c r="J17" s="80">
        <v>4029387</v>
      </c>
      <c r="K17" s="81">
        <v>1358805</v>
      </c>
      <c r="L17" s="81">
        <f t="shared" si="2"/>
        <v>5388192</v>
      </c>
      <c r="M17" s="41">
        <f t="shared" si="3"/>
        <v>0.055681024573708895</v>
      </c>
      <c r="N17" s="108">
        <v>0</v>
      </c>
      <c r="O17" s="109">
        <v>0</v>
      </c>
      <c r="P17" s="110">
        <f t="shared" si="4"/>
        <v>0</v>
      </c>
      <c r="Q17" s="41">
        <f t="shared" si="5"/>
        <v>0</v>
      </c>
      <c r="R17" s="108">
        <v>0</v>
      </c>
      <c r="S17" s="110">
        <v>0</v>
      </c>
      <c r="T17" s="110">
        <f t="shared" si="6"/>
        <v>0</v>
      </c>
      <c r="U17" s="41">
        <f t="shared" si="7"/>
        <v>0</v>
      </c>
      <c r="V17" s="108">
        <v>0</v>
      </c>
      <c r="W17" s="110">
        <v>0</v>
      </c>
      <c r="X17" s="110">
        <f t="shared" si="8"/>
        <v>0</v>
      </c>
      <c r="Y17" s="41">
        <f t="shared" si="9"/>
        <v>0</v>
      </c>
      <c r="Z17" s="80">
        <v>4029387</v>
      </c>
      <c r="AA17" s="81">
        <v>1358805</v>
      </c>
      <c r="AB17" s="81">
        <f t="shared" si="10"/>
        <v>5388192</v>
      </c>
      <c r="AC17" s="41">
        <f t="shared" si="11"/>
        <v>0.055681024573708895</v>
      </c>
      <c r="AD17" s="80">
        <v>14447478</v>
      </c>
      <c r="AE17" s="81">
        <v>5325805</v>
      </c>
      <c r="AF17" s="81">
        <f t="shared" si="12"/>
        <v>19773283</v>
      </c>
      <c r="AG17" s="41">
        <f t="shared" si="13"/>
        <v>0.30000527235826974</v>
      </c>
      <c r="AH17" s="41">
        <f t="shared" si="14"/>
        <v>-0.727501396707871</v>
      </c>
      <c r="AI17" s="13">
        <v>65909785</v>
      </c>
      <c r="AJ17" s="13">
        <v>65909785</v>
      </c>
      <c r="AK17" s="13">
        <v>19773283</v>
      </c>
      <c r="AL17" s="13"/>
    </row>
    <row r="18" spans="1:38" s="14" customFormat="1" ht="12.75">
      <c r="A18" s="30" t="s">
        <v>98</v>
      </c>
      <c r="B18" s="64" t="s">
        <v>401</v>
      </c>
      <c r="C18" s="40" t="s">
        <v>402</v>
      </c>
      <c r="D18" s="80">
        <v>547985646</v>
      </c>
      <c r="E18" s="81">
        <v>95778500</v>
      </c>
      <c r="F18" s="82">
        <f t="shared" si="0"/>
        <v>643764146</v>
      </c>
      <c r="G18" s="80">
        <v>547985646</v>
      </c>
      <c r="H18" s="81">
        <v>95778500</v>
      </c>
      <c r="I18" s="83">
        <f t="shared" si="1"/>
        <v>643764146</v>
      </c>
      <c r="J18" s="80">
        <v>76049444</v>
      </c>
      <c r="K18" s="81">
        <v>29515803</v>
      </c>
      <c r="L18" s="81">
        <f t="shared" si="2"/>
        <v>105565247</v>
      </c>
      <c r="M18" s="41">
        <f t="shared" si="3"/>
        <v>0.1639812463243332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76049444</v>
      </c>
      <c r="AA18" s="81">
        <v>29515803</v>
      </c>
      <c r="AB18" s="81">
        <f t="shared" si="10"/>
        <v>105565247</v>
      </c>
      <c r="AC18" s="41">
        <f t="shared" si="11"/>
        <v>0.1639812463243332</v>
      </c>
      <c r="AD18" s="80">
        <v>55995099</v>
      </c>
      <c r="AE18" s="81">
        <v>24330619</v>
      </c>
      <c r="AF18" s="81">
        <f t="shared" si="12"/>
        <v>80325718</v>
      </c>
      <c r="AG18" s="41">
        <f t="shared" si="13"/>
        <v>0.1700074567048531</v>
      </c>
      <c r="AH18" s="41">
        <f t="shared" si="14"/>
        <v>0.3142147948182672</v>
      </c>
      <c r="AI18" s="13">
        <v>472483499</v>
      </c>
      <c r="AJ18" s="13">
        <v>472483499</v>
      </c>
      <c r="AK18" s="13">
        <v>80325718</v>
      </c>
      <c r="AL18" s="13"/>
    </row>
    <row r="19" spans="1:38" s="14" customFormat="1" ht="12.75">
      <c r="A19" s="30" t="s">
        <v>98</v>
      </c>
      <c r="B19" s="64" t="s">
        <v>403</v>
      </c>
      <c r="C19" s="40" t="s">
        <v>404</v>
      </c>
      <c r="D19" s="80">
        <v>758901929</v>
      </c>
      <c r="E19" s="81">
        <v>216927201</v>
      </c>
      <c r="F19" s="82">
        <f t="shared" si="0"/>
        <v>975829130</v>
      </c>
      <c r="G19" s="80">
        <v>758901929</v>
      </c>
      <c r="H19" s="81">
        <v>216927201</v>
      </c>
      <c r="I19" s="83">
        <f t="shared" si="1"/>
        <v>975829130</v>
      </c>
      <c r="J19" s="80">
        <v>102530329</v>
      </c>
      <c r="K19" s="81">
        <v>6119525</v>
      </c>
      <c r="L19" s="81">
        <f t="shared" si="2"/>
        <v>108649854</v>
      </c>
      <c r="M19" s="41">
        <f t="shared" si="3"/>
        <v>0.11134106439310743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102530329</v>
      </c>
      <c r="AA19" s="81">
        <v>6119525</v>
      </c>
      <c r="AB19" s="81">
        <f t="shared" si="10"/>
        <v>108649854</v>
      </c>
      <c r="AC19" s="41">
        <f t="shared" si="11"/>
        <v>0.11134106439310743</v>
      </c>
      <c r="AD19" s="80">
        <v>83752425</v>
      </c>
      <c r="AE19" s="81">
        <v>22574857</v>
      </c>
      <c r="AF19" s="81">
        <f t="shared" si="12"/>
        <v>106327282</v>
      </c>
      <c r="AG19" s="41">
        <f t="shared" si="13"/>
        <v>0.1374012651112303</v>
      </c>
      <c r="AH19" s="41">
        <f t="shared" si="14"/>
        <v>0.02184361300611437</v>
      </c>
      <c r="AI19" s="13">
        <v>773845000</v>
      </c>
      <c r="AJ19" s="13">
        <v>773845000</v>
      </c>
      <c r="AK19" s="13">
        <v>106327282</v>
      </c>
      <c r="AL19" s="13"/>
    </row>
    <row r="20" spans="1:38" s="14" customFormat="1" ht="12.75">
      <c r="A20" s="30" t="s">
        <v>117</v>
      </c>
      <c r="B20" s="64" t="s">
        <v>405</v>
      </c>
      <c r="C20" s="40" t="s">
        <v>406</v>
      </c>
      <c r="D20" s="80">
        <v>516679725</v>
      </c>
      <c r="E20" s="81">
        <v>816469363</v>
      </c>
      <c r="F20" s="82">
        <f t="shared" si="0"/>
        <v>1333149088</v>
      </c>
      <c r="G20" s="80">
        <v>516679725</v>
      </c>
      <c r="H20" s="81">
        <v>816469363</v>
      </c>
      <c r="I20" s="83">
        <f t="shared" si="1"/>
        <v>1333149088</v>
      </c>
      <c r="J20" s="80">
        <v>57340547</v>
      </c>
      <c r="K20" s="81">
        <v>37202771</v>
      </c>
      <c r="L20" s="81">
        <f t="shared" si="2"/>
        <v>94543318</v>
      </c>
      <c r="M20" s="41">
        <f t="shared" si="3"/>
        <v>0.07091728813454358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57340547</v>
      </c>
      <c r="AA20" s="81">
        <v>37202771</v>
      </c>
      <c r="AB20" s="81">
        <f t="shared" si="10"/>
        <v>94543318</v>
      </c>
      <c r="AC20" s="41">
        <f t="shared" si="11"/>
        <v>0.07091728813454358</v>
      </c>
      <c r="AD20" s="80">
        <v>309924343</v>
      </c>
      <c r="AE20" s="81">
        <v>93076391</v>
      </c>
      <c r="AF20" s="81">
        <f t="shared" si="12"/>
        <v>403000734</v>
      </c>
      <c r="AG20" s="41">
        <f t="shared" si="13"/>
        <v>0.9110124315897031</v>
      </c>
      <c r="AH20" s="41">
        <f t="shared" si="14"/>
        <v>-0.7654016233131724</v>
      </c>
      <c r="AI20" s="13">
        <v>442365790</v>
      </c>
      <c r="AJ20" s="13">
        <v>442365790</v>
      </c>
      <c r="AK20" s="13">
        <v>403000734</v>
      </c>
      <c r="AL20" s="13"/>
    </row>
    <row r="21" spans="1:38" s="60" customFormat="1" ht="12.75">
      <c r="A21" s="65"/>
      <c r="B21" s="66" t="s">
        <v>407</v>
      </c>
      <c r="C21" s="33"/>
      <c r="D21" s="84">
        <f>SUM(D16:D20)</f>
        <v>2052703030</v>
      </c>
      <c r="E21" s="85">
        <f>SUM(E16:E20)</f>
        <v>1159436606</v>
      </c>
      <c r="F21" s="86">
        <f t="shared" si="0"/>
        <v>3212139636</v>
      </c>
      <c r="G21" s="84">
        <f>SUM(G16:G20)</f>
        <v>2052703030</v>
      </c>
      <c r="H21" s="85">
        <f>SUM(H16:H20)</f>
        <v>1159436606</v>
      </c>
      <c r="I21" s="86">
        <f t="shared" si="1"/>
        <v>3212139636</v>
      </c>
      <c r="J21" s="84">
        <f>SUM(J16:J20)</f>
        <v>268603441</v>
      </c>
      <c r="K21" s="85">
        <f>SUM(K16:K20)</f>
        <v>78643638</v>
      </c>
      <c r="L21" s="85">
        <f t="shared" si="2"/>
        <v>347247079</v>
      </c>
      <c r="M21" s="45">
        <f t="shared" si="3"/>
        <v>0.10810460264810232</v>
      </c>
      <c r="N21" s="114">
        <f>SUM(N16:N20)</f>
        <v>0</v>
      </c>
      <c r="O21" s="115">
        <f>SUM(O16:O20)</f>
        <v>0</v>
      </c>
      <c r="P21" s="116">
        <f t="shared" si="4"/>
        <v>0</v>
      </c>
      <c r="Q21" s="45">
        <f t="shared" si="5"/>
        <v>0</v>
      </c>
      <c r="R21" s="114">
        <f>SUM(R16:R20)</f>
        <v>0</v>
      </c>
      <c r="S21" s="116">
        <f>SUM(S16:S20)</f>
        <v>0</v>
      </c>
      <c r="T21" s="116">
        <f t="shared" si="6"/>
        <v>0</v>
      </c>
      <c r="U21" s="45">
        <f t="shared" si="7"/>
        <v>0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5">
        <f t="shared" si="9"/>
        <v>0</v>
      </c>
      <c r="Z21" s="84">
        <f>SUM(Z16:Z20)</f>
        <v>268603441</v>
      </c>
      <c r="AA21" s="85">
        <f>SUM(AA16:AA20)</f>
        <v>78643638</v>
      </c>
      <c r="AB21" s="85">
        <f t="shared" si="10"/>
        <v>347247079</v>
      </c>
      <c r="AC21" s="45">
        <f t="shared" si="11"/>
        <v>0.10810460264810232</v>
      </c>
      <c r="AD21" s="84">
        <f>SUM(AD16:AD20)</f>
        <v>507990364</v>
      </c>
      <c r="AE21" s="85">
        <f>SUM(AE16:AE20)</f>
        <v>146334776</v>
      </c>
      <c r="AF21" s="85">
        <f t="shared" si="12"/>
        <v>654325140</v>
      </c>
      <c r="AG21" s="45">
        <f t="shared" si="13"/>
        <v>0.34233962290685815</v>
      </c>
      <c r="AH21" s="45">
        <f t="shared" si="14"/>
        <v>-0.46930500179161694</v>
      </c>
      <c r="AI21" s="67">
        <f>SUM(AI16:AI20)</f>
        <v>1911333355</v>
      </c>
      <c r="AJ21" s="67">
        <f>SUM(AJ16:AJ20)</f>
        <v>1911333355</v>
      </c>
      <c r="AK21" s="67">
        <f>SUM(AK16:AK20)</f>
        <v>654325140</v>
      </c>
      <c r="AL21" s="67"/>
    </row>
    <row r="22" spans="1:38" s="14" customFormat="1" ht="12.75">
      <c r="A22" s="30" t="s">
        <v>98</v>
      </c>
      <c r="B22" s="64" t="s">
        <v>408</v>
      </c>
      <c r="C22" s="40" t="s">
        <v>409</v>
      </c>
      <c r="D22" s="80">
        <v>107793200</v>
      </c>
      <c r="E22" s="81">
        <v>39755000</v>
      </c>
      <c r="F22" s="82">
        <f t="shared" si="0"/>
        <v>147548200</v>
      </c>
      <c r="G22" s="80">
        <v>107793200</v>
      </c>
      <c r="H22" s="81">
        <v>39755000</v>
      </c>
      <c r="I22" s="83">
        <f t="shared" si="1"/>
        <v>147548200</v>
      </c>
      <c r="J22" s="80">
        <v>18922315</v>
      </c>
      <c r="K22" s="81">
        <v>5983878</v>
      </c>
      <c r="L22" s="81">
        <f t="shared" si="2"/>
        <v>24906193</v>
      </c>
      <c r="M22" s="41">
        <f t="shared" si="3"/>
        <v>0.16880038523004687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18922315</v>
      </c>
      <c r="AA22" s="81">
        <v>5983878</v>
      </c>
      <c r="AB22" s="81">
        <f t="shared" si="10"/>
        <v>24906193</v>
      </c>
      <c r="AC22" s="41">
        <f t="shared" si="11"/>
        <v>0.16880038523004687</v>
      </c>
      <c r="AD22" s="80">
        <v>18866499</v>
      </c>
      <c r="AE22" s="81">
        <v>8761973</v>
      </c>
      <c r="AF22" s="81">
        <f t="shared" si="12"/>
        <v>27628472</v>
      </c>
      <c r="AG22" s="41">
        <f t="shared" si="13"/>
        <v>0.22961613206781004</v>
      </c>
      <c r="AH22" s="41">
        <f t="shared" si="14"/>
        <v>-0.09853165242001083</v>
      </c>
      <c r="AI22" s="13">
        <v>120324612</v>
      </c>
      <c r="AJ22" s="13">
        <v>120324612</v>
      </c>
      <c r="AK22" s="13">
        <v>27628472</v>
      </c>
      <c r="AL22" s="13"/>
    </row>
    <row r="23" spans="1:38" s="14" customFormat="1" ht="12.75">
      <c r="A23" s="30" t="s">
        <v>98</v>
      </c>
      <c r="B23" s="64" t="s">
        <v>410</v>
      </c>
      <c r="C23" s="40" t="s">
        <v>411</v>
      </c>
      <c r="D23" s="80">
        <v>68997813</v>
      </c>
      <c r="E23" s="81">
        <v>37527987</v>
      </c>
      <c r="F23" s="82">
        <f t="shared" si="0"/>
        <v>106525800</v>
      </c>
      <c r="G23" s="80">
        <v>68997813</v>
      </c>
      <c r="H23" s="81">
        <v>37527987</v>
      </c>
      <c r="I23" s="83">
        <f t="shared" si="1"/>
        <v>106525800</v>
      </c>
      <c r="J23" s="80">
        <v>14045238</v>
      </c>
      <c r="K23" s="81">
        <v>8483787</v>
      </c>
      <c r="L23" s="81">
        <f t="shared" si="2"/>
        <v>22529025</v>
      </c>
      <c r="M23" s="41">
        <f t="shared" si="3"/>
        <v>0.21148890691269157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14045238</v>
      </c>
      <c r="AA23" s="81">
        <v>8483787</v>
      </c>
      <c r="AB23" s="81">
        <f t="shared" si="10"/>
        <v>22529025</v>
      </c>
      <c r="AC23" s="41">
        <f t="shared" si="11"/>
        <v>0.21148890691269157</v>
      </c>
      <c r="AD23" s="80">
        <v>10403214</v>
      </c>
      <c r="AE23" s="81">
        <v>3881756</v>
      </c>
      <c r="AF23" s="81">
        <f t="shared" si="12"/>
        <v>14284970</v>
      </c>
      <c r="AG23" s="41">
        <f t="shared" si="13"/>
        <v>0.14628094782962242</v>
      </c>
      <c r="AH23" s="41">
        <f t="shared" si="14"/>
        <v>0.5771139176351088</v>
      </c>
      <c r="AI23" s="13">
        <v>97654344</v>
      </c>
      <c r="AJ23" s="13">
        <v>97654344</v>
      </c>
      <c r="AK23" s="13">
        <v>14284970</v>
      </c>
      <c r="AL23" s="13"/>
    </row>
    <row r="24" spans="1:38" s="14" customFormat="1" ht="12.75">
      <c r="A24" s="30" t="s">
        <v>98</v>
      </c>
      <c r="B24" s="64" t="s">
        <v>412</v>
      </c>
      <c r="C24" s="40" t="s">
        <v>413</v>
      </c>
      <c r="D24" s="80">
        <v>95613936</v>
      </c>
      <c r="E24" s="81">
        <v>35943655</v>
      </c>
      <c r="F24" s="82">
        <f t="shared" si="0"/>
        <v>131557591</v>
      </c>
      <c r="G24" s="80">
        <v>95613936</v>
      </c>
      <c r="H24" s="81">
        <v>35943655</v>
      </c>
      <c r="I24" s="83">
        <f t="shared" si="1"/>
        <v>131557591</v>
      </c>
      <c r="J24" s="80">
        <v>14926359</v>
      </c>
      <c r="K24" s="81">
        <v>5568437</v>
      </c>
      <c r="L24" s="81">
        <f t="shared" si="2"/>
        <v>20494796</v>
      </c>
      <c r="M24" s="41">
        <f t="shared" si="3"/>
        <v>0.15578573493337985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14926359</v>
      </c>
      <c r="AA24" s="81">
        <v>5568437</v>
      </c>
      <c r="AB24" s="81">
        <f t="shared" si="10"/>
        <v>20494796</v>
      </c>
      <c r="AC24" s="41">
        <f t="shared" si="11"/>
        <v>0.15578573493337985</v>
      </c>
      <c r="AD24" s="80">
        <v>15130322</v>
      </c>
      <c r="AE24" s="81">
        <v>6028755</v>
      </c>
      <c r="AF24" s="81">
        <f t="shared" si="12"/>
        <v>21159077</v>
      </c>
      <c r="AG24" s="41">
        <f t="shared" si="13"/>
        <v>0.20560807665310177</v>
      </c>
      <c r="AH24" s="41">
        <f t="shared" si="14"/>
        <v>-0.031394611400109795</v>
      </c>
      <c r="AI24" s="13">
        <v>102909756</v>
      </c>
      <c r="AJ24" s="13">
        <v>102909756</v>
      </c>
      <c r="AK24" s="13">
        <v>21159077</v>
      </c>
      <c r="AL24" s="13"/>
    </row>
    <row r="25" spans="1:38" s="14" customFormat="1" ht="12.75">
      <c r="A25" s="30" t="s">
        <v>98</v>
      </c>
      <c r="B25" s="64" t="s">
        <v>82</v>
      </c>
      <c r="C25" s="40" t="s">
        <v>83</v>
      </c>
      <c r="D25" s="80">
        <v>1475280000</v>
      </c>
      <c r="E25" s="81">
        <v>389198000</v>
      </c>
      <c r="F25" s="82">
        <f t="shared" si="0"/>
        <v>1864478000</v>
      </c>
      <c r="G25" s="80">
        <v>1475280000</v>
      </c>
      <c r="H25" s="81">
        <v>389198000</v>
      </c>
      <c r="I25" s="83">
        <f t="shared" si="1"/>
        <v>1864478000</v>
      </c>
      <c r="J25" s="80">
        <v>353832135</v>
      </c>
      <c r="K25" s="81">
        <v>38430922</v>
      </c>
      <c r="L25" s="81">
        <f t="shared" si="2"/>
        <v>392263057</v>
      </c>
      <c r="M25" s="41">
        <f t="shared" si="3"/>
        <v>0.21038760285720723</v>
      </c>
      <c r="N25" s="108">
        <v>0</v>
      </c>
      <c r="O25" s="109">
        <v>0</v>
      </c>
      <c r="P25" s="110">
        <f t="shared" si="4"/>
        <v>0</v>
      </c>
      <c r="Q25" s="41">
        <f t="shared" si="5"/>
        <v>0</v>
      </c>
      <c r="R25" s="108">
        <v>0</v>
      </c>
      <c r="S25" s="110">
        <v>0</v>
      </c>
      <c r="T25" s="110">
        <f t="shared" si="6"/>
        <v>0</v>
      </c>
      <c r="U25" s="41">
        <f t="shared" si="7"/>
        <v>0</v>
      </c>
      <c r="V25" s="108">
        <v>0</v>
      </c>
      <c r="W25" s="110">
        <v>0</v>
      </c>
      <c r="X25" s="110">
        <f t="shared" si="8"/>
        <v>0</v>
      </c>
      <c r="Y25" s="41">
        <f t="shared" si="9"/>
        <v>0</v>
      </c>
      <c r="Z25" s="80">
        <v>353832135</v>
      </c>
      <c r="AA25" s="81">
        <v>38430922</v>
      </c>
      <c r="AB25" s="81">
        <f t="shared" si="10"/>
        <v>392263057</v>
      </c>
      <c r="AC25" s="41">
        <f t="shared" si="11"/>
        <v>0.21038760285720723</v>
      </c>
      <c r="AD25" s="80">
        <v>271642204</v>
      </c>
      <c r="AE25" s="81">
        <v>34253166</v>
      </c>
      <c r="AF25" s="81">
        <f t="shared" si="12"/>
        <v>305895370</v>
      </c>
      <c r="AG25" s="41">
        <f t="shared" si="13"/>
        <v>0.148204762100867</v>
      </c>
      <c r="AH25" s="41">
        <f t="shared" si="14"/>
        <v>0.28234388444650205</v>
      </c>
      <c r="AI25" s="13">
        <v>2064005000</v>
      </c>
      <c r="AJ25" s="13">
        <v>1894087000</v>
      </c>
      <c r="AK25" s="13">
        <v>305895370</v>
      </c>
      <c r="AL25" s="13"/>
    </row>
    <row r="26" spans="1:38" s="14" customFormat="1" ht="12.75">
      <c r="A26" s="30" t="s">
        <v>98</v>
      </c>
      <c r="B26" s="64" t="s">
        <v>414</v>
      </c>
      <c r="C26" s="40" t="s">
        <v>415</v>
      </c>
      <c r="D26" s="80">
        <v>139112687</v>
      </c>
      <c r="E26" s="81">
        <v>114595979</v>
      </c>
      <c r="F26" s="82">
        <f t="shared" si="0"/>
        <v>253708666</v>
      </c>
      <c r="G26" s="80">
        <v>139112687</v>
      </c>
      <c r="H26" s="81">
        <v>114595979</v>
      </c>
      <c r="I26" s="83">
        <f t="shared" si="1"/>
        <v>253708666</v>
      </c>
      <c r="J26" s="80">
        <v>19361386</v>
      </c>
      <c r="K26" s="81">
        <v>8406116</v>
      </c>
      <c r="L26" s="81">
        <f t="shared" si="2"/>
        <v>27767502</v>
      </c>
      <c r="M26" s="41">
        <f t="shared" si="3"/>
        <v>0.10944640732138018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19361386</v>
      </c>
      <c r="AA26" s="81">
        <v>8406116</v>
      </c>
      <c r="AB26" s="81">
        <f t="shared" si="10"/>
        <v>27767502</v>
      </c>
      <c r="AC26" s="41">
        <f t="shared" si="11"/>
        <v>0.10944640732138018</v>
      </c>
      <c r="AD26" s="80">
        <v>15039100</v>
      </c>
      <c r="AE26" s="81">
        <v>3746368</v>
      </c>
      <c r="AF26" s="81">
        <f t="shared" si="12"/>
        <v>18785468</v>
      </c>
      <c r="AG26" s="41">
        <f t="shared" si="13"/>
        <v>0.09536569016088078</v>
      </c>
      <c r="AH26" s="41">
        <f t="shared" si="14"/>
        <v>0.4781373559604689</v>
      </c>
      <c r="AI26" s="13">
        <v>196983506</v>
      </c>
      <c r="AJ26" s="13">
        <v>196983506</v>
      </c>
      <c r="AK26" s="13">
        <v>18785468</v>
      </c>
      <c r="AL26" s="13"/>
    </row>
    <row r="27" spans="1:38" s="14" customFormat="1" ht="12.75">
      <c r="A27" s="30" t="s">
        <v>117</v>
      </c>
      <c r="B27" s="64" t="s">
        <v>416</v>
      </c>
      <c r="C27" s="40" t="s">
        <v>417</v>
      </c>
      <c r="D27" s="80">
        <v>503955591</v>
      </c>
      <c r="E27" s="81">
        <v>270921075</v>
      </c>
      <c r="F27" s="82">
        <f t="shared" si="0"/>
        <v>774876666</v>
      </c>
      <c r="G27" s="80">
        <v>503955591</v>
      </c>
      <c r="H27" s="81">
        <v>270921075</v>
      </c>
      <c r="I27" s="83">
        <f t="shared" si="1"/>
        <v>774876666</v>
      </c>
      <c r="J27" s="80">
        <v>73462639</v>
      </c>
      <c r="K27" s="81">
        <v>23345708</v>
      </c>
      <c r="L27" s="81">
        <f t="shared" si="2"/>
        <v>96808347</v>
      </c>
      <c r="M27" s="41">
        <f t="shared" si="3"/>
        <v>0.12493387818700943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73462639</v>
      </c>
      <c r="AA27" s="81">
        <v>23345708</v>
      </c>
      <c r="AB27" s="81">
        <f t="shared" si="10"/>
        <v>96808347</v>
      </c>
      <c r="AC27" s="41">
        <f t="shared" si="11"/>
        <v>0.12493387818700943</v>
      </c>
      <c r="AD27" s="80">
        <v>83753739</v>
      </c>
      <c r="AE27" s="81">
        <v>25283974</v>
      </c>
      <c r="AF27" s="81">
        <f t="shared" si="12"/>
        <v>109037713</v>
      </c>
      <c r="AG27" s="41">
        <f t="shared" si="13"/>
        <v>0.19068812610639557</v>
      </c>
      <c r="AH27" s="41">
        <f t="shared" si="14"/>
        <v>-0.1121572129818974</v>
      </c>
      <c r="AI27" s="13">
        <v>571811760</v>
      </c>
      <c r="AJ27" s="13">
        <v>571811760</v>
      </c>
      <c r="AK27" s="13">
        <v>109037713</v>
      </c>
      <c r="AL27" s="13"/>
    </row>
    <row r="28" spans="1:38" s="60" customFormat="1" ht="12.75">
      <c r="A28" s="65"/>
      <c r="B28" s="66" t="s">
        <v>418</v>
      </c>
      <c r="C28" s="33"/>
      <c r="D28" s="84">
        <f>SUM(D22:D27)</f>
        <v>2390753227</v>
      </c>
      <c r="E28" s="85">
        <f>SUM(E22:E27)</f>
        <v>887941696</v>
      </c>
      <c r="F28" s="93">
        <f t="shared" si="0"/>
        <v>3278694923</v>
      </c>
      <c r="G28" s="84">
        <f>SUM(G22:G27)</f>
        <v>2390753227</v>
      </c>
      <c r="H28" s="85">
        <f>SUM(H22:H27)</f>
        <v>887941696</v>
      </c>
      <c r="I28" s="86">
        <f t="shared" si="1"/>
        <v>3278694923</v>
      </c>
      <c r="J28" s="84">
        <f>SUM(J22:J27)</f>
        <v>494550072</v>
      </c>
      <c r="K28" s="85">
        <f>SUM(K22:K27)</f>
        <v>90218848</v>
      </c>
      <c r="L28" s="85">
        <f t="shared" si="2"/>
        <v>584768920</v>
      </c>
      <c r="M28" s="45">
        <f t="shared" si="3"/>
        <v>0.17835417253915697</v>
      </c>
      <c r="N28" s="114">
        <f>SUM(N22:N27)</f>
        <v>0</v>
      </c>
      <c r="O28" s="115">
        <f>SUM(O22:O27)</f>
        <v>0</v>
      </c>
      <c r="P28" s="116">
        <f t="shared" si="4"/>
        <v>0</v>
      </c>
      <c r="Q28" s="45">
        <f t="shared" si="5"/>
        <v>0</v>
      </c>
      <c r="R28" s="114">
        <f>SUM(R22:R27)</f>
        <v>0</v>
      </c>
      <c r="S28" s="116">
        <f>SUM(S22:S27)</f>
        <v>0</v>
      </c>
      <c r="T28" s="116">
        <f t="shared" si="6"/>
        <v>0</v>
      </c>
      <c r="U28" s="45">
        <f t="shared" si="7"/>
        <v>0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5">
        <f t="shared" si="9"/>
        <v>0</v>
      </c>
      <c r="Z28" s="84">
        <f>SUM(Z22:Z27)</f>
        <v>494550072</v>
      </c>
      <c r="AA28" s="85">
        <f>SUM(AA22:AA27)</f>
        <v>90218848</v>
      </c>
      <c r="AB28" s="85">
        <f t="shared" si="10"/>
        <v>584768920</v>
      </c>
      <c r="AC28" s="45">
        <f t="shared" si="11"/>
        <v>0.17835417253915697</v>
      </c>
      <c r="AD28" s="84">
        <f>SUM(AD22:AD27)</f>
        <v>414835078</v>
      </c>
      <c r="AE28" s="85">
        <f>SUM(AE22:AE27)</f>
        <v>81955992</v>
      </c>
      <c r="AF28" s="85">
        <f t="shared" si="12"/>
        <v>496791070</v>
      </c>
      <c r="AG28" s="45">
        <f t="shared" si="13"/>
        <v>0.15752697030861107</v>
      </c>
      <c r="AH28" s="45">
        <f t="shared" si="14"/>
        <v>0.17709225328869138</v>
      </c>
      <c r="AI28" s="67">
        <f>SUM(AI22:AI27)</f>
        <v>3153688978</v>
      </c>
      <c r="AJ28" s="67">
        <f>SUM(AJ22:AJ27)</f>
        <v>2983770978</v>
      </c>
      <c r="AK28" s="67">
        <f>SUM(AK22:AK27)</f>
        <v>496791070</v>
      </c>
      <c r="AL28" s="67"/>
    </row>
    <row r="29" spans="1:38" s="14" customFormat="1" ht="12.75">
      <c r="A29" s="30" t="s">
        <v>98</v>
      </c>
      <c r="B29" s="64" t="s">
        <v>419</v>
      </c>
      <c r="C29" s="40" t="s">
        <v>420</v>
      </c>
      <c r="D29" s="80">
        <v>177863037</v>
      </c>
      <c r="E29" s="81">
        <v>363806</v>
      </c>
      <c r="F29" s="82">
        <f t="shared" si="0"/>
        <v>178226843</v>
      </c>
      <c r="G29" s="80">
        <v>177863037</v>
      </c>
      <c r="H29" s="81">
        <v>363806</v>
      </c>
      <c r="I29" s="83">
        <f t="shared" si="1"/>
        <v>178226843</v>
      </c>
      <c r="J29" s="80">
        <v>37870738</v>
      </c>
      <c r="K29" s="81">
        <v>1375127</v>
      </c>
      <c r="L29" s="81">
        <f t="shared" si="2"/>
        <v>39245865</v>
      </c>
      <c r="M29" s="41">
        <f t="shared" si="3"/>
        <v>0.22020176276140402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37870738</v>
      </c>
      <c r="AA29" s="81">
        <v>1375127</v>
      </c>
      <c r="AB29" s="81">
        <f t="shared" si="10"/>
        <v>39245865</v>
      </c>
      <c r="AC29" s="41">
        <f t="shared" si="11"/>
        <v>0.22020176276140402</v>
      </c>
      <c r="AD29" s="80">
        <v>24503381</v>
      </c>
      <c r="AE29" s="81">
        <v>384965</v>
      </c>
      <c r="AF29" s="81">
        <f t="shared" si="12"/>
        <v>24888346</v>
      </c>
      <c r="AG29" s="41">
        <f t="shared" si="13"/>
        <v>0.09600049329558046</v>
      </c>
      <c r="AH29" s="41">
        <f t="shared" si="14"/>
        <v>0.576877185812187</v>
      </c>
      <c r="AI29" s="13">
        <v>259252272</v>
      </c>
      <c r="AJ29" s="13">
        <v>259252272</v>
      </c>
      <c r="AK29" s="13">
        <v>24888346</v>
      </c>
      <c r="AL29" s="13"/>
    </row>
    <row r="30" spans="1:38" s="14" customFormat="1" ht="12.75">
      <c r="A30" s="30" t="s">
        <v>98</v>
      </c>
      <c r="B30" s="64" t="s">
        <v>421</v>
      </c>
      <c r="C30" s="40" t="s">
        <v>422</v>
      </c>
      <c r="D30" s="80">
        <v>246260132</v>
      </c>
      <c r="E30" s="81">
        <v>55578046</v>
      </c>
      <c r="F30" s="82">
        <f t="shared" si="0"/>
        <v>301838178</v>
      </c>
      <c r="G30" s="80">
        <v>246260132</v>
      </c>
      <c r="H30" s="81">
        <v>55578046</v>
      </c>
      <c r="I30" s="83">
        <f t="shared" si="1"/>
        <v>301838178</v>
      </c>
      <c r="J30" s="80">
        <v>51948088</v>
      </c>
      <c r="K30" s="81">
        <v>17786988</v>
      </c>
      <c r="L30" s="81">
        <f t="shared" si="2"/>
        <v>69735076</v>
      </c>
      <c r="M30" s="41">
        <f t="shared" si="3"/>
        <v>0.2310346440005346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51948088</v>
      </c>
      <c r="AA30" s="81">
        <v>17786988</v>
      </c>
      <c r="AB30" s="81">
        <f t="shared" si="10"/>
        <v>69735076</v>
      </c>
      <c r="AC30" s="41">
        <f t="shared" si="11"/>
        <v>0.2310346440005346</v>
      </c>
      <c r="AD30" s="80">
        <v>40910580</v>
      </c>
      <c r="AE30" s="81">
        <v>7830599</v>
      </c>
      <c r="AF30" s="81">
        <f t="shared" si="12"/>
        <v>48741179</v>
      </c>
      <c r="AG30" s="41">
        <f t="shared" si="13"/>
        <v>0.11643124451512578</v>
      </c>
      <c r="AH30" s="41">
        <f t="shared" si="14"/>
        <v>0.4307219774064144</v>
      </c>
      <c r="AI30" s="13">
        <v>418626282</v>
      </c>
      <c r="AJ30" s="13">
        <v>418626282</v>
      </c>
      <c r="AK30" s="13">
        <v>48741179</v>
      </c>
      <c r="AL30" s="13"/>
    </row>
    <row r="31" spans="1:38" s="14" customFormat="1" ht="12.75">
      <c r="A31" s="30" t="s">
        <v>98</v>
      </c>
      <c r="B31" s="64" t="s">
        <v>423</v>
      </c>
      <c r="C31" s="40" t="s">
        <v>424</v>
      </c>
      <c r="D31" s="80">
        <v>98813411</v>
      </c>
      <c r="E31" s="81">
        <v>16859200</v>
      </c>
      <c r="F31" s="83">
        <f t="shared" si="0"/>
        <v>115672611</v>
      </c>
      <c r="G31" s="80">
        <v>98813411</v>
      </c>
      <c r="H31" s="81">
        <v>16859200</v>
      </c>
      <c r="I31" s="83">
        <f t="shared" si="1"/>
        <v>115672611</v>
      </c>
      <c r="J31" s="80">
        <v>15277830</v>
      </c>
      <c r="K31" s="81">
        <v>0</v>
      </c>
      <c r="L31" s="81">
        <f t="shared" si="2"/>
        <v>15277830</v>
      </c>
      <c r="M31" s="41">
        <f t="shared" si="3"/>
        <v>0.13207819783716995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15277830</v>
      </c>
      <c r="AA31" s="81">
        <v>0</v>
      </c>
      <c r="AB31" s="81">
        <f t="shared" si="10"/>
        <v>15277830</v>
      </c>
      <c r="AC31" s="41">
        <f t="shared" si="11"/>
        <v>0.13207819783716995</v>
      </c>
      <c r="AD31" s="80">
        <v>23140149</v>
      </c>
      <c r="AE31" s="81">
        <v>1891187</v>
      </c>
      <c r="AF31" s="81">
        <f t="shared" si="12"/>
        <v>25031336</v>
      </c>
      <c r="AG31" s="41">
        <f t="shared" si="13"/>
        <v>0.21185689333856592</v>
      </c>
      <c r="AH31" s="41">
        <f t="shared" si="14"/>
        <v>-0.3896518348041831</v>
      </c>
      <c r="AI31" s="13">
        <v>118152096</v>
      </c>
      <c r="AJ31" s="13">
        <v>118152096</v>
      </c>
      <c r="AK31" s="13">
        <v>25031336</v>
      </c>
      <c r="AL31" s="13"/>
    </row>
    <row r="32" spans="1:38" s="14" customFormat="1" ht="12.75">
      <c r="A32" s="30" t="s">
        <v>98</v>
      </c>
      <c r="B32" s="64" t="s">
        <v>425</v>
      </c>
      <c r="C32" s="40" t="s">
        <v>426</v>
      </c>
      <c r="D32" s="80">
        <v>212526360</v>
      </c>
      <c r="E32" s="81">
        <v>33315200</v>
      </c>
      <c r="F32" s="82">
        <f t="shared" si="0"/>
        <v>245841560</v>
      </c>
      <c r="G32" s="80">
        <v>212526360</v>
      </c>
      <c r="H32" s="81">
        <v>33315200</v>
      </c>
      <c r="I32" s="83">
        <f t="shared" si="1"/>
        <v>245841560</v>
      </c>
      <c r="J32" s="80">
        <v>43749966</v>
      </c>
      <c r="K32" s="81">
        <v>5425544</v>
      </c>
      <c r="L32" s="81">
        <f t="shared" si="2"/>
        <v>49175510</v>
      </c>
      <c r="M32" s="41">
        <f t="shared" si="3"/>
        <v>0.20002927902019496</v>
      </c>
      <c r="N32" s="108">
        <v>0</v>
      </c>
      <c r="O32" s="109">
        <v>0</v>
      </c>
      <c r="P32" s="110">
        <f t="shared" si="4"/>
        <v>0</v>
      </c>
      <c r="Q32" s="41">
        <f t="shared" si="5"/>
        <v>0</v>
      </c>
      <c r="R32" s="108">
        <v>0</v>
      </c>
      <c r="S32" s="110">
        <v>0</v>
      </c>
      <c r="T32" s="110">
        <f t="shared" si="6"/>
        <v>0</v>
      </c>
      <c r="U32" s="41">
        <f t="shared" si="7"/>
        <v>0</v>
      </c>
      <c r="V32" s="108">
        <v>0</v>
      </c>
      <c r="W32" s="110">
        <v>0</v>
      </c>
      <c r="X32" s="110">
        <f t="shared" si="8"/>
        <v>0</v>
      </c>
      <c r="Y32" s="41">
        <f t="shared" si="9"/>
        <v>0</v>
      </c>
      <c r="Z32" s="80">
        <v>43749966</v>
      </c>
      <c r="AA32" s="81">
        <v>5425544</v>
      </c>
      <c r="AB32" s="81">
        <f t="shared" si="10"/>
        <v>49175510</v>
      </c>
      <c r="AC32" s="41">
        <f t="shared" si="11"/>
        <v>0.20002927902019496</v>
      </c>
      <c r="AD32" s="80">
        <v>38604097</v>
      </c>
      <c r="AE32" s="81">
        <v>5746755</v>
      </c>
      <c r="AF32" s="81">
        <f t="shared" si="12"/>
        <v>44350852</v>
      </c>
      <c r="AG32" s="41">
        <f t="shared" si="13"/>
        <v>0.2115177011566591</v>
      </c>
      <c r="AH32" s="41">
        <f t="shared" si="14"/>
        <v>0.10878388536932726</v>
      </c>
      <c r="AI32" s="13">
        <v>209679151</v>
      </c>
      <c r="AJ32" s="13">
        <v>209679151</v>
      </c>
      <c r="AK32" s="13">
        <v>44350852</v>
      </c>
      <c r="AL32" s="13"/>
    </row>
    <row r="33" spans="1:38" s="14" customFormat="1" ht="12.75">
      <c r="A33" s="30" t="s">
        <v>98</v>
      </c>
      <c r="B33" s="64" t="s">
        <v>427</v>
      </c>
      <c r="C33" s="40" t="s">
        <v>428</v>
      </c>
      <c r="D33" s="80">
        <v>178933143</v>
      </c>
      <c r="E33" s="81">
        <v>28863736</v>
      </c>
      <c r="F33" s="82">
        <f t="shared" si="0"/>
        <v>207796879</v>
      </c>
      <c r="G33" s="80">
        <v>178933143</v>
      </c>
      <c r="H33" s="81">
        <v>28863736</v>
      </c>
      <c r="I33" s="83">
        <f t="shared" si="1"/>
        <v>207796879</v>
      </c>
      <c r="J33" s="80">
        <v>49125980</v>
      </c>
      <c r="K33" s="81">
        <v>0</v>
      </c>
      <c r="L33" s="81">
        <f t="shared" si="2"/>
        <v>49125980</v>
      </c>
      <c r="M33" s="41">
        <f t="shared" si="3"/>
        <v>0.2364134641309988</v>
      </c>
      <c r="N33" s="108">
        <v>0</v>
      </c>
      <c r="O33" s="109">
        <v>0</v>
      </c>
      <c r="P33" s="110">
        <f t="shared" si="4"/>
        <v>0</v>
      </c>
      <c r="Q33" s="41">
        <f t="shared" si="5"/>
        <v>0</v>
      </c>
      <c r="R33" s="108">
        <v>0</v>
      </c>
      <c r="S33" s="110">
        <v>0</v>
      </c>
      <c r="T33" s="110">
        <f t="shared" si="6"/>
        <v>0</v>
      </c>
      <c r="U33" s="41">
        <f t="shared" si="7"/>
        <v>0</v>
      </c>
      <c r="V33" s="108">
        <v>0</v>
      </c>
      <c r="W33" s="110">
        <v>0</v>
      </c>
      <c r="X33" s="110">
        <f t="shared" si="8"/>
        <v>0</v>
      </c>
      <c r="Y33" s="41">
        <f t="shared" si="9"/>
        <v>0</v>
      </c>
      <c r="Z33" s="80">
        <v>49125980</v>
      </c>
      <c r="AA33" s="81">
        <v>0</v>
      </c>
      <c r="AB33" s="81">
        <f t="shared" si="10"/>
        <v>49125980</v>
      </c>
      <c r="AC33" s="41">
        <f t="shared" si="11"/>
        <v>0.2364134641309988</v>
      </c>
      <c r="AD33" s="80">
        <v>40844101</v>
      </c>
      <c r="AE33" s="81">
        <v>1350</v>
      </c>
      <c r="AF33" s="81">
        <f t="shared" si="12"/>
        <v>40845451</v>
      </c>
      <c r="AG33" s="41">
        <f t="shared" si="13"/>
        <v>0.4267492503630646</v>
      </c>
      <c r="AH33" s="41">
        <f t="shared" si="14"/>
        <v>0.20272830382017326</v>
      </c>
      <c r="AI33" s="13">
        <v>95713000</v>
      </c>
      <c r="AJ33" s="13">
        <v>95713000</v>
      </c>
      <c r="AK33" s="13">
        <v>40845451</v>
      </c>
      <c r="AL33" s="13"/>
    </row>
    <row r="34" spans="1:38" s="14" customFormat="1" ht="12.75">
      <c r="A34" s="30" t="s">
        <v>98</v>
      </c>
      <c r="B34" s="64" t="s">
        <v>429</v>
      </c>
      <c r="C34" s="40" t="s">
        <v>430</v>
      </c>
      <c r="D34" s="80">
        <v>545928258</v>
      </c>
      <c r="E34" s="81">
        <v>203996240</v>
      </c>
      <c r="F34" s="82">
        <f t="shared" si="0"/>
        <v>749924498</v>
      </c>
      <c r="G34" s="80">
        <v>545928258</v>
      </c>
      <c r="H34" s="81">
        <v>203996240</v>
      </c>
      <c r="I34" s="83">
        <f t="shared" si="1"/>
        <v>749924498</v>
      </c>
      <c r="J34" s="80">
        <v>86874238</v>
      </c>
      <c r="K34" s="81">
        <v>18732812</v>
      </c>
      <c r="L34" s="81">
        <f t="shared" si="2"/>
        <v>105607050</v>
      </c>
      <c r="M34" s="41">
        <f t="shared" si="3"/>
        <v>0.1408235766155755</v>
      </c>
      <c r="N34" s="108">
        <v>0</v>
      </c>
      <c r="O34" s="109">
        <v>0</v>
      </c>
      <c r="P34" s="110">
        <f t="shared" si="4"/>
        <v>0</v>
      </c>
      <c r="Q34" s="41">
        <f t="shared" si="5"/>
        <v>0</v>
      </c>
      <c r="R34" s="108">
        <v>0</v>
      </c>
      <c r="S34" s="110">
        <v>0</v>
      </c>
      <c r="T34" s="110">
        <f t="shared" si="6"/>
        <v>0</v>
      </c>
      <c r="U34" s="41">
        <f t="shared" si="7"/>
        <v>0</v>
      </c>
      <c r="V34" s="108">
        <v>0</v>
      </c>
      <c r="W34" s="110">
        <v>0</v>
      </c>
      <c r="X34" s="110">
        <f t="shared" si="8"/>
        <v>0</v>
      </c>
      <c r="Y34" s="41">
        <f t="shared" si="9"/>
        <v>0</v>
      </c>
      <c r="Z34" s="80">
        <v>86874238</v>
      </c>
      <c r="AA34" s="81">
        <v>18732812</v>
      </c>
      <c r="AB34" s="81">
        <f t="shared" si="10"/>
        <v>105607050</v>
      </c>
      <c r="AC34" s="41">
        <f t="shared" si="11"/>
        <v>0.1408235766155755</v>
      </c>
      <c r="AD34" s="80">
        <v>83374737</v>
      </c>
      <c r="AE34" s="81">
        <v>29996530</v>
      </c>
      <c r="AF34" s="81">
        <f t="shared" si="12"/>
        <v>113371267</v>
      </c>
      <c r="AG34" s="41">
        <f t="shared" si="13"/>
        <v>0.17270331666424485</v>
      </c>
      <c r="AH34" s="41">
        <f t="shared" si="14"/>
        <v>-0.06848487456702768</v>
      </c>
      <c r="AI34" s="13">
        <v>656451012</v>
      </c>
      <c r="AJ34" s="13">
        <v>656451012</v>
      </c>
      <c r="AK34" s="13">
        <v>113371267</v>
      </c>
      <c r="AL34" s="13"/>
    </row>
    <row r="35" spans="1:38" s="14" customFormat="1" ht="12.75">
      <c r="A35" s="30" t="s">
        <v>117</v>
      </c>
      <c r="B35" s="64" t="s">
        <v>431</v>
      </c>
      <c r="C35" s="40" t="s">
        <v>432</v>
      </c>
      <c r="D35" s="80">
        <v>113209002</v>
      </c>
      <c r="E35" s="81">
        <v>18603000</v>
      </c>
      <c r="F35" s="82">
        <f t="shared" si="0"/>
        <v>131812002</v>
      </c>
      <c r="G35" s="80">
        <v>113209002</v>
      </c>
      <c r="H35" s="81">
        <v>18603000</v>
      </c>
      <c r="I35" s="83">
        <f t="shared" si="1"/>
        <v>131812002</v>
      </c>
      <c r="J35" s="80">
        <v>23763213</v>
      </c>
      <c r="K35" s="81">
        <v>1090410</v>
      </c>
      <c r="L35" s="81">
        <f t="shared" si="2"/>
        <v>24853623</v>
      </c>
      <c r="M35" s="41">
        <f t="shared" si="3"/>
        <v>0.18855356585813787</v>
      </c>
      <c r="N35" s="108">
        <v>0</v>
      </c>
      <c r="O35" s="109">
        <v>0</v>
      </c>
      <c r="P35" s="110">
        <f t="shared" si="4"/>
        <v>0</v>
      </c>
      <c r="Q35" s="41">
        <f t="shared" si="5"/>
        <v>0</v>
      </c>
      <c r="R35" s="108">
        <v>0</v>
      </c>
      <c r="S35" s="110">
        <v>0</v>
      </c>
      <c r="T35" s="110">
        <f t="shared" si="6"/>
        <v>0</v>
      </c>
      <c r="U35" s="41">
        <f t="shared" si="7"/>
        <v>0</v>
      </c>
      <c r="V35" s="108">
        <v>0</v>
      </c>
      <c r="W35" s="110">
        <v>0</v>
      </c>
      <c r="X35" s="110">
        <f t="shared" si="8"/>
        <v>0</v>
      </c>
      <c r="Y35" s="41">
        <f t="shared" si="9"/>
        <v>0</v>
      </c>
      <c r="Z35" s="80">
        <v>23763213</v>
      </c>
      <c r="AA35" s="81">
        <v>1090410</v>
      </c>
      <c r="AB35" s="81">
        <f t="shared" si="10"/>
        <v>24853623</v>
      </c>
      <c r="AC35" s="41">
        <f t="shared" si="11"/>
        <v>0.18855356585813787</v>
      </c>
      <c r="AD35" s="80">
        <v>14621685</v>
      </c>
      <c r="AE35" s="81">
        <v>1159157</v>
      </c>
      <c r="AF35" s="81">
        <f t="shared" si="12"/>
        <v>15780842</v>
      </c>
      <c r="AG35" s="41">
        <f t="shared" si="13"/>
        <v>0.123203180802115</v>
      </c>
      <c r="AH35" s="41">
        <f t="shared" si="14"/>
        <v>0.5749237588209806</v>
      </c>
      <c r="AI35" s="13">
        <v>128087943</v>
      </c>
      <c r="AJ35" s="13">
        <v>128087943</v>
      </c>
      <c r="AK35" s="13">
        <v>15780842</v>
      </c>
      <c r="AL35" s="13"/>
    </row>
    <row r="36" spans="1:38" s="60" customFormat="1" ht="12.75">
      <c r="A36" s="65"/>
      <c r="B36" s="66" t="s">
        <v>433</v>
      </c>
      <c r="C36" s="33"/>
      <c r="D36" s="84">
        <f>SUM(D29:D35)</f>
        <v>1573533343</v>
      </c>
      <c r="E36" s="85">
        <f>SUM(E29:E35)</f>
        <v>357579228</v>
      </c>
      <c r="F36" s="93">
        <f t="shared" si="0"/>
        <v>1931112571</v>
      </c>
      <c r="G36" s="84">
        <f>SUM(G29:G35)</f>
        <v>1573533343</v>
      </c>
      <c r="H36" s="85">
        <f>SUM(H29:H35)</f>
        <v>357579228</v>
      </c>
      <c r="I36" s="86">
        <f t="shared" si="1"/>
        <v>1931112571</v>
      </c>
      <c r="J36" s="84">
        <f>SUM(J29:J35)</f>
        <v>308610053</v>
      </c>
      <c r="K36" s="85">
        <f>SUM(K29:K35)</f>
        <v>44410881</v>
      </c>
      <c r="L36" s="85">
        <f t="shared" si="2"/>
        <v>353020934</v>
      </c>
      <c r="M36" s="45">
        <f t="shared" si="3"/>
        <v>0.18280701979853664</v>
      </c>
      <c r="N36" s="114">
        <f>SUM(N29:N35)</f>
        <v>0</v>
      </c>
      <c r="O36" s="115">
        <f>SUM(O29:O35)</f>
        <v>0</v>
      </c>
      <c r="P36" s="116">
        <f t="shared" si="4"/>
        <v>0</v>
      </c>
      <c r="Q36" s="45">
        <f t="shared" si="5"/>
        <v>0</v>
      </c>
      <c r="R36" s="114">
        <f>SUM(R29:R35)</f>
        <v>0</v>
      </c>
      <c r="S36" s="116">
        <f>SUM(S29:S35)</f>
        <v>0</v>
      </c>
      <c r="T36" s="116">
        <f t="shared" si="6"/>
        <v>0</v>
      </c>
      <c r="U36" s="45">
        <f t="shared" si="7"/>
        <v>0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5">
        <f t="shared" si="9"/>
        <v>0</v>
      </c>
      <c r="Z36" s="84">
        <f>SUM(Z29:Z35)</f>
        <v>308610053</v>
      </c>
      <c r="AA36" s="85">
        <f>SUM(AA29:AA35)</f>
        <v>44410881</v>
      </c>
      <c r="AB36" s="85">
        <f t="shared" si="10"/>
        <v>353020934</v>
      </c>
      <c r="AC36" s="45">
        <f t="shared" si="11"/>
        <v>0.18280701979853664</v>
      </c>
      <c r="AD36" s="84">
        <f>SUM(AD29:AD35)</f>
        <v>265998730</v>
      </c>
      <c r="AE36" s="85">
        <f>SUM(AE29:AE35)</f>
        <v>47010543</v>
      </c>
      <c r="AF36" s="85">
        <f t="shared" si="12"/>
        <v>313009273</v>
      </c>
      <c r="AG36" s="45">
        <f t="shared" si="13"/>
        <v>0.1659679853020307</v>
      </c>
      <c r="AH36" s="45">
        <f t="shared" si="14"/>
        <v>0.1278289956604577</v>
      </c>
      <c r="AI36" s="67">
        <f>SUM(AI29:AI35)</f>
        <v>1885961756</v>
      </c>
      <c r="AJ36" s="67">
        <f>SUM(AJ29:AJ35)</f>
        <v>1885961756</v>
      </c>
      <c r="AK36" s="67">
        <f>SUM(AK29:AK35)</f>
        <v>313009273</v>
      </c>
      <c r="AL36" s="67"/>
    </row>
    <row r="37" spans="1:38" s="14" customFormat="1" ht="12.75">
      <c r="A37" s="30" t="s">
        <v>98</v>
      </c>
      <c r="B37" s="64" t="s">
        <v>434</v>
      </c>
      <c r="C37" s="40" t="s">
        <v>435</v>
      </c>
      <c r="D37" s="80">
        <v>106748274</v>
      </c>
      <c r="E37" s="81">
        <v>28209666</v>
      </c>
      <c r="F37" s="82">
        <f t="shared" si="0"/>
        <v>134957940</v>
      </c>
      <c r="G37" s="80">
        <v>106748274</v>
      </c>
      <c r="H37" s="81">
        <v>28209666</v>
      </c>
      <c r="I37" s="83">
        <f t="shared" si="1"/>
        <v>134957940</v>
      </c>
      <c r="J37" s="80">
        <v>22912362</v>
      </c>
      <c r="K37" s="81">
        <v>3856769</v>
      </c>
      <c r="L37" s="81">
        <f t="shared" si="2"/>
        <v>26769131</v>
      </c>
      <c r="M37" s="41">
        <f t="shared" si="3"/>
        <v>0.19835165681989514</v>
      </c>
      <c r="N37" s="108">
        <v>0</v>
      </c>
      <c r="O37" s="109">
        <v>0</v>
      </c>
      <c r="P37" s="110">
        <f t="shared" si="4"/>
        <v>0</v>
      </c>
      <c r="Q37" s="41">
        <f t="shared" si="5"/>
        <v>0</v>
      </c>
      <c r="R37" s="108">
        <v>0</v>
      </c>
      <c r="S37" s="110">
        <v>0</v>
      </c>
      <c r="T37" s="110">
        <f t="shared" si="6"/>
        <v>0</v>
      </c>
      <c r="U37" s="41">
        <f t="shared" si="7"/>
        <v>0</v>
      </c>
      <c r="V37" s="108">
        <v>0</v>
      </c>
      <c r="W37" s="110">
        <v>0</v>
      </c>
      <c r="X37" s="110">
        <f t="shared" si="8"/>
        <v>0</v>
      </c>
      <c r="Y37" s="41">
        <f t="shared" si="9"/>
        <v>0</v>
      </c>
      <c r="Z37" s="80">
        <v>22912362</v>
      </c>
      <c r="AA37" s="81">
        <v>3856769</v>
      </c>
      <c r="AB37" s="81">
        <f t="shared" si="10"/>
        <v>26769131</v>
      </c>
      <c r="AC37" s="41">
        <f t="shared" si="11"/>
        <v>0.19835165681989514</v>
      </c>
      <c r="AD37" s="80">
        <v>20277613</v>
      </c>
      <c r="AE37" s="81">
        <v>5219170</v>
      </c>
      <c r="AF37" s="81">
        <f t="shared" si="12"/>
        <v>25496783</v>
      </c>
      <c r="AG37" s="41">
        <f t="shared" si="13"/>
        <v>0.17331428720196632</v>
      </c>
      <c r="AH37" s="41">
        <f t="shared" si="14"/>
        <v>0.04990229551704628</v>
      </c>
      <c r="AI37" s="13">
        <v>147112990</v>
      </c>
      <c r="AJ37" s="13">
        <v>147112990</v>
      </c>
      <c r="AK37" s="13">
        <v>25496783</v>
      </c>
      <c r="AL37" s="13"/>
    </row>
    <row r="38" spans="1:38" s="14" customFormat="1" ht="12.75">
      <c r="A38" s="30" t="s">
        <v>98</v>
      </c>
      <c r="B38" s="64" t="s">
        <v>436</v>
      </c>
      <c r="C38" s="40" t="s">
        <v>437</v>
      </c>
      <c r="D38" s="80">
        <v>159220061</v>
      </c>
      <c r="E38" s="81">
        <v>109136000</v>
      </c>
      <c r="F38" s="82">
        <f t="shared" si="0"/>
        <v>268356061</v>
      </c>
      <c r="G38" s="80">
        <v>159220061</v>
      </c>
      <c r="H38" s="81">
        <v>109136000</v>
      </c>
      <c r="I38" s="83">
        <f t="shared" si="1"/>
        <v>268356061</v>
      </c>
      <c r="J38" s="80">
        <v>44579470</v>
      </c>
      <c r="K38" s="81">
        <v>6381758</v>
      </c>
      <c r="L38" s="81">
        <f t="shared" si="2"/>
        <v>50961228</v>
      </c>
      <c r="M38" s="41">
        <f t="shared" si="3"/>
        <v>0.1899015353336849</v>
      </c>
      <c r="N38" s="108">
        <v>0</v>
      </c>
      <c r="O38" s="109">
        <v>0</v>
      </c>
      <c r="P38" s="110">
        <f t="shared" si="4"/>
        <v>0</v>
      </c>
      <c r="Q38" s="41">
        <f t="shared" si="5"/>
        <v>0</v>
      </c>
      <c r="R38" s="108">
        <v>0</v>
      </c>
      <c r="S38" s="110">
        <v>0</v>
      </c>
      <c r="T38" s="110">
        <f t="shared" si="6"/>
        <v>0</v>
      </c>
      <c r="U38" s="41">
        <f t="shared" si="7"/>
        <v>0</v>
      </c>
      <c r="V38" s="108">
        <v>0</v>
      </c>
      <c r="W38" s="110">
        <v>0</v>
      </c>
      <c r="X38" s="110">
        <f t="shared" si="8"/>
        <v>0</v>
      </c>
      <c r="Y38" s="41">
        <f t="shared" si="9"/>
        <v>0</v>
      </c>
      <c r="Z38" s="80">
        <v>44579470</v>
      </c>
      <c r="AA38" s="81">
        <v>6381758</v>
      </c>
      <c r="AB38" s="81">
        <f t="shared" si="10"/>
        <v>50961228</v>
      </c>
      <c r="AC38" s="41">
        <f t="shared" si="11"/>
        <v>0.1899015353336849</v>
      </c>
      <c r="AD38" s="80">
        <v>41197480</v>
      </c>
      <c r="AE38" s="81">
        <v>22424632</v>
      </c>
      <c r="AF38" s="81">
        <f t="shared" si="12"/>
        <v>63622112</v>
      </c>
      <c r="AG38" s="41">
        <f t="shared" si="13"/>
        <v>0.20223325810953</v>
      </c>
      <c r="AH38" s="41">
        <f t="shared" si="14"/>
        <v>-0.19900131576895785</v>
      </c>
      <c r="AI38" s="13">
        <v>314597671</v>
      </c>
      <c r="AJ38" s="13">
        <v>314597671</v>
      </c>
      <c r="AK38" s="13">
        <v>63622112</v>
      </c>
      <c r="AL38" s="13"/>
    </row>
    <row r="39" spans="1:38" s="14" customFormat="1" ht="12.75">
      <c r="A39" s="30" t="s">
        <v>98</v>
      </c>
      <c r="B39" s="64" t="s">
        <v>438</v>
      </c>
      <c r="C39" s="40" t="s">
        <v>439</v>
      </c>
      <c r="D39" s="80">
        <v>117859522</v>
      </c>
      <c r="E39" s="81">
        <v>100582200</v>
      </c>
      <c r="F39" s="82">
        <f t="shared" si="0"/>
        <v>218441722</v>
      </c>
      <c r="G39" s="80">
        <v>117859522</v>
      </c>
      <c r="H39" s="81">
        <v>100582200</v>
      </c>
      <c r="I39" s="83">
        <f t="shared" si="1"/>
        <v>218441722</v>
      </c>
      <c r="J39" s="80">
        <v>12674861</v>
      </c>
      <c r="K39" s="81">
        <v>15747051</v>
      </c>
      <c r="L39" s="81">
        <f t="shared" si="2"/>
        <v>28421912</v>
      </c>
      <c r="M39" s="41">
        <f t="shared" si="3"/>
        <v>0.13011210376742957</v>
      </c>
      <c r="N39" s="108">
        <v>0</v>
      </c>
      <c r="O39" s="109">
        <v>0</v>
      </c>
      <c r="P39" s="110">
        <f t="shared" si="4"/>
        <v>0</v>
      </c>
      <c r="Q39" s="41">
        <f t="shared" si="5"/>
        <v>0</v>
      </c>
      <c r="R39" s="108">
        <v>0</v>
      </c>
      <c r="S39" s="110">
        <v>0</v>
      </c>
      <c r="T39" s="110">
        <f t="shared" si="6"/>
        <v>0</v>
      </c>
      <c r="U39" s="41">
        <f t="shared" si="7"/>
        <v>0</v>
      </c>
      <c r="V39" s="108">
        <v>0</v>
      </c>
      <c r="W39" s="110">
        <v>0</v>
      </c>
      <c r="X39" s="110">
        <f t="shared" si="8"/>
        <v>0</v>
      </c>
      <c r="Y39" s="41">
        <f t="shared" si="9"/>
        <v>0</v>
      </c>
      <c r="Z39" s="80">
        <v>12674861</v>
      </c>
      <c r="AA39" s="81">
        <v>15747051</v>
      </c>
      <c r="AB39" s="81">
        <f t="shared" si="10"/>
        <v>28421912</v>
      </c>
      <c r="AC39" s="41">
        <f t="shared" si="11"/>
        <v>0.13011210376742957</v>
      </c>
      <c r="AD39" s="80">
        <v>16091056</v>
      </c>
      <c r="AE39" s="81">
        <v>7633684</v>
      </c>
      <c r="AF39" s="81">
        <f t="shared" si="12"/>
        <v>23724740</v>
      </c>
      <c r="AG39" s="41">
        <f t="shared" si="13"/>
        <v>0.13690844035040473</v>
      </c>
      <c r="AH39" s="41">
        <f t="shared" si="14"/>
        <v>0.1979862371515979</v>
      </c>
      <c r="AI39" s="13">
        <v>173289097</v>
      </c>
      <c r="AJ39" s="13">
        <v>173289097</v>
      </c>
      <c r="AK39" s="13">
        <v>23724740</v>
      </c>
      <c r="AL39" s="13"/>
    </row>
    <row r="40" spans="1:38" s="14" customFormat="1" ht="12.75">
      <c r="A40" s="30" t="s">
        <v>98</v>
      </c>
      <c r="B40" s="64" t="s">
        <v>440</v>
      </c>
      <c r="C40" s="40" t="s">
        <v>441</v>
      </c>
      <c r="D40" s="80">
        <v>51167749</v>
      </c>
      <c r="E40" s="81">
        <v>17199989</v>
      </c>
      <c r="F40" s="82">
        <f t="shared" si="0"/>
        <v>68367738</v>
      </c>
      <c r="G40" s="80">
        <v>51167749</v>
      </c>
      <c r="H40" s="81">
        <v>17199989</v>
      </c>
      <c r="I40" s="83">
        <f t="shared" si="1"/>
        <v>68367738</v>
      </c>
      <c r="J40" s="80">
        <v>9923137</v>
      </c>
      <c r="K40" s="81">
        <v>1372833</v>
      </c>
      <c r="L40" s="81">
        <f t="shared" si="2"/>
        <v>11295970</v>
      </c>
      <c r="M40" s="41">
        <f t="shared" si="3"/>
        <v>0.1652236907413845</v>
      </c>
      <c r="N40" s="108">
        <v>0</v>
      </c>
      <c r="O40" s="109">
        <v>0</v>
      </c>
      <c r="P40" s="110">
        <f t="shared" si="4"/>
        <v>0</v>
      </c>
      <c r="Q40" s="41">
        <f t="shared" si="5"/>
        <v>0</v>
      </c>
      <c r="R40" s="108">
        <v>0</v>
      </c>
      <c r="S40" s="110">
        <v>0</v>
      </c>
      <c r="T40" s="110">
        <f t="shared" si="6"/>
        <v>0</v>
      </c>
      <c r="U40" s="41">
        <f t="shared" si="7"/>
        <v>0</v>
      </c>
      <c r="V40" s="108">
        <v>0</v>
      </c>
      <c r="W40" s="110">
        <v>0</v>
      </c>
      <c r="X40" s="110">
        <f t="shared" si="8"/>
        <v>0</v>
      </c>
      <c r="Y40" s="41">
        <f t="shared" si="9"/>
        <v>0</v>
      </c>
      <c r="Z40" s="80">
        <v>9923137</v>
      </c>
      <c r="AA40" s="81">
        <v>1372833</v>
      </c>
      <c r="AB40" s="81">
        <f t="shared" si="10"/>
        <v>11295970</v>
      </c>
      <c r="AC40" s="41">
        <f t="shared" si="11"/>
        <v>0.1652236907413845</v>
      </c>
      <c r="AD40" s="80">
        <v>10126037</v>
      </c>
      <c r="AE40" s="81">
        <v>2197608</v>
      </c>
      <c r="AF40" s="81">
        <f t="shared" si="12"/>
        <v>12323645</v>
      </c>
      <c r="AG40" s="41">
        <f t="shared" si="13"/>
        <v>0.21869720077975144</v>
      </c>
      <c r="AH40" s="41">
        <f t="shared" si="14"/>
        <v>-0.08339050662364911</v>
      </c>
      <c r="AI40" s="13">
        <v>56350264</v>
      </c>
      <c r="AJ40" s="13">
        <v>60474682</v>
      </c>
      <c r="AK40" s="13">
        <v>12323645</v>
      </c>
      <c r="AL40" s="13"/>
    </row>
    <row r="41" spans="1:38" s="14" customFormat="1" ht="12.75">
      <c r="A41" s="30" t="s">
        <v>98</v>
      </c>
      <c r="B41" s="64" t="s">
        <v>442</v>
      </c>
      <c r="C41" s="40" t="s">
        <v>443</v>
      </c>
      <c r="D41" s="80">
        <v>112735404</v>
      </c>
      <c r="E41" s="81">
        <v>66070800</v>
      </c>
      <c r="F41" s="82">
        <f t="shared" si="0"/>
        <v>178806204</v>
      </c>
      <c r="G41" s="80">
        <v>112735404</v>
      </c>
      <c r="H41" s="81">
        <v>66070800</v>
      </c>
      <c r="I41" s="83">
        <f t="shared" si="1"/>
        <v>178806204</v>
      </c>
      <c r="J41" s="80">
        <v>22644157</v>
      </c>
      <c r="K41" s="81">
        <v>4006150</v>
      </c>
      <c r="L41" s="81">
        <f t="shared" si="2"/>
        <v>26650307</v>
      </c>
      <c r="M41" s="41">
        <f t="shared" si="3"/>
        <v>0.14904576241661055</v>
      </c>
      <c r="N41" s="108">
        <v>0</v>
      </c>
      <c r="O41" s="109">
        <v>0</v>
      </c>
      <c r="P41" s="110">
        <f t="shared" si="4"/>
        <v>0</v>
      </c>
      <c r="Q41" s="41">
        <f t="shared" si="5"/>
        <v>0</v>
      </c>
      <c r="R41" s="108">
        <v>0</v>
      </c>
      <c r="S41" s="110">
        <v>0</v>
      </c>
      <c r="T41" s="110">
        <f t="shared" si="6"/>
        <v>0</v>
      </c>
      <c r="U41" s="41">
        <f t="shared" si="7"/>
        <v>0</v>
      </c>
      <c r="V41" s="108">
        <v>0</v>
      </c>
      <c r="W41" s="110">
        <v>0</v>
      </c>
      <c r="X41" s="110">
        <f t="shared" si="8"/>
        <v>0</v>
      </c>
      <c r="Y41" s="41">
        <f t="shared" si="9"/>
        <v>0</v>
      </c>
      <c r="Z41" s="80">
        <v>22644157</v>
      </c>
      <c r="AA41" s="81">
        <v>4006150</v>
      </c>
      <c r="AB41" s="81">
        <f t="shared" si="10"/>
        <v>26650307</v>
      </c>
      <c r="AC41" s="41">
        <f t="shared" si="11"/>
        <v>0.14904576241661055</v>
      </c>
      <c r="AD41" s="80">
        <v>35555497</v>
      </c>
      <c r="AE41" s="81">
        <v>6892925</v>
      </c>
      <c r="AF41" s="81">
        <f t="shared" si="12"/>
        <v>42448422</v>
      </c>
      <c r="AG41" s="41">
        <f t="shared" si="13"/>
        <v>0.3765314221963493</v>
      </c>
      <c r="AH41" s="41">
        <f t="shared" si="14"/>
        <v>-0.37217202090574764</v>
      </c>
      <c r="AI41" s="13">
        <v>112735404</v>
      </c>
      <c r="AJ41" s="13">
        <v>207926461</v>
      </c>
      <c r="AK41" s="13">
        <v>42448422</v>
      </c>
      <c r="AL41" s="13"/>
    </row>
    <row r="42" spans="1:38" s="14" customFormat="1" ht="12.75">
      <c r="A42" s="30" t="s">
        <v>117</v>
      </c>
      <c r="B42" s="64" t="s">
        <v>444</v>
      </c>
      <c r="C42" s="40" t="s">
        <v>445</v>
      </c>
      <c r="D42" s="80">
        <v>401986641</v>
      </c>
      <c r="E42" s="81">
        <v>490529000</v>
      </c>
      <c r="F42" s="82">
        <f t="shared" si="0"/>
        <v>892515641</v>
      </c>
      <c r="G42" s="80">
        <v>401986641</v>
      </c>
      <c r="H42" s="81">
        <v>490529000</v>
      </c>
      <c r="I42" s="83">
        <f t="shared" si="1"/>
        <v>892515641</v>
      </c>
      <c r="J42" s="80">
        <v>84896040</v>
      </c>
      <c r="K42" s="81">
        <v>34159572</v>
      </c>
      <c r="L42" s="81">
        <f t="shared" si="2"/>
        <v>119055612</v>
      </c>
      <c r="M42" s="41">
        <f t="shared" si="3"/>
        <v>0.1333933059891328</v>
      </c>
      <c r="N42" s="108">
        <v>0</v>
      </c>
      <c r="O42" s="109">
        <v>0</v>
      </c>
      <c r="P42" s="110">
        <f t="shared" si="4"/>
        <v>0</v>
      </c>
      <c r="Q42" s="41">
        <f t="shared" si="5"/>
        <v>0</v>
      </c>
      <c r="R42" s="108">
        <v>0</v>
      </c>
      <c r="S42" s="110">
        <v>0</v>
      </c>
      <c r="T42" s="110">
        <f t="shared" si="6"/>
        <v>0</v>
      </c>
      <c r="U42" s="41">
        <f t="shared" si="7"/>
        <v>0</v>
      </c>
      <c r="V42" s="108">
        <v>0</v>
      </c>
      <c r="W42" s="110">
        <v>0</v>
      </c>
      <c r="X42" s="110">
        <f t="shared" si="8"/>
        <v>0</v>
      </c>
      <c r="Y42" s="41">
        <f t="shared" si="9"/>
        <v>0</v>
      </c>
      <c r="Z42" s="80">
        <v>84896040</v>
      </c>
      <c r="AA42" s="81">
        <v>34159572</v>
      </c>
      <c r="AB42" s="81">
        <f t="shared" si="10"/>
        <v>119055612</v>
      </c>
      <c r="AC42" s="41">
        <f t="shared" si="11"/>
        <v>0.1333933059891328</v>
      </c>
      <c r="AD42" s="80">
        <v>60613157</v>
      </c>
      <c r="AE42" s="81">
        <v>60767445</v>
      </c>
      <c r="AF42" s="81">
        <f t="shared" si="12"/>
        <v>121380602</v>
      </c>
      <c r="AG42" s="41">
        <f t="shared" si="13"/>
        <v>0.15742227427238925</v>
      </c>
      <c r="AH42" s="41">
        <f t="shared" si="14"/>
        <v>-0.019154543326453388</v>
      </c>
      <c r="AI42" s="13">
        <v>771051000</v>
      </c>
      <c r="AJ42" s="13">
        <v>774443223</v>
      </c>
      <c r="AK42" s="13">
        <v>121380602</v>
      </c>
      <c r="AL42" s="13"/>
    </row>
    <row r="43" spans="1:38" s="60" customFormat="1" ht="12.75">
      <c r="A43" s="65"/>
      <c r="B43" s="66" t="s">
        <v>446</v>
      </c>
      <c r="C43" s="33"/>
      <c r="D43" s="84">
        <f>SUM(D37:D42)</f>
        <v>949717651</v>
      </c>
      <c r="E43" s="85">
        <f>SUM(E37:E42)</f>
        <v>811727655</v>
      </c>
      <c r="F43" s="86">
        <f t="shared" si="0"/>
        <v>1761445306</v>
      </c>
      <c r="G43" s="84">
        <f>SUM(G37:G42)</f>
        <v>949717651</v>
      </c>
      <c r="H43" s="85">
        <f>SUM(H37:H42)</f>
        <v>811727655</v>
      </c>
      <c r="I43" s="93">
        <f t="shared" si="1"/>
        <v>1761445306</v>
      </c>
      <c r="J43" s="84">
        <f>SUM(J37:J42)</f>
        <v>197630027</v>
      </c>
      <c r="K43" s="95">
        <f>SUM(K37:K42)</f>
        <v>65524133</v>
      </c>
      <c r="L43" s="85">
        <f t="shared" si="2"/>
        <v>263154160</v>
      </c>
      <c r="M43" s="45">
        <f t="shared" si="3"/>
        <v>0.1493967250096382</v>
      </c>
      <c r="N43" s="114">
        <f>SUM(N37:N42)</f>
        <v>0</v>
      </c>
      <c r="O43" s="115">
        <f>SUM(O37:O42)</f>
        <v>0</v>
      </c>
      <c r="P43" s="116">
        <f t="shared" si="4"/>
        <v>0</v>
      </c>
      <c r="Q43" s="45">
        <f t="shared" si="5"/>
        <v>0</v>
      </c>
      <c r="R43" s="114">
        <f>SUM(R37:R42)</f>
        <v>0</v>
      </c>
      <c r="S43" s="116">
        <f>SUM(S37:S42)</f>
        <v>0</v>
      </c>
      <c r="T43" s="116">
        <f t="shared" si="6"/>
        <v>0</v>
      </c>
      <c r="U43" s="45">
        <f t="shared" si="7"/>
        <v>0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5">
        <f t="shared" si="9"/>
        <v>0</v>
      </c>
      <c r="Z43" s="84">
        <f>SUM(Z37:Z42)</f>
        <v>197630027</v>
      </c>
      <c r="AA43" s="85">
        <f>SUM(AA37:AA42)</f>
        <v>65524133</v>
      </c>
      <c r="AB43" s="85">
        <f t="shared" si="10"/>
        <v>263154160</v>
      </c>
      <c r="AC43" s="45">
        <f t="shared" si="11"/>
        <v>0.1493967250096382</v>
      </c>
      <c r="AD43" s="84">
        <f>SUM(AD37:AD42)</f>
        <v>183860840</v>
      </c>
      <c r="AE43" s="85">
        <f>SUM(AE37:AE42)</f>
        <v>105135464</v>
      </c>
      <c r="AF43" s="85">
        <f t="shared" si="12"/>
        <v>288996304</v>
      </c>
      <c r="AG43" s="45">
        <f t="shared" si="13"/>
        <v>0.1834738243809746</v>
      </c>
      <c r="AH43" s="45">
        <f t="shared" si="14"/>
        <v>-0.0894203269810675</v>
      </c>
      <c r="AI43" s="67">
        <f>SUM(AI37:AI42)</f>
        <v>1575136426</v>
      </c>
      <c r="AJ43" s="67">
        <f>SUM(AJ37:AJ42)</f>
        <v>1677844124</v>
      </c>
      <c r="AK43" s="67">
        <f>SUM(AK37:AK42)</f>
        <v>288996304</v>
      </c>
      <c r="AL43" s="67"/>
    </row>
    <row r="44" spans="1:38" s="60" customFormat="1" ht="12.75">
      <c r="A44" s="65"/>
      <c r="B44" s="66" t="s">
        <v>447</v>
      </c>
      <c r="C44" s="33"/>
      <c r="D44" s="84">
        <f>SUM(D9:D14,D16:D20,D22:D27,D29:D35,D37:D42)</f>
        <v>8684086209</v>
      </c>
      <c r="E44" s="85">
        <f>SUM(E9:E14,E16:E20,E22:E27,E29:E35,E37:E42)</f>
        <v>4489023369</v>
      </c>
      <c r="F44" s="86">
        <f t="shared" si="0"/>
        <v>13173109578</v>
      </c>
      <c r="G44" s="84">
        <f>SUM(G9:G14,G16:G20,G22:G27,G29:G35,G37:G42)</f>
        <v>8684086209</v>
      </c>
      <c r="H44" s="85">
        <f>SUM(H9:H14,H16:H20,H22:H27,H29:H35,H37:H42)</f>
        <v>4489023369</v>
      </c>
      <c r="I44" s="93">
        <f t="shared" si="1"/>
        <v>13173109578</v>
      </c>
      <c r="J44" s="84">
        <f>SUM(J9:J14,J16:J20,J22:J27,J29:J35,J37:J42)</f>
        <v>1617377339</v>
      </c>
      <c r="K44" s="95">
        <f>SUM(K9:K14,K16:K20,K22:K27,K29:K35,K37:K42)</f>
        <v>339492779</v>
      </c>
      <c r="L44" s="85">
        <f t="shared" si="2"/>
        <v>1956870118</v>
      </c>
      <c r="M44" s="45">
        <f t="shared" si="3"/>
        <v>0.14855035604259362</v>
      </c>
      <c r="N44" s="114">
        <f>SUM(N9:N14,N16:N20,N22:N27,N29:N35,N37:N42)</f>
        <v>0</v>
      </c>
      <c r="O44" s="115">
        <f>SUM(O9:O14,O16:O20,O22:O27,O29:O35,O37:O42)</f>
        <v>0</v>
      </c>
      <c r="P44" s="116">
        <f t="shared" si="4"/>
        <v>0</v>
      </c>
      <c r="Q44" s="45">
        <f t="shared" si="5"/>
        <v>0</v>
      </c>
      <c r="R44" s="114">
        <f>SUM(R9:R14,R16:R20,R22:R27,R29:R35,R37:R42)</f>
        <v>0</v>
      </c>
      <c r="S44" s="116">
        <f>SUM(S9:S14,S16:S20,S22:S27,S29:S35,S37:S42)</f>
        <v>0</v>
      </c>
      <c r="T44" s="116">
        <f t="shared" si="6"/>
        <v>0</v>
      </c>
      <c r="U44" s="45">
        <f t="shared" si="7"/>
        <v>0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5">
        <f t="shared" si="9"/>
        <v>0</v>
      </c>
      <c r="Z44" s="84">
        <f>SUM(Z9:Z14,Z16:Z20,Z22:Z27,Z29:Z35,Z37:Z42)</f>
        <v>1617377339</v>
      </c>
      <c r="AA44" s="85">
        <f>SUM(AA9:AA14,AA16:AA20,AA22:AA27,AA29:AA35,AA37:AA42)</f>
        <v>339492779</v>
      </c>
      <c r="AB44" s="85">
        <f t="shared" si="10"/>
        <v>1956870118</v>
      </c>
      <c r="AC44" s="45">
        <f t="shared" si="11"/>
        <v>0.14855035604259362</v>
      </c>
      <c r="AD44" s="84">
        <f>SUM(AD9:AD14,AD16:AD20,AD22:AD27,AD29:AD35,AD37:AD42)</f>
        <v>1714866644</v>
      </c>
      <c r="AE44" s="85">
        <f>SUM(AE9:AE14,AE16:AE20,AE22:AE27,AE29:AE35,AE37:AE42)</f>
        <v>458843341</v>
      </c>
      <c r="AF44" s="85">
        <f t="shared" si="12"/>
        <v>2173709985</v>
      </c>
      <c r="AG44" s="45">
        <f t="shared" si="13"/>
        <v>0.19932804149161026</v>
      </c>
      <c r="AH44" s="45">
        <f t="shared" si="14"/>
        <v>-0.09975565668664854</v>
      </c>
      <c r="AI44" s="67">
        <f>SUM(AI9:AI14,AI16:AI20,AI22:AI27,AI29:AI35,AI37:AI42)</f>
        <v>10905189098</v>
      </c>
      <c r="AJ44" s="67">
        <f>SUM(AJ9:AJ14,AJ16:AJ20,AJ22:AJ27,AJ29:AJ35,AJ37:AJ42)</f>
        <v>10816887894</v>
      </c>
      <c r="AK44" s="67">
        <f>SUM(AK9:AK14,AK16:AK20,AK22:AK27,AK29:AK35,AK37:AK42)</f>
        <v>2173709985</v>
      </c>
      <c r="AL44" s="67"/>
    </row>
    <row r="45" spans="1:38" s="14" customFormat="1" ht="12.75">
      <c r="A45" s="68"/>
      <c r="B45" s="69"/>
      <c r="C45" s="70"/>
      <c r="D45" s="96"/>
      <c r="E45" s="96"/>
      <c r="F45" s="97"/>
      <c r="G45" s="98"/>
      <c r="H45" s="96"/>
      <c r="I45" s="99"/>
      <c r="J45" s="98"/>
      <c r="K45" s="100"/>
      <c r="L45" s="96"/>
      <c r="M45" s="74"/>
      <c r="N45" s="98"/>
      <c r="O45" s="100"/>
      <c r="P45" s="96"/>
      <c r="Q45" s="74"/>
      <c r="R45" s="98"/>
      <c r="S45" s="100"/>
      <c r="T45" s="96"/>
      <c r="U45" s="74"/>
      <c r="V45" s="98"/>
      <c r="W45" s="100"/>
      <c r="X45" s="96"/>
      <c r="Y45" s="74"/>
      <c r="Z45" s="98"/>
      <c r="AA45" s="100"/>
      <c r="AB45" s="96"/>
      <c r="AC45" s="74"/>
      <c r="AD45" s="98"/>
      <c r="AE45" s="96"/>
      <c r="AF45" s="96"/>
      <c r="AG45" s="74"/>
      <c r="AH45" s="74"/>
      <c r="AI45" s="13"/>
      <c r="AJ45" s="13"/>
      <c r="AK45" s="13"/>
      <c r="AL45" s="13"/>
    </row>
    <row r="46" spans="1:38" s="77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5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5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5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5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5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5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5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5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5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5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5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5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5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5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5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5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5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5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5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5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5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5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5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5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5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5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5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5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5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5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5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5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5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5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5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5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5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5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6"/>
      <c r="B3" s="131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3" t="s">
        <v>2</v>
      </c>
      <c r="E4" s="123"/>
      <c r="F4" s="123"/>
      <c r="G4" s="123" t="s">
        <v>3</v>
      </c>
      <c r="H4" s="123"/>
      <c r="I4" s="123"/>
      <c r="J4" s="124" t="s">
        <v>4</v>
      </c>
      <c r="K4" s="125"/>
      <c r="L4" s="125"/>
      <c r="M4" s="126"/>
      <c r="N4" s="124" t="s">
        <v>5</v>
      </c>
      <c r="O4" s="127"/>
      <c r="P4" s="127"/>
      <c r="Q4" s="128"/>
      <c r="R4" s="124" t="s">
        <v>6</v>
      </c>
      <c r="S4" s="127"/>
      <c r="T4" s="127"/>
      <c r="U4" s="128"/>
      <c r="V4" s="124" t="s">
        <v>7</v>
      </c>
      <c r="W4" s="129"/>
      <c r="X4" s="129"/>
      <c r="Y4" s="130"/>
      <c r="Z4" s="124" t="s">
        <v>8</v>
      </c>
      <c r="AA4" s="125"/>
      <c r="AB4" s="125"/>
      <c r="AC4" s="126"/>
      <c r="AD4" s="124" t="s">
        <v>9</v>
      </c>
      <c r="AE4" s="125"/>
      <c r="AF4" s="125"/>
      <c r="AG4" s="126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12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12</v>
      </c>
      <c r="AA5" s="19" t="s">
        <v>13</v>
      </c>
      <c r="AB5" s="19" t="s">
        <v>14</v>
      </c>
      <c r="AC5" s="20" t="s">
        <v>19</v>
      </c>
      <c r="AD5" s="18" t="s">
        <v>12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3" t="s">
        <v>32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4" t="s">
        <v>448</v>
      </c>
      <c r="C9" s="40" t="s">
        <v>449</v>
      </c>
      <c r="D9" s="80">
        <v>222471202</v>
      </c>
      <c r="E9" s="81">
        <v>0</v>
      </c>
      <c r="F9" s="82">
        <f>$D9+$E9</f>
        <v>222471202</v>
      </c>
      <c r="G9" s="80">
        <v>222471202</v>
      </c>
      <c r="H9" s="81">
        <v>0</v>
      </c>
      <c r="I9" s="83">
        <f>$G9+$H9</f>
        <v>222471202</v>
      </c>
      <c r="J9" s="80">
        <v>10399013</v>
      </c>
      <c r="K9" s="81">
        <v>5348082</v>
      </c>
      <c r="L9" s="81">
        <f>$J9+$K9</f>
        <v>15747095</v>
      </c>
      <c r="M9" s="41">
        <f>IF($F9=0,0,$L9/$F9)</f>
        <v>0.07078262201325275</v>
      </c>
      <c r="N9" s="108">
        <v>0</v>
      </c>
      <c r="O9" s="109">
        <v>0</v>
      </c>
      <c r="P9" s="110">
        <f>$N9+$O9</f>
        <v>0</v>
      </c>
      <c r="Q9" s="41">
        <f>IF($F9=0,0,$P9/$F9)</f>
        <v>0</v>
      </c>
      <c r="R9" s="108">
        <v>0</v>
      </c>
      <c r="S9" s="110">
        <v>0</v>
      </c>
      <c r="T9" s="110">
        <f>$R9+$S9</f>
        <v>0</v>
      </c>
      <c r="U9" s="41">
        <f>IF($I9=0,0,$T9/$I9)</f>
        <v>0</v>
      </c>
      <c r="V9" s="108">
        <v>0</v>
      </c>
      <c r="W9" s="110">
        <v>0</v>
      </c>
      <c r="X9" s="110">
        <f>$V9+$W9</f>
        <v>0</v>
      </c>
      <c r="Y9" s="41">
        <f>IF($I9=0,0,$X9/$I9)</f>
        <v>0</v>
      </c>
      <c r="Z9" s="80">
        <v>10399013</v>
      </c>
      <c r="AA9" s="81">
        <v>5348082</v>
      </c>
      <c r="AB9" s="81">
        <f>$Z9+$AA9</f>
        <v>15747095</v>
      </c>
      <c r="AC9" s="41">
        <f>IF($F9=0,0,$AB9/$F9)</f>
        <v>0.07078262201325275</v>
      </c>
      <c r="AD9" s="80">
        <v>41257787</v>
      </c>
      <c r="AE9" s="81">
        <v>14014093</v>
      </c>
      <c r="AF9" s="81">
        <f>$AD9+$AE9</f>
        <v>55271880</v>
      </c>
      <c r="AG9" s="41">
        <f>IF($AI9=0,0,$AK9/$AI9)</f>
        <v>0.2257003752411639</v>
      </c>
      <c r="AH9" s="41">
        <f>IF($AF9=0,0,(($L9/$AF9)-1))</f>
        <v>-0.715097532416122</v>
      </c>
      <c r="AI9" s="13">
        <v>244890510</v>
      </c>
      <c r="AJ9" s="13">
        <v>244890510</v>
      </c>
      <c r="AK9" s="13">
        <v>55271880</v>
      </c>
      <c r="AL9" s="13"/>
    </row>
    <row r="10" spans="1:38" s="14" customFormat="1" ht="12.75">
      <c r="A10" s="30" t="s">
        <v>98</v>
      </c>
      <c r="B10" s="64" t="s">
        <v>450</v>
      </c>
      <c r="C10" s="40" t="s">
        <v>451</v>
      </c>
      <c r="D10" s="80">
        <v>396569986</v>
      </c>
      <c r="E10" s="81">
        <v>0</v>
      </c>
      <c r="F10" s="83">
        <f aca="true" t="shared" si="0" ref="F10:F33">$D10+$E10</f>
        <v>396569986</v>
      </c>
      <c r="G10" s="80">
        <v>396569986</v>
      </c>
      <c r="H10" s="81">
        <v>0</v>
      </c>
      <c r="I10" s="83">
        <f aca="true" t="shared" si="1" ref="I10:I33">$G10+$H10</f>
        <v>396569986</v>
      </c>
      <c r="J10" s="80">
        <v>87396337</v>
      </c>
      <c r="K10" s="81">
        <v>2049726</v>
      </c>
      <c r="L10" s="81">
        <f aca="true" t="shared" si="2" ref="L10:L33">$J10+$K10</f>
        <v>89446063</v>
      </c>
      <c r="M10" s="41">
        <f aca="true" t="shared" si="3" ref="M10:M33">IF($F10=0,0,$L10/$F10)</f>
        <v>0.2255492502148158</v>
      </c>
      <c r="N10" s="108">
        <v>0</v>
      </c>
      <c r="O10" s="109">
        <v>0</v>
      </c>
      <c r="P10" s="110">
        <f aca="true" t="shared" si="4" ref="P10:P33">$N10+$O10</f>
        <v>0</v>
      </c>
      <c r="Q10" s="41">
        <f aca="true" t="shared" si="5" ref="Q10:Q33">IF($F10=0,0,$P10/$F10)</f>
        <v>0</v>
      </c>
      <c r="R10" s="108">
        <v>0</v>
      </c>
      <c r="S10" s="110">
        <v>0</v>
      </c>
      <c r="T10" s="110">
        <f aca="true" t="shared" si="6" ref="T10:T33">$R10+$S10</f>
        <v>0</v>
      </c>
      <c r="U10" s="41">
        <f aca="true" t="shared" si="7" ref="U10:U33">IF($I10=0,0,$T10/$I10)</f>
        <v>0</v>
      </c>
      <c r="V10" s="108">
        <v>0</v>
      </c>
      <c r="W10" s="110">
        <v>0</v>
      </c>
      <c r="X10" s="110">
        <f aca="true" t="shared" si="8" ref="X10:X33">$V10+$W10</f>
        <v>0</v>
      </c>
      <c r="Y10" s="41">
        <f aca="true" t="shared" si="9" ref="Y10:Y33">IF($I10=0,0,$X10/$I10)</f>
        <v>0</v>
      </c>
      <c r="Z10" s="80">
        <v>87396337</v>
      </c>
      <c r="AA10" s="81">
        <v>2049726</v>
      </c>
      <c r="AB10" s="81">
        <f aca="true" t="shared" si="10" ref="AB10:AB33">$Z10+$AA10</f>
        <v>89446063</v>
      </c>
      <c r="AC10" s="41">
        <f aca="true" t="shared" si="11" ref="AC10:AC33">IF($F10=0,0,$AB10/$F10)</f>
        <v>0.2255492502148158</v>
      </c>
      <c r="AD10" s="80">
        <v>70695730</v>
      </c>
      <c r="AE10" s="81">
        <v>2765139</v>
      </c>
      <c r="AF10" s="81">
        <f aca="true" t="shared" si="12" ref="AF10:AF33">$AD10+$AE10</f>
        <v>73460869</v>
      </c>
      <c r="AG10" s="41">
        <f aca="true" t="shared" si="13" ref="AG10:AG33">IF($AI10=0,0,$AK10/$AI10)</f>
        <v>0.18192953089294803</v>
      </c>
      <c r="AH10" s="41">
        <f aca="true" t="shared" si="14" ref="AH10:AH33">IF($AF10=0,0,(($L10/$AF10)-1))</f>
        <v>0.2176014824981174</v>
      </c>
      <c r="AI10" s="13">
        <v>403787492</v>
      </c>
      <c r="AJ10" s="13">
        <v>403787492</v>
      </c>
      <c r="AK10" s="13">
        <v>73460869</v>
      </c>
      <c r="AL10" s="13"/>
    </row>
    <row r="11" spans="1:38" s="14" customFormat="1" ht="12.75">
      <c r="A11" s="30" t="s">
        <v>98</v>
      </c>
      <c r="B11" s="64" t="s">
        <v>452</v>
      </c>
      <c r="C11" s="40" t="s">
        <v>453</v>
      </c>
      <c r="D11" s="80">
        <v>291014400</v>
      </c>
      <c r="E11" s="81">
        <v>71703000</v>
      </c>
      <c r="F11" s="82">
        <f t="shared" si="0"/>
        <v>362717400</v>
      </c>
      <c r="G11" s="80">
        <v>291014400</v>
      </c>
      <c r="H11" s="81">
        <v>71703000</v>
      </c>
      <c r="I11" s="83">
        <f t="shared" si="1"/>
        <v>362717400</v>
      </c>
      <c r="J11" s="80">
        <v>50489802</v>
      </c>
      <c r="K11" s="81">
        <v>5808863</v>
      </c>
      <c r="L11" s="81">
        <f t="shared" si="2"/>
        <v>56298665</v>
      </c>
      <c r="M11" s="41">
        <f t="shared" si="3"/>
        <v>0.15521357674045966</v>
      </c>
      <c r="N11" s="108">
        <v>0</v>
      </c>
      <c r="O11" s="109">
        <v>0</v>
      </c>
      <c r="P11" s="110">
        <f t="shared" si="4"/>
        <v>0</v>
      </c>
      <c r="Q11" s="41">
        <f t="shared" si="5"/>
        <v>0</v>
      </c>
      <c r="R11" s="108">
        <v>0</v>
      </c>
      <c r="S11" s="110">
        <v>0</v>
      </c>
      <c r="T11" s="110">
        <f t="shared" si="6"/>
        <v>0</v>
      </c>
      <c r="U11" s="41">
        <f t="shared" si="7"/>
        <v>0</v>
      </c>
      <c r="V11" s="108">
        <v>0</v>
      </c>
      <c r="W11" s="110">
        <v>0</v>
      </c>
      <c r="X11" s="110">
        <f t="shared" si="8"/>
        <v>0</v>
      </c>
      <c r="Y11" s="41">
        <f t="shared" si="9"/>
        <v>0</v>
      </c>
      <c r="Z11" s="80">
        <v>50489802</v>
      </c>
      <c r="AA11" s="81">
        <v>5808863</v>
      </c>
      <c r="AB11" s="81">
        <f t="shared" si="10"/>
        <v>56298665</v>
      </c>
      <c r="AC11" s="41">
        <f t="shared" si="11"/>
        <v>0.15521357674045966</v>
      </c>
      <c r="AD11" s="80">
        <v>32264332</v>
      </c>
      <c r="AE11" s="81">
        <v>2504878</v>
      </c>
      <c r="AF11" s="81">
        <f t="shared" si="12"/>
        <v>34769210</v>
      </c>
      <c r="AG11" s="41">
        <f t="shared" si="13"/>
        <v>0.12276503896098999</v>
      </c>
      <c r="AH11" s="41">
        <f t="shared" si="14"/>
        <v>0.619210358820347</v>
      </c>
      <c r="AI11" s="13">
        <v>283217521</v>
      </c>
      <c r="AJ11" s="13">
        <v>283217521</v>
      </c>
      <c r="AK11" s="13">
        <v>34769210</v>
      </c>
      <c r="AL11" s="13"/>
    </row>
    <row r="12" spans="1:38" s="14" customFormat="1" ht="12.75">
      <c r="A12" s="30" t="s">
        <v>98</v>
      </c>
      <c r="B12" s="64" t="s">
        <v>454</v>
      </c>
      <c r="C12" s="40" t="s">
        <v>455</v>
      </c>
      <c r="D12" s="80">
        <v>0</v>
      </c>
      <c r="E12" s="81">
        <v>0</v>
      </c>
      <c r="F12" s="82">
        <f t="shared" si="0"/>
        <v>0</v>
      </c>
      <c r="G12" s="80">
        <v>0</v>
      </c>
      <c r="H12" s="81">
        <v>0</v>
      </c>
      <c r="I12" s="83">
        <f t="shared" si="1"/>
        <v>0</v>
      </c>
      <c r="J12" s="80">
        <v>39681969</v>
      </c>
      <c r="K12" s="81">
        <v>4615378</v>
      </c>
      <c r="L12" s="81">
        <f t="shared" si="2"/>
        <v>44297347</v>
      </c>
      <c r="M12" s="41">
        <f t="shared" si="3"/>
        <v>0</v>
      </c>
      <c r="N12" s="108">
        <v>0</v>
      </c>
      <c r="O12" s="109">
        <v>0</v>
      </c>
      <c r="P12" s="110">
        <f t="shared" si="4"/>
        <v>0</v>
      </c>
      <c r="Q12" s="41">
        <f t="shared" si="5"/>
        <v>0</v>
      </c>
      <c r="R12" s="108">
        <v>0</v>
      </c>
      <c r="S12" s="110">
        <v>0</v>
      </c>
      <c r="T12" s="110">
        <f t="shared" si="6"/>
        <v>0</v>
      </c>
      <c r="U12" s="41">
        <f t="shared" si="7"/>
        <v>0</v>
      </c>
      <c r="V12" s="108">
        <v>0</v>
      </c>
      <c r="W12" s="110">
        <v>0</v>
      </c>
      <c r="X12" s="110">
        <f t="shared" si="8"/>
        <v>0</v>
      </c>
      <c r="Y12" s="41">
        <f t="shared" si="9"/>
        <v>0</v>
      </c>
      <c r="Z12" s="80">
        <v>39681969</v>
      </c>
      <c r="AA12" s="81">
        <v>4615378</v>
      </c>
      <c r="AB12" s="81">
        <f t="shared" si="10"/>
        <v>44297347</v>
      </c>
      <c r="AC12" s="41">
        <f t="shared" si="11"/>
        <v>0</v>
      </c>
      <c r="AD12" s="80">
        <v>56294645</v>
      </c>
      <c r="AE12" s="81">
        <v>3897184</v>
      </c>
      <c r="AF12" s="81">
        <f t="shared" si="12"/>
        <v>60191829</v>
      </c>
      <c r="AG12" s="41">
        <f t="shared" si="13"/>
        <v>0.5057493186623491</v>
      </c>
      <c r="AH12" s="41">
        <f t="shared" si="14"/>
        <v>-0.2640637818133089</v>
      </c>
      <c r="AI12" s="13">
        <v>119015146</v>
      </c>
      <c r="AJ12" s="13">
        <v>119015146</v>
      </c>
      <c r="AK12" s="13">
        <v>60191829</v>
      </c>
      <c r="AL12" s="13"/>
    </row>
    <row r="13" spans="1:38" s="14" customFormat="1" ht="12.75">
      <c r="A13" s="30" t="s">
        <v>98</v>
      </c>
      <c r="B13" s="64" t="s">
        <v>456</v>
      </c>
      <c r="C13" s="40" t="s">
        <v>457</v>
      </c>
      <c r="D13" s="80">
        <v>359988207</v>
      </c>
      <c r="E13" s="81">
        <v>44065555</v>
      </c>
      <c r="F13" s="82">
        <f t="shared" si="0"/>
        <v>404053762</v>
      </c>
      <c r="G13" s="80">
        <v>359988207</v>
      </c>
      <c r="H13" s="81">
        <v>44065555</v>
      </c>
      <c r="I13" s="83">
        <f t="shared" si="1"/>
        <v>404053762</v>
      </c>
      <c r="J13" s="80">
        <v>79450414</v>
      </c>
      <c r="K13" s="81">
        <v>12876811</v>
      </c>
      <c r="L13" s="81">
        <f t="shared" si="2"/>
        <v>92327225</v>
      </c>
      <c r="M13" s="41">
        <f t="shared" si="3"/>
        <v>0.2285023273709799</v>
      </c>
      <c r="N13" s="108">
        <v>0</v>
      </c>
      <c r="O13" s="109">
        <v>0</v>
      </c>
      <c r="P13" s="110">
        <f t="shared" si="4"/>
        <v>0</v>
      </c>
      <c r="Q13" s="41">
        <f t="shared" si="5"/>
        <v>0</v>
      </c>
      <c r="R13" s="108">
        <v>0</v>
      </c>
      <c r="S13" s="110">
        <v>0</v>
      </c>
      <c r="T13" s="110">
        <f t="shared" si="6"/>
        <v>0</v>
      </c>
      <c r="U13" s="41">
        <f t="shared" si="7"/>
        <v>0</v>
      </c>
      <c r="V13" s="108">
        <v>0</v>
      </c>
      <c r="W13" s="110">
        <v>0</v>
      </c>
      <c r="X13" s="110">
        <f t="shared" si="8"/>
        <v>0</v>
      </c>
      <c r="Y13" s="41">
        <f t="shared" si="9"/>
        <v>0</v>
      </c>
      <c r="Z13" s="80">
        <v>79450414</v>
      </c>
      <c r="AA13" s="81">
        <v>12876811</v>
      </c>
      <c r="AB13" s="81">
        <f t="shared" si="10"/>
        <v>92327225</v>
      </c>
      <c r="AC13" s="41">
        <f t="shared" si="11"/>
        <v>0.2285023273709799</v>
      </c>
      <c r="AD13" s="80">
        <v>81508616</v>
      </c>
      <c r="AE13" s="81">
        <v>9132389</v>
      </c>
      <c r="AF13" s="81">
        <f t="shared" si="12"/>
        <v>90641005</v>
      </c>
      <c r="AG13" s="41">
        <f t="shared" si="13"/>
        <v>0.22398303095300462</v>
      </c>
      <c r="AH13" s="41">
        <f t="shared" si="14"/>
        <v>0.018603280049686033</v>
      </c>
      <c r="AI13" s="13">
        <v>404678000</v>
      </c>
      <c r="AJ13" s="13">
        <v>404678000</v>
      </c>
      <c r="AK13" s="13">
        <v>90641005</v>
      </c>
      <c r="AL13" s="13"/>
    </row>
    <row r="14" spans="1:38" s="14" customFormat="1" ht="12.75">
      <c r="A14" s="30" t="s">
        <v>98</v>
      </c>
      <c r="B14" s="64" t="s">
        <v>458</v>
      </c>
      <c r="C14" s="40" t="s">
        <v>459</v>
      </c>
      <c r="D14" s="80">
        <v>73577218</v>
      </c>
      <c r="E14" s="81">
        <v>32516950</v>
      </c>
      <c r="F14" s="82">
        <f t="shared" si="0"/>
        <v>106094168</v>
      </c>
      <c r="G14" s="80">
        <v>73577218</v>
      </c>
      <c r="H14" s="81">
        <v>32516950</v>
      </c>
      <c r="I14" s="83">
        <f t="shared" si="1"/>
        <v>106094168</v>
      </c>
      <c r="J14" s="80">
        <v>30778296</v>
      </c>
      <c r="K14" s="81">
        <v>0</v>
      </c>
      <c r="L14" s="81">
        <f t="shared" si="2"/>
        <v>30778296</v>
      </c>
      <c r="M14" s="41">
        <f t="shared" si="3"/>
        <v>0.29010356158314</v>
      </c>
      <c r="N14" s="108">
        <v>0</v>
      </c>
      <c r="O14" s="109">
        <v>0</v>
      </c>
      <c r="P14" s="110">
        <f t="shared" si="4"/>
        <v>0</v>
      </c>
      <c r="Q14" s="41">
        <f t="shared" si="5"/>
        <v>0</v>
      </c>
      <c r="R14" s="108">
        <v>0</v>
      </c>
      <c r="S14" s="110">
        <v>0</v>
      </c>
      <c r="T14" s="110">
        <f t="shared" si="6"/>
        <v>0</v>
      </c>
      <c r="U14" s="41">
        <f t="shared" si="7"/>
        <v>0</v>
      </c>
      <c r="V14" s="108">
        <v>0</v>
      </c>
      <c r="W14" s="110">
        <v>0</v>
      </c>
      <c r="X14" s="110">
        <f t="shared" si="8"/>
        <v>0</v>
      </c>
      <c r="Y14" s="41">
        <f t="shared" si="9"/>
        <v>0</v>
      </c>
      <c r="Z14" s="80">
        <v>30778296</v>
      </c>
      <c r="AA14" s="81">
        <v>0</v>
      </c>
      <c r="AB14" s="81">
        <f t="shared" si="10"/>
        <v>30778296</v>
      </c>
      <c r="AC14" s="41">
        <f t="shared" si="11"/>
        <v>0.29010356158314</v>
      </c>
      <c r="AD14" s="80">
        <v>22661410</v>
      </c>
      <c r="AE14" s="81">
        <v>2522595</v>
      </c>
      <c r="AF14" s="81">
        <f t="shared" si="12"/>
        <v>25184005</v>
      </c>
      <c r="AG14" s="41">
        <f t="shared" si="13"/>
        <v>0.2963374608059544</v>
      </c>
      <c r="AH14" s="41">
        <f t="shared" si="14"/>
        <v>0.22213666968379342</v>
      </c>
      <c r="AI14" s="13">
        <v>84984210</v>
      </c>
      <c r="AJ14" s="13">
        <v>84984210</v>
      </c>
      <c r="AK14" s="13">
        <v>25184005</v>
      </c>
      <c r="AL14" s="13"/>
    </row>
    <row r="15" spans="1:38" s="14" customFormat="1" ht="12.75">
      <c r="A15" s="30" t="s">
        <v>98</v>
      </c>
      <c r="B15" s="64" t="s">
        <v>68</v>
      </c>
      <c r="C15" s="40" t="s">
        <v>69</v>
      </c>
      <c r="D15" s="80">
        <v>1189501215</v>
      </c>
      <c r="E15" s="81">
        <v>0</v>
      </c>
      <c r="F15" s="82">
        <f t="shared" si="0"/>
        <v>1189501215</v>
      </c>
      <c r="G15" s="80">
        <v>1189501215</v>
      </c>
      <c r="H15" s="81">
        <v>0</v>
      </c>
      <c r="I15" s="83">
        <f t="shared" si="1"/>
        <v>1189501215</v>
      </c>
      <c r="J15" s="80">
        <v>263160301</v>
      </c>
      <c r="K15" s="81">
        <v>18187332</v>
      </c>
      <c r="L15" s="81">
        <f t="shared" si="2"/>
        <v>281347633</v>
      </c>
      <c r="M15" s="41">
        <f t="shared" si="3"/>
        <v>0.23652572141340772</v>
      </c>
      <c r="N15" s="108">
        <v>0</v>
      </c>
      <c r="O15" s="109">
        <v>0</v>
      </c>
      <c r="P15" s="110">
        <f t="shared" si="4"/>
        <v>0</v>
      </c>
      <c r="Q15" s="41">
        <f t="shared" si="5"/>
        <v>0</v>
      </c>
      <c r="R15" s="108">
        <v>0</v>
      </c>
      <c r="S15" s="110">
        <v>0</v>
      </c>
      <c r="T15" s="110">
        <f t="shared" si="6"/>
        <v>0</v>
      </c>
      <c r="U15" s="41">
        <f t="shared" si="7"/>
        <v>0</v>
      </c>
      <c r="V15" s="108">
        <v>0</v>
      </c>
      <c r="W15" s="110">
        <v>0</v>
      </c>
      <c r="X15" s="110">
        <f t="shared" si="8"/>
        <v>0</v>
      </c>
      <c r="Y15" s="41">
        <f t="shared" si="9"/>
        <v>0</v>
      </c>
      <c r="Z15" s="80">
        <v>263160301</v>
      </c>
      <c r="AA15" s="81">
        <v>18187332</v>
      </c>
      <c r="AB15" s="81">
        <f t="shared" si="10"/>
        <v>281347633</v>
      </c>
      <c r="AC15" s="41">
        <f t="shared" si="11"/>
        <v>0.23652572141340772</v>
      </c>
      <c r="AD15" s="80">
        <v>218374632</v>
      </c>
      <c r="AE15" s="81">
        <v>19344707</v>
      </c>
      <c r="AF15" s="81">
        <f t="shared" si="12"/>
        <v>237719339</v>
      </c>
      <c r="AG15" s="41">
        <f t="shared" si="13"/>
        <v>0.21684681259024233</v>
      </c>
      <c r="AH15" s="41">
        <f t="shared" si="14"/>
        <v>0.1835285853625901</v>
      </c>
      <c r="AI15" s="13">
        <v>1096254707</v>
      </c>
      <c r="AJ15" s="13">
        <v>1101912384</v>
      </c>
      <c r="AK15" s="13">
        <v>237719339</v>
      </c>
      <c r="AL15" s="13"/>
    </row>
    <row r="16" spans="1:38" s="14" customFormat="1" ht="12.75">
      <c r="A16" s="30" t="s">
        <v>117</v>
      </c>
      <c r="B16" s="64" t="s">
        <v>460</v>
      </c>
      <c r="C16" s="40" t="s">
        <v>461</v>
      </c>
      <c r="D16" s="80">
        <v>285360705</v>
      </c>
      <c r="E16" s="81">
        <v>37000000</v>
      </c>
      <c r="F16" s="82">
        <f t="shared" si="0"/>
        <v>322360705</v>
      </c>
      <c r="G16" s="80">
        <v>285360705</v>
      </c>
      <c r="H16" s="81">
        <v>37000000</v>
      </c>
      <c r="I16" s="83">
        <f t="shared" si="1"/>
        <v>322360705</v>
      </c>
      <c r="J16" s="80">
        <v>48373686</v>
      </c>
      <c r="K16" s="81">
        <v>8397201</v>
      </c>
      <c r="L16" s="81">
        <f t="shared" si="2"/>
        <v>56770887</v>
      </c>
      <c r="M16" s="41">
        <f t="shared" si="3"/>
        <v>0.17610982393154898</v>
      </c>
      <c r="N16" s="108">
        <v>0</v>
      </c>
      <c r="O16" s="109">
        <v>0</v>
      </c>
      <c r="P16" s="110">
        <f t="shared" si="4"/>
        <v>0</v>
      </c>
      <c r="Q16" s="41">
        <f t="shared" si="5"/>
        <v>0</v>
      </c>
      <c r="R16" s="108">
        <v>0</v>
      </c>
      <c r="S16" s="110">
        <v>0</v>
      </c>
      <c r="T16" s="110">
        <f t="shared" si="6"/>
        <v>0</v>
      </c>
      <c r="U16" s="41">
        <f t="shared" si="7"/>
        <v>0</v>
      </c>
      <c r="V16" s="108">
        <v>0</v>
      </c>
      <c r="W16" s="110">
        <v>0</v>
      </c>
      <c r="X16" s="110">
        <f t="shared" si="8"/>
        <v>0</v>
      </c>
      <c r="Y16" s="41">
        <f t="shared" si="9"/>
        <v>0</v>
      </c>
      <c r="Z16" s="80">
        <v>48373686</v>
      </c>
      <c r="AA16" s="81">
        <v>8397201</v>
      </c>
      <c r="AB16" s="81">
        <f t="shared" si="10"/>
        <v>56770887</v>
      </c>
      <c r="AC16" s="41">
        <f t="shared" si="11"/>
        <v>0.17610982393154898</v>
      </c>
      <c r="AD16" s="80">
        <v>30225475</v>
      </c>
      <c r="AE16" s="81">
        <v>39603768</v>
      </c>
      <c r="AF16" s="81">
        <f t="shared" si="12"/>
        <v>69829243</v>
      </c>
      <c r="AG16" s="41">
        <f t="shared" si="13"/>
        <v>0.21733443783043352</v>
      </c>
      <c r="AH16" s="41">
        <f t="shared" si="14"/>
        <v>-0.18700411803118067</v>
      </c>
      <c r="AI16" s="13">
        <v>321298565</v>
      </c>
      <c r="AJ16" s="13">
        <v>350061463</v>
      </c>
      <c r="AK16" s="13">
        <v>69829243</v>
      </c>
      <c r="AL16" s="13"/>
    </row>
    <row r="17" spans="1:38" s="60" customFormat="1" ht="12.75">
      <c r="A17" s="65"/>
      <c r="B17" s="66" t="s">
        <v>462</v>
      </c>
      <c r="C17" s="33"/>
      <c r="D17" s="84">
        <f>SUM(D9:D16)</f>
        <v>2818482933</v>
      </c>
      <c r="E17" s="85">
        <f>SUM(E9:E16)</f>
        <v>185285505</v>
      </c>
      <c r="F17" s="93">
        <f t="shared" si="0"/>
        <v>3003768438</v>
      </c>
      <c r="G17" s="84">
        <f>SUM(G9:G16)</f>
        <v>2818482933</v>
      </c>
      <c r="H17" s="85">
        <f>SUM(H9:H16)</f>
        <v>185285505</v>
      </c>
      <c r="I17" s="86">
        <f t="shared" si="1"/>
        <v>3003768438</v>
      </c>
      <c r="J17" s="84">
        <f>SUM(J9:J16)</f>
        <v>609729818</v>
      </c>
      <c r="K17" s="85">
        <f>SUM(K9:K16)</f>
        <v>57283393</v>
      </c>
      <c r="L17" s="85">
        <f t="shared" si="2"/>
        <v>667013211</v>
      </c>
      <c r="M17" s="45">
        <f t="shared" si="3"/>
        <v>0.22205879872821274</v>
      </c>
      <c r="N17" s="114">
        <f>SUM(N9:N16)</f>
        <v>0</v>
      </c>
      <c r="O17" s="115">
        <f>SUM(O9:O16)</f>
        <v>0</v>
      </c>
      <c r="P17" s="116">
        <f t="shared" si="4"/>
        <v>0</v>
      </c>
      <c r="Q17" s="45">
        <f t="shared" si="5"/>
        <v>0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5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5">
        <f t="shared" si="9"/>
        <v>0</v>
      </c>
      <c r="Z17" s="84">
        <f>SUM(Z9:Z16)</f>
        <v>609729818</v>
      </c>
      <c r="AA17" s="85">
        <f>SUM(AA9:AA16)</f>
        <v>57283393</v>
      </c>
      <c r="AB17" s="85">
        <f t="shared" si="10"/>
        <v>667013211</v>
      </c>
      <c r="AC17" s="45">
        <f t="shared" si="11"/>
        <v>0.22205879872821274</v>
      </c>
      <c r="AD17" s="84">
        <f>SUM(AD9:AD16)</f>
        <v>553282627</v>
      </c>
      <c r="AE17" s="85">
        <f>SUM(AE9:AE16)</f>
        <v>93784753</v>
      </c>
      <c r="AF17" s="85">
        <f t="shared" si="12"/>
        <v>647067380</v>
      </c>
      <c r="AG17" s="45">
        <f t="shared" si="13"/>
        <v>0.2187423209727745</v>
      </c>
      <c r="AH17" s="45">
        <f t="shared" si="14"/>
        <v>0.03082496756365627</v>
      </c>
      <c r="AI17" s="67">
        <f>SUM(AI9:AI16)</f>
        <v>2958126151</v>
      </c>
      <c r="AJ17" s="67">
        <f>SUM(AJ9:AJ16)</f>
        <v>2992546726</v>
      </c>
      <c r="AK17" s="67">
        <f>SUM(AK9:AK16)</f>
        <v>647067380</v>
      </c>
      <c r="AL17" s="67"/>
    </row>
    <row r="18" spans="1:38" s="14" customFormat="1" ht="12.75">
      <c r="A18" s="30" t="s">
        <v>98</v>
      </c>
      <c r="B18" s="64" t="s">
        <v>463</v>
      </c>
      <c r="C18" s="40" t="s">
        <v>464</v>
      </c>
      <c r="D18" s="80">
        <v>247784515</v>
      </c>
      <c r="E18" s="81">
        <v>0</v>
      </c>
      <c r="F18" s="82">
        <f t="shared" si="0"/>
        <v>247784515</v>
      </c>
      <c r="G18" s="80">
        <v>247784515</v>
      </c>
      <c r="H18" s="81">
        <v>0</v>
      </c>
      <c r="I18" s="83">
        <f t="shared" si="1"/>
        <v>247784515</v>
      </c>
      <c r="J18" s="80">
        <v>30149700</v>
      </c>
      <c r="K18" s="81">
        <v>0</v>
      </c>
      <c r="L18" s="81">
        <f t="shared" si="2"/>
        <v>30149700</v>
      </c>
      <c r="M18" s="41">
        <f t="shared" si="3"/>
        <v>0.1216770951162949</v>
      </c>
      <c r="N18" s="108">
        <v>0</v>
      </c>
      <c r="O18" s="109">
        <v>0</v>
      </c>
      <c r="P18" s="110">
        <f t="shared" si="4"/>
        <v>0</v>
      </c>
      <c r="Q18" s="41">
        <f t="shared" si="5"/>
        <v>0</v>
      </c>
      <c r="R18" s="108">
        <v>0</v>
      </c>
      <c r="S18" s="110">
        <v>0</v>
      </c>
      <c r="T18" s="110">
        <f t="shared" si="6"/>
        <v>0</v>
      </c>
      <c r="U18" s="41">
        <f t="shared" si="7"/>
        <v>0</v>
      </c>
      <c r="V18" s="108">
        <v>0</v>
      </c>
      <c r="W18" s="110">
        <v>0</v>
      </c>
      <c r="X18" s="110">
        <f t="shared" si="8"/>
        <v>0</v>
      </c>
      <c r="Y18" s="41">
        <f t="shared" si="9"/>
        <v>0</v>
      </c>
      <c r="Z18" s="80">
        <v>30149700</v>
      </c>
      <c r="AA18" s="81">
        <v>0</v>
      </c>
      <c r="AB18" s="81">
        <f t="shared" si="10"/>
        <v>30149700</v>
      </c>
      <c r="AC18" s="41">
        <f t="shared" si="11"/>
        <v>0.1216770951162949</v>
      </c>
      <c r="AD18" s="80">
        <v>42427319</v>
      </c>
      <c r="AE18" s="81">
        <v>0</v>
      </c>
      <c r="AF18" s="81">
        <f t="shared" si="12"/>
        <v>42427319</v>
      </c>
      <c r="AG18" s="41">
        <f t="shared" si="13"/>
        <v>0.18714468795713823</v>
      </c>
      <c r="AH18" s="41">
        <f t="shared" si="14"/>
        <v>-0.28938003365237386</v>
      </c>
      <c r="AI18" s="13">
        <v>226708647</v>
      </c>
      <c r="AJ18" s="13">
        <v>226708647</v>
      </c>
      <c r="AK18" s="13">
        <v>42427319</v>
      </c>
      <c r="AL18" s="13"/>
    </row>
    <row r="19" spans="1:38" s="14" customFormat="1" ht="12.75">
      <c r="A19" s="30" t="s">
        <v>98</v>
      </c>
      <c r="B19" s="64" t="s">
        <v>62</v>
      </c>
      <c r="C19" s="40" t="s">
        <v>63</v>
      </c>
      <c r="D19" s="80">
        <v>0</v>
      </c>
      <c r="E19" s="81">
        <v>0</v>
      </c>
      <c r="F19" s="82">
        <f t="shared" si="0"/>
        <v>0</v>
      </c>
      <c r="G19" s="80">
        <v>0</v>
      </c>
      <c r="H19" s="81">
        <v>0</v>
      </c>
      <c r="I19" s="83">
        <f t="shared" si="1"/>
        <v>0</v>
      </c>
      <c r="J19" s="80">
        <v>303093122</v>
      </c>
      <c r="K19" s="81">
        <v>253544</v>
      </c>
      <c r="L19" s="81">
        <f t="shared" si="2"/>
        <v>303346666</v>
      </c>
      <c r="M19" s="41">
        <f t="shared" si="3"/>
        <v>0</v>
      </c>
      <c r="N19" s="108">
        <v>0</v>
      </c>
      <c r="O19" s="109">
        <v>0</v>
      </c>
      <c r="P19" s="110">
        <f t="shared" si="4"/>
        <v>0</v>
      </c>
      <c r="Q19" s="41">
        <f t="shared" si="5"/>
        <v>0</v>
      </c>
      <c r="R19" s="108">
        <v>0</v>
      </c>
      <c r="S19" s="110">
        <v>0</v>
      </c>
      <c r="T19" s="110">
        <f t="shared" si="6"/>
        <v>0</v>
      </c>
      <c r="U19" s="41">
        <f t="shared" si="7"/>
        <v>0</v>
      </c>
      <c r="V19" s="108">
        <v>0</v>
      </c>
      <c r="W19" s="110">
        <v>0</v>
      </c>
      <c r="X19" s="110">
        <f t="shared" si="8"/>
        <v>0</v>
      </c>
      <c r="Y19" s="41">
        <f t="shared" si="9"/>
        <v>0</v>
      </c>
      <c r="Z19" s="80">
        <v>303093122</v>
      </c>
      <c r="AA19" s="81">
        <v>253544</v>
      </c>
      <c r="AB19" s="81">
        <f t="shared" si="10"/>
        <v>303346666</v>
      </c>
      <c r="AC19" s="41">
        <f t="shared" si="11"/>
        <v>0</v>
      </c>
      <c r="AD19" s="80">
        <v>272458499</v>
      </c>
      <c r="AE19" s="81">
        <v>12857267</v>
      </c>
      <c r="AF19" s="81">
        <f t="shared" si="12"/>
        <v>285315766</v>
      </c>
      <c r="AG19" s="41">
        <f t="shared" si="13"/>
        <v>0.19462463236104907</v>
      </c>
      <c r="AH19" s="41">
        <f t="shared" si="14"/>
        <v>0.06319629739633803</v>
      </c>
      <c r="AI19" s="13">
        <v>1465979730</v>
      </c>
      <c r="AJ19" s="13">
        <v>1465964868</v>
      </c>
      <c r="AK19" s="13">
        <v>285315766</v>
      </c>
      <c r="AL19" s="13"/>
    </row>
    <row r="20" spans="1:38" s="14" customFormat="1" ht="12.75">
      <c r="A20" s="30" t="s">
        <v>98</v>
      </c>
      <c r="B20" s="64" t="s">
        <v>90</v>
      </c>
      <c r="C20" s="40" t="s">
        <v>91</v>
      </c>
      <c r="D20" s="80">
        <v>917618787</v>
      </c>
      <c r="E20" s="81">
        <v>208479650</v>
      </c>
      <c r="F20" s="82">
        <f t="shared" si="0"/>
        <v>1126098437</v>
      </c>
      <c r="G20" s="80">
        <v>917618787</v>
      </c>
      <c r="H20" s="81">
        <v>362478957</v>
      </c>
      <c r="I20" s="83">
        <f t="shared" si="1"/>
        <v>1280097744</v>
      </c>
      <c r="J20" s="80">
        <v>233779464</v>
      </c>
      <c r="K20" s="81">
        <v>33418775</v>
      </c>
      <c r="L20" s="81">
        <f t="shared" si="2"/>
        <v>267198239</v>
      </c>
      <c r="M20" s="41">
        <f t="shared" si="3"/>
        <v>0.23727787040699</v>
      </c>
      <c r="N20" s="108">
        <v>0</v>
      </c>
      <c r="O20" s="109">
        <v>0</v>
      </c>
      <c r="P20" s="110">
        <f t="shared" si="4"/>
        <v>0</v>
      </c>
      <c r="Q20" s="41">
        <f t="shared" si="5"/>
        <v>0</v>
      </c>
      <c r="R20" s="108">
        <v>0</v>
      </c>
      <c r="S20" s="110">
        <v>0</v>
      </c>
      <c r="T20" s="110">
        <f t="shared" si="6"/>
        <v>0</v>
      </c>
      <c r="U20" s="41">
        <f t="shared" si="7"/>
        <v>0</v>
      </c>
      <c r="V20" s="108">
        <v>0</v>
      </c>
      <c r="W20" s="110">
        <v>0</v>
      </c>
      <c r="X20" s="110">
        <f t="shared" si="8"/>
        <v>0</v>
      </c>
      <c r="Y20" s="41">
        <f t="shared" si="9"/>
        <v>0</v>
      </c>
      <c r="Z20" s="80">
        <v>233779464</v>
      </c>
      <c r="AA20" s="81">
        <v>33418775</v>
      </c>
      <c r="AB20" s="81">
        <f t="shared" si="10"/>
        <v>267198239</v>
      </c>
      <c r="AC20" s="41">
        <f t="shared" si="11"/>
        <v>0.23727787040699</v>
      </c>
      <c r="AD20" s="80">
        <v>192394709</v>
      </c>
      <c r="AE20" s="81">
        <v>39418038</v>
      </c>
      <c r="AF20" s="81">
        <f t="shared" si="12"/>
        <v>231812747</v>
      </c>
      <c r="AG20" s="41">
        <f t="shared" si="13"/>
        <v>0.2088150102532621</v>
      </c>
      <c r="AH20" s="41">
        <f t="shared" si="14"/>
        <v>0.15264687752481532</v>
      </c>
      <c r="AI20" s="13">
        <v>1110134500</v>
      </c>
      <c r="AJ20" s="13">
        <v>1273158839</v>
      </c>
      <c r="AK20" s="13">
        <v>231812747</v>
      </c>
      <c r="AL20" s="13"/>
    </row>
    <row r="21" spans="1:38" s="14" customFormat="1" ht="12.75">
      <c r="A21" s="30" t="s">
        <v>98</v>
      </c>
      <c r="B21" s="64" t="s">
        <v>465</v>
      </c>
      <c r="C21" s="40" t="s">
        <v>466</v>
      </c>
      <c r="D21" s="80">
        <v>161638610</v>
      </c>
      <c r="E21" s="81">
        <v>13131000</v>
      </c>
      <c r="F21" s="83">
        <f t="shared" si="0"/>
        <v>174769610</v>
      </c>
      <c r="G21" s="80">
        <v>161638610</v>
      </c>
      <c r="H21" s="81">
        <v>13131000</v>
      </c>
      <c r="I21" s="83">
        <f t="shared" si="1"/>
        <v>174769610</v>
      </c>
      <c r="J21" s="80">
        <v>30180412</v>
      </c>
      <c r="K21" s="81">
        <v>70640</v>
      </c>
      <c r="L21" s="81">
        <f t="shared" si="2"/>
        <v>30251052</v>
      </c>
      <c r="M21" s="41">
        <f t="shared" si="3"/>
        <v>0.1730910311008876</v>
      </c>
      <c r="N21" s="108">
        <v>0</v>
      </c>
      <c r="O21" s="109">
        <v>0</v>
      </c>
      <c r="P21" s="110">
        <f t="shared" si="4"/>
        <v>0</v>
      </c>
      <c r="Q21" s="41">
        <f t="shared" si="5"/>
        <v>0</v>
      </c>
      <c r="R21" s="108">
        <v>0</v>
      </c>
      <c r="S21" s="110">
        <v>0</v>
      </c>
      <c r="T21" s="110">
        <f t="shared" si="6"/>
        <v>0</v>
      </c>
      <c r="U21" s="41">
        <f t="shared" si="7"/>
        <v>0</v>
      </c>
      <c r="V21" s="108">
        <v>0</v>
      </c>
      <c r="W21" s="110">
        <v>0</v>
      </c>
      <c r="X21" s="110">
        <f t="shared" si="8"/>
        <v>0</v>
      </c>
      <c r="Y21" s="41">
        <f t="shared" si="9"/>
        <v>0</v>
      </c>
      <c r="Z21" s="80">
        <v>30180412</v>
      </c>
      <c r="AA21" s="81">
        <v>70640</v>
      </c>
      <c r="AB21" s="81">
        <f t="shared" si="10"/>
        <v>30251052</v>
      </c>
      <c r="AC21" s="41">
        <f t="shared" si="11"/>
        <v>0.1730910311008876</v>
      </c>
      <c r="AD21" s="80">
        <v>23378726</v>
      </c>
      <c r="AE21" s="81">
        <v>148929</v>
      </c>
      <c r="AF21" s="81">
        <f t="shared" si="12"/>
        <v>23527655</v>
      </c>
      <c r="AG21" s="41">
        <f t="shared" si="13"/>
        <v>0.16463216403224284</v>
      </c>
      <c r="AH21" s="41">
        <f t="shared" si="14"/>
        <v>0.2857657084822096</v>
      </c>
      <c r="AI21" s="13">
        <v>142910440</v>
      </c>
      <c r="AJ21" s="13">
        <v>142910440</v>
      </c>
      <c r="AK21" s="13">
        <v>23527655</v>
      </c>
      <c r="AL21" s="13"/>
    </row>
    <row r="22" spans="1:38" s="14" customFormat="1" ht="12.75">
      <c r="A22" s="30" t="s">
        <v>98</v>
      </c>
      <c r="B22" s="64" t="s">
        <v>467</v>
      </c>
      <c r="C22" s="40" t="s">
        <v>468</v>
      </c>
      <c r="D22" s="80">
        <v>0</v>
      </c>
      <c r="E22" s="81">
        <v>0</v>
      </c>
      <c r="F22" s="82">
        <f t="shared" si="0"/>
        <v>0</v>
      </c>
      <c r="G22" s="80">
        <v>0</v>
      </c>
      <c r="H22" s="81">
        <v>0</v>
      </c>
      <c r="I22" s="83">
        <f t="shared" si="1"/>
        <v>0</v>
      </c>
      <c r="J22" s="80">
        <v>30284516</v>
      </c>
      <c r="K22" s="81">
        <v>8187209</v>
      </c>
      <c r="L22" s="81">
        <f t="shared" si="2"/>
        <v>38471725</v>
      </c>
      <c r="M22" s="41">
        <f t="shared" si="3"/>
        <v>0</v>
      </c>
      <c r="N22" s="108">
        <v>0</v>
      </c>
      <c r="O22" s="109">
        <v>0</v>
      </c>
      <c r="P22" s="110">
        <f t="shared" si="4"/>
        <v>0</v>
      </c>
      <c r="Q22" s="41">
        <f t="shared" si="5"/>
        <v>0</v>
      </c>
      <c r="R22" s="108">
        <v>0</v>
      </c>
      <c r="S22" s="110">
        <v>0</v>
      </c>
      <c r="T22" s="110">
        <f t="shared" si="6"/>
        <v>0</v>
      </c>
      <c r="U22" s="41">
        <f t="shared" si="7"/>
        <v>0</v>
      </c>
      <c r="V22" s="108">
        <v>0</v>
      </c>
      <c r="W22" s="110">
        <v>0</v>
      </c>
      <c r="X22" s="110">
        <f t="shared" si="8"/>
        <v>0</v>
      </c>
      <c r="Y22" s="41">
        <f t="shared" si="9"/>
        <v>0</v>
      </c>
      <c r="Z22" s="80">
        <v>30284516</v>
      </c>
      <c r="AA22" s="81">
        <v>8187209</v>
      </c>
      <c r="AB22" s="81">
        <f t="shared" si="10"/>
        <v>38471725</v>
      </c>
      <c r="AC22" s="41">
        <f t="shared" si="11"/>
        <v>0</v>
      </c>
      <c r="AD22" s="80">
        <v>77252570</v>
      </c>
      <c r="AE22" s="81">
        <v>13534401</v>
      </c>
      <c r="AF22" s="81">
        <f t="shared" si="12"/>
        <v>90786971</v>
      </c>
      <c r="AG22" s="41">
        <f t="shared" si="13"/>
        <v>0.3393689657341789</v>
      </c>
      <c r="AH22" s="41">
        <f t="shared" si="14"/>
        <v>-0.5762417825350732</v>
      </c>
      <c r="AI22" s="13">
        <v>267517010</v>
      </c>
      <c r="AJ22" s="13">
        <v>267517010</v>
      </c>
      <c r="AK22" s="13">
        <v>90786971</v>
      </c>
      <c r="AL22" s="13"/>
    </row>
    <row r="23" spans="1:38" s="14" customFormat="1" ht="12.75">
      <c r="A23" s="30" t="s">
        <v>98</v>
      </c>
      <c r="B23" s="64" t="s">
        <v>469</v>
      </c>
      <c r="C23" s="40" t="s">
        <v>470</v>
      </c>
      <c r="D23" s="80">
        <v>402176419</v>
      </c>
      <c r="E23" s="81">
        <v>214900000</v>
      </c>
      <c r="F23" s="82">
        <f t="shared" si="0"/>
        <v>617076419</v>
      </c>
      <c r="G23" s="80">
        <v>402176419</v>
      </c>
      <c r="H23" s="81">
        <v>214900000</v>
      </c>
      <c r="I23" s="83">
        <f t="shared" si="1"/>
        <v>617076419</v>
      </c>
      <c r="J23" s="80">
        <v>44639087</v>
      </c>
      <c r="K23" s="81">
        <v>9021668</v>
      </c>
      <c r="L23" s="81">
        <f t="shared" si="2"/>
        <v>53660755</v>
      </c>
      <c r="M23" s="41">
        <f t="shared" si="3"/>
        <v>0.0869596590434612</v>
      </c>
      <c r="N23" s="108">
        <v>0</v>
      </c>
      <c r="O23" s="109">
        <v>0</v>
      </c>
      <c r="P23" s="110">
        <f t="shared" si="4"/>
        <v>0</v>
      </c>
      <c r="Q23" s="41">
        <f t="shared" si="5"/>
        <v>0</v>
      </c>
      <c r="R23" s="108">
        <v>0</v>
      </c>
      <c r="S23" s="110">
        <v>0</v>
      </c>
      <c r="T23" s="110">
        <f t="shared" si="6"/>
        <v>0</v>
      </c>
      <c r="U23" s="41">
        <f t="shared" si="7"/>
        <v>0</v>
      </c>
      <c r="V23" s="108">
        <v>0</v>
      </c>
      <c r="W23" s="110">
        <v>0</v>
      </c>
      <c r="X23" s="110">
        <f t="shared" si="8"/>
        <v>0</v>
      </c>
      <c r="Y23" s="41">
        <f t="shared" si="9"/>
        <v>0</v>
      </c>
      <c r="Z23" s="80">
        <v>44639087</v>
      </c>
      <c r="AA23" s="81">
        <v>9021668</v>
      </c>
      <c r="AB23" s="81">
        <f t="shared" si="10"/>
        <v>53660755</v>
      </c>
      <c r="AC23" s="41">
        <f t="shared" si="11"/>
        <v>0.0869596590434612</v>
      </c>
      <c r="AD23" s="80">
        <v>37077333</v>
      </c>
      <c r="AE23" s="81">
        <v>8609329</v>
      </c>
      <c r="AF23" s="81">
        <f t="shared" si="12"/>
        <v>45686662</v>
      </c>
      <c r="AG23" s="41">
        <f t="shared" si="13"/>
        <v>0.10359689671495975</v>
      </c>
      <c r="AH23" s="41">
        <f t="shared" si="14"/>
        <v>0.17453875268891395</v>
      </c>
      <c r="AI23" s="13">
        <v>441004156</v>
      </c>
      <c r="AJ23" s="13">
        <v>444715960</v>
      </c>
      <c r="AK23" s="13">
        <v>45686662</v>
      </c>
      <c r="AL23" s="13"/>
    </row>
    <row r="24" spans="1:38" s="14" customFormat="1" ht="12.75">
      <c r="A24" s="30" t="s">
        <v>117</v>
      </c>
      <c r="B24" s="64" t="s">
        <v>471</v>
      </c>
      <c r="C24" s="40" t="s">
        <v>472</v>
      </c>
      <c r="D24" s="80">
        <v>612461316</v>
      </c>
      <c r="E24" s="81">
        <v>36007082</v>
      </c>
      <c r="F24" s="82">
        <f t="shared" si="0"/>
        <v>648468398</v>
      </c>
      <c r="G24" s="80">
        <v>612461316</v>
      </c>
      <c r="H24" s="81">
        <v>36007082</v>
      </c>
      <c r="I24" s="83">
        <f t="shared" si="1"/>
        <v>648468398</v>
      </c>
      <c r="J24" s="80">
        <v>73205091</v>
      </c>
      <c r="K24" s="81">
        <v>86108</v>
      </c>
      <c r="L24" s="81">
        <f t="shared" si="2"/>
        <v>73291199</v>
      </c>
      <c r="M24" s="41">
        <f t="shared" si="3"/>
        <v>0.11302200573851248</v>
      </c>
      <c r="N24" s="108">
        <v>0</v>
      </c>
      <c r="O24" s="109">
        <v>0</v>
      </c>
      <c r="P24" s="110">
        <f t="shared" si="4"/>
        <v>0</v>
      </c>
      <c r="Q24" s="41">
        <f t="shared" si="5"/>
        <v>0</v>
      </c>
      <c r="R24" s="108">
        <v>0</v>
      </c>
      <c r="S24" s="110">
        <v>0</v>
      </c>
      <c r="T24" s="110">
        <f t="shared" si="6"/>
        <v>0</v>
      </c>
      <c r="U24" s="41">
        <f t="shared" si="7"/>
        <v>0</v>
      </c>
      <c r="V24" s="108">
        <v>0</v>
      </c>
      <c r="W24" s="110">
        <v>0</v>
      </c>
      <c r="X24" s="110">
        <f t="shared" si="8"/>
        <v>0</v>
      </c>
      <c r="Y24" s="41">
        <f t="shared" si="9"/>
        <v>0</v>
      </c>
      <c r="Z24" s="80">
        <v>73205091</v>
      </c>
      <c r="AA24" s="81">
        <v>86108</v>
      </c>
      <c r="AB24" s="81">
        <f t="shared" si="10"/>
        <v>73291199</v>
      </c>
      <c r="AC24" s="41">
        <f t="shared" si="11"/>
        <v>0.11302200573851248</v>
      </c>
      <c r="AD24" s="80">
        <v>49603533</v>
      </c>
      <c r="AE24" s="81">
        <v>833306</v>
      </c>
      <c r="AF24" s="81">
        <f t="shared" si="12"/>
        <v>50436839</v>
      </c>
      <c r="AG24" s="41">
        <f t="shared" si="13"/>
        <v>0.07674438690398451</v>
      </c>
      <c r="AH24" s="41">
        <f t="shared" si="14"/>
        <v>0.4531283175775547</v>
      </c>
      <c r="AI24" s="13">
        <v>657205576</v>
      </c>
      <c r="AJ24" s="13">
        <v>657544842</v>
      </c>
      <c r="AK24" s="13">
        <v>50436839</v>
      </c>
      <c r="AL24" s="13"/>
    </row>
    <row r="25" spans="1:38" s="60" customFormat="1" ht="12.75">
      <c r="A25" s="65"/>
      <c r="B25" s="66" t="s">
        <v>473</v>
      </c>
      <c r="C25" s="33"/>
      <c r="D25" s="84">
        <f>SUM(D18:D24)</f>
        <v>2341679647</v>
      </c>
      <c r="E25" s="85">
        <f>SUM(E18:E24)</f>
        <v>472517732</v>
      </c>
      <c r="F25" s="93">
        <f t="shared" si="0"/>
        <v>2814197379</v>
      </c>
      <c r="G25" s="84">
        <f>SUM(G18:G24)</f>
        <v>2341679647</v>
      </c>
      <c r="H25" s="85">
        <f>SUM(H18:H24)</f>
        <v>626517039</v>
      </c>
      <c r="I25" s="86">
        <f t="shared" si="1"/>
        <v>2968196686</v>
      </c>
      <c r="J25" s="84">
        <f>SUM(J18:J24)</f>
        <v>745331392</v>
      </c>
      <c r="K25" s="85">
        <f>SUM(K18:K24)</f>
        <v>51037944</v>
      </c>
      <c r="L25" s="85">
        <f t="shared" si="2"/>
        <v>796369336</v>
      </c>
      <c r="M25" s="45">
        <f t="shared" si="3"/>
        <v>0.28298275804768985</v>
      </c>
      <c r="N25" s="114">
        <f>SUM(N18:N24)</f>
        <v>0</v>
      </c>
      <c r="O25" s="115">
        <f>SUM(O18:O24)</f>
        <v>0</v>
      </c>
      <c r="P25" s="116">
        <f t="shared" si="4"/>
        <v>0</v>
      </c>
      <c r="Q25" s="45">
        <f t="shared" si="5"/>
        <v>0</v>
      </c>
      <c r="R25" s="114">
        <f>SUM(R18:R24)</f>
        <v>0</v>
      </c>
      <c r="S25" s="116">
        <f>SUM(S18:S24)</f>
        <v>0</v>
      </c>
      <c r="T25" s="116">
        <f t="shared" si="6"/>
        <v>0</v>
      </c>
      <c r="U25" s="45">
        <f t="shared" si="7"/>
        <v>0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5">
        <f t="shared" si="9"/>
        <v>0</v>
      </c>
      <c r="Z25" s="84">
        <f>SUM(Z18:Z24)</f>
        <v>745331392</v>
      </c>
      <c r="AA25" s="85">
        <f>SUM(AA18:AA24)</f>
        <v>51037944</v>
      </c>
      <c r="AB25" s="85">
        <f t="shared" si="10"/>
        <v>796369336</v>
      </c>
      <c r="AC25" s="45">
        <f t="shared" si="11"/>
        <v>0.28298275804768985</v>
      </c>
      <c r="AD25" s="84">
        <f>SUM(AD18:AD24)</f>
        <v>694592689</v>
      </c>
      <c r="AE25" s="85">
        <f>SUM(AE18:AE24)</f>
        <v>75401270</v>
      </c>
      <c r="AF25" s="85">
        <f t="shared" si="12"/>
        <v>769993959</v>
      </c>
      <c r="AG25" s="45">
        <f t="shared" si="13"/>
        <v>0.1785923906201261</v>
      </c>
      <c r="AH25" s="45">
        <f t="shared" si="14"/>
        <v>0.034254005101876484</v>
      </c>
      <c r="AI25" s="67">
        <f>SUM(AI18:AI24)</f>
        <v>4311460059</v>
      </c>
      <c r="AJ25" s="67">
        <f>SUM(AJ18:AJ24)</f>
        <v>4478520606</v>
      </c>
      <c r="AK25" s="67">
        <f>SUM(AK18:AK24)</f>
        <v>769993959</v>
      </c>
      <c r="AL25" s="67"/>
    </row>
    <row r="26" spans="1:38" s="14" customFormat="1" ht="12.75">
      <c r="A26" s="30" t="s">
        <v>98</v>
      </c>
      <c r="B26" s="64" t="s">
        <v>474</v>
      </c>
      <c r="C26" s="40" t="s">
        <v>475</v>
      </c>
      <c r="D26" s="80">
        <v>274537367</v>
      </c>
      <c r="E26" s="81">
        <v>0</v>
      </c>
      <c r="F26" s="82">
        <f t="shared" si="0"/>
        <v>274537367</v>
      </c>
      <c r="G26" s="80">
        <v>274537367</v>
      </c>
      <c r="H26" s="81">
        <v>0</v>
      </c>
      <c r="I26" s="83">
        <f t="shared" si="1"/>
        <v>274537367</v>
      </c>
      <c r="J26" s="80">
        <v>0</v>
      </c>
      <c r="K26" s="81">
        <v>0</v>
      </c>
      <c r="L26" s="81">
        <f t="shared" si="2"/>
        <v>0</v>
      </c>
      <c r="M26" s="41">
        <f t="shared" si="3"/>
        <v>0</v>
      </c>
      <c r="N26" s="108">
        <v>0</v>
      </c>
      <c r="O26" s="109">
        <v>0</v>
      </c>
      <c r="P26" s="110">
        <f t="shared" si="4"/>
        <v>0</v>
      </c>
      <c r="Q26" s="41">
        <f t="shared" si="5"/>
        <v>0</v>
      </c>
      <c r="R26" s="108">
        <v>0</v>
      </c>
      <c r="S26" s="110">
        <v>0</v>
      </c>
      <c r="T26" s="110">
        <f t="shared" si="6"/>
        <v>0</v>
      </c>
      <c r="U26" s="41">
        <f t="shared" si="7"/>
        <v>0</v>
      </c>
      <c r="V26" s="108">
        <v>0</v>
      </c>
      <c r="W26" s="110">
        <v>0</v>
      </c>
      <c r="X26" s="110">
        <f t="shared" si="8"/>
        <v>0</v>
      </c>
      <c r="Y26" s="41">
        <f t="shared" si="9"/>
        <v>0</v>
      </c>
      <c r="Z26" s="80">
        <v>0</v>
      </c>
      <c r="AA26" s="81">
        <v>0</v>
      </c>
      <c r="AB26" s="81">
        <f t="shared" si="10"/>
        <v>0</v>
      </c>
      <c r="AC26" s="41">
        <f t="shared" si="11"/>
        <v>0</v>
      </c>
      <c r="AD26" s="80">
        <v>53216550</v>
      </c>
      <c r="AE26" s="81">
        <v>8653908</v>
      </c>
      <c r="AF26" s="81">
        <f t="shared" si="12"/>
        <v>61870458</v>
      </c>
      <c r="AG26" s="41">
        <f t="shared" si="13"/>
        <v>0.26197773049106043</v>
      </c>
      <c r="AH26" s="41">
        <f t="shared" si="14"/>
        <v>-1</v>
      </c>
      <c r="AI26" s="13">
        <v>236166860</v>
      </c>
      <c r="AJ26" s="13">
        <v>236166860</v>
      </c>
      <c r="AK26" s="13">
        <v>61870458</v>
      </c>
      <c r="AL26" s="13"/>
    </row>
    <row r="27" spans="1:38" s="14" customFormat="1" ht="12.75">
      <c r="A27" s="30" t="s">
        <v>98</v>
      </c>
      <c r="B27" s="64" t="s">
        <v>74</v>
      </c>
      <c r="C27" s="40" t="s">
        <v>75</v>
      </c>
      <c r="D27" s="80">
        <v>1587769115</v>
      </c>
      <c r="E27" s="81">
        <v>640400269</v>
      </c>
      <c r="F27" s="82">
        <f t="shared" si="0"/>
        <v>2228169384</v>
      </c>
      <c r="G27" s="80">
        <v>1587769115</v>
      </c>
      <c r="H27" s="81">
        <v>640400269</v>
      </c>
      <c r="I27" s="83">
        <f t="shared" si="1"/>
        <v>2228169384</v>
      </c>
      <c r="J27" s="80">
        <v>260542360</v>
      </c>
      <c r="K27" s="81">
        <v>30594623</v>
      </c>
      <c r="L27" s="81">
        <f t="shared" si="2"/>
        <v>291136983</v>
      </c>
      <c r="M27" s="41">
        <f t="shared" si="3"/>
        <v>0.1306619618286614</v>
      </c>
      <c r="N27" s="108">
        <v>0</v>
      </c>
      <c r="O27" s="109">
        <v>0</v>
      </c>
      <c r="P27" s="110">
        <f t="shared" si="4"/>
        <v>0</v>
      </c>
      <c r="Q27" s="41">
        <f t="shared" si="5"/>
        <v>0</v>
      </c>
      <c r="R27" s="108">
        <v>0</v>
      </c>
      <c r="S27" s="110">
        <v>0</v>
      </c>
      <c r="T27" s="110">
        <f t="shared" si="6"/>
        <v>0</v>
      </c>
      <c r="U27" s="41">
        <f t="shared" si="7"/>
        <v>0</v>
      </c>
      <c r="V27" s="108">
        <v>0</v>
      </c>
      <c r="W27" s="110">
        <v>0</v>
      </c>
      <c r="X27" s="110">
        <f t="shared" si="8"/>
        <v>0</v>
      </c>
      <c r="Y27" s="41">
        <f t="shared" si="9"/>
        <v>0</v>
      </c>
      <c r="Z27" s="80">
        <v>260542360</v>
      </c>
      <c r="AA27" s="81">
        <v>30594623</v>
      </c>
      <c r="AB27" s="81">
        <f t="shared" si="10"/>
        <v>291136983</v>
      </c>
      <c r="AC27" s="41">
        <f t="shared" si="11"/>
        <v>0.1306619618286614</v>
      </c>
      <c r="AD27" s="80">
        <v>222205341</v>
      </c>
      <c r="AE27" s="81">
        <v>22939222</v>
      </c>
      <c r="AF27" s="81">
        <f t="shared" si="12"/>
        <v>245144563</v>
      </c>
      <c r="AG27" s="41">
        <f t="shared" si="13"/>
        <v>0.1359202992128836</v>
      </c>
      <c r="AH27" s="41">
        <f t="shared" si="14"/>
        <v>0.18761346136809887</v>
      </c>
      <c r="AI27" s="13">
        <v>1803590519</v>
      </c>
      <c r="AJ27" s="13">
        <v>2204635966</v>
      </c>
      <c r="AK27" s="13">
        <v>245144563</v>
      </c>
      <c r="AL27" s="13"/>
    </row>
    <row r="28" spans="1:38" s="14" customFormat="1" ht="12.75">
      <c r="A28" s="30" t="s">
        <v>98</v>
      </c>
      <c r="B28" s="64" t="s">
        <v>476</v>
      </c>
      <c r="C28" s="40" t="s">
        <v>477</v>
      </c>
      <c r="D28" s="80">
        <v>0</v>
      </c>
      <c r="E28" s="81">
        <v>0</v>
      </c>
      <c r="F28" s="82">
        <f t="shared" si="0"/>
        <v>0</v>
      </c>
      <c r="G28" s="80">
        <v>0</v>
      </c>
      <c r="H28" s="81">
        <v>0</v>
      </c>
      <c r="I28" s="83">
        <f t="shared" si="1"/>
        <v>0</v>
      </c>
      <c r="J28" s="80">
        <v>62370371</v>
      </c>
      <c r="K28" s="81">
        <v>33216</v>
      </c>
      <c r="L28" s="81">
        <f t="shared" si="2"/>
        <v>62403587</v>
      </c>
      <c r="M28" s="41">
        <f t="shared" si="3"/>
        <v>0</v>
      </c>
      <c r="N28" s="108">
        <v>0</v>
      </c>
      <c r="O28" s="109">
        <v>0</v>
      </c>
      <c r="P28" s="110">
        <f t="shared" si="4"/>
        <v>0</v>
      </c>
      <c r="Q28" s="41">
        <f t="shared" si="5"/>
        <v>0</v>
      </c>
      <c r="R28" s="108">
        <v>0</v>
      </c>
      <c r="S28" s="110">
        <v>0</v>
      </c>
      <c r="T28" s="110">
        <f t="shared" si="6"/>
        <v>0</v>
      </c>
      <c r="U28" s="41">
        <f t="shared" si="7"/>
        <v>0</v>
      </c>
      <c r="V28" s="108">
        <v>0</v>
      </c>
      <c r="W28" s="110">
        <v>0</v>
      </c>
      <c r="X28" s="110">
        <f t="shared" si="8"/>
        <v>0</v>
      </c>
      <c r="Y28" s="41">
        <f t="shared" si="9"/>
        <v>0</v>
      </c>
      <c r="Z28" s="80">
        <v>62370371</v>
      </c>
      <c r="AA28" s="81">
        <v>33216</v>
      </c>
      <c r="AB28" s="81">
        <f t="shared" si="10"/>
        <v>62403587</v>
      </c>
      <c r="AC28" s="41">
        <f t="shared" si="11"/>
        <v>0</v>
      </c>
      <c r="AD28" s="80">
        <v>32108016</v>
      </c>
      <c r="AE28" s="81">
        <v>1877236</v>
      </c>
      <c r="AF28" s="81">
        <f t="shared" si="12"/>
        <v>33985252</v>
      </c>
      <c r="AG28" s="41">
        <f t="shared" si="13"/>
        <v>150.61246991983054</v>
      </c>
      <c r="AH28" s="41">
        <f t="shared" si="14"/>
        <v>0.8361960947060214</v>
      </c>
      <c r="AI28" s="13">
        <v>225647</v>
      </c>
      <c r="AJ28" s="13">
        <v>225647</v>
      </c>
      <c r="AK28" s="13">
        <v>33985252</v>
      </c>
      <c r="AL28" s="13"/>
    </row>
    <row r="29" spans="1:38" s="14" customFormat="1" ht="12.75">
      <c r="A29" s="30" t="s">
        <v>98</v>
      </c>
      <c r="B29" s="64" t="s">
        <v>478</v>
      </c>
      <c r="C29" s="40" t="s">
        <v>479</v>
      </c>
      <c r="D29" s="80">
        <v>377258087</v>
      </c>
      <c r="E29" s="81">
        <v>0</v>
      </c>
      <c r="F29" s="82">
        <f t="shared" si="0"/>
        <v>377258087</v>
      </c>
      <c r="G29" s="80">
        <v>377258087</v>
      </c>
      <c r="H29" s="81">
        <v>0</v>
      </c>
      <c r="I29" s="83">
        <f t="shared" si="1"/>
        <v>377258087</v>
      </c>
      <c r="J29" s="80">
        <v>58366788</v>
      </c>
      <c r="K29" s="81">
        <v>69892144</v>
      </c>
      <c r="L29" s="81">
        <f t="shared" si="2"/>
        <v>128258932</v>
      </c>
      <c r="M29" s="41">
        <f t="shared" si="3"/>
        <v>0.3399766271942104</v>
      </c>
      <c r="N29" s="108">
        <v>0</v>
      </c>
      <c r="O29" s="109">
        <v>0</v>
      </c>
      <c r="P29" s="110">
        <f t="shared" si="4"/>
        <v>0</v>
      </c>
      <c r="Q29" s="41">
        <f t="shared" si="5"/>
        <v>0</v>
      </c>
      <c r="R29" s="108">
        <v>0</v>
      </c>
      <c r="S29" s="110">
        <v>0</v>
      </c>
      <c r="T29" s="110">
        <f t="shared" si="6"/>
        <v>0</v>
      </c>
      <c r="U29" s="41">
        <f t="shared" si="7"/>
        <v>0</v>
      </c>
      <c r="V29" s="108">
        <v>0</v>
      </c>
      <c r="W29" s="110">
        <v>0</v>
      </c>
      <c r="X29" s="110">
        <f t="shared" si="8"/>
        <v>0</v>
      </c>
      <c r="Y29" s="41">
        <f t="shared" si="9"/>
        <v>0</v>
      </c>
      <c r="Z29" s="80">
        <v>58366788</v>
      </c>
      <c r="AA29" s="81">
        <v>69892144</v>
      </c>
      <c r="AB29" s="81">
        <f t="shared" si="10"/>
        <v>128258932</v>
      </c>
      <c r="AC29" s="41">
        <f t="shared" si="11"/>
        <v>0.3399766271942104</v>
      </c>
      <c r="AD29" s="80">
        <v>78688201</v>
      </c>
      <c r="AE29" s="81">
        <v>15067695</v>
      </c>
      <c r="AF29" s="81">
        <f t="shared" si="12"/>
        <v>93755896</v>
      </c>
      <c r="AG29" s="41">
        <f t="shared" si="13"/>
        <v>0.18109119708796317</v>
      </c>
      <c r="AH29" s="41">
        <f t="shared" si="14"/>
        <v>0.3680092396535788</v>
      </c>
      <c r="AI29" s="13">
        <v>517727518</v>
      </c>
      <c r="AJ29" s="13">
        <v>517727518</v>
      </c>
      <c r="AK29" s="13">
        <v>93755896</v>
      </c>
      <c r="AL29" s="13"/>
    </row>
    <row r="30" spans="1:38" s="14" customFormat="1" ht="12.75">
      <c r="A30" s="30" t="s">
        <v>98</v>
      </c>
      <c r="B30" s="64" t="s">
        <v>480</v>
      </c>
      <c r="C30" s="40" t="s">
        <v>481</v>
      </c>
      <c r="D30" s="80">
        <v>645988</v>
      </c>
      <c r="E30" s="81">
        <v>681258</v>
      </c>
      <c r="F30" s="82">
        <f t="shared" si="0"/>
        <v>1327246</v>
      </c>
      <c r="G30" s="80">
        <v>645988</v>
      </c>
      <c r="H30" s="81">
        <v>681258</v>
      </c>
      <c r="I30" s="83">
        <f t="shared" si="1"/>
        <v>1327246</v>
      </c>
      <c r="J30" s="80">
        <v>93775173</v>
      </c>
      <c r="K30" s="81">
        <v>43792703</v>
      </c>
      <c r="L30" s="81">
        <f t="shared" si="2"/>
        <v>137567876</v>
      </c>
      <c r="M30" s="41">
        <f t="shared" si="3"/>
        <v>103.64911704386375</v>
      </c>
      <c r="N30" s="108">
        <v>0</v>
      </c>
      <c r="O30" s="109">
        <v>0</v>
      </c>
      <c r="P30" s="110">
        <f t="shared" si="4"/>
        <v>0</v>
      </c>
      <c r="Q30" s="41">
        <f t="shared" si="5"/>
        <v>0</v>
      </c>
      <c r="R30" s="108">
        <v>0</v>
      </c>
      <c r="S30" s="110">
        <v>0</v>
      </c>
      <c r="T30" s="110">
        <f t="shared" si="6"/>
        <v>0</v>
      </c>
      <c r="U30" s="41">
        <f t="shared" si="7"/>
        <v>0</v>
      </c>
      <c r="V30" s="108">
        <v>0</v>
      </c>
      <c r="W30" s="110">
        <v>0</v>
      </c>
      <c r="X30" s="110">
        <f t="shared" si="8"/>
        <v>0</v>
      </c>
      <c r="Y30" s="41">
        <f t="shared" si="9"/>
        <v>0</v>
      </c>
      <c r="Z30" s="80">
        <v>93775173</v>
      </c>
      <c r="AA30" s="81">
        <v>43792703</v>
      </c>
      <c r="AB30" s="81">
        <f t="shared" si="10"/>
        <v>137567876</v>
      </c>
      <c r="AC30" s="41">
        <f t="shared" si="11"/>
        <v>103.64911704386375</v>
      </c>
      <c r="AD30" s="80">
        <v>101964677</v>
      </c>
      <c r="AE30" s="81">
        <v>28748038</v>
      </c>
      <c r="AF30" s="81">
        <f t="shared" si="12"/>
        <v>130712715</v>
      </c>
      <c r="AG30" s="41">
        <f t="shared" si="13"/>
        <v>0.1334954271795579</v>
      </c>
      <c r="AH30" s="41">
        <f t="shared" si="14"/>
        <v>0.052444484838372496</v>
      </c>
      <c r="AI30" s="13">
        <v>979155000</v>
      </c>
      <c r="AJ30" s="13">
        <v>1018697353</v>
      </c>
      <c r="AK30" s="13">
        <v>130712715</v>
      </c>
      <c r="AL30" s="13"/>
    </row>
    <row r="31" spans="1:38" s="14" customFormat="1" ht="12.75">
      <c r="A31" s="30" t="s">
        <v>117</v>
      </c>
      <c r="B31" s="64" t="s">
        <v>482</v>
      </c>
      <c r="C31" s="40" t="s">
        <v>483</v>
      </c>
      <c r="D31" s="80">
        <v>160071999</v>
      </c>
      <c r="E31" s="81">
        <v>16500000</v>
      </c>
      <c r="F31" s="83">
        <f t="shared" si="0"/>
        <v>176571999</v>
      </c>
      <c r="G31" s="80">
        <v>160071999</v>
      </c>
      <c r="H31" s="81">
        <v>16500000</v>
      </c>
      <c r="I31" s="83">
        <f t="shared" si="1"/>
        <v>176571999</v>
      </c>
      <c r="J31" s="80">
        <v>45998665</v>
      </c>
      <c r="K31" s="81">
        <v>1745373</v>
      </c>
      <c r="L31" s="81">
        <f t="shared" si="2"/>
        <v>47744038</v>
      </c>
      <c r="M31" s="41">
        <f t="shared" si="3"/>
        <v>0.2703941636861686</v>
      </c>
      <c r="N31" s="108">
        <v>0</v>
      </c>
      <c r="O31" s="109">
        <v>0</v>
      </c>
      <c r="P31" s="110">
        <f t="shared" si="4"/>
        <v>0</v>
      </c>
      <c r="Q31" s="41">
        <f t="shared" si="5"/>
        <v>0</v>
      </c>
      <c r="R31" s="108">
        <v>0</v>
      </c>
      <c r="S31" s="110">
        <v>0</v>
      </c>
      <c r="T31" s="110">
        <f t="shared" si="6"/>
        <v>0</v>
      </c>
      <c r="U31" s="41">
        <f t="shared" si="7"/>
        <v>0</v>
      </c>
      <c r="V31" s="108">
        <v>0</v>
      </c>
      <c r="W31" s="110">
        <v>0</v>
      </c>
      <c r="X31" s="110">
        <f t="shared" si="8"/>
        <v>0</v>
      </c>
      <c r="Y31" s="41">
        <f t="shared" si="9"/>
        <v>0</v>
      </c>
      <c r="Z31" s="80">
        <v>45998665</v>
      </c>
      <c r="AA31" s="81">
        <v>1745373</v>
      </c>
      <c r="AB31" s="81">
        <f t="shared" si="10"/>
        <v>47744038</v>
      </c>
      <c r="AC31" s="41">
        <f t="shared" si="11"/>
        <v>0.2703941636861686</v>
      </c>
      <c r="AD31" s="80">
        <v>25080639</v>
      </c>
      <c r="AE31" s="81">
        <v>21183088</v>
      </c>
      <c r="AF31" s="81">
        <f t="shared" si="12"/>
        <v>46263727</v>
      </c>
      <c r="AG31" s="41">
        <f t="shared" si="13"/>
        <v>0.28448939058432826</v>
      </c>
      <c r="AH31" s="41">
        <f t="shared" si="14"/>
        <v>0.031997227547188256</v>
      </c>
      <c r="AI31" s="13">
        <v>162620219</v>
      </c>
      <c r="AJ31" s="13">
        <v>317357744</v>
      </c>
      <c r="AK31" s="13">
        <v>46263727</v>
      </c>
      <c r="AL31" s="13"/>
    </row>
    <row r="32" spans="1:38" s="60" customFormat="1" ht="12.75">
      <c r="A32" s="65"/>
      <c r="B32" s="66" t="s">
        <v>484</v>
      </c>
      <c r="C32" s="33"/>
      <c r="D32" s="84">
        <f>SUM(D26:D31)</f>
        <v>2400282556</v>
      </c>
      <c r="E32" s="85">
        <f>SUM(E26:E31)</f>
        <v>657581527</v>
      </c>
      <c r="F32" s="86">
        <f t="shared" si="0"/>
        <v>3057864083</v>
      </c>
      <c r="G32" s="84">
        <f>SUM(G26:G31)</f>
        <v>2400282556</v>
      </c>
      <c r="H32" s="85">
        <f>SUM(H26:H31)</f>
        <v>657581527</v>
      </c>
      <c r="I32" s="93">
        <f t="shared" si="1"/>
        <v>3057864083</v>
      </c>
      <c r="J32" s="84">
        <f>SUM(J26:J31)</f>
        <v>521053357</v>
      </c>
      <c r="K32" s="95">
        <f>SUM(K26:K31)</f>
        <v>146058059</v>
      </c>
      <c r="L32" s="85">
        <f t="shared" si="2"/>
        <v>667111416</v>
      </c>
      <c r="M32" s="45">
        <f t="shared" si="3"/>
        <v>0.21816254676221986</v>
      </c>
      <c r="N32" s="114">
        <f>SUM(N26:N31)</f>
        <v>0</v>
      </c>
      <c r="O32" s="115">
        <f>SUM(O26:O31)</f>
        <v>0</v>
      </c>
      <c r="P32" s="116">
        <f t="shared" si="4"/>
        <v>0</v>
      </c>
      <c r="Q32" s="45">
        <f t="shared" si="5"/>
        <v>0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5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5">
        <f t="shared" si="9"/>
        <v>0</v>
      </c>
      <c r="Z32" s="84">
        <f>SUM(Z26:Z31)</f>
        <v>521053357</v>
      </c>
      <c r="AA32" s="85">
        <f>SUM(AA26:AA31)</f>
        <v>146058059</v>
      </c>
      <c r="AB32" s="85">
        <f t="shared" si="10"/>
        <v>667111416</v>
      </c>
      <c r="AC32" s="45">
        <f t="shared" si="11"/>
        <v>0.21816254676221986</v>
      </c>
      <c r="AD32" s="84">
        <f>SUM(AD26:AD31)</f>
        <v>513263424</v>
      </c>
      <c r="AE32" s="85">
        <f>SUM(AE26:AE31)</f>
        <v>98469187</v>
      </c>
      <c r="AF32" s="85">
        <f t="shared" si="12"/>
        <v>611732611</v>
      </c>
      <c r="AG32" s="45">
        <f t="shared" si="13"/>
        <v>0.16535611979323625</v>
      </c>
      <c r="AH32" s="45">
        <f t="shared" si="14"/>
        <v>0.09052779597522553</v>
      </c>
      <c r="AI32" s="67">
        <f>SUM(AI26:AI31)</f>
        <v>3699485763</v>
      </c>
      <c r="AJ32" s="67">
        <f>SUM(AJ26:AJ31)</f>
        <v>4294811088</v>
      </c>
      <c r="AK32" s="67">
        <f>SUM(AK26:AK31)</f>
        <v>611732611</v>
      </c>
      <c r="AL32" s="67"/>
    </row>
    <row r="33" spans="1:38" s="60" customFormat="1" ht="12.75">
      <c r="A33" s="65"/>
      <c r="B33" s="66" t="s">
        <v>485</v>
      </c>
      <c r="C33" s="33"/>
      <c r="D33" s="84">
        <f>SUM(D9:D16,D18:D24,D26:D31)</f>
        <v>7560445136</v>
      </c>
      <c r="E33" s="85">
        <f>SUM(E9:E16,E18:E24,E26:E31)</f>
        <v>1315384764</v>
      </c>
      <c r="F33" s="93">
        <f t="shared" si="0"/>
        <v>8875829900</v>
      </c>
      <c r="G33" s="84">
        <f>SUM(G9:G16,G18:G24,G26:G31)</f>
        <v>7560445136</v>
      </c>
      <c r="H33" s="85">
        <f>SUM(H9:H16,H18:H24,H26:H31)</f>
        <v>1469384071</v>
      </c>
      <c r="I33" s="86">
        <f t="shared" si="1"/>
        <v>9029829207</v>
      </c>
      <c r="J33" s="84">
        <f>SUM(J9:J16,J18:J24,J26:J31)</f>
        <v>1876114567</v>
      </c>
      <c r="K33" s="85">
        <f>SUM(K9:K16,K18:K24,K26:K31)</f>
        <v>254379396</v>
      </c>
      <c r="L33" s="85">
        <f t="shared" si="2"/>
        <v>2130493963</v>
      </c>
      <c r="M33" s="45">
        <f t="shared" si="3"/>
        <v>0.24003321233093933</v>
      </c>
      <c r="N33" s="114">
        <f>SUM(N9:N16,N18:N24,N26:N31)</f>
        <v>0</v>
      </c>
      <c r="O33" s="115">
        <f>SUM(O9:O16,O18:O24,O26:O31)</f>
        <v>0</v>
      </c>
      <c r="P33" s="116">
        <f t="shared" si="4"/>
        <v>0</v>
      </c>
      <c r="Q33" s="45">
        <f t="shared" si="5"/>
        <v>0</v>
      </c>
      <c r="R33" s="114">
        <f>SUM(R9:R16,R18:R24,R26:R31)</f>
        <v>0</v>
      </c>
      <c r="S33" s="116">
        <f>SUM(S9:S16,S18:S24,S26:S31)</f>
        <v>0</v>
      </c>
      <c r="T33" s="116">
        <f t="shared" si="6"/>
        <v>0</v>
      </c>
      <c r="U33" s="45">
        <f t="shared" si="7"/>
        <v>0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5">
        <f t="shared" si="9"/>
        <v>0</v>
      </c>
      <c r="Z33" s="84">
        <f>SUM(Z9:Z16,Z18:Z24,Z26:Z31)</f>
        <v>1876114567</v>
      </c>
      <c r="AA33" s="85">
        <f>SUM(AA9:AA16,AA18:AA24,AA26:AA31)</f>
        <v>254379396</v>
      </c>
      <c r="AB33" s="85">
        <f t="shared" si="10"/>
        <v>2130493963</v>
      </c>
      <c r="AC33" s="45">
        <f t="shared" si="11"/>
        <v>0.24003321233093933</v>
      </c>
      <c r="AD33" s="84">
        <f>SUM(AD9:AD16,AD18:AD24,AD26:AD31)</f>
        <v>1761138740</v>
      </c>
      <c r="AE33" s="85">
        <f>SUM(AE9:AE16,AE18:AE24,AE26:AE31)</f>
        <v>267655210</v>
      </c>
      <c r="AF33" s="85">
        <f t="shared" si="12"/>
        <v>2028793950</v>
      </c>
      <c r="AG33" s="45">
        <f t="shared" si="13"/>
        <v>0.18495584266324513</v>
      </c>
      <c r="AH33" s="45">
        <f t="shared" si="14"/>
        <v>0.0501283104674084</v>
      </c>
      <c r="AI33" s="67">
        <f>SUM(AI9:AI16,AI18:AI24,AI26:AI31)</f>
        <v>10969071973</v>
      </c>
      <c r="AJ33" s="67">
        <f>SUM(AJ9:AJ16,AJ18:AJ24,AJ26:AJ31)</f>
        <v>11765878420</v>
      </c>
      <c r="AK33" s="67">
        <f>SUM(AK9:AK16,AK18:AK24,AK26:AK31)</f>
        <v>2028793950</v>
      </c>
      <c r="AL33" s="67"/>
    </row>
    <row r="34" spans="1:38" s="14" customFormat="1" ht="12.75">
      <c r="A34" s="68"/>
      <c r="B34" s="69"/>
      <c r="C34" s="70"/>
      <c r="D34" s="96"/>
      <c r="E34" s="96"/>
      <c r="F34" s="97"/>
      <c r="G34" s="98"/>
      <c r="H34" s="96"/>
      <c r="I34" s="99"/>
      <c r="J34" s="98"/>
      <c r="K34" s="100"/>
      <c r="L34" s="96"/>
      <c r="M34" s="74"/>
      <c r="N34" s="98"/>
      <c r="O34" s="100"/>
      <c r="P34" s="96"/>
      <c r="Q34" s="74"/>
      <c r="R34" s="98"/>
      <c r="S34" s="100"/>
      <c r="T34" s="96"/>
      <c r="U34" s="74"/>
      <c r="V34" s="98"/>
      <c r="W34" s="100"/>
      <c r="X34" s="96"/>
      <c r="Y34" s="74"/>
      <c r="Z34" s="98"/>
      <c r="AA34" s="100"/>
      <c r="AB34" s="96"/>
      <c r="AC34" s="74"/>
      <c r="AD34" s="98"/>
      <c r="AE34" s="96"/>
      <c r="AF34" s="96"/>
      <c r="AG34" s="74"/>
      <c r="AH34" s="74"/>
      <c r="AI34" s="13"/>
      <c r="AJ34" s="13"/>
      <c r="AK34" s="13"/>
      <c r="AL34" s="13"/>
    </row>
    <row r="35" spans="1:38" s="14" customFormat="1" ht="12.75">
      <c r="A35" s="13"/>
      <c r="B35" s="61"/>
      <c r="C35" s="13"/>
      <c r="D35" s="91"/>
      <c r="E35" s="91"/>
      <c r="F35" s="91"/>
      <c r="G35" s="91"/>
      <c r="H35" s="91"/>
      <c r="I35" s="91"/>
      <c r="J35" s="91"/>
      <c r="K35" s="91"/>
      <c r="L35" s="91"/>
      <c r="M35" s="13"/>
      <c r="N35" s="91"/>
      <c r="O35" s="91"/>
      <c r="P35" s="91"/>
      <c r="Q35" s="13"/>
      <c r="R35" s="91"/>
      <c r="S35" s="91"/>
      <c r="T35" s="91"/>
      <c r="U35" s="13"/>
      <c r="V35" s="91"/>
      <c r="W35" s="91"/>
      <c r="X35" s="91"/>
      <c r="Y35" s="13"/>
      <c r="Z35" s="91"/>
      <c r="AA35" s="91"/>
      <c r="AB35" s="91"/>
      <c r="AC35" s="13"/>
      <c r="AD35" s="91"/>
      <c r="AE35" s="91"/>
      <c r="AF35" s="91"/>
      <c r="AG35" s="13"/>
      <c r="AH35" s="13"/>
      <c r="AI35" s="13"/>
      <c r="AJ35" s="13"/>
      <c r="AK35" s="13"/>
      <c r="AL35" s="13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2011-11-16T07:52:18Z</dcterms:created>
  <dcterms:modified xsi:type="dcterms:W3CDTF">2011-11-16T07:52:50Z</dcterms:modified>
  <cp:category/>
  <cp:version/>
  <cp:contentType/>
  <cp:contentStatus/>
</cp:coreProperties>
</file>