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<sst xmlns="http://schemas.openxmlformats.org/spreadsheetml/2006/main" count="1483" uniqueCount="656">
  <si>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</si>
  <si>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</si>
  <si>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</si>
  <si>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</si>
  <si>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</si>
  <si>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</si>
  <si>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31 December 2011</t>
  </si>
  <si>
    <t>Second Quarter 2010/11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</si>
  <si>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</si>
  <si>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</si>
  <si>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</si>
  <si>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</si>
  <si>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</si>
  <si>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</si>
  <si>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</si>
  <si>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</si>
  <si>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</si>
  <si>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</si>
  <si>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Q2 of 2010/11 to Q2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</si>
  <si>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</si>
  <si>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</si>
  <si>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</si>
  <si>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</si>
  <si>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</si>
  <si>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</si>
  <si>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</si>
  <si>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</si>
  <si>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</si>
  <si>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</si>
  <si>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</si>
  <si>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</si>
  <si>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</si>
  <si>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</si>
  <si>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</si>
  <si>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</si>
  <si>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</si>
  <si>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</si>
  <si>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</si>
  <si>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</si>
  <si>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</si>
  <si>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</si>
  <si>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</si>
  <si>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</si>
  <si>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</si>
  <si>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</si>
  <si>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</si>
  <si>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</si>
  <si>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</si>
  <si>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</si>
  <si>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</si>
  <si>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</si>
  <si>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</si>
  <si>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</si>
  <si>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</si>
  <si>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</si>
  <si>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</si>
  <si>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</si>
  <si>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</si>
  <si>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</si>
  <si>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</si>
  <si>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</si>
  <si>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</si>
  <si>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</si>
  <si>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</si>
  <si>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</si>
  <si>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</si>
  <si>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</si>
  <si>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</si>
  <si>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</si>
  <si>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</si>
  <si>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</si>
  <si>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</si>
  <si>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</si>
  <si>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</si>
  <si>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</si>
  <si>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</si>
  <si>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</si>
  <si>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</si>
  <si>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</si>
  <si>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</si>
  <si>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</si>
  <si>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</si>
  <si>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</si>
  <si>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</si>
  <si>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</si>
  <si>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</si>
  <si>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</si>
  <si>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</si>
  <si>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</si>
  <si>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</si>
  <si>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</si>
  <si>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</si>
  <si>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</si>
  <si>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</si>
  <si>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</si>
  <si>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</si>
  <si>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</si>
  <si>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</si>
  <si>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</si>
  <si>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</si>
  <si>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</si>
  <si>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</si>
  <si>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</si>
  <si>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</si>
  <si>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</si>
  <si>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</si>
  <si>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</si>
  <si>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</si>
  <si>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</si>
  <si>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</si>
  <si>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</si>
  <si>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</si>
  <si>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</si>
  <si>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</si>
  <si>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</si>
  <si>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</si>
  <si>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</si>
  <si>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</si>
  <si>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</si>
  <si>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</si>
  <si>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</si>
  <si>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</si>
  <si>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</si>
  <si>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</si>
  <si>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</si>
  <si>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</si>
  <si>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</si>
  <si>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</si>
  <si>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</si>
  <si>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</si>
  <si>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</si>
  <si>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</si>
  <si>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</si>
  <si>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</si>
  <si>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</si>
  <si>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</si>
  <si>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</si>
  <si>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</si>
  <si>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</si>
  <si>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</si>
  <si>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</si>
  <si>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</si>
  <si>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</si>
  <si>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</si>
  <si>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</si>
  <si>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</si>
  <si>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</si>
  <si>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</si>
  <si>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</si>
  <si>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</si>
  <si>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</si>
  <si>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</si>
  <si>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</si>
  <si>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</si>
  <si>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</si>
  <si>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</si>
  <si>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</si>
  <si>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</si>
  <si>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</si>
  <si>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</si>
  <si>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</si>
  <si>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</si>
  <si>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</si>
  <si>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</si>
  <si>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</si>
  <si>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</si>
  <si>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</si>
  <si>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</si>
  <si>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</si>
  <si>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</si>
  <si>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</si>
  <si>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</si>
  <si>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</si>
  <si>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</si>
  <si>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</si>
  <si>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</si>
  <si>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</si>
  <si>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</si>
  <si>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</si>
  <si>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</si>
  <si>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</si>
  <si>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</si>
  <si>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</si>
  <si>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</si>
  <si>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</si>
  <si>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</si>
  <si>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</si>
  <si>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</si>
  <si>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</si>
  <si>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</si>
  <si>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</si>
  <si>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</si>
  <si>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</si>
  <si>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</si>
  <si>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</si>
  <si>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</si>
  <si>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</si>
  <si>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</si>
  <si>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</si>
  <si>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</si>
  <si>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</si>
  <si>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</si>
  <si>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</si>
  <si>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</si>
  <si>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</si>
  <si>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</si>
  <si>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</si>
  <si>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</si>
  <si>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</si>
  <si>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</si>
  <si>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</si>
  <si>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</si>
  <si>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</si>
  <si>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</si>
  <si>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</si>
  <si>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</si>
  <si>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</si>
  <si>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</si>
  <si>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</si>
  <si>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</si>
  <si>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</si>
  <si>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</si>
  <si>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</si>
  <si>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</si>
  <si>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</si>
  <si>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</si>
  <si>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</si>
  <si>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</si>
  <si>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</si>
  <si>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</si>
  <si>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</si>
  <si>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</si>
  <si>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</si>
  <si>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</si>
  <si>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</si>
  <si>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</si>
  <si>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</si>
  <si>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</si>
  <si>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</si>
  <si>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</si>
  <si>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</si>
  <si>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</si>
  <si>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</si>
  <si>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</si>
  <si>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</si>
  <si>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</si>
  <si>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</si>
  <si>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</si>
  <si>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</si>
  <si>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</si>
  <si>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</si>
  <si>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</si>
  <si>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</si>
  <si>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</si>
  <si>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</si>
  <si>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</si>
  <si>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</si>
  <si>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</si>
  <si>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</si>
  <si>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</si>
  <si>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</si>
  <si>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</si>
  <si>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</si>
  <si>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</si>
  <si>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</si>
  <si>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</si>
  <si>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</si>
  <si>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</si>
  <si>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</si>
  <si>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</si>
  <si>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</si>
  <si>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</si>
  <si>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</si>
  <si>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</si>
  <si>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</si>
  <si>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</si>
  <si>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</si>
  <si>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</si>
  <si>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</si>
  <si>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</si>
  <si>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</si>
  <si>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</si>
  <si>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</si>
  <si>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</si>
  <si>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</si>
  <si>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</si>
  <si>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</si>
  <si>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</si>
  <si>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</si>
  <si>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</si>
  <si>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</si>
  <si>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</si>
  <si>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</si>
  <si>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</si>
  <si>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</si>
  <si>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</si>
  <si>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</si>
  <si>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</si>
  <si>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</si>
  <si>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</si>
  <si>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</si>
  <si>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</si>
  <si>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</si>
  <si>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</si>
  <si>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</si>
  <si>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</si>
  <si>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</si>
  <si>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</si>
  <si>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</si>
  <si>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</si>
  <si>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</si>
  <si>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</si>
  <si>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</si>
  <si>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</si>
  <si>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</si>
  <si>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</si>
  <si>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</si>
  <si>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</si>
  <si>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</si>
  <si>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</si>
  <si>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</si>
  <si>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</si>
  <si>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</si>
  <si>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</si>
  <si>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</si>
  <si>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</si>
  <si>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</si>
  <si>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</si>
  <si>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</si>
  <si>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</si>
  <si>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</si>
  <si>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</si>
  <si>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</si>
  <si>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</si>
  <si>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</si>
  <si>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</si>
  <si>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</si>
  <si>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</si>
  <si>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</si>
  <si>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</si>
  <si>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</si>
  <si>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</si>
  <si>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</si>
  <si>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</si>
  <si>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</si>
  <si>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</si>
  <si>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</si>
  <si>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</si>
  <si>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</si>
  <si>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</si>
  <si>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</si>
  <si>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</si>
  <si>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</si>
  <si>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</si>
  <si>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</si>
  <si>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</si>
  <si>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</si>
  <si>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</si>
  <si>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</si>
  <si>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</si>
  <si>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</si>
  <si>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</si>
  <si>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</si>
  <si>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</si>
  <si>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</si>
  <si>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</si>
  <si>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</si>
  <si>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</si>
  <si>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</si>
  <si>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</si>
  <si>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</si>
  <si>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</si>
  <si>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</si>
  <si>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</si>
  <si>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</si>
  <si>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</si>
  <si>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</si>
  <si>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</si>
  <si>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</si>
  <si>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</si>
  <si>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</si>
  <si>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</si>
  <si>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</si>
  <si>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</si>
  <si>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</si>
  <si>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</si>
  <si>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</si>
  <si>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</si>
  <si>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</si>
  <si>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</si>
  <si>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</si>
  <si>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</si>
  <si>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</si>
  <si>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</si>
  <si>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</si>
  <si>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</si>
  <si>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</si>
  <si>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</si>
  <si>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</si>
  <si>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</si>
  <si>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</si>
  <si>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</si>
  <si>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</si>
  <si>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</si>
  <si>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</si>
  <si>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</si>
  <si>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</si>
  <si>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</si>
  <si>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</si>
  <si>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</si>
  <si>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</si>
  <si>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</si>
  <si>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</si>
  <si>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</si>
  <si>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</si>
  <si>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</si>
  <si>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</si>
  <si>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</si>
  <si>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</si>
  <si>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</si>
  <si>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</si>
  <si>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</si>
  <si>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</si>
  <si>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</si>
  <si>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</si>
  <si>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</si>
  <si>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</si>
  <si>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</si>
  <si>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</si>
  <si>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</si>
  <si>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</si>
  <si>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</si>
  <si>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</si>
  <si>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</si>
  <si>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</si>
  <si>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</si>
  <si>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</si>
  <si>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</si>
  <si>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</si>
  <si>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</si>
  <si>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</si>
  <si>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</si>
  <si>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</si>
  <si>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</si>
  <si>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</si>
  <si>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</si>
  <si>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</si>
  <si>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</si>
  <si>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</si>
  <si>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</si>
  <si>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</si>
  <si>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</si>
  <si>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</si>
  <si>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</si>
  <si>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</si>
  <si>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</si>
  <si>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</si>
  <si>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</si>
  <si>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</si>
  <si>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</si>
  <si>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</si>
  <si>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</si>
  <si>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</si>
  <si>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</si>
  <si>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</si>
  <si>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</si>
  <si>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</si>
  <si>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</si>
  <si>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</si>
  <si>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</si>
  <si>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</si>
  <si>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</si>
  <si>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</si>
  <si>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</si>
  <si>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</si>
  <si>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</si>
  <si>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</si>
  <si>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</si>
  <si>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</si>
  <si>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</si>
  <si>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</si>
  <si>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</si>
  <si>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</si>
  <si>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</si>
  <si>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</si>
  <si>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</si>
  <si>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</si>
  <si>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</si>
  <si>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</si>
  <si>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</si>
  <si>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</si>
  <si>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</si>
  <si>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</si>
  <si>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</si>
  <si>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</si>
  <si>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</si>
  <si>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</si>
  <si>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</si>
  <si>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</si>
  <si>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</si>
  <si>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</si>
  <si>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</si>
  <si>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</si>
  <si>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</si>
  <si>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</si>
  <si>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</si>
  <si>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</si>
  <si>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</si>
  <si>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</si>
  <si>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</si>
  <si>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</si>
  <si>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</si>
  <si>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</si>
  <si>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</si>
  <si>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</si>
  <si>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</si>
  <si>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</si>
  <si>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</si>
  <si>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</si>
  <si>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</si>
  <si>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</si>
  <si>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</si>
  <si>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</si>
  <si>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</si>
  <si>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</si>
  <si>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</si>
  <si>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</si>
  <si>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</si>
  <si>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</si>
  <si>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</si>
  <si>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</si>
  <si>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</si>
  <si>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</si>
  <si>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</si>
  <si>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</si>
  <si>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</si>
  <si>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</si>
  <si>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</si>
  <si>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</si>
  <si>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</si>
  <si>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</si>
  <si>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</si>
  <si>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</si>
  <si>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</si>
  <si>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</si>
  <si>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</si>
  <si>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</si>
  <si>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</si>
  <si>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</si>
  <si>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</si>
  <si>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</si>
  <si>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</si>
  <si>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</si>
  <si>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</si>
  <si>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</si>
  <si>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</si>
  <si>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</si>
  <si>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</si>
  <si>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</si>
  <si>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</si>
  <si>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</si>
  <si>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</si>
  <si>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</si>
  <si>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</si>
  <si>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</si>
  <si>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</si>
  <si>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</si>
  <si>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</si>
  <si>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</si>
  <si>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</si>
  <si>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</si>
  <si>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</si>
  <si>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</si>
  <si>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</si>
  <si>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</si>
  <si>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</si>
  <si>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</si>
  <si>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</si>
  <si>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</si>
  <si>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</si>
  <si>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</si>
  <si>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</si>
  <si>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</si>
  <si>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</si>
  <si>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</si>
  <si>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</si>
  <si>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</si>
  <si>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</si>
  <si>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</si>
  <si>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</si>
  <si>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</si>
  <si>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</si>
  <si>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</si>
  <si>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</si>
  <si>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</si>
  <si>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</si>
  <si>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</si>
  <si>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</si>
  <si>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</si>
  <si>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</si>
  <si>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</si>
  <si>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</si>
  <si>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</si>
  <si>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</si>
  <si>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</si>
  <si>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</si>
  <si>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</si>
  <si>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</si>
  <si>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</si>
  <si>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</si>
  <si>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</si>
  <si>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</si>
  <si>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</si>
  <si>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</si>
  <si>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</si>
  <si>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</si>
  <si>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</si>
  <si>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</si>
  <si>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</si>
  <si>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</si>
  <si>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</si>
  <si>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</si>
  <si>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</si>
  <si>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</si>
  <si>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</si>
  <si>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</si>
  <si>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</si>
  <si>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</si>
  <si>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</si>
  <si>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</si>
  <si>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</si>
  <si>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</si>
  <si>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</si>
  <si>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</si>
  <si>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</si>
  <si>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</si>
  <si>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</si>
  <si>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</si>
  <si>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</si>
  <si>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</si>
  <si>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</si>
  <si>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</si>
  <si>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</si>
  <si>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</si>
  <si>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</si>
  <si>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</si>
  <si>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</si>
  <si>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</si>
  <si>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</si>
  <si>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</si>
  <si>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</si>
  <si>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</si>
  <si>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</si>
  <si>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</si>
  <si>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</si>
  <si>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2nd QUARTER ENDED 31 DECEMBER 2011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</si>
</sst>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4" xfId="0" applyFont="1" applyBorder="1" applyAlignment="1" applyProtection="1">
      <alignment horizontal="center" wrapText="1"/>
      <protection/>
    </xf>
    <xf numFmtId="17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131" t="s">
        <v>21</v>
      </c>
      <c r="D9" s="76">
        <v>17421970973</v>
      </c>
      <c r="E9" s="77">
        <v>5337528294</v>
      </c>
      <c r="F9" s="78">
        <f>$D9+$E9</f>
        <v>22759499267</v>
      </c>
      <c r="G9" s="76">
        <v>17446196121</v>
      </c>
      <c r="H9" s="77">
        <v>5398389192</v>
      </c>
      <c r="I9" s="79">
        <f>$G9+$H9</f>
        <v>22844585313</v>
      </c>
      <c r="J9" s="76">
        <v>5496760270</v>
      </c>
      <c r="K9" s="77">
        <v>589357020</v>
      </c>
      <c r="L9" s="77">
        <f>$J9+$K9</f>
        <v>6086117290</v>
      </c>
      <c r="M9" s="39">
        <f>IF($F9=0,0,$L9/$F9)</f>
        <v>0.2674099820299882</v>
      </c>
      <c r="N9" s="104">
        <v>4279349078</v>
      </c>
      <c r="O9" s="105">
        <v>842674761</v>
      </c>
      <c r="P9" s="106">
        <f>$N9+$O9</f>
        <v>5122023839</v>
      </c>
      <c r="Q9" s="39">
        <f>IF($F9=0,0,$P9/$F9)</f>
        <v>0.22504993536596157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9776109348</v>
      </c>
      <c r="AA9" s="77">
        <f>$K9+$O9</f>
        <v>1432031781</v>
      </c>
      <c r="AB9" s="77">
        <f>$Z9+$AA9</f>
        <v>11208141129</v>
      </c>
      <c r="AC9" s="39">
        <f>IF($F9=0,0,$AB9/$F9)</f>
        <v>0.4924599173959498</v>
      </c>
      <c r="AD9" s="76">
        <v>3889590907</v>
      </c>
      <c r="AE9" s="77">
        <v>1104033092</v>
      </c>
      <c r="AF9" s="77">
        <f>$AD9+$AE9</f>
        <v>4993623999</v>
      </c>
      <c r="AG9" s="39">
        <f>IF($AI9=0,0,$AK9/$AI9)</f>
        <v>0.49995847310026587</v>
      </c>
      <c r="AH9" s="39">
        <f>IF($AF9=0,0,(($P9/$AF9)-1))</f>
        <v>0.02571275691275776</v>
      </c>
      <c r="AI9" s="12">
        <v>21864984042</v>
      </c>
      <c r="AJ9" s="12">
        <v>20916537361</v>
      </c>
      <c r="AK9" s="12">
        <v>10931584036</v>
      </c>
      <c r="AL9" s="12"/>
    </row>
    <row r="10" spans="1:38" s="13" customFormat="1" ht="12.75">
      <c r="A10" s="29"/>
      <c r="B10" s="38" t="s">
        <v>22</v>
      </c>
      <c r="C10" s="131" t="s">
        <v>23</v>
      </c>
      <c r="D10" s="76">
        <v>10721903735</v>
      </c>
      <c r="E10" s="77">
        <v>2630520617</v>
      </c>
      <c r="F10" s="79">
        <f aca="true" t="shared" si="0" ref="F10:F18">$D10+$E10</f>
        <v>13352424352</v>
      </c>
      <c r="G10" s="76">
        <v>10721903795</v>
      </c>
      <c r="H10" s="77">
        <v>2466944737</v>
      </c>
      <c r="I10" s="79">
        <f aca="true" t="shared" si="1" ref="I10:I18">$G10+$H10</f>
        <v>13188848532</v>
      </c>
      <c r="J10" s="76">
        <v>2790426071</v>
      </c>
      <c r="K10" s="77">
        <v>407707085</v>
      </c>
      <c r="L10" s="77">
        <f aca="true" t="shared" si="2" ref="L10:L18">$J10+$K10</f>
        <v>3198133156</v>
      </c>
      <c r="M10" s="39">
        <f aca="true" t="shared" si="3" ref="M10:M18">IF($F10=0,0,$L10/$F10)</f>
        <v>0.23951703987905132</v>
      </c>
      <c r="N10" s="104">
        <v>2550066710</v>
      </c>
      <c r="O10" s="105">
        <v>367915458</v>
      </c>
      <c r="P10" s="106">
        <f aca="true" t="shared" si="4" ref="P10:P18">$N10+$O10</f>
        <v>2917982168</v>
      </c>
      <c r="Q10" s="39">
        <f aca="true" t="shared" si="5" ref="Q10:Q18">IF($F10=0,0,$P10/$F10)</f>
        <v>0.21853575733330619</v>
      </c>
      <c r="R10" s="104">
        <v>0</v>
      </c>
      <c r="S10" s="106">
        <v>0</v>
      </c>
      <c r="T10" s="106">
        <f aca="true" t="shared" si="6" ref="T10:T18">$R10+$S10</f>
        <v>0</v>
      </c>
      <c r="U10" s="39">
        <f aca="true" t="shared" si="7" ref="U10:U18">IF($I10=0,0,$T10/$I10)</f>
        <v>0</v>
      </c>
      <c r="V10" s="104">
        <v>0</v>
      </c>
      <c r="W10" s="106">
        <v>0</v>
      </c>
      <c r="X10" s="106">
        <f aca="true" t="shared" si="8" ref="X10:X18">$V10+$W10</f>
        <v>0</v>
      </c>
      <c r="Y10" s="39">
        <f aca="true" t="shared" si="9" ref="Y10:Y18">IF($I10=0,0,$X10/$I10)</f>
        <v>0</v>
      </c>
      <c r="Z10" s="76">
        <f aca="true" t="shared" si="10" ref="Z10:Z18">$J10+$N10</f>
        <v>5340492781</v>
      </c>
      <c r="AA10" s="77">
        <f aca="true" t="shared" si="11" ref="AA10:AA18">$K10+$O10</f>
        <v>775622543</v>
      </c>
      <c r="AB10" s="77">
        <f aca="true" t="shared" si="12" ref="AB10:AB18">$Z10+$AA10</f>
        <v>6116115324</v>
      </c>
      <c r="AC10" s="39">
        <f aca="true" t="shared" si="13" ref="AC10:AC18">IF($F10=0,0,$AB10/$F10)</f>
        <v>0.4580527972123575</v>
      </c>
      <c r="AD10" s="76">
        <v>2143638598</v>
      </c>
      <c r="AE10" s="77">
        <v>358838071</v>
      </c>
      <c r="AF10" s="77">
        <f aca="true" t="shared" si="14" ref="AF10:AF18">$AD10+$AE10</f>
        <v>2502476669</v>
      </c>
      <c r="AG10" s="39">
        <f aca="true" t="shared" si="15" ref="AG10:AG18">IF($AI10=0,0,$AK10/$AI10)</f>
        <v>0.46670196286255644</v>
      </c>
      <c r="AH10" s="39">
        <f aca="true" t="shared" si="16" ref="AH10:AH18">IF($AF10=0,0,(($P10/$AF10)-1))</f>
        <v>0.1660377114189191</v>
      </c>
      <c r="AI10" s="12">
        <v>11500083501</v>
      </c>
      <c r="AJ10" s="12">
        <v>11948152721</v>
      </c>
      <c r="AK10" s="12">
        <v>5367111543</v>
      </c>
      <c r="AL10" s="12"/>
    </row>
    <row r="11" spans="1:38" s="13" customFormat="1" ht="12.75">
      <c r="A11" s="29"/>
      <c r="B11" s="38" t="s">
        <v>24</v>
      </c>
      <c r="C11" s="131" t="s">
        <v>25</v>
      </c>
      <c r="D11" s="76">
        <v>76219719676</v>
      </c>
      <c r="E11" s="77">
        <v>10125458406</v>
      </c>
      <c r="F11" s="79">
        <f t="shared" si="0"/>
        <v>86345178082</v>
      </c>
      <c r="G11" s="76">
        <v>76219719676</v>
      </c>
      <c r="H11" s="77">
        <v>10125458406</v>
      </c>
      <c r="I11" s="79">
        <f t="shared" si="1"/>
        <v>86345178082</v>
      </c>
      <c r="J11" s="76">
        <v>20568877200</v>
      </c>
      <c r="K11" s="77">
        <v>940981923</v>
      </c>
      <c r="L11" s="77">
        <f t="shared" si="2"/>
        <v>21509859123</v>
      </c>
      <c r="M11" s="39">
        <f t="shared" si="3"/>
        <v>0.2491147693571561</v>
      </c>
      <c r="N11" s="104">
        <v>18582201412</v>
      </c>
      <c r="O11" s="105">
        <v>1769124778</v>
      </c>
      <c r="P11" s="106">
        <f t="shared" si="4"/>
        <v>20351326190</v>
      </c>
      <c r="Q11" s="39">
        <f t="shared" si="5"/>
        <v>0.2356973098216651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39151078612</v>
      </c>
      <c r="AA11" s="77">
        <f t="shared" si="11"/>
        <v>2710106701</v>
      </c>
      <c r="AB11" s="77">
        <f t="shared" si="12"/>
        <v>41861185313</v>
      </c>
      <c r="AC11" s="39">
        <f t="shared" si="13"/>
        <v>0.4848120791788212</v>
      </c>
      <c r="AD11" s="76">
        <v>16256105333</v>
      </c>
      <c r="AE11" s="77">
        <v>1664331371</v>
      </c>
      <c r="AF11" s="77">
        <f t="shared" si="14"/>
        <v>17920436704</v>
      </c>
      <c r="AG11" s="39">
        <f t="shared" si="15"/>
        <v>0.47847689746359295</v>
      </c>
      <c r="AH11" s="39">
        <f t="shared" si="16"/>
        <v>0.13564900934905255</v>
      </c>
      <c r="AI11" s="12">
        <v>75959000392</v>
      </c>
      <c r="AJ11" s="12">
        <v>76596077523</v>
      </c>
      <c r="AK11" s="12">
        <v>36344626842</v>
      </c>
      <c r="AL11" s="12"/>
    </row>
    <row r="12" spans="1:38" s="13" customFormat="1" ht="12.75">
      <c r="A12" s="29"/>
      <c r="B12" s="38" t="s">
        <v>26</v>
      </c>
      <c r="C12" s="131" t="s">
        <v>27</v>
      </c>
      <c r="D12" s="76">
        <v>37116880492</v>
      </c>
      <c r="E12" s="77">
        <v>10176062828</v>
      </c>
      <c r="F12" s="79">
        <f t="shared" si="0"/>
        <v>47292943320</v>
      </c>
      <c r="G12" s="76">
        <v>37116920492</v>
      </c>
      <c r="H12" s="77">
        <v>10274998544</v>
      </c>
      <c r="I12" s="79">
        <f t="shared" si="1"/>
        <v>47391919036</v>
      </c>
      <c r="J12" s="76">
        <v>9853879824</v>
      </c>
      <c r="K12" s="77">
        <v>1181590935</v>
      </c>
      <c r="L12" s="77">
        <f t="shared" si="2"/>
        <v>11035470759</v>
      </c>
      <c r="M12" s="39">
        <f t="shared" si="3"/>
        <v>0.23334286226023793</v>
      </c>
      <c r="N12" s="104">
        <v>9042322337</v>
      </c>
      <c r="O12" s="105">
        <v>1661629640</v>
      </c>
      <c r="P12" s="106">
        <f t="shared" si="4"/>
        <v>10703951977</v>
      </c>
      <c r="Q12" s="39">
        <f t="shared" si="5"/>
        <v>0.2263329627122899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18896202161</v>
      </c>
      <c r="AA12" s="77">
        <f t="shared" si="11"/>
        <v>2843220575</v>
      </c>
      <c r="AB12" s="77">
        <f t="shared" si="12"/>
        <v>21739422736</v>
      </c>
      <c r="AC12" s="39">
        <f t="shared" si="13"/>
        <v>0.45967582497252785</v>
      </c>
      <c r="AD12" s="76">
        <v>7384960550</v>
      </c>
      <c r="AE12" s="77">
        <v>2009367397</v>
      </c>
      <c r="AF12" s="77">
        <f t="shared" si="14"/>
        <v>9394327947</v>
      </c>
      <c r="AG12" s="39">
        <f t="shared" si="15"/>
        <v>0.47125980374848064</v>
      </c>
      <c r="AH12" s="39">
        <f t="shared" si="16"/>
        <v>0.13940582417268255</v>
      </c>
      <c r="AI12" s="12">
        <v>41190515755</v>
      </c>
      <c r="AJ12" s="12">
        <v>40769020650</v>
      </c>
      <c r="AK12" s="12">
        <v>19411434371</v>
      </c>
      <c r="AL12" s="12"/>
    </row>
    <row r="13" spans="1:38" s="13" customFormat="1" ht="12.75">
      <c r="A13" s="29"/>
      <c r="B13" s="38" t="s">
        <v>28</v>
      </c>
      <c r="C13" s="131" t="s">
        <v>29</v>
      </c>
      <c r="D13" s="76">
        <v>9577486771</v>
      </c>
      <c r="E13" s="77">
        <v>4489023369</v>
      </c>
      <c r="F13" s="79">
        <f t="shared" si="0"/>
        <v>14066510140</v>
      </c>
      <c r="G13" s="76">
        <v>9577486771</v>
      </c>
      <c r="H13" s="77">
        <v>4489023369</v>
      </c>
      <c r="I13" s="79">
        <f t="shared" si="1"/>
        <v>14066510140</v>
      </c>
      <c r="J13" s="76">
        <v>2757203542</v>
      </c>
      <c r="K13" s="77">
        <v>306404962</v>
      </c>
      <c r="L13" s="77">
        <f t="shared" si="2"/>
        <v>3063608504</v>
      </c>
      <c r="M13" s="39">
        <f t="shared" si="3"/>
        <v>0.21779449724976346</v>
      </c>
      <c r="N13" s="104">
        <v>2381073052</v>
      </c>
      <c r="O13" s="105">
        <v>527891800</v>
      </c>
      <c r="P13" s="106">
        <f t="shared" si="4"/>
        <v>2908964852</v>
      </c>
      <c r="Q13" s="39">
        <f t="shared" si="5"/>
        <v>0.20680075036721227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5138276594</v>
      </c>
      <c r="AA13" s="77">
        <f t="shared" si="11"/>
        <v>834296762</v>
      </c>
      <c r="AB13" s="77">
        <f t="shared" si="12"/>
        <v>5972573356</v>
      </c>
      <c r="AC13" s="39">
        <f t="shared" si="13"/>
        <v>0.42459524761697576</v>
      </c>
      <c r="AD13" s="76">
        <v>2747410364</v>
      </c>
      <c r="AE13" s="77">
        <v>761117108</v>
      </c>
      <c r="AF13" s="77">
        <f t="shared" si="14"/>
        <v>3508527472</v>
      </c>
      <c r="AG13" s="39">
        <f t="shared" si="15"/>
        <v>0.6110291517260673</v>
      </c>
      <c r="AH13" s="39">
        <f t="shared" si="16"/>
        <v>-0.1708872524969074</v>
      </c>
      <c r="AI13" s="12">
        <v>11200332126</v>
      </c>
      <c r="AJ13" s="12">
        <v>11130993462</v>
      </c>
      <c r="AK13" s="12">
        <v>6843729438</v>
      </c>
      <c r="AL13" s="12"/>
    </row>
    <row r="14" spans="1:38" s="13" customFormat="1" ht="12.75">
      <c r="A14" s="29"/>
      <c r="B14" s="38" t="s">
        <v>30</v>
      </c>
      <c r="C14" s="131" t="s">
        <v>31</v>
      </c>
      <c r="D14" s="76">
        <v>6579968453</v>
      </c>
      <c r="E14" s="77">
        <v>1315384764</v>
      </c>
      <c r="F14" s="79">
        <f t="shared" si="0"/>
        <v>7895353217</v>
      </c>
      <c r="G14" s="76">
        <v>6577543024</v>
      </c>
      <c r="H14" s="77">
        <v>1426953965</v>
      </c>
      <c r="I14" s="79">
        <f t="shared" si="1"/>
        <v>8004496989</v>
      </c>
      <c r="J14" s="76">
        <v>2320518039</v>
      </c>
      <c r="K14" s="77">
        <v>230572050</v>
      </c>
      <c r="L14" s="77">
        <f t="shared" si="2"/>
        <v>2551090089</v>
      </c>
      <c r="M14" s="39">
        <f t="shared" si="3"/>
        <v>0.32311285117771316</v>
      </c>
      <c r="N14" s="104">
        <v>1952241609</v>
      </c>
      <c r="O14" s="105">
        <v>303518411</v>
      </c>
      <c r="P14" s="106">
        <f t="shared" si="4"/>
        <v>2255760020</v>
      </c>
      <c r="Q14" s="39">
        <f t="shared" si="5"/>
        <v>0.28570729617808305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4272759648</v>
      </c>
      <c r="AA14" s="77">
        <f t="shared" si="11"/>
        <v>534090461</v>
      </c>
      <c r="AB14" s="77">
        <f t="shared" si="12"/>
        <v>4806850109</v>
      </c>
      <c r="AC14" s="39">
        <f t="shared" si="13"/>
        <v>0.6088201473557963</v>
      </c>
      <c r="AD14" s="76">
        <v>2138818950</v>
      </c>
      <c r="AE14" s="77">
        <v>546067069</v>
      </c>
      <c r="AF14" s="77">
        <f t="shared" si="14"/>
        <v>2684886019</v>
      </c>
      <c r="AG14" s="39">
        <f t="shared" si="15"/>
        <v>0.5554379743699613</v>
      </c>
      <c r="AH14" s="39">
        <f t="shared" si="16"/>
        <v>-0.15983024827245007</v>
      </c>
      <c r="AI14" s="12">
        <v>9997005659</v>
      </c>
      <c r="AJ14" s="12">
        <v>10364440497</v>
      </c>
      <c r="AK14" s="12">
        <v>5552716573</v>
      </c>
      <c r="AL14" s="12"/>
    </row>
    <row r="15" spans="1:38" s="13" customFormat="1" ht="12.75">
      <c r="A15" s="29"/>
      <c r="B15" s="38" t="s">
        <v>32</v>
      </c>
      <c r="C15" s="131" t="s">
        <v>33</v>
      </c>
      <c r="D15" s="76">
        <v>9677458267</v>
      </c>
      <c r="E15" s="77">
        <v>2085514111</v>
      </c>
      <c r="F15" s="79">
        <f t="shared" si="0"/>
        <v>11762972378</v>
      </c>
      <c r="G15" s="76">
        <v>9677458267</v>
      </c>
      <c r="H15" s="77">
        <v>2085514111</v>
      </c>
      <c r="I15" s="79">
        <f t="shared" si="1"/>
        <v>11762972378</v>
      </c>
      <c r="J15" s="76">
        <v>2734670147</v>
      </c>
      <c r="K15" s="77">
        <v>232526324</v>
      </c>
      <c r="L15" s="77">
        <f t="shared" si="2"/>
        <v>2967196471</v>
      </c>
      <c r="M15" s="39">
        <f t="shared" si="3"/>
        <v>0.252248868368464</v>
      </c>
      <c r="N15" s="104">
        <v>2535698254</v>
      </c>
      <c r="O15" s="105">
        <v>325002545</v>
      </c>
      <c r="P15" s="106">
        <f t="shared" si="4"/>
        <v>2860700799</v>
      </c>
      <c r="Q15" s="39">
        <f t="shared" si="5"/>
        <v>0.24319540223951377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5270368401</v>
      </c>
      <c r="AA15" s="77">
        <f t="shared" si="11"/>
        <v>557528869</v>
      </c>
      <c r="AB15" s="77">
        <f t="shared" si="12"/>
        <v>5827897270</v>
      </c>
      <c r="AC15" s="39">
        <f t="shared" si="13"/>
        <v>0.4954442706079778</v>
      </c>
      <c r="AD15" s="76">
        <v>2103499189</v>
      </c>
      <c r="AE15" s="77">
        <v>259629550</v>
      </c>
      <c r="AF15" s="77">
        <f t="shared" si="14"/>
        <v>2363128739</v>
      </c>
      <c r="AG15" s="39">
        <f t="shared" si="15"/>
        <v>0.4755674097307031</v>
      </c>
      <c r="AH15" s="39">
        <f t="shared" si="16"/>
        <v>0.2105564761615808</v>
      </c>
      <c r="AI15" s="12">
        <v>10116831567</v>
      </c>
      <c r="AJ15" s="12">
        <v>10006571509</v>
      </c>
      <c r="AK15" s="12">
        <v>4811235383</v>
      </c>
      <c r="AL15" s="12"/>
    </row>
    <row r="16" spans="1:38" s="13" customFormat="1" ht="12.75">
      <c r="A16" s="29"/>
      <c r="B16" s="38" t="s">
        <v>34</v>
      </c>
      <c r="C16" s="131" t="s">
        <v>35</v>
      </c>
      <c r="D16" s="76">
        <v>3799091747</v>
      </c>
      <c r="E16" s="77">
        <v>1099089368</v>
      </c>
      <c r="F16" s="79">
        <f t="shared" si="0"/>
        <v>4898181115</v>
      </c>
      <c r="G16" s="76">
        <v>3799091747</v>
      </c>
      <c r="H16" s="77">
        <v>1099089368</v>
      </c>
      <c r="I16" s="79">
        <f t="shared" si="1"/>
        <v>4898181115</v>
      </c>
      <c r="J16" s="76">
        <v>1196605483</v>
      </c>
      <c r="K16" s="77">
        <v>262982133</v>
      </c>
      <c r="L16" s="77">
        <f t="shared" si="2"/>
        <v>1459587616</v>
      </c>
      <c r="M16" s="39">
        <f t="shared" si="3"/>
        <v>0.2979856362457108</v>
      </c>
      <c r="N16" s="104">
        <v>882678520</v>
      </c>
      <c r="O16" s="105">
        <v>117441411</v>
      </c>
      <c r="P16" s="106">
        <f t="shared" si="4"/>
        <v>1000119931</v>
      </c>
      <c r="Q16" s="39">
        <f t="shared" si="5"/>
        <v>0.2041819008973089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2079284003</v>
      </c>
      <c r="AA16" s="77">
        <f t="shared" si="11"/>
        <v>380423544</v>
      </c>
      <c r="AB16" s="77">
        <f t="shared" si="12"/>
        <v>2459707547</v>
      </c>
      <c r="AC16" s="39">
        <f t="shared" si="13"/>
        <v>0.5021675371430196</v>
      </c>
      <c r="AD16" s="76">
        <v>911335452</v>
      </c>
      <c r="AE16" s="77">
        <v>140861168</v>
      </c>
      <c r="AF16" s="77">
        <f t="shared" si="14"/>
        <v>1052196620</v>
      </c>
      <c r="AG16" s="39">
        <f t="shared" si="15"/>
        <v>0.5447096589540261</v>
      </c>
      <c r="AH16" s="39">
        <f t="shared" si="16"/>
        <v>-0.04949330572835331</v>
      </c>
      <c r="AI16" s="12">
        <v>4110154546</v>
      </c>
      <c r="AJ16" s="12">
        <v>4254426518</v>
      </c>
      <c r="AK16" s="12">
        <v>2238840881</v>
      </c>
      <c r="AL16" s="12"/>
    </row>
    <row r="17" spans="1:38" s="13" customFormat="1" ht="12.75">
      <c r="A17" s="29"/>
      <c r="B17" s="40" t="s">
        <v>36</v>
      </c>
      <c r="C17" s="131" t="s">
        <v>37</v>
      </c>
      <c r="D17" s="76">
        <v>32184653064</v>
      </c>
      <c r="E17" s="77">
        <v>7305844799</v>
      </c>
      <c r="F17" s="79">
        <f t="shared" si="0"/>
        <v>39490497863</v>
      </c>
      <c r="G17" s="76">
        <v>32199583550</v>
      </c>
      <c r="H17" s="77">
        <v>7914850973</v>
      </c>
      <c r="I17" s="79">
        <f t="shared" si="1"/>
        <v>40114434523</v>
      </c>
      <c r="J17" s="76">
        <v>9046919526</v>
      </c>
      <c r="K17" s="77">
        <v>563537772</v>
      </c>
      <c r="L17" s="77">
        <f t="shared" si="2"/>
        <v>9610457298</v>
      </c>
      <c r="M17" s="39">
        <f t="shared" si="3"/>
        <v>0.24336125949438503</v>
      </c>
      <c r="N17" s="104">
        <v>7084528211</v>
      </c>
      <c r="O17" s="105">
        <v>1296948369</v>
      </c>
      <c r="P17" s="106">
        <f t="shared" si="4"/>
        <v>8381476580</v>
      </c>
      <c r="Q17" s="39">
        <f t="shared" si="5"/>
        <v>0.2122403371331738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16131447737</v>
      </c>
      <c r="AA17" s="77">
        <f t="shared" si="11"/>
        <v>1860486141</v>
      </c>
      <c r="AB17" s="77">
        <f t="shared" si="12"/>
        <v>17991933878</v>
      </c>
      <c r="AC17" s="39">
        <f t="shared" si="13"/>
        <v>0.45560159662755884</v>
      </c>
      <c r="AD17" s="76">
        <v>6106289048</v>
      </c>
      <c r="AE17" s="77">
        <v>1088599029</v>
      </c>
      <c r="AF17" s="77">
        <f t="shared" si="14"/>
        <v>7194888077</v>
      </c>
      <c r="AG17" s="39">
        <f t="shared" si="15"/>
        <v>0.46731841803603147</v>
      </c>
      <c r="AH17" s="39">
        <f t="shared" si="16"/>
        <v>0.16492105093242304</v>
      </c>
      <c r="AI17" s="12">
        <v>34746224196</v>
      </c>
      <c r="AJ17" s="12">
        <v>35395802646</v>
      </c>
      <c r="AK17" s="12">
        <v>16237550524</v>
      </c>
      <c r="AL17" s="12"/>
    </row>
    <row r="18" spans="1:38" s="13" customFormat="1" ht="12.75">
      <c r="A18" s="41"/>
      <c r="B18" s="42" t="s">
        <v>653</v>
      </c>
      <c r="C18" s="132"/>
      <c r="D18" s="80">
        <f>SUM(D9:D17)</f>
        <v>203299133178</v>
      </c>
      <c r="E18" s="81">
        <f>SUM(E9:E17)</f>
        <v>44564426556</v>
      </c>
      <c r="F18" s="82">
        <f t="shared" si="0"/>
        <v>247863559734</v>
      </c>
      <c r="G18" s="80">
        <f>SUM(G9:G17)</f>
        <v>203335903443</v>
      </c>
      <c r="H18" s="81">
        <f>SUM(H9:H17)</f>
        <v>45281222665</v>
      </c>
      <c r="I18" s="82">
        <f t="shared" si="1"/>
        <v>248617126108</v>
      </c>
      <c r="J18" s="80">
        <f>SUM(J9:J17)</f>
        <v>56765860102</v>
      </c>
      <c r="K18" s="81">
        <f>SUM(K9:K17)</f>
        <v>4715660204</v>
      </c>
      <c r="L18" s="81">
        <f t="shared" si="2"/>
        <v>61481520306</v>
      </c>
      <c r="M18" s="43">
        <f t="shared" si="3"/>
        <v>0.2480458215478717</v>
      </c>
      <c r="N18" s="107">
        <f>SUM(N9:N17)</f>
        <v>49290159183</v>
      </c>
      <c r="O18" s="108">
        <f>SUM(O9:O17)</f>
        <v>7212147173</v>
      </c>
      <c r="P18" s="109">
        <f t="shared" si="4"/>
        <v>56502306356</v>
      </c>
      <c r="Q18" s="43">
        <f t="shared" si="5"/>
        <v>0.22795729399124517</v>
      </c>
      <c r="R18" s="107">
        <f>SUM(R9:R17)</f>
        <v>0</v>
      </c>
      <c r="S18" s="109">
        <f>SUM(S9:S17)</f>
        <v>0</v>
      </c>
      <c r="T18" s="109">
        <f t="shared" si="6"/>
        <v>0</v>
      </c>
      <c r="U18" s="43">
        <f t="shared" si="7"/>
        <v>0</v>
      </c>
      <c r="V18" s="107">
        <f>SUM(V9:V17)</f>
        <v>0</v>
      </c>
      <c r="W18" s="109">
        <f>SUM(W9:W17)</f>
        <v>0</v>
      </c>
      <c r="X18" s="109">
        <f t="shared" si="8"/>
        <v>0</v>
      </c>
      <c r="Y18" s="43">
        <f t="shared" si="9"/>
        <v>0</v>
      </c>
      <c r="Z18" s="80">
        <f t="shared" si="10"/>
        <v>106056019285</v>
      </c>
      <c r="AA18" s="81">
        <f t="shared" si="11"/>
        <v>11927807377</v>
      </c>
      <c r="AB18" s="81">
        <f t="shared" si="12"/>
        <v>117983826662</v>
      </c>
      <c r="AC18" s="43">
        <f t="shared" si="13"/>
        <v>0.4760031155391169</v>
      </c>
      <c r="AD18" s="80">
        <f>SUM(AD9:AD17)</f>
        <v>43681648391</v>
      </c>
      <c r="AE18" s="81">
        <f>SUM(AE9:AE17)</f>
        <v>7932843855</v>
      </c>
      <c r="AF18" s="81">
        <f t="shared" si="14"/>
        <v>51614492246</v>
      </c>
      <c r="AG18" s="43">
        <f t="shared" si="15"/>
        <v>0.48820157805851433</v>
      </c>
      <c r="AH18" s="43">
        <f t="shared" si="16"/>
        <v>0.09469848287384419</v>
      </c>
      <c r="AI18" s="12">
        <f>SUM(AI9:AI17)</f>
        <v>220685131784</v>
      </c>
      <c r="AJ18" s="12">
        <f>SUM(AJ9:AJ17)</f>
        <v>221382022887</v>
      </c>
      <c r="AK18" s="12">
        <f>SUM(AK9:AK17)</f>
        <v>107738829591</v>
      </c>
      <c r="AL18" s="12"/>
    </row>
    <row r="19" spans="1:38" s="13" customFormat="1" ht="12.75" customHeight="1">
      <c r="A19" s="44"/>
      <c r="B19" s="45"/>
      <c r="C19" s="65"/>
      <c r="D19" s="83"/>
      <c r="E19" s="84"/>
      <c r="F19" s="85"/>
      <c r="G19" s="83"/>
      <c r="H19" s="84"/>
      <c r="I19" s="85"/>
      <c r="J19" s="86"/>
      <c r="K19" s="84"/>
      <c r="L19" s="85"/>
      <c r="M19" s="46"/>
      <c r="N19" s="86"/>
      <c r="O19" s="85"/>
      <c r="P19" s="84"/>
      <c r="Q19" s="46"/>
      <c r="R19" s="86"/>
      <c r="S19" s="84"/>
      <c r="T19" s="84"/>
      <c r="U19" s="46"/>
      <c r="V19" s="86"/>
      <c r="W19" s="84"/>
      <c r="X19" s="84"/>
      <c r="Y19" s="46"/>
      <c r="Z19" s="86"/>
      <c r="AA19" s="84"/>
      <c r="AB19" s="85"/>
      <c r="AC19" s="46"/>
      <c r="AD19" s="86"/>
      <c r="AE19" s="84"/>
      <c r="AF19" s="84"/>
      <c r="AG19" s="46"/>
      <c r="AH19" s="46"/>
      <c r="AI19" s="12"/>
      <c r="AJ19" s="12"/>
      <c r="AK19" s="12"/>
      <c r="AL19" s="12"/>
    </row>
    <row r="20" spans="1:38" s="13" customFormat="1" ht="12.75">
      <c r="A20" s="12"/>
      <c r="B20" s="47"/>
      <c r="C20" s="133"/>
      <c r="D20" s="87"/>
      <c r="E20" s="87"/>
      <c r="F20" s="87"/>
      <c r="G20" s="87"/>
      <c r="H20" s="87"/>
      <c r="I20" s="87"/>
      <c r="J20" s="87"/>
      <c r="K20" s="87"/>
      <c r="L20" s="87"/>
      <c r="M20" s="12"/>
      <c r="N20" s="87"/>
      <c r="O20" s="87"/>
      <c r="P20" s="87"/>
      <c r="Q20" s="12"/>
      <c r="R20" s="87"/>
      <c r="S20" s="87"/>
      <c r="T20" s="87"/>
      <c r="U20" s="12"/>
      <c r="V20" s="87"/>
      <c r="W20" s="87"/>
      <c r="X20" s="87"/>
      <c r="Y20" s="12"/>
      <c r="Z20" s="87"/>
      <c r="AA20" s="87"/>
      <c r="AB20" s="87"/>
      <c r="AC20" s="12"/>
      <c r="AD20" s="87"/>
      <c r="AE20" s="87"/>
      <c r="AF20" s="87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29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9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9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9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9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9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34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484</v>
      </c>
      <c r="C9" s="131" t="s">
        <v>485</v>
      </c>
      <c r="D9" s="76">
        <v>91146562</v>
      </c>
      <c r="E9" s="77">
        <v>50056876</v>
      </c>
      <c r="F9" s="78">
        <f>$D9+$E9</f>
        <v>141203438</v>
      </c>
      <c r="G9" s="76">
        <v>91146562</v>
      </c>
      <c r="H9" s="77">
        <v>50056876</v>
      </c>
      <c r="I9" s="79">
        <f>$G9+$H9</f>
        <v>141203438</v>
      </c>
      <c r="J9" s="76">
        <v>31257577</v>
      </c>
      <c r="K9" s="77">
        <v>18403762</v>
      </c>
      <c r="L9" s="77">
        <f>$J9+$K9</f>
        <v>49661339</v>
      </c>
      <c r="M9" s="39">
        <f>IF($F9=0,0,$L9/$F9)</f>
        <v>0.35170063635419413</v>
      </c>
      <c r="N9" s="104">
        <v>934461</v>
      </c>
      <c r="O9" s="105">
        <v>46498</v>
      </c>
      <c r="P9" s="106">
        <f>$N9+$O9</f>
        <v>980959</v>
      </c>
      <c r="Q9" s="39">
        <f>IF($F9=0,0,$P9/$F9)</f>
        <v>0.006947132547863317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32192038</v>
      </c>
      <c r="AA9" s="77">
        <f>$K9+$O9</f>
        <v>18450260</v>
      </c>
      <c r="AB9" s="77">
        <f>$Z9+$AA9</f>
        <v>50642298</v>
      </c>
      <c r="AC9" s="39">
        <f>IF($F9=0,0,$AB9/$F9)</f>
        <v>0.35864776890205746</v>
      </c>
      <c r="AD9" s="76">
        <v>18820873</v>
      </c>
      <c r="AE9" s="77">
        <v>3484356</v>
      </c>
      <c r="AF9" s="77">
        <f>$AD9+$AE9</f>
        <v>22305229</v>
      </c>
      <c r="AG9" s="39">
        <f>IF($AI9=0,0,$AK9/$AI9)</f>
        <v>0.6557118104928545</v>
      </c>
      <c r="AH9" s="39">
        <f>IF($AF9=0,0,(($P9/$AF9)-1))</f>
        <v>-0.9560211195321061</v>
      </c>
      <c r="AI9" s="12">
        <v>97285957</v>
      </c>
      <c r="AJ9" s="12">
        <v>97285957</v>
      </c>
      <c r="AK9" s="12">
        <v>63791551</v>
      </c>
      <c r="AL9" s="12"/>
    </row>
    <row r="10" spans="1:38" s="13" customFormat="1" ht="12.75">
      <c r="A10" s="29" t="s">
        <v>96</v>
      </c>
      <c r="B10" s="59" t="s">
        <v>486</v>
      </c>
      <c r="C10" s="131" t="s">
        <v>487</v>
      </c>
      <c r="D10" s="76">
        <v>173527821</v>
      </c>
      <c r="E10" s="77">
        <v>61274269</v>
      </c>
      <c r="F10" s="79">
        <f aca="true" t="shared" si="0" ref="F10:F46">$D10+$E10</f>
        <v>234802090</v>
      </c>
      <c r="G10" s="76">
        <v>173527821</v>
      </c>
      <c r="H10" s="77">
        <v>61274269</v>
      </c>
      <c r="I10" s="79">
        <f aca="true" t="shared" si="1" ref="I10:I46">$G10+$H10</f>
        <v>234802090</v>
      </c>
      <c r="J10" s="76">
        <v>51078399</v>
      </c>
      <c r="K10" s="77">
        <v>18571712</v>
      </c>
      <c r="L10" s="77">
        <f aca="true" t="shared" si="2" ref="L10:L46">$J10+$K10</f>
        <v>69650111</v>
      </c>
      <c r="M10" s="39">
        <f aca="true" t="shared" si="3" ref="M10:M46">IF($F10=0,0,$L10/$F10)</f>
        <v>0.2966332667652149</v>
      </c>
      <c r="N10" s="104">
        <v>75488107</v>
      </c>
      <c r="O10" s="105">
        <v>8374969</v>
      </c>
      <c r="P10" s="106">
        <f aca="true" t="shared" si="4" ref="P10:P46">$N10+$O10</f>
        <v>83863076</v>
      </c>
      <c r="Q10" s="39">
        <f aca="true" t="shared" si="5" ref="Q10:Q46">IF($F10=0,0,$P10/$F10)</f>
        <v>0.3571649468707881</v>
      </c>
      <c r="R10" s="104">
        <v>0</v>
      </c>
      <c r="S10" s="106">
        <v>0</v>
      </c>
      <c r="T10" s="106">
        <f aca="true" t="shared" si="6" ref="T10:T46">$R10+$S10</f>
        <v>0</v>
      </c>
      <c r="U10" s="39">
        <f aca="true" t="shared" si="7" ref="U10:U46">IF($I10=0,0,$T10/$I10)</f>
        <v>0</v>
      </c>
      <c r="V10" s="104">
        <v>0</v>
      </c>
      <c r="W10" s="106">
        <v>0</v>
      </c>
      <c r="X10" s="106">
        <f aca="true" t="shared" si="8" ref="X10:X46">$V10+$W10</f>
        <v>0</v>
      </c>
      <c r="Y10" s="39">
        <f aca="true" t="shared" si="9" ref="Y10:Y46">IF($I10=0,0,$X10/$I10)</f>
        <v>0</v>
      </c>
      <c r="Z10" s="76">
        <f aca="true" t="shared" si="10" ref="Z10:Z46">$J10+$N10</f>
        <v>126566506</v>
      </c>
      <c r="AA10" s="77">
        <f aca="true" t="shared" si="11" ref="AA10:AA46">$K10+$O10</f>
        <v>26946681</v>
      </c>
      <c r="AB10" s="77">
        <f aca="true" t="shared" si="12" ref="AB10:AB46">$Z10+$AA10</f>
        <v>153513187</v>
      </c>
      <c r="AC10" s="39">
        <f aca="true" t="shared" si="13" ref="AC10:AC46">IF($F10=0,0,$AB10/$F10)</f>
        <v>0.653798213636003</v>
      </c>
      <c r="AD10" s="76">
        <v>37272059</v>
      </c>
      <c r="AE10" s="77">
        <v>13458656</v>
      </c>
      <c r="AF10" s="77">
        <f aca="true" t="shared" si="14" ref="AF10:AF46">$AD10+$AE10</f>
        <v>50730715</v>
      </c>
      <c r="AG10" s="39">
        <f aca="true" t="shared" si="15" ref="AG10:AG46">IF($AI10=0,0,$AK10/$AI10)</f>
        <v>0.6502729322945128</v>
      </c>
      <c r="AH10" s="39">
        <f aca="true" t="shared" si="16" ref="AH10:AH46">IF($AF10=0,0,(($P10/$AF10)-1))</f>
        <v>0.6531025829223973</v>
      </c>
      <c r="AI10" s="12">
        <v>168102313</v>
      </c>
      <c r="AJ10" s="12">
        <v>195974706</v>
      </c>
      <c r="AK10" s="12">
        <v>109312384</v>
      </c>
      <c r="AL10" s="12"/>
    </row>
    <row r="11" spans="1:38" s="13" customFormat="1" ht="12.75">
      <c r="A11" s="29" t="s">
        <v>96</v>
      </c>
      <c r="B11" s="59" t="s">
        <v>488</v>
      </c>
      <c r="C11" s="131" t="s">
        <v>489</v>
      </c>
      <c r="D11" s="76">
        <v>173020435</v>
      </c>
      <c r="E11" s="77">
        <v>62860600</v>
      </c>
      <c r="F11" s="78">
        <f t="shared" si="0"/>
        <v>235881035</v>
      </c>
      <c r="G11" s="76">
        <v>173020435</v>
      </c>
      <c r="H11" s="77">
        <v>62860600</v>
      </c>
      <c r="I11" s="79">
        <f t="shared" si="1"/>
        <v>235881035</v>
      </c>
      <c r="J11" s="76">
        <v>44119694</v>
      </c>
      <c r="K11" s="77">
        <v>7184492</v>
      </c>
      <c r="L11" s="77">
        <f t="shared" si="2"/>
        <v>51304186</v>
      </c>
      <c r="M11" s="39">
        <f t="shared" si="3"/>
        <v>0.21750025812800083</v>
      </c>
      <c r="N11" s="104">
        <v>43741887</v>
      </c>
      <c r="O11" s="105">
        <v>9309751</v>
      </c>
      <c r="P11" s="106">
        <f t="shared" si="4"/>
        <v>53051638</v>
      </c>
      <c r="Q11" s="39">
        <f t="shared" si="5"/>
        <v>0.22490845014309863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87861581</v>
      </c>
      <c r="AA11" s="77">
        <f t="shared" si="11"/>
        <v>16494243</v>
      </c>
      <c r="AB11" s="77">
        <f t="shared" si="12"/>
        <v>104355824</v>
      </c>
      <c r="AC11" s="39">
        <f t="shared" si="13"/>
        <v>0.44240870827109946</v>
      </c>
      <c r="AD11" s="76">
        <v>38660070</v>
      </c>
      <c r="AE11" s="77">
        <v>12079553</v>
      </c>
      <c r="AF11" s="77">
        <f t="shared" si="14"/>
        <v>50739623</v>
      </c>
      <c r="AG11" s="39">
        <f t="shared" si="15"/>
        <v>0.48229790204559236</v>
      </c>
      <c r="AH11" s="39">
        <f t="shared" si="16"/>
        <v>0.045566262879012775</v>
      </c>
      <c r="AI11" s="12">
        <v>187559605</v>
      </c>
      <c r="AJ11" s="12">
        <v>252448835</v>
      </c>
      <c r="AK11" s="12">
        <v>90459604</v>
      </c>
      <c r="AL11" s="12"/>
    </row>
    <row r="12" spans="1:38" s="13" customFormat="1" ht="12.75">
      <c r="A12" s="29" t="s">
        <v>115</v>
      </c>
      <c r="B12" s="59" t="s">
        <v>490</v>
      </c>
      <c r="C12" s="131" t="s">
        <v>491</v>
      </c>
      <c r="D12" s="76">
        <v>70290970</v>
      </c>
      <c r="E12" s="77">
        <v>1488300</v>
      </c>
      <c r="F12" s="78">
        <f t="shared" si="0"/>
        <v>71779270</v>
      </c>
      <c r="G12" s="76">
        <v>70290970</v>
      </c>
      <c r="H12" s="77">
        <v>1488300</v>
      </c>
      <c r="I12" s="79">
        <f t="shared" si="1"/>
        <v>71779270</v>
      </c>
      <c r="J12" s="76">
        <v>23893489</v>
      </c>
      <c r="K12" s="77">
        <v>0</v>
      </c>
      <c r="L12" s="77">
        <f t="shared" si="2"/>
        <v>23893489</v>
      </c>
      <c r="M12" s="39">
        <f t="shared" si="3"/>
        <v>0.33287450541082403</v>
      </c>
      <c r="N12" s="104">
        <v>16998434</v>
      </c>
      <c r="O12" s="105">
        <v>377059</v>
      </c>
      <c r="P12" s="106">
        <f t="shared" si="4"/>
        <v>17375493</v>
      </c>
      <c r="Q12" s="39">
        <f t="shared" si="5"/>
        <v>0.2420683994139255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40891923</v>
      </c>
      <c r="AA12" s="77">
        <f t="shared" si="11"/>
        <v>377059</v>
      </c>
      <c r="AB12" s="77">
        <f t="shared" si="12"/>
        <v>41268982</v>
      </c>
      <c r="AC12" s="39">
        <f t="shared" si="13"/>
        <v>0.5749429048247495</v>
      </c>
      <c r="AD12" s="76">
        <v>51076407</v>
      </c>
      <c r="AE12" s="77">
        <v>1692266</v>
      </c>
      <c r="AF12" s="77">
        <f t="shared" si="14"/>
        <v>52768673</v>
      </c>
      <c r="AG12" s="39">
        <f t="shared" si="15"/>
        <v>0.5690340586980573</v>
      </c>
      <c r="AH12" s="39">
        <f t="shared" si="16"/>
        <v>-0.670723328593084</v>
      </c>
      <c r="AI12" s="12">
        <v>163022908</v>
      </c>
      <c r="AJ12" s="12">
        <v>163022908</v>
      </c>
      <c r="AK12" s="12">
        <v>92765587</v>
      </c>
      <c r="AL12" s="12"/>
    </row>
    <row r="13" spans="1:38" s="55" customFormat="1" ht="12.75">
      <c r="A13" s="60"/>
      <c r="B13" s="61" t="s">
        <v>492</v>
      </c>
      <c r="C13" s="135"/>
      <c r="D13" s="80">
        <f>SUM(D9:D12)</f>
        <v>507985788</v>
      </c>
      <c r="E13" s="81">
        <f>SUM(E9:E12)</f>
        <v>175680045</v>
      </c>
      <c r="F13" s="89">
        <f t="shared" si="0"/>
        <v>683665833</v>
      </c>
      <c r="G13" s="80">
        <f>SUM(G9:G12)</f>
        <v>507985788</v>
      </c>
      <c r="H13" s="81">
        <f>SUM(H9:H12)</f>
        <v>175680045</v>
      </c>
      <c r="I13" s="82">
        <f t="shared" si="1"/>
        <v>683665833</v>
      </c>
      <c r="J13" s="80">
        <f>SUM(J9:J12)</f>
        <v>150349159</v>
      </c>
      <c r="K13" s="81">
        <f>SUM(K9:K12)</f>
        <v>44159966</v>
      </c>
      <c r="L13" s="81">
        <f t="shared" si="2"/>
        <v>194509125</v>
      </c>
      <c r="M13" s="43">
        <f t="shared" si="3"/>
        <v>0.2845090621926692</v>
      </c>
      <c r="N13" s="110">
        <f>SUM(N9:N12)</f>
        <v>137162889</v>
      </c>
      <c r="O13" s="111">
        <f>SUM(O9:O12)</f>
        <v>18108277</v>
      </c>
      <c r="P13" s="112">
        <f t="shared" si="4"/>
        <v>155271166</v>
      </c>
      <c r="Q13" s="43">
        <f t="shared" si="5"/>
        <v>0.22711558557585546</v>
      </c>
      <c r="R13" s="110">
        <f>SUM(R9:R12)</f>
        <v>0</v>
      </c>
      <c r="S13" s="112">
        <f>SUM(S9:S12)</f>
        <v>0</v>
      </c>
      <c r="T13" s="112">
        <f t="shared" si="6"/>
        <v>0</v>
      </c>
      <c r="U13" s="43">
        <f t="shared" si="7"/>
        <v>0</v>
      </c>
      <c r="V13" s="110">
        <f>SUM(V9:V12)</f>
        <v>0</v>
      </c>
      <c r="W13" s="112">
        <f>SUM(W9:W12)</f>
        <v>0</v>
      </c>
      <c r="X13" s="112">
        <f t="shared" si="8"/>
        <v>0</v>
      </c>
      <c r="Y13" s="43">
        <f t="shared" si="9"/>
        <v>0</v>
      </c>
      <c r="Z13" s="80">
        <f t="shared" si="10"/>
        <v>287512048</v>
      </c>
      <c r="AA13" s="81">
        <f t="shared" si="11"/>
        <v>62268243</v>
      </c>
      <c r="AB13" s="81">
        <f t="shared" si="12"/>
        <v>349780291</v>
      </c>
      <c r="AC13" s="43">
        <f t="shared" si="13"/>
        <v>0.5116246477685247</v>
      </c>
      <c r="AD13" s="80">
        <f>SUM(AD9:AD12)</f>
        <v>145829409</v>
      </c>
      <c r="AE13" s="81">
        <f>SUM(AE9:AE12)</f>
        <v>30714831</v>
      </c>
      <c r="AF13" s="81">
        <f t="shared" si="14"/>
        <v>176544240</v>
      </c>
      <c r="AG13" s="43">
        <f t="shared" si="15"/>
        <v>0.5784838109764696</v>
      </c>
      <c r="AH13" s="43">
        <f t="shared" si="16"/>
        <v>-0.12049712865171924</v>
      </c>
      <c r="AI13" s="62">
        <f>SUM(AI9:AI12)</f>
        <v>615970783</v>
      </c>
      <c r="AJ13" s="62">
        <f>SUM(AJ9:AJ12)</f>
        <v>708732406</v>
      </c>
      <c r="AK13" s="62">
        <f>SUM(AK9:AK12)</f>
        <v>356329126</v>
      </c>
      <c r="AL13" s="62"/>
    </row>
    <row r="14" spans="1:38" s="13" customFormat="1" ht="12.75">
      <c r="A14" s="29" t="s">
        <v>96</v>
      </c>
      <c r="B14" s="59" t="s">
        <v>493</v>
      </c>
      <c r="C14" s="131" t="s">
        <v>494</v>
      </c>
      <c r="D14" s="76">
        <v>46295626</v>
      </c>
      <c r="E14" s="77">
        <v>9513000</v>
      </c>
      <c r="F14" s="78">
        <f t="shared" si="0"/>
        <v>55808626</v>
      </c>
      <c r="G14" s="76">
        <v>46295626</v>
      </c>
      <c r="H14" s="77">
        <v>9513000</v>
      </c>
      <c r="I14" s="79">
        <f t="shared" si="1"/>
        <v>55808626</v>
      </c>
      <c r="J14" s="76">
        <v>18989984</v>
      </c>
      <c r="K14" s="77">
        <v>184520</v>
      </c>
      <c r="L14" s="77">
        <f t="shared" si="2"/>
        <v>19174504</v>
      </c>
      <c r="M14" s="39">
        <f t="shared" si="3"/>
        <v>0.3435759912813478</v>
      </c>
      <c r="N14" s="104">
        <v>8473775</v>
      </c>
      <c r="O14" s="105">
        <v>521358</v>
      </c>
      <c r="P14" s="106">
        <f t="shared" si="4"/>
        <v>8995133</v>
      </c>
      <c r="Q14" s="39">
        <f t="shared" si="5"/>
        <v>0.16117818417532803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27463759</v>
      </c>
      <c r="AA14" s="77">
        <f t="shared" si="11"/>
        <v>705878</v>
      </c>
      <c r="AB14" s="77">
        <f t="shared" si="12"/>
        <v>28169637</v>
      </c>
      <c r="AC14" s="39">
        <f t="shared" si="13"/>
        <v>0.5047541754566758</v>
      </c>
      <c r="AD14" s="76">
        <v>11242002</v>
      </c>
      <c r="AE14" s="77">
        <v>200033</v>
      </c>
      <c r="AF14" s="77">
        <f t="shared" si="14"/>
        <v>11442035</v>
      </c>
      <c r="AG14" s="39">
        <f t="shared" si="15"/>
        <v>0.5722304318474764</v>
      </c>
      <c r="AH14" s="39">
        <f t="shared" si="16"/>
        <v>-0.2138519939853356</v>
      </c>
      <c r="AI14" s="12">
        <v>45833057</v>
      </c>
      <c r="AJ14" s="12">
        <v>45833057</v>
      </c>
      <c r="AK14" s="12">
        <v>26227070</v>
      </c>
      <c r="AL14" s="12"/>
    </row>
    <row r="15" spans="1:38" s="13" customFormat="1" ht="12.75">
      <c r="A15" s="29" t="s">
        <v>96</v>
      </c>
      <c r="B15" s="59" t="s">
        <v>495</v>
      </c>
      <c r="C15" s="131" t="s">
        <v>496</v>
      </c>
      <c r="D15" s="76">
        <v>137048907</v>
      </c>
      <c r="E15" s="77">
        <v>50598000</v>
      </c>
      <c r="F15" s="78">
        <f t="shared" si="0"/>
        <v>187646907</v>
      </c>
      <c r="G15" s="76">
        <v>137048907</v>
      </c>
      <c r="H15" s="77">
        <v>50598000</v>
      </c>
      <c r="I15" s="79">
        <f t="shared" si="1"/>
        <v>187646907</v>
      </c>
      <c r="J15" s="76">
        <v>54022428</v>
      </c>
      <c r="K15" s="77">
        <v>2765332</v>
      </c>
      <c r="L15" s="77">
        <f t="shared" si="2"/>
        <v>56787760</v>
      </c>
      <c r="M15" s="39">
        <f t="shared" si="3"/>
        <v>0.3026309407807079</v>
      </c>
      <c r="N15" s="104">
        <v>25922684</v>
      </c>
      <c r="O15" s="105">
        <v>2860477</v>
      </c>
      <c r="P15" s="106">
        <f t="shared" si="4"/>
        <v>28783161</v>
      </c>
      <c r="Q15" s="39">
        <f t="shared" si="5"/>
        <v>0.15339001031335944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79945112</v>
      </c>
      <c r="AA15" s="77">
        <f t="shared" si="11"/>
        <v>5625809</v>
      </c>
      <c r="AB15" s="77">
        <f t="shared" si="12"/>
        <v>85570921</v>
      </c>
      <c r="AC15" s="39">
        <f t="shared" si="13"/>
        <v>0.4560209510940673</v>
      </c>
      <c r="AD15" s="76">
        <v>23877462</v>
      </c>
      <c r="AE15" s="77">
        <v>1318994</v>
      </c>
      <c r="AF15" s="77">
        <f t="shared" si="14"/>
        <v>25196456</v>
      </c>
      <c r="AG15" s="39">
        <f t="shared" si="15"/>
        <v>0.590424858933945</v>
      </c>
      <c r="AH15" s="39">
        <f t="shared" si="16"/>
        <v>0.14234958281434507</v>
      </c>
      <c r="AI15" s="12">
        <v>142467123</v>
      </c>
      <c r="AJ15" s="12">
        <v>142467123</v>
      </c>
      <c r="AK15" s="12">
        <v>84116131</v>
      </c>
      <c r="AL15" s="12"/>
    </row>
    <row r="16" spans="1:38" s="13" customFormat="1" ht="12.75">
      <c r="A16" s="29" t="s">
        <v>96</v>
      </c>
      <c r="B16" s="59" t="s">
        <v>497</v>
      </c>
      <c r="C16" s="131" t="s">
        <v>498</v>
      </c>
      <c r="D16" s="76">
        <v>34983055</v>
      </c>
      <c r="E16" s="77">
        <v>14108000</v>
      </c>
      <c r="F16" s="78">
        <f t="shared" si="0"/>
        <v>49091055</v>
      </c>
      <c r="G16" s="76">
        <v>34983055</v>
      </c>
      <c r="H16" s="77">
        <v>14108000</v>
      </c>
      <c r="I16" s="79">
        <f t="shared" si="1"/>
        <v>49091055</v>
      </c>
      <c r="J16" s="76">
        <v>11626281</v>
      </c>
      <c r="K16" s="77">
        <v>3811643</v>
      </c>
      <c r="L16" s="77">
        <f t="shared" si="2"/>
        <v>15437924</v>
      </c>
      <c r="M16" s="39">
        <f t="shared" si="3"/>
        <v>0.31447529493916965</v>
      </c>
      <c r="N16" s="104">
        <v>967889</v>
      </c>
      <c r="O16" s="105">
        <v>1413359</v>
      </c>
      <c r="P16" s="106">
        <f t="shared" si="4"/>
        <v>2381248</v>
      </c>
      <c r="Q16" s="39">
        <f t="shared" si="5"/>
        <v>0.0485067595308351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12594170</v>
      </c>
      <c r="AA16" s="77">
        <f t="shared" si="11"/>
        <v>5225002</v>
      </c>
      <c r="AB16" s="77">
        <f t="shared" si="12"/>
        <v>17819172</v>
      </c>
      <c r="AC16" s="39">
        <f t="shared" si="13"/>
        <v>0.36298205447000476</v>
      </c>
      <c r="AD16" s="76">
        <v>2185633</v>
      </c>
      <c r="AE16" s="77">
        <v>0</v>
      </c>
      <c r="AF16" s="77">
        <f t="shared" si="14"/>
        <v>2185633</v>
      </c>
      <c r="AG16" s="39">
        <f t="shared" si="15"/>
        <v>0.46680729816314764</v>
      </c>
      <c r="AH16" s="39">
        <f t="shared" si="16"/>
        <v>0.08950038730198528</v>
      </c>
      <c r="AI16" s="12">
        <v>29565686</v>
      </c>
      <c r="AJ16" s="12">
        <v>29565686</v>
      </c>
      <c r="AK16" s="12">
        <v>13801478</v>
      </c>
      <c r="AL16" s="12"/>
    </row>
    <row r="17" spans="1:38" s="13" customFormat="1" ht="12.75">
      <c r="A17" s="29" t="s">
        <v>96</v>
      </c>
      <c r="B17" s="59" t="s">
        <v>499</v>
      </c>
      <c r="C17" s="131" t="s">
        <v>500</v>
      </c>
      <c r="D17" s="76">
        <v>53993090</v>
      </c>
      <c r="E17" s="77">
        <v>12018000</v>
      </c>
      <c r="F17" s="78">
        <f t="shared" si="0"/>
        <v>66011090</v>
      </c>
      <c r="G17" s="76">
        <v>53993090</v>
      </c>
      <c r="H17" s="77">
        <v>12018000</v>
      </c>
      <c r="I17" s="79">
        <f t="shared" si="1"/>
        <v>66011090</v>
      </c>
      <c r="J17" s="76">
        <v>19511765</v>
      </c>
      <c r="K17" s="77">
        <v>1088816</v>
      </c>
      <c r="L17" s="77">
        <f t="shared" si="2"/>
        <v>20600581</v>
      </c>
      <c r="M17" s="39">
        <f t="shared" si="3"/>
        <v>0.31207757666173974</v>
      </c>
      <c r="N17" s="104">
        <v>7030903</v>
      </c>
      <c r="O17" s="105">
        <v>2998105</v>
      </c>
      <c r="P17" s="106">
        <f t="shared" si="4"/>
        <v>10029008</v>
      </c>
      <c r="Q17" s="39">
        <f t="shared" si="5"/>
        <v>0.15192913796757485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26542668</v>
      </c>
      <c r="AA17" s="77">
        <f t="shared" si="11"/>
        <v>4086921</v>
      </c>
      <c r="AB17" s="77">
        <f t="shared" si="12"/>
        <v>30629589</v>
      </c>
      <c r="AC17" s="39">
        <f t="shared" si="13"/>
        <v>0.46400671462931453</v>
      </c>
      <c r="AD17" s="76">
        <v>11766675</v>
      </c>
      <c r="AE17" s="77">
        <v>712717</v>
      </c>
      <c r="AF17" s="77">
        <f t="shared" si="14"/>
        <v>12479392</v>
      </c>
      <c r="AG17" s="39">
        <f t="shared" si="15"/>
        <v>0.4387835591596082</v>
      </c>
      <c r="AH17" s="39">
        <f t="shared" si="16"/>
        <v>-0.19635443778030215</v>
      </c>
      <c r="AI17" s="12">
        <v>67463437</v>
      </c>
      <c r="AJ17" s="12">
        <v>57027581</v>
      </c>
      <c r="AK17" s="12">
        <v>29601847</v>
      </c>
      <c r="AL17" s="12"/>
    </row>
    <row r="18" spans="1:38" s="13" customFormat="1" ht="12.75">
      <c r="A18" s="29" t="s">
        <v>96</v>
      </c>
      <c r="B18" s="59" t="s">
        <v>501</v>
      </c>
      <c r="C18" s="131" t="s">
        <v>502</v>
      </c>
      <c r="D18" s="76">
        <v>30888201</v>
      </c>
      <c r="E18" s="77">
        <v>12083000</v>
      </c>
      <c r="F18" s="78">
        <f t="shared" si="0"/>
        <v>42971201</v>
      </c>
      <c r="G18" s="76">
        <v>30888201</v>
      </c>
      <c r="H18" s="77">
        <v>12083000</v>
      </c>
      <c r="I18" s="79">
        <f t="shared" si="1"/>
        <v>42971201</v>
      </c>
      <c r="J18" s="76">
        <v>12859322</v>
      </c>
      <c r="K18" s="77">
        <v>2658088</v>
      </c>
      <c r="L18" s="77">
        <f t="shared" si="2"/>
        <v>15517410</v>
      </c>
      <c r="M18" s="39">
        <f t="shared" si="3"/>
        <v>0.36111185256376704</v>
      </c>
      <c r="N18" s="104">
        <v>9241099</v>
      </c>
      <c r="O18" s="105">
        <v>4409885</v>
      </c>
      <c r="P18" s="106">
        <f t="shared" si="4"/>
        <v>13650984</v>
      </c>
      <c r="Q18" s="39">
        <f t="shared" si="5"/>
        <v>0.3176775068492966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22100421</v>
      </c>
      <c r="AA18" s="77">
        <f t="shared" si="11"/>
        <v>7067973</v>
      </c>
      <c r="AB18" s="77">
        <f t="shared" si="12"/>
        <v>29168394</v>
      </c>
      <c r="AC18" s="39">
        <f t="shared" si="13"/>
        <v>0.6787893594130636</v>
      </c>
      <c r="AD18" s="76">
        <v>6589853</v>
      </c>
      <c r="AE18" s="77">
        <v>7973952</v>
      </c>
      <c r="AF18" s="77">
        <f t="shared" si="14"/>
        <v>14563805</v>
      </c>
      <c r="AG18" s="39">
        <f t="shared" si="15"/>
        <v>0.9022377956601434</v>
      </c>
      <c r="AH18" s="39">
        <f t="shared" si="16"/>
        <v>-0.06267737037127319</v>
      </c>
      <c r="AI18" s="12">
        <v>32560569</v>
      </c>
      <c r="AJ18" s="12">
        <v>32560569</v>
      </c>
      <c r="AK18" s="12">
        <v>29377376</v>
      </c>
      <c r="AL18" s="12"/>
    </row>
    <row r="19" spans="1:38" s="13" customFormat="1" ht="12.75">
      <c r="A19" s="29" t="s">
        <v>96</v>
      </c>
      <c r="B19" s="59" t="s">
        <v>503</v>
      </c>
      <c r="C19" s="131" t="s">
        <v>504</v>
      </c>
      <c r="D19" s="76">
        <v>36029580</v>
      </c>
      <c r="E19" s="77">
        <v>20341100</v>
      </c>
      <c r="F19" s="78">
        <f t="shared" si="0"/>
        <v>56370680</v>
      </c>
      <c r="G19" s="76">
        <v>36029580</v>
      </c>
      <c r="H19" s="77">
        <v>20341100</v>
      </c>
      <c r="I19" s="79">
        <f t="shared" si="1"/>
        <v>56370680</v>
      </c>
      <c r="J19" s="76">
        <v>-1274456</v>
      </c>
      <c r="K19" s="77">
        <v>1443889</v>
      </c>
      <c r="L19" s="77">
        <f t="shared" si="2"/>
        <v>169433</v>
      </c>
      <c r="M19" s="39">
        <f t="shared" si="3"/>
        <v>0.0030056937400790625</v>
      </c>
      <c r="N19" s="104">
        <v>12635181</v>
      </c>
      <c r="O19" s="105">
        <v>1140124</v>
      </c>
      <c r="P19" s="106">
        <f t="shared" si="4"/>
        <v>13775305</v>
      </c>
      <c r="Q19" s="39">
        <f t="shared" si="5"/>
        <v>0.24437003420927333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11360725</v>
      </c>
      <c r="AA19" s="77">
        <f t="shared" si="11"/>
        <v>2584013</v>
      </c>
      <c r="AB19" s="77">
        <f t="shared" si="12"/>
        <v>13944738</v>
      </c>
      <c r="AC19" s="39">
        <f t="shared" si="13"/>
        <v>0.2473757279493524</v>
      </c>
      <c r="AD19" s="76">
        <v>3936625</v>
      </c>
      <c r="AE19" s="77">
        <v>243866</v>
      </c>
      <c r="AF19" s="77">
        <f t="shared" si="14"/>
        <v>4180491</v>
      </c>
      <c r="AG19" s="39">
        <f t="shared" si="15"/>
        <v>0.2856173099237335</v>
      </c>
      <c r="AH19" s="39">
        <f t="shared" si="16"/>
        <v>2.2951404512053726</v>
      </c>
      <c r="AI19" s="12">
        <v>47080970</v>
      </c>
      <c r="AJ19" s="12">
        <v>51139370</v>
      </c>
      <c r="AK19" s="12">
        <v>13447140</v>
      </c>
      <c r="AL19" s="12"/>
    </row>
    <row r="20" spans="1:38" s="13" customFormat="1" ht="12.75">
      <c r="A20" s="29" t="s">
        <v>115</v>
      </c>
      <c r="B20" s="59" t="s">
        <v>505</v>
      </c>
      <c r="C20" s="131" t="s">
        <v>506</v>
      </c>
      <c r="D20" s="76">
        <v>71625000</v>
      </c>
      <c r="E20" s="77">
        <v>849000</v>
      </c>
      <c r="F20" s="78">
        <f t="shared" si="0"/>
        <v>72474000</v>
      </c>
      <c r="G20" s="76">
        <v>71625000</v>
      </c>
      <c r="H20" s="77">
        <v>849000</v>
      </c>
      <c r="I20" s="79">
        <f t="shared" si="1"/>
        <v>72474000</v>
      </c>
      <c r="J20" s="76">
        <v>12284508</v>
      </c>
      <c r="K20" s="77">
        <v>19260</v>
      </c>
      <c r="L20" s="77">
        <f t="shared" si="2"/>
        <v>12303768</v>
      </c>
      <c r="M20" s="39">
        <f t="shared" si="3"/>
        <v>0.16976802715456576</v>
      </c>
      <c r="N20" s="104">
        <v>13341068</v>
      </c>
      <c r="O20" s="105">
        <v>88747</v>
      </c>
      <c r="P20" s="106">
        <f t="shared" si="4"/>
        <v>13429815</v>
      </c>
      <c r="Q20" s="39">
        <f t="shared" si="5"/>
        <v>0.18530528189419654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25625576</v>
      </c>
      <c r="AA20" s="77">
        <f t="shared" si="11"/>
        <v>108007</v>
      </c>
      <c r="AB20" s="77">
        <f t="shared" si="12"/>
        <v>25733583</v>
      </c>
      <c r="AC20" s="39">
        <f t="shared" si="13"/>
        <v>0.35507330904876233</v>
      </c>
      <c r="AD20" s="76">
        <v>18604130</v>
      </c>
      <c r="AE20" s="77">
        <v>24151</v>
      </c>
      <c r="AF20" s="77">
        <f t="shared" si="14"/>
        <v>18628281</v>
      </c>
      <c r="AG20" s="39">
        <f t="shared" si="15"/>
        <v>0.36207506832262093</v>
      </c>
      <c r="AH20" s="39">
        <f t="shared" si="16"/>
        <v>-0.2790631083995351</v>
      </c>
      <c r="AI20" s="12">
        <v>103869698</v>
      </c>
      <c r="AJ20" s="12">
        <v>103869698</v>
      </c>
      <c r="AK20" s="12">
        <v>37608628</v>
      </c>
      <c r="AL20" s="12"/>
    </row>
    <row r="21" spans="1:38" s="55" customFormat="1" ht="12.75">
      <c r="A21" s="60"/>
      <c r="B21" s="61" t="s">
        <v>507</v>
      </c>
      <c r="C21" s="135"/>
      <c r="D21" s="80">
        <f>SUM(D14:D20)</f>
        <v>410863459</v>
      </c>
      <c r="E21" s="81">
        <f>SUM(E14:E20)</f>
        <v>119510100</v>
      </c>
      <c r="F21" s="82">
        <f t="shared" si="0"/>
        <v>530373559</v>
      </c>
      <c r="G21" s="80">
        <f>SUM(G14:G20)</f>
        <v>410863459</v>
      </c>
      <c r="H21" s="81">
        <f>SUM(H14:H20)</f>
        <v>119510100</v>
      </c>
      <c r="I21" s="82">
        <f t="shared" si="1"/>
        <v>530373559</v>
      </c>
      <c r="J21" s="80">
        <f>SUM(J14:J20)</f>
        <v>128019832</v>
      </c>
      <c r="K21" s="81">
        <f>SUM(K14:K20)</f>
        <v>11971548</v>
      </c>
      <c r="L21" s="81">
        <f t="shared" si="2"/>
        <v>139991380</v>
      </c>
      <c r="M21" s="43">
        <f t="shared" si="3"/>
        <v>0.26394864077302166</v>
      </c>
      <c r="N21" s="110">
        <f>SUM(N14:N20)</f>
        <v>77612599</v>
      </c>
      <c r="O21" s="111">
        <f>SUM(O14:O20)</f>
        <v>13432055</v>
      </c>
      <c r="P21" s="112">
        <f t="shared" si="4"/>
        <v>91044654</v>
      </c>
      <c r="Q21" s="43">
        <f t="shared" si="5"/>
        <v>0.17166137424282873</v>
      </c>
      <c r="R21" s="110">
        <f>SUM(R14:R20)</f>
        <v>0</v>
      </c>
      <c r="S21" s="112">
        <f>SUM(S14:S20)</f>
        <v>0</v>
      </c>
      <c r="T21" s="112">
        <f t="shared" si="6"/>
        <v>0</v>
      </c>
      <c r="U21" s="43">
        <f t="shared" si="7"/>
        <v>0</v>
      </c>
      <c r="V21" s="110">
        <f>SUM(V14:V20)</f>
        <v>0</v>
      </c>
      <c r="W21" s="112">
        <f>SUM(W14:W20)</f>
        <v>0</v>
      </c>
      <c r="X21" s="112">
        <f t="shared" si="8"/>
        <v>0</v>
      </c>
      <c r="Y21" s="43">
        <f t="shared" si="9"/>
        <v>0</v>
      </c>
      <c r="Z21" s="80">
        <f t="shared" si="10"/>
        <v>205632431</v>
      </c>
      <c r="AA21" s="81">
        <f t="shared" si="11"/>
        <v>25403603</v>
      </c>
      <c r="AB21" s="81">
        <f t="shared" si="12"/>
        <v>231036034</v>
      </c>
      <c r="AC21" s="43">
        <f t="shared" si="13"/>
        <v>0.4356100150158504</v>
      </c>
      <c r="AD21" s="80">
        <f>SUM(AD14:AD20)</f>
        <v>78202380</v>
      </c>
      <c r="AE21" s="81">
        <f>SUM(AE14:AE20)</f>
        <v>10473713</v>
      </c>
      <c r="AF21" s="81">
        <f t="shared" si="14"/>
        <v>88676093</v>
      </c>
      <c r="AG21" s="43">
        <f t="shared" si="15"/>
        <v>0.49948681912191295</v>
      </c>
      <c r="AH21" s="43">
        <f t="shared" si="16"/>
        <v>0.026710254363597086</v>
      </c>
      <c r="AI21" s="62">
        <f>SUM(AI14:AI20)</f>
        <v>468840540</v>
      </c>
      <c r="AJ21" s="62">
        <f>SUM(AJ14:AJ20)</f>
        <v>462463084</v>
      </c>
      <c r="AK21" s="62">
        <f>SUM(AK14:AK20)</f>
        <v>234179670</v>
      </c>
      <c r="AL21" s="62"/>
    </row>
    <row r="22" spans="1:38" s="13" customFormat="1" ht="12.75">
      <c r="A22" s="29" t="s">
        <v>96</v>
      </c>
      <c r="B22" s="59" t="s">
        <v>508</v>
      </c>
      <c r="C22" s="131" t="s">
        <v>509</v>
      </c>
      <c r="D22" s="76">
        <v>61813771</v>
      </c>
      <c r="E22" s="77">
        <v>8995120</v>
      </c>
      <c r="F22" s="78">
        <f t="shared" si="0"/>
        <v>70808891</v>
      </c>
      <c r="G22" s="76">
        <v>61813771</v>
      </c>
      <c r="H22" s="77">
        <v>8995120</v>
      </c>
      <c r="I22" s="79">
        <f t="shared" si="1"/>
        <v>70808891</v>
      </c>
      <c r="J22" s="76">
        <v>24708438</v>
      </c>
      <c r="K22" s="77">
        <v>21994</v>
      </c>
      <c r="L22" s="77">
        <f t="shared" si="2"/>
        <v>24730432</v>
      </c>
      <c r="M22" s="39">
        <f t="shared" si="3"/>
        <v>0.3492560277493966</v>
      </c>
      <c r="N22" s="104">
        <v>14148033</v>
      </c>
      <c r="O22" s="105">
        <v>7996</v>
      </c>
      <c r="P22" s="106">
        <f t="shared" si="4"/>
        <v>14156029</v>
      </c>
      <c r="Q22" s="39">
        <f t="shared" si="5"/>
        <v>0.19991880680633736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38856471</v>
      </c>
      <c r="AA22" s="77">
        <f t="shared" si="11"/>
        <v>29990</v>
      </c>
      <c r="AB22" s="77">
        <f t="shared" si="12"/>
        <v>38886461</v>
      </c>
      <c r="AC22" s="39">
        <f t="shared" si="13"/>
        <v>0.549174834555734</v>
      </c>
      <c r="AD22" s="76">
        <v>6266434</v>
      </c>
      <c r="AE22" s="77">
        <v>2132609</v>
      </c>
      <c r="AF22" s="77">
        <f t="shared" si="14"/>
        <v>8399043</v>
      </c>
      <c r="AG22" s="39">
        <f t="shared" si="15"/>
        <v>0.4311566756736658</v>
      </c>
      <c r="AH22" s="39">
        <f t="shared" si="16"/>
        <v>0.6854335666575346</v>
      </c>
      <c r="AI22" s="12">
        <v>50964070</v>
      </c>
      <c r="AJ22" s="12">
        <v>50964070</v>
      </c>
      <c r="AK22" s="12">
        <v>21973499</v>
      </c>
      <c r="AL22" s="12"/>
    </row>
    <row r="23" spans="1:38" s="13" customFormat="1" ht="12.75">
      <c r="A23" s="29" t="s">
        <v>96</v>
      </c>
      <c r="B23" s="59" t="s">
        <v>510</v>
      </c>
      <c r="C23" s="131" t="s">
        <v>511</v>
      </c>
      <c r="D23" s="76">
        <v>72236997</v>
      </c>
      <c r="E23" s="77">
        <v>47589750</v>
      </c>
      <c r="F23" s="78">
        <f t="shared" si="0"/>
        <v>119826747</v>
      </c>
      <c r="G23" s="76">
        <v>72236997</v>
      </c>
      <c r="H23" s="77">
        <v>47589750</v>
      </c>
      <c r="I23" s="79">
        <f t="shared" si="1"/>
        <v>119826747</v>
      </c>
      <c r="J23" s="76">
        <v>24469536</v>
      </c>
      <c r="K23" s="77">
        <v>12995826</v>
      </c>
      <c r="L23" s="77">
        <f t="shared" si="2"/>
        <v>37465362</v>
      </c>
      <c r="M23" s="39">
        <f t="shared" si="3"/>
        <v>0.3126627646830803</v>
      </c>
      <c r="N23" s="104">
        <v>14696871</v>
      </c>
      <c r="O23" s="105">
        <v>10953590</v>
      </c>
      <c r="P23" s="106">
        <f t="shared" si="4"/>
        <v>25650461</v>
      </c>
      <c r="Q23" s="39">
        <f t="shared" si="5"/>
        <v>0.21406290033059147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39166407</v>
      </c>
      <c r="AA23" s="77">
        <f t="shared" si="11"/>
        <v>23949416</v>
      </c>
      <c r="AB23" s="77">
        <f t="shared" si="12"/>
        <v>63115823</v>
      </c>
      <c r="AC23" s="39">
        <f t="shared" si="13"/>
        <v>0.5267256650136718</v>
      </c>
      <c r="AD23" s="76">
        <v>17093479</v>
      </c>
      <c r="AE23" s="77">
        <v>0</v>
      </c>
      <c r="AF23" s="77">
        <f t="shared" si="14"/>
        <v>17093479</v>
      </c>
      <c r="AG23" s="39">
        <f t="shared" si="15"/>
        <v>0.36812980239564913</v>
      </c>
      <c r="AH23" s="39">
        <f t="shared" si="16"/>
        <v>0.5005992051120782</v>
      </c>
      <c r="AI23" s="12">
        <v>109672737</v>
      </c>
      <c r="AJ23" s="12">
        <v>89131225</v>
      </c>
      <c r="AK23" s="12">
        <v>40373803</v>
      </c>
      <c r="AL23" s="12"/>
    </row>
    <row r="24" spans="1:38" s="13" customFormat="1" ht="12.75">
      <c r="A24" s="29" t="s">
        <v>96</v>
      </c>
      <c r="B24" s="59" t="s">
        <v>512</v>
      </c>
      <c r="C24" s="131" t="s">
        <v>513</v>
      </c>
      <c r="D24" s="76">
        <v>148817421</v>
      </c>
      <c r="E24" s="77">
        <v>20657000</v>
      </c>
      <c r="F24" s="78">
        <f t="shared" si="0"/>
        <v>169474421</v>
      </c>
      <c r="G24" s="76">
        <v>148817421</v>
      </c>
      <c r="H24" s="77">
        <v>20657000</v>
      </c>
      <c r="I24" s="79">
        <f t="shared" si="1"/>
        <v>169474421</v>
      </c>
      <c r="J24" s="76">
        <v>43703223</v>
      </c>
      <c r="K24" s="77">
        <v>0</v>
      </c>
      <c r="L24" s="77">
        <f t="shared" si="2"/>
        <v>43703223</v>
      </c>
      <c r="M24" s="39">
        <f t="shared" si="3"/>
        <v>0.25787503944326795</v>
      </c>
      <c r="N24" s="104">
        <v>35263051</v>
      </c>
      <c r="O24" s="105">
        <v>0</v>
      </c>
      <c r="P24" s="106">
        <f t="shared" si="4"/>
        <v>35263051</v>
      </c>
      <c r="Q24" s="39">
        <f t="shared" si="5"/>
        <v>0.20807299881555577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78966274</v>
      </c>
      <c r="AA24" s="77">
        <f t="shared" si="11"/>
        <v>0</v>
      </c>
      <c r="AB24" s="77">
        <f t="shared" si="12"/>
        <v>78966274</v>
      </c>
      <c r="AC24" s="39">
        <f t="shared" si="13"/>
        <v>0.46594803825882375</v>
      </c>
      <c r="AD24" s="76">
        <v>32099206</v>
      </c>
      <c r="AE24" s="77">
        <v>0</v>
      </c>
      <c r="AF24" s="77">
        <f t="shared" si="14"/>
        <v>32099206</v>
      </c>
      <c r="AG24" s="39">
        <f t="shared" si="15"/>
        <v>0.4354590640861119</v>
      </c>
      <c r="AH24" s="39">
        <f t="shared" si="16"/>
        <v>0.09856458754774189</v>
      </c>
      <c r="AI24" s="12">
        <v>159903600</v>
      </c>
      <c r="AJ24" s="12">
        <v>159903600</v>
      </c>
      <c r="AK24" s="12">
        <v>69631472</v>
      </c>
      <c r="AL24" s="12"/>
    </row>
    <row r="25" spans="1:38" s="13" customFormat="1" ht="12.75">
      <c r="A25" s="29" t="s">
        <v>96</v>
      </c>
      <c r="B25" s="59" t="s">
        <v>514</v>
      </c>
      <c r="C25" s="131" t="s">
        <v>515</v>
      </c>
      <c r="D25" s="76">
        <v>35076611</v>
      </c>
      <c r="E25" s="77">
        <v>7892000</v>
      </c>
      <c r="F25" s="78">
        <f t="shared" si="0"/>
        <v>42968611</v>
      </c>
      <c r="G25" s="76">
        <v>35076611</v>
      </c>
      <c r="H25" s="77">
        <v>7892000</v>
      </c>
      <c r="I25" s="79">
        <f t="shared" si="1"/>
        <v>42968611</v>
      </c>
      <c r="J25" s="76">
        <v>12492901</v>
      </c>
      <c r="K25" s="77">
        <v>9061</v>
      </c>
      <c r="L25" s="77">
        <f t="shared" si="2"/>
        <v>12501962</v>
      </c>
      <c r="M25" s="39">
        <f t="shared" si="3"/>
        <v>0.290955693215217</v>
      </c>
      <c r="N25" s="104">
        <v>10122862</v>
      </c>
      <c r="O25" s="105">
        <v>175752</v>
      </c>
      <c r="P25" s="106">
        <f t="shared" si="4"/>
        <v>10298614</v>
      </c>
      <c r="Q25" s="39">
        <f t="shared" si="5"/>
        <v>0.23967761024437118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22615763</v>
      </c>
      <c r="AA25" s="77">
        <f t="shared" si="11"/>
        <v>184813</v>
      </c>
      <c r="AB25" s="77">
        <f t="shared" si="12"/>
        <v>22800576</v>
      </c>
      <c r="AC25" s="39">
        <f t="shared" si="13"/>
        <v>0.5306333034595883</v>
      </c>
      <c r="AD25" s="76">
        <v>7051729</v>
      </c>
      <c r="AE25" s="77">
        <v>775793</v>
      </c>
      <c r="AF25" s="77">
        <f t="shared" si="14"/>
        <v>7827522</v>
      </c>
      <c r="AG25" s="39">
        <f t="shared" si="15"/>
        <v>0.42036986350167976</v>
      </c>
      <c r="AH25" s="39">
        <f t="shared" si="16"/>
        <v>0.315692756915918</v>
      </c>
      <c r="AI25" s="12">
        <v>46487312</v>
      </c>
      <c r="AJ25" s="12">
        <v>48397234</v>
      </c>
      <c r="AK25" s="12">
        <v>19541865</v>
      </c>
      <c r="AL25" s="12"/>
    </row>
    <row r="26" spans="1:38" s="13" customFormat="1" ht="12.75">
      <c r="A26" s="29" t="s">
        <v>96</v>
      </c>
      <c r="B26" s="59" t="s">
        <v>516</v>
      </c>
      <c r="C26" s="131" t="s">
        <v>517</v>
      </c>
      <c r="D26" s="76">
        <v>26355008</v>
      </c>
      <c r="E26" s="77">
        <v>0</v>
      </c>
      <c r="F26" s="78">
        <f t="shared" si="0"/>
        <v>26355008</v>
      </c>
      <c r="G26" s="76">
        <v>26355008</v>
      </c>
      <c r="H26" s="77">
        <v>0</v>
      </c>
      <c r="I26" s="79">
        <f t="shared" si="1"/>
        <v>26355008</v>
      </c>
      <c r="J26" s="76">
        <v>6582948</v>
      </c>
      <c r="K26" s="77">
        <v>0</v>
      </c>
      <c r="L26" s="77">
        <f t="shared" si="2"/>
        <v>6582948</v>
      </c>
      <c r="M26" s="39">
        <f t="shared" si="3"/>
        <v>0.24977977620040942</v>
      </c>
      <c r="N26" s="104">
        <v>2674892</v>
      </c>
      <c r="O26" s="105">
        <v>0</v>
      </c>
      <c r="P26" s="106">
        <f t="shared" si="4"/>
        <v>2674892</v>
      </c>
      <c r="Q26" s="39">
        <f t="shared" si="5"/>
        <v>0.10149463813480915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9257840</v>
      </c>
      <c r="AA26" s="77">
        <f t="shared" si="11"/>
        <v>0</v>
      </c>
      <c r="AB26" s="77">
        <f t="shared" si="12"/>
        <v>9257840</v>
      </c>
      <c r="AC26" s="39">
        <f t="shared" si="13"/>
        <v>0.35127441433521855</v>
      </c>
      <c r="AD26" s="76">
        <v>10634493</v>
      </c>
      <c r="AE26" s="77">
        <v>0</v>
      </c>
      <c r="AF26" s="77">
        <f t="shared" si="14"/>
        <v>10634493</v>
      </c>
      <c r="AG26" s="39">
        <f t="shared" si="15"/>
        <v>0.2930748518969753</v>
      </c>
      <c r="AH26" s="39">
        <f t="shared" si="16"/>
        <v>-0.7484701903513407</v>
      </c>
      <c r="AI26" s="12">
        <v>39535992</v>
      </c>
      <c r="AJ26" s="12">
        <v>39535992</v>
      </c>
      <c r="AK26" s="12">
        <v>11587005</v>
      </c>
      <c r="AL26" s="12"/>
    </row>
    <row r="27" spans="1:38" s="13" customFormat="1" ht="12.75">
      <c r="A27" s="29" t="s">
        <v>96</v>
      </c>
      <c r="B27" s="59" t="s">
        <v>518</v>
      </c>
      <c r="C27" s="131" t="s">
        <v>519</v>
      </c>
      <c r="D27" s="76">
        <v>36066129</v>
      </c>
      <c r="E27" s="77">
        <v>13852000</v>
      </c>
      <c r="F27" s="78">
        <f t="shared" si="0"/>
        <v>49918129</v>
      </c>
      <c r="G27" s="76">
        <v>36066129</v>
      </c>
      <c r="H27" s="77">
        <v>13852000</v>
      </c>
      <c r="I27" s="79">
        <f t="shared" si="1"/>
        <v>49918129</v>
      </c>
      <c r="J27" s="76">
        <v>15139454</v>
      </c>
      <c r="K27" s="77">
        <v>5702914</v>
      </c>
      <c r="L27" s="77">
        <f t="shared" si="2"/>
        <v>20842368</v>
      </c>
      <c r="M27" s="39">
        <f t="shared" si="3"/>
        <v>0.417531033665144</v>
      </c>
      <c r="N27" s="104">
        <v>8915373</v>
      </c>
      <c r="O27" s="105">
        <v>1071000</v>
      </c>
      <c r="P27" s="106">
        <f t="shared" si="4"/>
        <v>9986373</v>
      </c>
      <c r="Q27" s="39">
        <f t="shared" si="5"/>
        <v>0.2000550341139589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24054827</v>
      </c>
      <c r="AA27" s="77">
        <f t="shared" si="11"/>
        <v>6773914</v>
      </c>
      <c r="AB27" s="77">
        <f t="shared" si="12"/>
        <v>30828741</v>
      </c>
      <c r="AC27" s="39">
        <f t="shared" si="13"/>
        <v>0.6175860677791029</v>
      </c>
      <c r="AD27" s="76">
        <v>6139684</v>
      </c>
      <c r="AE27" s="77">
        <v>3412594</v>
      </c>
      <c r="AF27" s="77">
        <f t="shared" si="14"/>
        <v>9552278</v>
      </c>
      <c r="AG27" s="39">
        <f t="shared" si="15"/>
        <v>0.47386600395672396</v>
      </c>
      <c r="AH27" s="39">
        <f t="shared" si="16"/>
        <v>0.04544413384953838</v>
      </c>
      <c r="AI27" s="12">
        <v>51065478</v>
      </c>
      <c r="AJ27" s="12">
        <v>48157666</v>
      </c>
      <c r="AK27" s="12">
        <v>24198194</v>
      </c>
      <c r="AL27" s="12"/>
    </row>
    <row r="28" spans="1:38" s="13" customFormat="1" ht="12.75">
      <c r="A28" s="29" t="s">
        <v>96</v>
      </c>
      <c r="B28" s="59" t="s">
        <v>520</v>
      </c>
      <c r="C28" s="131" t="s">
        <v>521</v>
      </c>
      <c r="D28" s="76">
        <v>62938117</v>
      </c>
      <c r="E28" s="77">
        <v>11751000</v>
      </c>
      <c r="F28" s="78">
        <f t="shared" si="0"/>
        <v>74689117</v>
      </c>
      <c r="G28" s="76">
        <v>62938117</v>
      </c>
      <c r="H28" s="77">
        <v>11751000</v>
      </c>
      <c r="I28" s="79">
        <f t="shared" si="1"/>
        <v>74689117</v>
      </c>
      <c r="J28" s="76">
        <v>18947707</v>
      </c>
      <c r="K28" s="77">
        <v>4000000</v>
      </c>
      <c r="L28" s="77">
        <f t="shared" si="2"/>
        <v>22947707</v>
      </c>
      <c r="M28" s="39">
        <f t="shared" si="3"/>
        <v>0.307242981597975</v>
      </c>
      <c r="N28" s="104">
        <v>11644584</v>
      </c>
      <c r="O28" s="105">
        <v>418463</v>
      </c>
      <c r="P28" s="106">
        <f t="shared" si="4"/>
        <v>12063047</v>
      </c>
      <c r="Q28" s="39">
        <f t="shared" si="5"/>
        <v>0.16151010327247542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30592291</v>
      </c>
      <c r="AA28" s="77">
        <f t="shared" si="11"/>
        <v>4418463</v>
      </c>
      <c r="AB28" s="77">
        <f t="shared" si="12"/>
        <v>35010754</v>
      </c>
      <c r="AC28" s="39">
        <f t="shared" si="13"/>
        <v>0.4687530848704504</v>
      </c>
      <c r="AD28" s="76">
        <v>15352267</v>
      </c>
      <c r="AE28" s="77">
        <v>5000000</v>
      </c>
      <c r="AF28" s="77">
        <f t="shared" si="14"/>
        <v>20352267</v>
      </c>
      <c r="AG28" s="39">
        <f t="shared" si="15"/>
        <v>0.6077091233681045</v>
      </c>
      <c r="AH28" s="39">
        <f t="shared" si="16"/>
        <v>-0.40728730612663444</v>
      </c>
      <c r="AI28" s="12">
        <v>54042980</v>
      </c>
      <c r="AJ28" s="12">
        <v>50162499</v>
      </c>
      <c r="AK28" s="12">
        <v>32842412</v>
      </c>
      <c r="AL28" s="12"/>
    </row>
    <row r="29" spans="1:38" s="13" customFormat="1" ht="12.75">
      <c r="A29" s="29" t="s">
        <v>96</v>
      </c>
      <c r="B29" s="59" t="s">
        <v>522</v>
      </c>
      <c r="C29" s="131" t="s">
        <v>523</v>
      </c>
      <c r="D29" s="76">
        <v>6369795</v>
      </c>
      <c r="E29" s="77">
        <v>42512560</v>
      </c>
      <c r="F29" s="78">
        <f t="shared" si="0"/>
        <v>48882355</v>
      </c>
      <c r="G29" s="76">
        <v>6369795</v>
      </c>
      <c r="H29" s="77">
        <v>42512560</v>
      </c>
      <c r="I29" s="79">
        <f t="shared" si="1"/>
        <v>48882355</v>
      </c>
      <c r="J29" s="76">
        <v>20831830</v>
      </c>
      <c r="K29" s="77">
        <v>0</v>
      </c>
      <c r="L29" s="77">
        <f t="shared" si="2"/>
        <v>20831830</v>
      </c>
      <c r="M29" s="39">
        <f t="shared" si="3"/>
        <v>0.42616256929519863</v>
      </c>
      <c r="N29" s="104">
        <v>7927527</v>
      </c>
      <c r="O29" s="105">
        <v>0</v>
      </c>
      <c r="P29" s="106">
        <f t="shared" si="4"/>
        <v>7927527</v>
      </c>
      <c r="Q29" s="39">
        <f t="shared" si="5"/>
        <v>0.16217563576877586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28759357</v>
      </c>
      <c r="AA29" s="77">
        <f t="shared" si="11"/>
        <v>0</v>
      </c>
      <c r="AB29" s="77">
        <f t="shared" si="12"/>
        <v>28759357</v>
      </c>
      <c r="AC29" s="39">
        <f t="shared" si="13"/>
        <v>0.5883382050639745</v>
      </c>
      <c r="AD29" s="76">
        <v>6464603</v>
      </c>
      <c r="AE29" s="77">
        <v>0</v>
      </c>
      <c r="AF29" s="77">
        <f t="shared" si="14"/>
        <v>6464603</v>
      </c>
      <c r="AG29" s="39">
        <v>0</v>
      </c>
      <c r="AH29" s="39">
        <f t="shared" si="16"/>
        <v>0.22629757774762038</v>
      </c>
      <c r="AI29" s="12">
        <v>74899</v>
      </c>
      <c r="AJ29" s="12">
        <v>74899</v>
      </c>
      <c r="AK29" s="12">
        <v>19374503</v>
      </c>
      <c r="AL29" s="12"/>
    </row>
    <row r="30" spans="1:38" s="13" customFormat="1" ht="12.75">
      <c r="A30" s="29" t="s">
        <v>115</v>
      </c>
      <c r="B30" s="59" t="s">
        <v>524</v>
      </c>
      <c r="C30" s="131" t="s">
        <v>525</v>
      </c>
      <c r="D30" s="76">
        <v>56062453</v>
      </c>
      <c r="E30" s="77">
        <v>780000</v>
      </c>
      <c r="F30" s="78">
        <f t="shared" si="0"/>
        <v>56842453</v>
      </c>
      <c r="G30" s="76">
        <v>56062453</v>
      </c>
      <c r="H30" s="77">
        <v>780000</v>
      </c>
      <c r="I30" s="79">
        <f t="shared" si="1"/>
        <v>56842453</v>
      </c>
      <c r="J30" s="76">
        <v>20560983</v>
      </c>
      <c r="K30" s="77">
        <v>65001</v>
      </c>
      <c r="L30" s="77">
        <f t="shared" si="2"/>
        <v>20625984</v>
      </c>
      <c r="M30" s="39">
        <f t="shared" si="3"/>
        <v>0.3628623134895322</v>
      </c>
      <c r="N30" s="104">
        <v>18162668</v>
      </c>
      <c r="O30" s="105">
        <v>65000</v>
      </c>
      <c r="P30" s="106">
        <f t="shared" si="4"/>
        <v>18227668</v>
      </c>
      <c r="Q30" s="39">
        <f t="shared" si="5"/>
        <v>0.32066997530877145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38723651</v>
      </c>
      <c r="AA30" s="77">
        <f t="shared" si="11"/>
        <v>130001</v>
      </c>
      <c r="AB30" s="77">
        <f t="shared" si="12"/>
        <v>38853652</v>
      </c>
      <c r="AC30" s="39">
        <f t="shared" si="13"/>
        <v>0.6835322887983036</v>
      </c>
      <c r="AD30" s="76">
        <v>19032097</v>
      </c>
      <c r="AE30" s="77">
        <v>195000</v>
      </c>
      <c r="AF30" s="77">
        <f t="shared" si="14"/>
        <v>19227097</v>
      </c>
      <c r="AG30" s="39">
        <f t="shared" si="15"/>
        <v>0.9164126907763354</v>
      </c>
      <c r="AH30" s="39">
        <f t="shared" si="16"/>
        <v>-0.0519802339375518</v>
      </c>
      <c r="AI30" s="12">
        <v>39909300</v>
      </c>
      <c r="AJ30" s="12">
        <v>39909300</v>
      </c>
      <c r="AK30" s="12">
        <v>36573389</v>
      </c>
      <c r="AL30" s="12"/>
    </row>
    <row r="31" spans="1:38" s="55" customFormat="1" ht="12.75">
      <c r="A31" s="60"/>
      <c r="B31" s="61" t="s">
        <v>526</v>
      </c>
      <c r="C31" s="135"/>
      <c r="D31" s="80">
        <f>SUM(D22:D30)</f>
        <v>505736302</v>
      </c>
      <c r="E31" s="81">
        <f>SUM(E22:E30)</f>
        <v>154029430</v>
      </c>
      <c r="F31" s="82">
        <f t="shared" si="0"/>
        <v>659765732</v>
      </c>
      <c r="G31" s="80">
        <f>SUM(G22:G30)</f>
        <v>505736302</v>
      </c>
      <c r="H31" s="81">
        <f>SUM(H22:H30)</f>
        <v>154029430</v>
      </c>
      <c r="I31" s="82">
        <f t="shared" si="1"/>
        <v>659765732</v>
      </c>
      <c r="J31" s="80">
        <f>SUM(J22:J30)</f>
        <v>187437020</v>
      </c>
      <c r="K31" s="81">
        <f>SUM(K22:K30)</f>
        <v>22794796</v>
      </c>
      <c r="L31" s="81">
        <f t="shared" si="2"/>
        <v>210231816</v>
      </c>
      <c r="M31" s="43">
        <f t="shared" si="3"/>
        <v>0.318646158482205</v>
      </c>
      <c r="N31" s="110">
        <f>SUM(N22:N30)</f>
        <v>123555861</v>
      </c>
      <c r="O31" s="111">
        <f>SUM(O22:O30)</f>
        <v>12691801</v>
      </c>
      <c r="P31" s="112">
        <f t="shared" si="4"/>
        <v>136247662</v>
      </c>
      <c r="Q31" s="43">
        <f t="shared" si="5"/>
        <v>0.20650915225163588</v>
      </c>
      <c r="R31" s="110">
        <f>SUM(R22:R30)</f>
        <v>0</v>
      </c>
      <c r="S31" s="112">
        <f>SUM(S22:S30)</f>
        <v>0</v>
      </c>
      <c r="T31" s="112">
        <f t="shared" si="6"/>
        <v>0</v>
      </c>
      <c r="U31" s="43">
        <f t="shared" si="7"/>
        <v>0</v>
      </c>
      <c r="V31" s="110">
        <f>SUM(V22:V30)</f>
        <v>0</v>
      </c>
      <c r="W31" s="112">
        <f>SUM(W22:W30)</f>
        <v>0</v>
      </c>
      <c r="X31" s="112">
        <f t="shared" si="8"/>
        <v>0</v>
      </c>
      <c r="Y31" s="43">
        <f t="shared" si="9"/>
        <v>0</v>
      </c>
      <c r="Z31" s="80">
        <f t="shared" si="10"/>
        <v>310992881</v>
      </c>
      <c r="AA31" s="81">
        <f t="shared" si="11"/>
        <v>35486597</v>
      </c>
      <c r="AB31" s="81">
        <f t="shared" si="12"/>
        <v>346479478</v>
      </c>
      <c r="AC31" s="43">
        <f t="shared" si="13"/>
        <v>0.5251553107338409</v>
      </c>
      <c r="AD31" s="80">
        <f>SUM(AD22:AD30)</f>
        <v>120133992</v>
      </c>
      <c r="AE31" s="81">
        <f>SUM(AE22:AE30)</f>
        <v>11515996</v>
      </c>
      <c r="AF31" s="81">
        <f t="shared" si="14"/>
        <v>131649988</v>
      </c>
      <c r="AG31" s="43">
        <f t="shared" si="15"/>
        <v>0.5004857335391079</v>
      </c>
      <c r="AH31" s="43">
        <f t="shared" si="16"/>
        <v>0.03492346691288728</v>
      </c>
      <c r="AI31" s="62">
        <f>SUM(AI22:AI30)</f>
        <v>551656368</v>
      </c>
      <c r="AJ31" s="62">
        <f>SUM(AJ22:AJ30)</f>
        <v>526236485</v>
      </c>
      <c r="AK31" s="62">
        <f>SUM(AK22:AK30)</f>
        <v>276096142</v>
      </c>
      <c r="AL31" s="62"/>
    </row>
    <row r="32" spans="1:38" s="13" customFormat="1" ht="12.75">
      <c r="A32" s="29" t="s">
        <v>96</v>
      </c>
      <c r="B32" s="59" t="s">
        <v>527</v>
      </c>
      <c r="C32" s="131" t="s">
        <v>528</v>
      </c>
      <c r="D32" s="76">
        <v>19827213</v>
      </c>
      <c r="E32" s="77">
        <v>14367144</v>
      </c>
      <c r="F32" s="78">
        <f t="shared" si="0"/>
        <v>34194357</v>
      </c>
      <c r="G32" s="76">
        <v>19827213</v>
      </c>
      <c r="H32" s="77">
        <v>14367144</v>
      </c>
      <c r="I32" s="79">
        <f t="shared" si="1"/>
        <v>34194357</v>
      </c>
      <c r="J32" s="76">
        <v>8288193</v>
      </c>
      <c r="K32" s="77">
        <v>2759129</v>
      </c>
      <c r="L32" s="77">
        <f t="shared" si="2"/>
        <v>11047322</v>
      </c>
      <c r="M32" s="39">
        <f t="shared" si="3"/>
        <v>0.3230744183901455</v>
      </c>
      <c r="N32" s="104">
        <v>423255</v>
      </c>
      <c r="O32" s="105">
        <v>2938543</v>
      </c>
      <c r="P32" s="106">
        <f t="shared" si="4"/>
        <v>3361798</v>
      </c>
      <c r="Q32" s="39">
        <f t="shared" si="5"/>
        <v>0.0983144090119899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8711448</v>
      </c>
      <c r="AA32" s="77">
        <f t="shared" si="11"/>
        <v>5697672</v>
      </c>
      <c r="AB32" s="77">
        <f t="shared" si="12"/>
        <v>14409120</v>
      </c>
      <c r="AC32" s="39">
        <f t="shared" si="13"/>
        <v>0.4213888274021354</v>
      </c>
      <c r="AD32" s="76">
        <v>2727595</v>
      </c>
      <c r="AE32" s="77">
        <v>0</v>
      </c>
      <c r="AF32" s="77">
        <f t="shared" si="14"/>
        <v>2727595</v>
      </c>
      <c r="AG32" s="39">
        <f t="shared" si="15"/>
        <v>0.3906087694870212</v>
      </c>
      <c r="AH32" s="39">
        <f t="shared" si="16"/>
        <v>0.23251362464002168</v>
      </c>
      <c r="AI32" s="12">
        <v>20421605</v>
      </c>
      <c r="AJ32" s="12">
        <v>20421605</v>
      </c>
      <c r="AK32" s="12">
        <v>7976858</v>
      </c>
      <c r="AL32" s="12"/>
    </row>
    <row r="33" spans="1:38" s="13" customFormat="1" ht="12.75">
      <c r="A33" s="29" t="s">
        <v>96</v>
      </c>
      <c r="B33" s="59" t="s">
        <v>529</v>
      </c>
      <c r="C33" s="131" t="s">
        <v>530</v>
      </c>
      <c r="D33" s="76">
        <v>137902320</v>
      </c>
      <c r="E33" s="77">
        <v>24968255</v>
      </c>
      <c r="F33" s="78">
        <f t="shared" si="0"/>
        <v>162870575</v>
      </c>
      <c r="G33" s="76">
        <v>137902320</v>
      </c>
      <c r="H33" s="77">
        <v>24968255</v>
      </c>
      <c r="I33" s="79">
        <f t="shared" si="1"/>
        <v>162870575</v>
      </c>
      <c r="J33" s="76">
        <v>41179413</v>
      </c>
      <c r="K33" s="77">
        <v>4436112</v>
      </c>
      <c r="L33" s="77">
        <f t="shared" si="2"/>
        <v>45615525</v>
      </c>
      <c r="M33" s="39">
        <f t="shared" si="3"/>
        <v>0.28007222913040003</v>
      </c>
      <c r="N33" s="104">
        <v>32783660</v>
      </c>
      <c r="O33" s="105">
        <v>3123069</v>
      </c>
      <c r="P33" s="106">
        <f t="shared" si="4"/>
        <v>35906729</v>
      </c>
      <c r="Q33" s="39">
        <f t="shared" si="5"/>
        <v>0.22046173165410635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73963073</v>
      </c>
      <c r="AA33" s="77">
        <f t="shared" si="11"/>
        <v>7559181</v>
      </c>
      <c r="AB33" s="77">
        <f t="shared" si="12"/>
        <v>81522254</v>
      </c>
      <c r="AC33" s="39">
        <f t="shared" si="13"/>
        <v>0.5005339607845063</v>
      </c>
      <c r="AD33" s="76">
        <v>19615518</v>
      </c>
      <c r="AE33" s="77">
        <v>24752622</v>
      </c>
      <c r="AF33" s="77">
        <f t="shared" si="14"/>
        <v>44368140</v>
      </c>
      <c r="AG33" s="39">
        <f t="shared" si="15"/>
        <v>0.4165870483513234</v>
      </c>
      <c r="AH33" s="39">
        <f t="shared" si="16"/>
        <v>-0.19070916653256142</v>
      </c>
      <c r="AI33" s="12">
        <v>211343750</v>
      </c>
      <c r="AJ33" s="12">
        <v>211343750</v>
      </c>
      <c r="AK33" s="12">
        <v>88043069</v>
      </c>
      <c r="AL33" s="12"/>
    </row>
    <row r="34" spans="1:38" s="13" customFormat="1" ht="12.75">
      <c r="A34" s="29" t="s">
        <v>96</v>
      </c>
      <c r="B34" s="59" t="s">
        <v>531</v>
      </c>
      <c r="C34" s="131" t="s">
        <v>532</v>
      </c>
      <c r="D34" s="76">
        <v>369627872</v>
      </c>
      <c r="E34" s="77">
        <v>154276870</v>
      </c>
      <c r="F34" s="78">
        <f t="shared" si="0"/>
        <v>523904742</v>
      </c>
      <c r="G34" s="76">
        <v>369627872</v>
      </c>
      <c r="H34" s="77">
        <v>154276870</v>
      </c>
      <c r="I34" s="79">
        <f t="shared" si="1"/>
        <v>523904742</v>
      </c>
      <c r="J34" s="76">
        <v>93378444</v>
      </c>
      <c r="K34" s="77">
        <v>7194627</v>
      </c>
      <c r="L34" s="77">
        <f t="shared" si="2"/>
        <v>100573071</v>
      </c>
      <c r="M34" s="39">
        <f t="shared" si="3"/>
        <v>0.19196823952397057</v>
      </c>
      <c r="N34" s="104">
        <v>86283556</v>
      </c>
      <c r="O34" s="105">
        <v>11825125</v>
      </c>
      <c r="P34" s="106">
        <f t="shared" si="4"/>
        <v>98108681</v>
      </c>
      <c r="Q34" s="39">
        <f t="shared" si="5"/>
        <v>0.18726435005239941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179662000</v>
      </c>
      <c r="AA34" s="77">
        <f t="shared" si="11"/>
        <v>19019752</v>
      </c>
      <c r="AB34" s="77">
        <f t="shared" si="12"/>
        <v>198681752</v>
      </c>
      <c r="AC34" s="39">
        <f t="shared" si="13"/>
        <v>0.37923258957636996</v>
      </c>
      <c r="AD34" s="76">
        <v>78290130</v>
      </c>
      <c r="AE34" s="77">
        <v>6453619</v>
      </c>
      <c r="AF34" s="77">
        <f t="shared" si="14"/>
        <v>84743749</v>
      </c>
      <c r="AG34" s="39">
        <f t="shared" si="15"/>
        <v>0.4845639113034741</v>
      </c>
      <c r="AH34" s="39">
        <f t="shared" si="16"/>
        <v>0.15770994507217284</v>
      </c>
      <c r="AI34" s="12">
        <v>347424701</v>
      </c>
      <c r="AJ34" s="12">
        <v>347424701</v>
      </c>
      <c r="AK34" s="12">
        <v>168349472</v>
      </c>
      <c r="AL34" s="12"/>
    </row>
    <row r="35" spans="1:38" s="13" customFormat="1" ht="12.75">
      <c r="A35" s="29" t="s">
        <v>96</v>
      </c>
      <c r="B35" s="59" t="s">
        <v>533</v>
      </c>
      <c r="C35" s="131" t="s">
        <v>534</v>
      </c>
      <c r="D35" s="76">
        <v>24725406</v>
      </c>
      <c r="E35" s="77">
        <v>17079000</v>
      </c>
      <c r="F35" s="78">
        <f t="shared" si="0"/>
        <v>41804406</v>
      </c>
      <c r="G35" s="76">
        <v>24725406</v>
      </c>
      <c r="H35" s="77">
        <v>17079000</v>
      </c>
      <c r="I35" s="79">
        <f t="shared" si="1"/>
        <v>41804406</v>
      </c>
      <c r="J35" s="76">
        <v>10827102</v>
      </c>
      <c r="K35" s="77">
        <v>1133551</v>
      </c>
      <c r="L35" s="77">
        <f t="shared" si="2"/>
        <v>11960653</v>
      </c>
      <c r="M35" s="39">
        <f t="shared" si="3"/>
        <v>0.2861098660270403</v>
      </c>
      <c r="N35" s="104">
        <v>7804623</v>
      </c>
      <c r="O35" s="105">
        <v>2296049</v>
      </c>
      <c r="P35" s="106">
        <f t="shared" si="4"/>
        <v>10100672</v>
      </c>
      <c r="Q35" s="39">
        <f t="shared" si="5"/>
        <v>0.2416174027206606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18631725</v>
      </c>
      <c r="AA35" s="77">
        <f t="shared" si="11"/>
        <v>3429600</v>
      </c>
      <c r="AB35" s="77">
        <f t="shared" si="12"/>
        <v>22061325</v>
      </c>
      <c r="AC35" s="39">
        <f t="shared" si="13"/>
        <v>0.5277272687477009</v>
      </c>
      <c r="AD35" s="76">
        <v>2259165</v>
      </c>
      <c r="AE35" s="77">
        <v>2834233</v>
      </c>
      <c r="AF35" s="77">
        <f t="shared" si="14"/>
        <v>5093398</v>
      </c>
      <c r="AG35" s="39">
        <f t="shared" si="15"/>
        <v>0.7844311101342194</v>
      </c>
      <c r="AH35" s="39">
        <f t="shared" si="16"/>
        <v>0.9830910523779999</v>
      </c>
      <c r="AI35" s="12">
        <v>21269275</v>
      </c>
      <c r="AJ35" s="12">
        <v>21269275</v>
      </c>
      <c r="AK35" s="12">
        <v>16684281</v>
      </c>
      <c r="AL35" s="12"/>
    </row>
    <row r="36" spans="1:38" s="13" customFormat="1" ht="12.75">
      <c r="A36" s="29" t="s">
        <v>96</v>
      </c>
      <c r="B36" s="59" t="s">
        <v>535</v>
      </c>
      <c r="C36" s="131" t="s">
        <v>536</v>
      </c>
      <c r="D36" s="76">
        <v>100501864</v>
      </c>
      <c r="E36" s="77">
        <v>68862100</v>
      </c>
      <c r="F36" s="78">
        <f t="shared" si="0"/>
        <v>169363964</v>
      </c>
      <c r="G36" s="76">
        <v>100501864</v>
      </c>
      <c r="H36" s="77">
        <v>68862100</v>
      </c>
      <c r="I36" s="79">
        <f t="shared" si="1"/>
        <v>169363964</v>
      </c>
      <c r="J36" s="76">
        <v>38197832</v>
      </c>
      <c r="K36" s="77">
        <v>135458880</v>
      </c>
      <c r="L36" s="77">
        <f t="shared" si="2"/>
        <v>173656712</v>
      </c>
      <c r="M36" s="39">
        <f t="shared" si="3"/>
        <v>1.0253462891314944</v>
      </c>
      <c r="N36" s="104">
        <v>1679823</v>
      </c>
      <c r="O36" s="105">
        <v>8613628</v>
      </c>
      <c r="P36" s="106">
        <f t="shared" si="4"/>
        <v>10293451</v>
      </c>
      <c r="Q36" s="39">
        <f t="shared" si="5"/>
        <v>0.06077710250097831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39877655</v>
      </c>
      <c r="AA36" s="77">
        <f t="shared" si="11"/>
        <v>144072508</v>
      </c>
      <c r="AB36" s="77">
        <f t="shared" si="12"/>
        <v>183950163</v>
      </c>
      <c r="AC36" s="39">
        <f t="shared" si="13"/>
        <v>1.0861233916324726</v>
      </c>
      <c r="AD36" s="76">
        <v>95272893</v>
      </c>
      <c r="AE36" s="77">
        <v>5417645</v>
      </c>
      <c r="AF36" s="77">
        <f t="shared" si="14"/>
        <v>100690538</v>
      </c>
      <c r="AG36" s="39">
        <f t="shared" si="15"/>
        <v>1.3485933124633893</v>
      </c>
      <c r="AH36" s="39">
        <f t="shared" si="16"/>
        <v>-0.8977714172110194</v>
      </c>
      <c r="AI36" s="12">
        <v>115061800</v>
      </c>
      <c r="AJ36" s="12">
        <v>115061800</v>
      </c>
      <c r="AK36" s="12">
        <v>155171574</v>
      </c>
      <c r="AL36" s="12"/>
    </row>
    <row r="37" spans="1:38" s="13" customFormat="1" ht="12.75">
      <c r="A37" s="29" t="s">
        <v>96</v>
      </c>
      <c r="B37" s="59" t="s">
        <v>537</v>
      </c>
      <c r="C37" s="131" t="s">
        <v>538</v>
      </c>
      <c r="D37" s="76">
        <v>45954977</v>
      </c>
      <c r="E37" s="77">
        <v>15157000</v>
      </c>
      <c r="F37" s="78">
        <f t="shared" si="0"/>
        <v>61111977</v>
      </c>
      <c r="G37" s="76">
        <v>45954977</v>
      </c>
      <c r="H37" s="77">
        <v>15157000</v>
      </c>
      <c r="I37" s="79">
        <f t="shared" si="1"/>
        <v>61111977</v>
      </c>
      <c r="J37" s="76">
        <v>17294297</v>
      </c>
      <c r="K37" s="77">
        <v>0</v>
      </c>
      <c r="L37" s="77">
        <f t="shared" si="2"/>
        <v>17294297</v>
      </c>
      <c r="M37" s="39">
        <f t="shared" si="3"/>
        <v>0.28299357751100085</v>
      </c>
      <c r="N37" s="104">
        <v>3259818</v>
      </c>
      <c r="O37" s="105">
        <v>0</v>
      </c>
      <c r="P37" s="106">
        <f t="shared" si="4"/>
        <v>3259818</v>
      </c>
      <c r="Q37" s="39">
        <f t="shared" si="5"/>
        <v>0.0533417205599485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20554115</v>
      </c>
      <c r="AA37" s="77">
        <f t="shared" si="11"/>
        <v>0</v>
      </c>
      <c r="AB37" s="77">
        <f t="shared" si="12"/>
        <v>20554115</v>
      </c>
      <c r="AC37" s="39">
        <f t="shared" si="13"/>
        <v>0.3363352980709493</v>
      </c>
      <c r="AD37" s="76">
        <v>11410233</v>
      </c>
      <c r="AE37" s="77">
        <v>5344026</v>
      </c>
      <c r="AF37" s="77">
        <f t="shared" si="14"/>
        <v>16754259</v>
      </c>
      <c r="AG37" s="39">
        <f t="shared" si="15"/>
        <v>0.5903044758911857</v>
      </c>
      <c r="AH37" s="39">
        <f t="shared" si="16"/>
        <v>-0.8054334721696734</v>
      </c>
      <c r="AI37" s="12">
        <v>68002100</v>
      </c>
      <c r="AJ37" s="12">
        <v>68002100</v>
      </c>
      <c r="AK37" s="12">
        <v>40141944</v>
      </c>
      <c r="AL37" s="12"/>
    </row>
    <row r="38" spans="1:38" s="13" customFormat="1" ht="12.75">
      <c r="A38" s="29" t="s">
        <v>115</v>
      </c>
      <c r="B38" s="59" t="s">
        <v>539</v>
      </c>
      <c r="C38" s="131" t="s">
        <v>540</v>
      </c>
      <c r="D38" s="76">
        <v>72974000</v>
      </c>
      <c r="E38" s="77">
        <v>19139000</v>
      </c>
      <c r="F38" s="78">
        <f t="shared" si="0"/>
        <v>92113000</v>
      </c>
      <c r="G38" s="76">
        <v>72974000</v>
      </c>
      <c r="H38" s="77">
        <v>19139000</v>
      </c>
      <c r="I38" s="79">
        <f t="shared" si="1"/>
        <v>92113000</v>
      </c>
      <c r="J38" s="76">
        <v>21516421</v>
      </c>
      <c r="K38" s="77">
        <v>0</v>
      </c>
      <c r="L38" s="77">
        <f t="shared" si="2"/>
        <v>21516421</v>
      </c>
      <c r="M38" s="39">
        <f t="shared" si="3"/>
        <v>0.2335872352436681</v>
      </c>
      <c r="N38" s="104">
        <v>14100826</v>
      </c>
      <c r="O38" s="105">
        <v>2787168</v>
      </c>
      <c r="P38" s="106">
        <f t="shared" si="4"/>
        <v>16887994</v>
      </c>
      <c r="Q38" s="39">
        <f t="shared" si="5"/>
        <v>0.18333996287169022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35617247</v>
      </c>
      <c r="AA38" s="77">
        <f t="shared" si="11"/>
        <v>2787168</v>
      </c>
      <c r="AB38" s="77">
        <f t="shared" si="12"/>
        <v>38404415</v>
      </c>
      <c r="AC38" s="39">
        <f t="shared" si="13"/>
        <v>0.41692719811535833</v>
      </c>
      <c r="AD38" s="76">
        <v>8305381</v>
      </c>
      <c r="AE38" s="77">
        <v>0</v>
      </c>
      <c r="AF38" s="77">
        <f t="shared" si="14"/>
        <v>8305381</v>
      </c>
      <c r="AG38" s="39">
        <f t="shared" si="15"/>
        <v>0.35622515320303566</v>
      </c>
      <c r="AH38" s="39">
        <f t="shared" si="16"/>
        <v>1.03337980521303</v>
      </c>
      <c r="AI38" s="12">
        <v>110628193</v>
      </c>
      <c r="AJ38" s="12">
        <v>110628193</v>
      </c>
      <c r="AK38" s="12">
        <v>39408545</v>
      </c>
      <c r="AL38" s="12"/>
    </row>
    <row r="39" spans="1:38" s="55" customFormat="1" ht="12.75">
      <c r="A39" s="60"/>
      <c r="B39" s="61" t="s">
        <v>541</v>
      </c>
      <c r="C39" s="135"/>
      <c r="D39" s="80">
        <f>SUM(D32:D38)</f>
        <v>771513652</v>
      </c>
      <c r="E39" s="81">
        <f>SUM(E32:E38)</f>
        <v>313849369</v>
      </c>
      <c r="F39" s="89">
        <f t="shared" si="0"/>
        <v>1085363021</v>
      </c>
      <c r="G39" s="80">
        <f>SUM(G32:G38)</f>
        <v>771513652</v>
      </c>
      <c r="H39" s="81">
        <f>SUM(H32:H38)</f>
        <v>313849369</v>
      </c>
      <c r="I39" s="82">
        <f t="shared" si="1"/>
        <v>1085363021</v>
      </c>
      <c r="J39" s="80">
        <f>SUM(J32:J38)</f>
        <v>230681702</v>
      </c>
      <c r="K39" s="81">
        <f>SUM(K32:K38)</f>
        <v>150982299</v>
      </c>
      <c r="L39" s="81">
        <f t="shared" si="2"/>
        <v>381664001</v>
      </c>
      <c r="M39" s="43">
        <f t="shared" si="3"/>
        <v>0.3516464018171115</v>
      </c>
      <c r="N39" s="110">
        <f>SUM(N32:N38)</f>
        <v>146335561</v>
      </c>
      <c r="O39" s="111">
        <f>SUM(O32:O38)</f>
        <v>31583582</v>
      </c>
      <c r="P39" s="112">
        <f t="shared" si="4"/>
        <v>177919143</v>
      </c>
      <c r="Q39" s="43">
        <f t="shared" si="5"/>
        <v>0.1639259303639017</v>
      </c>
      <c r="R39" s="110">
        <f>SUM(R32:R38)</f>
        <v>0</v>
      </c>
      <c r="S39" s="112">
        <f>SUM(S32:S38)</f>
        <v>0</v>
      </c>
      <c r="T39" s="112">
        <f t="shared" si="6"/>
        <v>0</v>
      </c>
      <c r="U39" s="43">
        <f t="shared" si="7"/>
        <v>0</v>
      </c>
      <c r="V39" s="110">
        <f>SUM(V32:V38)</f>
        <v>0</v>
      </c>
      <c r="W39" s="112">
        <f>SUM(W32:W38)</f>
        <v>0</v>
      </c>
      <c r="X39" s="112">
        <f t="shared" si="8"/>
        <v>0</v>
      </c>
      <c r="Y39" s="43">
        <f t="shared" si="9"/>
        <v>0</v>
      </c>
      <c r="Z39" s="80">
        <f t="shared" si="10"/>
        <v>377017263</v>
      </c>
      <c r="AA39" s="81">
        <f t="shared" si="11"/>
        <v>182565881</v>
      </c>
      <c r="AB39" s="81">
        <f t="shared" si="12"/>
        <v>559583144</v>
      </c>
      <c r="AC39" s="43">
        <f t="shared" si="13"/>
        <v>0.5155723321810132</v>
      </c>
      <c r="AD39" s="80">
        <f>SUM(AD32:AD38)</f>
        <v>217880915</v>
      </c>
      <c r="AE39" s="81">
        <f>SUM(AE32:AE38)</f>
        <v>44802145</v>
      </c>
      <c r="AF39" s="81">
        <f t="shared" si="14"/>
        <v>262683060</v>
      </c>
      <c r="AG39" s="43">
        <f t="shared" si="15"/>
        <v>0.5768326584916338</v>
      </c>
      <c r="AH39" s="43">
        <f t="shared" si="16"/>
        <v>-0.32268512861088183</v>
      </c>
      <c r="AI39" s="62">
        <f>SUM(AI32:AI38)</f>
        <v>894151424</v>
      </c>
      <c r="AJ39" s="62">
        <f>SUM(AJ32:AJ38)</f>
        <v>894151424</v>
      </c>
      <c r="AK39" s="62">
        <f>SUM(AK32:AK38)</f>
        <v>515775743</v>
      </c>
      <c r="AL39" s="62"/>
    </row>
    <row r="40" spans="1:38" s="13" customFormat="1" ht="12.75">
      <c r="A40" s="29" t="s">
        <v>96</v>
      </c>
      <c r="B40" s="59" t="s">
        <v>84</v>
      </c>
      <c r="C40" s="131" t="s">
        <v>85</v>
      </c>
      <c r="D40" s="76">
        <v>1198854050</v>
      </c>
      <c r="E40" s="77">
        <v>246419000</v>
      </c>
      <c r="F40" s="78">
        <f t="shared" si="0"/>
        <v>1445273050</v>
      </c>
      <c r="G40" s="76">
        <v>1198854050</v>
      </c>
      <c r="H40" s="77">
        <v>246419000</v>
      </c>
      <c r="I40" s="79">
        <f t="shared" si="1"/>
        <v>1445273050</v>
      </c>
      <c r="J40" s="76">
        <v>382022558</v>
      </c>
      <c r="K40" s="77">
        <v>21587734</v>
      </c>
      <c r="L40" s="77">
        <f t="shared" si="2"/>
        <v>403610292</v>
      </c>
      <c r="M40" s="39">
        <f t="shared" si="3"/>
        <v>0.2792623110214364</v>
      </c>
      <c r="N40" s="104">
        <v>300847165</v>
      </c>
      <c r="O40" s="105">
        <v>28735083</v>
      </c>
      <c r="P40" s="106">
        <f t="shared" si="4"/>
        <v>329582248</v>
      </c>
      <c r="Q40" s="39">
        <f t="shared" si="5"/>
        <v>0.22804150952652166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682869723</v>
      </c>
      <c r="AA40" s="77">
        <f t="shared" si="11"/>
        <v>50322817</v>
      </c>
      <c r="AB40" s="77">
        <f t="shared" si="12"/>
        <v>733192540</v>
      </c>
      <c r="AC40" s="39">
        <f t="shared" si="13"/>
        <v>0.5073038205479581</v>
      </c>
      <c r="AD40" s="76">
        <v>240297790</v>
      </c>
      <c r="AE40" s="77">
        <v>20336480</v>
      </c>
      <c r="AF40" s="77">
        <f t="shared" si="14"/>
        <v>260634270</v>
      </c>
      <c r="AG40" s="39">
        <f t="shared" si="15"/>
        <v>0.44683869909496154</v>
      </c>
      <c r="AH40" s="39">
        <f t="shared" si="16"/>
        <v>0.26453918742151594</v>
      </c>
      <c r="AI40" s="12">
        <v>1323102601</v>
      </c>
      <c r="AJ40" s="12">
        <v>1157366985</v>
      </c>
      <c r="AK40" s="12">
        <v>591213445</v>
      </c>
      <c r="AL40" s="12"/>
    </row>
    <row r="41" spans="1:38" s="13" customFormat="1" ht="12.75">
      <c r="A41" s="29" t="s">
        <v>96</v>
      </c>
      <c r="B41" s="59" t="s">
        <v>542</v>
      </c>
      <c r="C41" s="131" t="s">
        <v>543</v>
      </c>
      <c r="D41" s="76">
        <v>72188000</v>
      </c>
      <c r="E41" s="77">
        <v>0</v>
      </c>
      <c r="F41" s="78">
        <f t="shared" si="0"/>
        <v>72188000</v>
      </c>
      <c r="G41" s="76">
        <v>72188000</v>
      </c>
      <c r="H41" s="77">
        <v>0</v>
      </c>
      <c r="I41" s="79">
        <f t="shared" si="1"/>
        <v>72188000</v>
      </c>
      <c r="J41" s="76">
        <v>21119862</v>
      </c>
      <c r="K41" s="77">
        <v>1828440</v>
      </c>
      <c r="L41" s="77">
        <f t="shared" si="2"/>
        <v>22948302</v>
      </c>
      <c r="M41" s="39">
        <f t="shared" si="3"/>
        <v>0.3178963539646479</v>
      </c>
      <c r="N41" s="104">
        <v>0</v>
      </c>
      <c r="O41" s="105">
        <v>2093497</v>
      </c>
      <c r="P41" s="106">
        <f t="shared" si="4"/>
        <v>2093497</v>
      </c>
      <c r="Q41" s="39">
        <f t="shared" si="5"/>
        <v>0.029000623372305648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21119862</v>
      </c>
      <c r="AA41" s="77">
        <f t="shared" si="11"/>
        <v>3921937</v>
      </c>
      <c r="AB41" s="77">
        <f t="shared" si="12"/>
        <v>25041799</v>
      </c>
      <c r="AC41" s="39">
        <f t="shared" si="13"/>
        <v>0.3468969773369535</v>
      </c>
      <c r="AD41" s="76">
        <v>25579461</v>
      </c>
      <c r="AE41" s="77">
        <v>0</v>
      </c>
      <c r="AF41" s="77">
        <f t="shared" si="14"/>
        <v>25579461</v>
      </c>
      <c r="AG41" s="39">
        <f t="shared" si="15"/>
        <v>0</v>
      </c>
      <c r="AH41" s="39">
        <f t="shared" si="16"/>
        <v>-0.9181571105036185</v>
      </c>
      <c r="AI41" s="12">
        <v>0</v>
      </c>
      <c r="AJ41" s="12">
        <v>62310252</v>
      </c>
      <c r="AK41" s="12">
        <v>70416942</v>
      </c>
      <c r="AL41" s="12"/>
    </row>
    <row r="42" spans="1:38" s="13" customFormat="1" ht="12.75">
      <c r="A42" s="29" t="s">
        <v>96</v>
      </c>
      <c r="B42" s="59" t="s">
        <v>544</v>
      </c>
      <c r="C42" s="131" t="s">
        <v>545</v>
      </c>
      <c r="D42" s="76">
        <v>68494124</v>
      </c>
      <c r="E42" s="77">
        <v>40403267</v>
      </c>
      <c r="F42" s="78">
        <f t="shared" si="0"/>
        <v>108897391</v>
      </c>
      <c r="G42" s="76">
        <v>68494124</v>
      </c>
      <c r="H42" s="77">
        <v>40403267</v>
      </c>
      <c r="I42" s="79">
        <f t="shared" si="1"/>
        <v>108897391</v>
      </c>
      <c r="J42" s="76">
        <v>19483204</v>
      </c>
      <c r="K42" s="77">
        <v>324600</v>
      </c>
      <c r="L42" s="77">
        <f t="shared" si="2"/>
        <v>19807804</v>
      </c>
      <c r="M42" s="39">
        <f t="shared" si="3"/>
        <v>0.1818942016710024</v>
      </c>
      <c r="N42" s="104">
        <v>13956110</v>
      </c>
      <c r="O42" s="105">
        <v>4267575</v>
      </c>
      <c r="P42" s="106">
        <f t="shared" si="4"/>
        <v>18223685</v>
      </c>
      <c r="Q42" s="39">
        <f t="shared" si="5"/>
        <v>0.1673473058688798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33439314</v>
      </c>
      <c r="AA42" s="77">
        <f t="shared" si="11"/>
        <v>4592175</v>
      </c>
      <c r="AB42" s="77">
        <f t="shared" si="12"/>
        <v>38031489</v>
      </c>
      <c r="AC42" s="39">
        <f t="shared" si="13"/>
        <v>0.3492415075398822</v>
      </c>
      <c r="AD42" s="76">
        <v>34529115</v>
      </c>
      <c r="AE42" s="77">
        <v>8560767</v>
      </c>
      <c r="AF42" s="77">
        <f t="shared" si="14"/>
        <v>43089882</v>
      </c>
      <c r="AG42" s="39">
        <f t="shared" si="15"/>
        <v>0.876458384002484</v>
      </c>
      <c r="AH42" s="39">
        <f t="shared" si="16"/>
        <v>-0.5770773983553726</v>
      </c>
      <c r="AI42" s="12">
        <v>75489720</v>
      </c>
      <c r="AJ42" s="12">
        <v>106387512</v>
      </c>
      <c r="AK42" s="12">
        <v>66163598</v>
      </c>
      <c r="AL42" s="12"/>
    </row>
    <row r="43" spans="1:38" s="13" customFormat="1" ht="12.75">
      <c r="A43" s="29" t="s">
        <v>96</v>
      </c>
      <c r="B43" s="59" t="s">
        <v>546</v>
      </c>
      <c r="C43" s="131" t="s">
        <v>547</v>
      </c>
      <c r="D43" s="76">
        <v>161939972</v>
      </c>
      <c r="E43" s="77">
        <v>45798477</v>
      </c>
      <c r="F43" s="79">
        <f t="shared" si="0"/>
        <v>207738449</v>
      </c>
      <c r="G43" s="76">
        <v>161939972</v>
      </c>
      <c r="H43" s="77">
        <v>45798477</v>
      </c>
      <c r="I43" s="78">
        <f t="shared" si="1"/>
        <v>207738449</v>
      </c>
      <c r="J43" s="76">
        <v>48131534</v>
      </c>
      <c r="K43" s="90">
        <v>9102980</v>
      </c>
      <c r="L43" s="77">
        <f t="shared" si="2"/>
        <v>57234514</v>
      </c>
      <c r="M43" s="39">
        <f t="shared" si="3"/>
        <v>0.27551237758591335</v>
      </c>
      <c r="N43" s="104">
        <v>53060657</v>
      </c>
      <c r="O43" s="105">
        <v>5548515</v>
      </c>
      <c r="P43" s="106">
        <f t="shared" si="4"/>
        <v>58609172</v>
      </c>
      <c r="Q43" s="39">
        <f t="shared" si="5"/>
        <v>0.28212963118830253</v>
      </c>
      <c r="R43" s="104">
        <v>0</v>
      </c>
      <c r="S43" s="106">
        <v>0</v>
      </c>
      <c r="T43" s="106">
        <f t="shared" si="6"/>
        <v>0</v>
      </c>
      <c r="U43" s="39">
        <f t="shared" si="7"/>
        <v>0</v>
      </c>
      <c r="V43" s="104">
        <v>0</v>
      </c>
      <c r="W43" s="106">
        <v>0</v>
      </c>
      <c r="X43" s="106">
        <f t="shared" si="8"/>
        <v>0</v>
      </c>
      <c r="Y43" s="39">
        <f t="shared" si="9"/>
        <v>0</v>
      </c>
      <c r="Z43" s="76">
        <f t="shared" si="10"/>
        <v>101192191</v>
      </c>
      <c r="AA43" s="77">
        <f t="shared" si="11"/>
        <v>14651495</v>
      </c>
      <c r="AB43" s="77">
        <f t="shared" si="12"/>
        <v>115843686</v>
      </c>
      <c r="AC43" s="39">
        <f t="shared" si="13"/>
        <v>0.5576420087742159</v>
      </c>
      <c r="AD43" s="76">
        <v>22055492</v>
      </c>
      <c r="AE43" s="77">
        <v>13501457</v>
      </c>
      <c r="AF43" s="77">
        <f t="shared" si="14"/>
        <v>35556949</v>
      </c>
      <c r="AG43" s="39">
        <f t="shared" si="15"/>
        <v>0.9520321524809188</v>
      </c>
      <c r="AH43" s="39">
        <f t="shared" si="16"/>
        <v>0.6483183638731209</v>
      </c>
      <c r="AI43" s="12">
        <v>70881000</v>
      </c>
      <c r="AJ43" s="12">
        <v>226716260</v>
      </c>
      <c r="AK43" s="12">
        <v>67480991</v>
      </c>
      <c r="AL43" s="12"/>
    </row>
    <row r="44" spans="1:38" s="13" customFormat="1" ht="12.75">
      <c r="A44" s="29" t="s">
        <v>115</v>
      </c>
      <c r="B44" s="59" t="s">
        <v>548</v>
      </c>
      <c r="C44" s="131" t="s">
        <v>549</v>
      </c>
      <c r="D44" s="76">
        <v>101516400</v>
      </c>
      <c r="E44" s="77">
        <v>3399680</v>
      </c>
      <c r="F44" s="79">
        <f t="shared" si="0"/>
        <v>104916080</v>
      </c>
      <c r="G44" s="76">
        <v>101516400</v>
      </c>
      <c r="H44" s="77">
        <v>3399680</v>
      </c>
      <c r="I44" s="78">
        <f t="shared" si="1"/>
        <v>104916080</v>
      </c>
      <c r="J44" s="76">
        <v>29360612</v>
      </c>
      <c r="K44" s="90">
        <v>229770</v>
      </c>
      <c r="L44" s="77">
        <f t="shared" si="2"/>
        <v>29590382</v>
      </c>
      <c r="M44" s="39">
        <f t="shared" si="3"/>
        <v>0.2820385778805308</v>
      </c>
      <c r="N44" s="104">
        <v>30147678</v>
      </c>
      <c r="O44" s="105">
        <v>981026</v>
      </c>
      <c r="P44" s="106">
        <f t="shared" si="4"/>
        <v>31128704</v>
      </c>
      <c r="Q44" s="39">
        <f t="shared" si="5"/>
        <v>0.29670098234703396</v>
      </c>
      <c r="R44" s="104">
        <v>0</v>
      </c>
      <c r="S44" s="106">
        <v>0</v>
      </c>
      <c r="T44" s="106">
        <f t="shared" si="6"/>
        <v>0</v>
      </c>
      <c r="U44" s="39">
        <f t="shared" si="7"/>
        <v>0</v>
      </c>
      <c r="V44" s="104">
        <v>0</v>
      </c>
      <c r="W44" s="106">
        <v>0</v>
      </c>
      <c r="X44" s="106">
        <f t="shared" si="8"/>
        <v>0</v>
      </c>
      <c r="Y44" s="39">
        <f t="shared" si="9"/>
        <v>0</v>
      </c>
      <c r="Z44" s="76">
        <f t="shared" si="10"/>
        <v>59508290</v>
      </c>
      <c r="AA44" s="77">
        <f t="shared" si="11"/>
        <v>1210796</v>
      </c>
      <c r="AB44" s="77">
        <f t="shared" si="12"/>
        <v>60719086</v>
      </c>
      <c r="AC44" s="39">
        <f t="shared" si="13"/>
        <v>0.5787395602275648</v>
      </c>
      <c r="AD44" s="76">
        <v>26826898</v>
      </c>
      <c r="AE44" s="77">
        <v>955779</v>
      </c>
      <c r="AF44" s="77">
        <f t="shared" si="14"/>
        <v>27782677</v>
      </c>
      <c r="AG44" s="39">
        <f t="shared" si="15"/>
        <v>0.5559154190302185</v>
      </c>
      <c r="AH44" s="39">
        <f t="shared" si="16"/>
        <v>0.12043573050933865</v>
      </c>
      <c r="AI44" s="12">
        <v>110062110</v>
      </c>
      <c r="AJ44" s="12">
        <v>110062110</v>
      </c>
      <c r="AK44" s="12">
        <v>61185224</v>
      </c>
      <c r="AL44" s="12"/>
    </row>
    <row r="45" spans="1:38" s="55" customFormat="1" ht="12.75">
      <c r="A45" s="60"/>
      <c r="B45" s="61" t="s">
        <v>550</v>
      </c>
      <c r="C45" s="135"/>
      <c r="D45" s="80">
        <f>SUM(D40:D44)</f>
        <v>1602992546</v>
      </c>
      <c r="E45" s="81">
        <f>SUM(E40:E44)</f>
        <v>336020424</v>
      </c>
      <c r="F45" s="89">
        <f t="shared" si="0"/>
        <v>1939012970</v>
      </c>
      <c r="G45" s="80">
        <f>SUM(G40:G44)</f>
        <v>1602992546</v>
      </c>
      <c r="H45" s="81">
        <f>SUM(H40:H44)</f>
        <v>336020424</v>
      </c>
      <c r="I45" s="82">
        <f t="shared" si="1"/>
        <v>1939012970</v>
      </c>
      <c r="J45" s="80">
        <f>SUM(J40:J44)</f>
        <v>500117770</v>
      </c>
      <c r="K45" s="81">
        <f>SUM(K40:K44)</f>
        <v>33073524</v>
      </c>
      <c r="L45" s="81">
        <f t="shared" si="2"/>
        <v>533191294</v>
      </c>
      <c r="M45" s="43">
        <f t="shared" si="3"/>
        <v>0.274980777462257</v>
      </c>
      <c r="N45" s="110">
        <f>SUM(N40:N44)</f>
        <v>398011610</v>
      </c>
      <c r="O45" s="111">
        <f>SUM(O40:O44)</f>
        <v>41625696</v>
      </c>
      <c r="P45" s="112">
        <f t="shared" si="4"/>
        <v>439637306</v>
      </c>
      <c r="Q45" s="43">
        <f t="shared" si="5"/>
        <v>0.22673252464113225</v>
      </c>
      <c r="R45" s="110">
        <f>SUM(R40:R44)</f>
        <v>0</v>
      </c>
      <c r="S45" s="112">
        <f>SUM(S40:S44)</f>
        <v>0</v>
      </c>
      <c r="T45" s="112">
        <f t="shared" si="6"/>
        <v>0</v>
      </c>
      <c r="U45" s="43">
        <f t="shared" si="7"/>
        <v>0</v>
      </c>
      <c r="V45" s="110">
        <f>SUM(V40:V44)</f>
        <v>0</v>
      </c>
      <c r="W45" s="112">
        <f>SUM(W40:W44)</f>
        <v>0</v>
      </c>
      <c r="X45" s="112">
        <f t="shared" si="8"/>
        <v>0</v>
      </c>
      <c r="Y45" s="43">
        <f t="shared" si="9"/>
        <v>0</v>
      </c>
      <c r="Z45" s="80">
        <f t="shared" si="10"/>
        <v>898129380</v>
      </c>
      <c r="AA45" s="81">
        <f t="shared" si="11"/>
        <v>74699220</v>
      </c>
      <c r="AB45" s="81">
        <f t="shared" si="12"/>
        <v>972828600</v>
      </c>
      <c r="AC45" s="43">
        <f t="shared" si="13"/>
        <v>0.5017133021033893</v>
      </c>
      <c r="AD45" s="80">
        <f>SUM(AD40:AD44)</f>
        <v>349288756</v>
      </c>
      <c r="AE45" s="81">
        <f>SUM(AE40:AE44)</f>
        <v>43354483</v>
      </c>
      <c r="AF45" s="81">
        <f t="shared" si="14"/>
        <v>392643239</v>
      </c>
      <c r="AG45" s="43">
        <f t="shared" si="15"/>
        <v>0.542222848054619</v>
      </c>
      <c r="AH45" s="43">
        <f t="shared" si="16"/>
        <v>0.1196864286258601</v>
      </c>
      <c r="AI45" s="62">
        <f>SUM(AI40:AI44)</f>
        <v>1579535431</v>
      </c>
      <c r="AJ45" s="62">
        <f>SUM(AJ40:AJ44)</f>
        <v>1662843119</v>
      </c>
      <c r="AK45" s="62">
        <f>SUM(AK40:AK44)</f>
        <v>856460200</v>
      </c>
      <c r="AL45" s="62"/>
    </row>
    <row r="46" spans="1:38" s="55" customFormat="1" ht="12.75">
      <c r="A46" s="60"/>
      <c r="B46" s="61" t="s">
        <v>551</v>
      </c>
      <c r="C46" s="135"/>
      <c r="D46" s="80">
        <f>SUM(D9:D12,D14:D20,D22:D30,D32:D38,D40:D44)</f>
        <v>3799091747</v>
      </c>
      <c r="E46" s="81">
        <f>SUM(E9:E12,E14:E20,E22:E30,E32:E38,E40:E44)</f>
        <v>1099089368</v>
      </c>
      <c r="F46" s="89">
        <f t="shared" si="0"/>
        <v>4898181115</v>
      </c>
      <c r="G46" s="80">
        <f>SUM(G9:G12,G14:G20,G22:G30,G32:G38,G40:G44)</f>
        <v>3799091747</v>
      </c>
      <c r="H46" s="81">
        <f>SUM(H9:H12,H14:H20,H22:H30,H32:H38,H40:H44)</f>
        <v>1099089368</v>
      </c>
      <c r="I46" s="82">
        <f t="shared" si="1"/>
        <v>4898181115</v>
      </c>
      <c r="J46" s="80">
        <f>SUM(J9:J12,J14:J20,J22:J30,J32:J38,J40:J44)</f>
        <v>1196605483</v>
      </c>
      <c r="K46" s="81">
        <f>SUM(K9:K12,K14:K20,K22:K30,K32:K38,K40:K44)</f>
        <v>262982133</v>
      </c>
      <c r="L46" s="81">
        <f t="shared" si="2"/>
        <v>1459587616</v>
      </c>
      <c r="M46" s="43">
        <f t="shared" si="3"/>
        <v>0.2979856362457108</v>
      </c>
      <c r="N46" s="110">
        <f>SUM(N9:N12,N14:N20,N22:N30,N32:N38,N40:N44)</f>
        <v>882678520</v>
      </c>
      <c r="O46" s="111">
        <f>SUM(O9:O12,O14:O20,O22:O30,O32:O38,O40:O44)</f>
        <v>117441411</v>
      </c>
      <c r="P46" s="112">
        <f t="shared" si="4"/>
        <v>1000119931</v>
      </c>
      <c r="Q46" s="43">
        <f t="shared" si="5"/>
        <v>0.2041819008973089</v>
      </c>
      <c r="R46" s="110">
        <f>SUM(R9:R12,R14:R20,R22:R30,R32:R38,R40:R44)</f>
        <v>0</v>
      </c>
      <c r="S46" s="112">
        <f>SUM(S9:S12,S14:S20,S22:S30,S32:S38,S40:S44)</f>
        <v>0</v>
      </c>
      <c r="T46" s="112">
        <f t="shared" si="6"/>
        <v>0</v>
      </c>
      <c r="U46" s="43">
        <f t="shared" si="7"/>
        <v>0</v>
      </c>
      <c r="V46" s="110">
        <f>SUM(V9:V12,V14:V20,V22:V30,V32:V38,V40:V44)</f>
        <v>0</v>
      </c>
      <c r="W46" s="112">
        <f>SUM(W9:W12,W14:W20,W22:W30,W32:W38,W40:W44)</f>
        <v>0</v>
      </c>
      <c r="X46" s="112">
        <f t="shared" si="8"/>
        <v>0</v>
      </c>
      <c r="Y46" s="43">
        <f t="shared" si="9"/>
        <v>0</v>
      </c>
      <c r="Z46" s="80">
        <f t="shared" si="10"/>
        <v>2079284003</v>
      </c>
      <c r="AA46" s="81">
        <f t="shared" si="11"/>
        <v>380423544</v>
      </c>
      <c r="AB46" s="81">
        <f t="shared" si="12"/>
        <v>2459707547</v>
      </c>
      <c r="AC46" s="43">
        <f t="shared" si="13"/>
        <v>0.5021675371430196</v>
      </c>
      <c r="AD46" s="80">
        <f>SUM(AD9:AD12,AD14:AD20,AD22:AD30,AD32:AD38,AD40:AD44)</f>
        <v>911335452</v>
      </c>
      <c r="AE46" s="81">
        <f>SUM(AE9:AE12,AE14:AE20,AE22:AE30,AE32:AE38,AE40:AE44)</f>
        <v>140861168</v>
      </c>
      <c r="AF46" s="81">
        <f t="shared" si="14"/>
        <v>1052196620</v>
      </c>
      <c r="AG46" s="43">
        <f t="shared" si="15"/>
        <v>0.5447096589540261</v>
      </c>
      <c r="AH46" s="43">
        <f t="shared" si="16"/>
        <v>-0.04949330572835331</v>
      </c>
      <c r="AI46" s="62">
        <f>SUM(AI9:AI12,AI14:AI20,AI22:AI30,AI32:AI38,AI40:AI44)</f>
        <v>4110154546</v>
      </c>
      <c r="AJ46" s="62">
        <f>SUM(AJ9:AJ12,AJ14:AJ20,AJ22:AJ30,AJ32:AJ38,AJ40:AJ44)</f>
        <v>4254426518</v>
      </c>
      <c r="AK46" s="62">
        <f>SUM(AK9:AK12,AK14:AK20,AK22:AK30,AK32:AK38,AK40:AK44)</f>
        <v>2238840881</v>
      </c>
      <c r="AL46" s="62"/>
    </row>
    <row r="47" spans="1:38" s="13" customFormat="1" ht="12.75">
      <c r="A47" s="63"/>
      <c r="B47" s="64"/>
      <c r="C47" s="65"/>
      <c r="D47" s="92"/>
      <c r="E47" s="92"/>
      <c r="F47" s="93"/>
      <c r="G47" s="94"/>
      <c r="H47" s="92"/>
      <c r="I47" s="95"/>
      <c r="J47" s="94"/>
      <c r="K47" s="96"/>
      <c r="L47" s="92"/>
      <c r="M47" s="69"/>
      <c r="N47" s="94"/>
      <c r="O47" s="96"/>
      <c r="P47" s="92"/>
      <c r="Q47" s="69"/>
      <c r="R47" s="94"/>
      <c r="S47" s="96"/>
      <c r="T47" s="92"/>
      <c r="U47" s="69"/>
      <c r="V47" s="94"/>
      <c r="W47" s="96"/>
      <c r="X47" s="92"/>
      <c r="Y47" s="69"/>
      <c r="Z47" s="94"/>
      <c r="AA47" s="96"/>
      <c r="AB47" s="92"/>
      <c r="AC47" s="69"/>
      <c r="AD47" s="94"/>
      <c r="AE47" s="92"/>
      <c r="AF47" s="92"/>
      <c r="AG47" s="69"/>
      <c r="AH47" s="69"/>
      <c r="AI47" s="12"/>
      <c r="AJ47" s="12"/>
      <c r="AK47" s="12"/>
      <c r="AL47" s="12"/>
    </row>
    <row r="48" spans="1:38" s="72" customFormat="1" ht="12" customHeight="1">
      <c r="A48" s="74"/>
      <c r="B48" s="74"/>
      <c r="C48" s="133"/>
      <c r="D48" s="97"/>
      <c r="E48" s="97"/>
      <c r="F48" s="97"/>
      <c r="G48" s="97"/>
      <c r="H48" s="97"/>
      <c r="I48" s="97"/>
      <c r="J48" s="97"/>
      <c r="K48" s="97"/>
      <c r="L48" s="97"/>
      <c r="M48" s="74"/>
      <c r="N48" s="97"/>
      <c r="O48" s="97"/>
      <c r="P48" s="97"/>
      <c r="Q48" s="74"/>
      <c r="R48" s="97"/>
      <c r="S48" s="97"/>
      <c r="T48" s="97"/>
      <c r="U48" s="74"/>
      <c r="V48" s="97"/>
      <c r="W48" s="97"/>
      <c r="X48" s="97"/>
      <c r="Y48" s="74"/>
      <c r="Z48" s="97"/>
      <c r="AA48" s="97"/>
      <c r="AB48" s="97"/>
      <c r="AC48" s="74"/>
      <c r="AD48" s="97"/>
      <c r="AE48" s="97"/>
      <c r="AF48" s="97"/>
      <c r="AG48" s="74"/>
      <c r="AH48" s="74"/>
      <c r="AI48" s="74"/>
      <c r="AJ48" s="74"/>
      <c r="AK48" s="74"/>
      <c r="AL48" s="74"/>
    </row>
    <row r="49" spans="1:38" s="72" customFormat="1" ht="12.75">
      <c r="A49" s="74"/>
      <c r="B49" s="74"/>
      <c r="C49" s="133"/>
      <c r="D49" s="97"/>
      <c r="E49" s="97"/>
      <c r="F49" s="97"/>
      <c r="G49" s="97"/>
      <c r="H49" s="97"/>
      <c r="I49" s="97"/>
      <c r="J49" s="97"/>
      <c r="K49" s="97"/>
      <c r="L49" s="97"/>
      <c r="M49" s="74"/>
      <c r="N49" s="97"/>
      <c r="O49" s="97"/>
      <c r="P49" s="97"/>
      <c r="Q49" s="74"/>
      <c r="R49" s="97"/>
      <c r="S49" s="97"/>
      <c r="T49" s="97"/>
      <c r="U49" s="74"/>
      <c r="V49" s="97"/>
      <c r="W49" s="97"/>
      <c r="X49" s="97"/>
      <c r="Y49" s="74"/>
      <c r="Z49" s="97"/>
      <c r="AA49" s="97"/>
      <c r="AB49" s="97"/>
      <c r="AC49" s="74"/>
      <c r="AD49" s="97"/>
      <c r="AE49" s="97"/>
      <c r="AF49" s="97"/>
      <c r="AG49" s="74"/>
      <c r="AH49" s="74"/>
      <c r="AI49" s="74"/>
      <c r="AJ49" s="74"/>
      <c r="AK49" s="74"/>
      <c r="AL49" s="74"/>
    </row>
    <row r="50" spans="1:38" s="72" customFormat="1" ht="12.75">
      <c r="A50" s="74"/>
      <c r="B50" s="74"/>
      <c r="C50" s="133"/>
      <c r="D50" s="97"/>
      <c r="E50" s="97"/>
      <c r="F50" s="97"/>
      <c r="G50" s="97"/>
      <c r="H50" s="97"/>
      <c r="I50" s="97"/>
      <c r="J50" s="97"/>
      <c r="K50" s="97"/>
      <c r="L50" s="97"/>
      <c r="M50" s="74"/>
      <c r="N50" s="97"/>
      <c r="O50" s="97"/>
      <c r="P50" s="97"/>
      <c r="Q50" s="74"/>
      <c r="R50" s="97"/>
      <c r="S50" s="97"/>
      <c r="T50" s="97"/>
      <c r="U50" s="74"/>
      <c r="V50" s="97"/>
      <c r="W50" s="97"/>
      <c r="X50" s="97"/>
      <c r="Y50" s="74"/>
      <c r="Z50" s="97"/>
      <c r="AA50" s="97"/>
      <c r="AB50" s="97"/>
      <c r="AC50" s="74"/>
      <c r="AD50" s="97"/>
      <c r="AE50" s="97"/>
      <c r="AF50" s="97"/>
      <c r="AG50" s="74"/>
      <c r="AH50" s="74"/>
      <c r="AI50" s="74"/>
      <c r="AJ50" s="74"/>
      <c r="AK50" s="74"/>
      <c r="AL50" s="74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  <row r="101" s="73" customFormat="1" ht="12.75">
      <c r="C101" s="134"/>
    </row>
    <row r="102" s="73" customFormat="1" ht="12.75">
      <c r="C102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32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552</v>
      </c>
      <c r="C9" s="131" t="s">
        <v>553</v>
      </c>
      <c r="D9" s="76">
        <v>198038552</v>
      </c>
      <c r="E9" s="77">
        <v>92023600</v>
      </c>
      <c r="F9" s="78">
        <f>$D9+$E9</f>
        <v>290062152</v>
      </c>
      <c r="G9" s="76">
        <v>198038552</v>
      </c>
      <c r="H9" s="77">
        <v>92023600</v>
      </c>
      <c r="I9" s="79">
        <f>$G9+$H9</f>
        <v>290062152</v>
      </c>
      <c r="J9" s="76">
        <v>67606519</v>
      </c>
      <c r="K9" s="77">
        <v>9347172</v>
      </c>
      <c r="L9" s="77">
        <f>$J9+$K9</f>
        <v>76953691</v>
      </c>
      <c r="M9" s="39">
        <f>IF($F9=0,0,$L9/$F9)</f>
        <v>0.2653006966589698</v>
      </c>
      <c r="N9" s="104">
        <v>53337739</v>
      </c>
      <c r="O9" s="105">
        <v>19314489</v>
      </c>
      <c r="P9" s="106">
        <f>$N9+$O9</f>
        <v>72652228</v>
      </c>
      <c r="Q9" s="39">
        <f>IF($F9=0,0,$P9/$F9)</f>
        <v>0.2504712438319081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120944258</v>
      </c>
      <c r="AA9" s="77">
        <f>$K9+$O9</f>
        <v>28661661</v>
      </c>
      <c r="AB9" s="77">
        <f>$Z9+$AA9</f>
        <v>149605919</v>
      </c>
      <c r="AC9" s="39">
        <f>IF($F9=0,0,$AB9/$F9)</f>
        <v>0.5157719404908779</v>
      </c>
      <c r="AD9" s="76">
        <v>82140005</v>
      </c>
      <c r="AE9" s="77">
        <v>11701411</v>
      </c>
      <c r="AF9" s="77">
        <f>$AD9+$AE9</f>
        <v>93841416</v>
      </c>
      <c r="AG9" s="39">
        <f>IF($AI9=0,0,$AK9/$AI9)</f>
        <v>0.6882347428256724</v>
      </c>
      <c r="AH9" s="39">
        <f>IF($AF9=0,0,(($P9/$AF9)-1))</f>
        <v>-0.2257978289671162</v>
      </c>
      <c r="AI9" s="12">
        <v>242702608</v>
      </c>
      <c r="AJ9" s="12">
        <v>242702608</v>
      </c>
      <c r="AK9" s="12">
        <v>167036367</v>
      </c>
      <c r="AL9" s="12"/>
    </row>
    <row r="10" spans="1:38" s="13" customFormat="1" ht="12.75">
      <c r="A10" s="29" t="s">
        <v>96</v>
      </c>
      <c r="B10" s="59" t="s">
        <v>68</v>
      </c>
      <c r="C10" s="131" t="s">
        <v>69</v>
      </c>
      <c r="D10" s="76">
        <v>949774000</v>
      </c>
      <c r="E10" s="77">
        <v>284250000</v>
      </c>
      <c r="F10" s="79">
        <f aca="true" t="shared" si="0" ref="F10:F36">$D10+$E10</f>
        <v>1234024000</v>
      </c>
      <c r="G10" s="76">
        <v>949774000</v>
      </c>
      <c r="H10" s="77">
        <v>284250000</v>
      </c>
      <c r="I10" s="79">
        <f aca="true" t="shared" si="1" ref="I10:I36">$G10+$H10</f>
        <v>1234024000</v>
      </c>
      <c r="J10" s="76">
        <v>344257125</v>
      </c>
      <c r="K10" s="77">
        <v>0</v>
      </c>
      <c r="L10" s="77">
        <f aca="true" t="shared" si="2" ref="L10:L36">$J10+$K10</f>
        <v>344257125</v>
      </c>
      <c r="M10" s="39">
        <f aca="true" t="shared" si="3" ref="M10:M36">IF($F10=0,0,$L10/$F10)</f>
        <v>0.27897117479076583</v>
      </c>
      <c r="N10" s="104">
        <v>277812157</v>
      </c>
      <c r="O10" s="105">
        <v>0</v>
      </c>
      <c r="P10" s="106">
        <f aca="true" t="shared" si="4" ref="P10:P36">$N10+$O10</f>
        <v>277812157</v>
      </c>
      <c r="Q10" s="39">
        <f aca="true" t="shared" si="5" ref="Q10:Q36">IF($F10=0,0,$P10/$F10)</f>
        <v>0.22512702913395524</v>
      </c>
      <c r="R10" s="104">
        <v>0</v>
      </c>
      <c r="S10" s="106">
        <v>0</v>
      </c>
      <c r="T10" s="106">
        <f aca="true" t="shared" si="6" ref="T10:T36">$R10+$S10</f>
        <v>0</v>
      </c>
      <c r="U10" s="39">
        <f aca="true" t="shared" si="7" ref="U10:U36">IF($I10=0,0,$T10/$I10)</f>
        <v>0</v>
      </c>
      <c r="V10" s="104">
        <v>0</v>
      </c>
      <c r="W10" s="106">
        <v>0</v>
      </c>
      <c r="X10" s="106">
        <f aca="true" t="shared" si="8" ref="X10:X36">$V10+$W10</f>
        <v>0</v>
      </c>
      <c r="Y10" s="39">
        <f aca="true" t="shared" si="9" ref="Y10:Y36">IF($I10=0,0,$X10/$I10)</f>
        <v>0</v>
      </c>
      <c r="Z10" s="76">
        <f aca="true" t="shared" si="10" ref="Z10:Z36">$J10+$N10</f>
        <v>622069282</v>
      </c>
      <c r="AA10" s="77">
        <f aca="true" t="shared" si="11" ref="AA10:AA36">$K10+$O10</f>
        <v>0</v>
      </c>
      <c r="AB10" s="77">
        <f aca="true" t="shared" si="12" ref="AB10:AB36">$Z10+$AA10</f>
        <v>622069282</v>
      </c>
      <c r="AC10" s="39">
        <f aca="true" t="shared" si="13" ref="AC10:AC36">IF($F10=0,0,$AB10/$F10)</f>
        <v>0.504098203924721</v>
      </c>
      <c r="AD10" s="76">
        <v>235517151</v>
      </c>
      <c r="AE10" s="77">
        <v>9370149</v>
      </c>
      <c r="AF10" s="77">
        <f aca="true" t="shared" si="14" ref="AF10:AF36">$AD10+$AE10</f>
        <v>244887300</v>
      </c>
      <c r="AG10" s="39">
        <f aca="true" t="shared" si="15" ref="AG10:AG36">IF($AI10=0,0,$AK10/$AI10)</f>
        <v>0.5057933425666497</v>
      </c>
      <c r="AH10" s="39">
        <f aca="true" t="shared" si="16" ref="AH10:AH36">IF($AF10=0,0,(($P10/$AF10)-1))</f>
        <v>0.13444901797684072</v>
      </c>
      <c r="AI10" s="12">
        <v>983738996</v>
      </c>
      <c r="AJ10" s="12">
        <v>761261402</v>
      </c>
      <c r="AK10" s="12">
        <v>497568635</v>
      </c>
      <c r="AL10" s="12"/>
    </row>
    <row r="11" spans="1:38" s="13" customFormat="1" ht="12.75">
      <c r="A11" s="29" t="s">
        <v>96</v>
      </c>
      <c r="B11" s="59" t="s">
        <v>82</v>
      </c>
      <c r="C11" s="131" t="s">
        <v>83</v>
      </c>
      <c r="D11" s="76">
        <v>2246388555</v>
      </c>
      <c r="E11" s="77">
        <v>496604923</v>
      </c>
      <c r="F11" s="78">
        <f t="shared" si="0"/>
        <v>2742993478</v>
      </c>
      <c r="G11" s="76">
        <v>2246388555</v>
      </c>
      <c r="H11" s="77">
        <v>496604923</v>
      </c>
      <c r="I11" s="79">
        <f t="shared" si="1"/>
        <v>2742993478</v>
      </c>
      <c r="J11" s="76">
        <v>474237924</v>
      </c>
      <c r="K11" s="77">
        <v>24592824</v>
      </c>
      <c r="L11" s="77">
        <f t="shared" si="2"/>
        <v>498830748</v>
      </c>
      <c r="M11" s="39">
        <f t="shared" si="3"/>
        <v>0.1818563376110222</v>
      </c>
      <c r="N11" s="104">
        <v>544676616</v>
      </c>
      <c r="O11" s="105">
        <v>61528439</v>
      </c>
      <c r="P11" s="106">
        <f t="shared" si="4"/>
        <v>606205055</v>
      </c>
      <c r="Q11" s="39">
        <f t="shared" si="5"/>
        <v>0.22100127465195527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1018914540</v>
      </c>
      <c r="AA11" s="77">
        <f t="shared" si="11"/>
        <v>86121263</v>
      </c>
      <c r="AB11" s="77">
        <f t="shared" si="12"/>
        <v>1105035803</v>
      </c>
      <c r="AC11" s="39">
        <f t="shared" si="13"/>
        <v>0.40285761226297745</v>
      </c>
      <c r="AD11" s="76">
        <v>510261886</v>
      </c>
      <c r="AE11" s="77">
        <v>43764475</v>
      </c>
      <c r="AF11" s="77">
        <f t="shared" si="14"/>
        <v>554026361</v>
      </c>
      <c r="AG11" s="39">
        <f t="shared" si="15"/>
        <v>0.4904263140661544</v>
      </c>
      <c r="AH11" s="39">
        <f t="shared" si="16"/>
        <v>0.0941808868188494</v>
      </c>
      <c r="AI11" s="12">
        <v>2265481148</v>
      </c>
      <c r="AJ11" s="12">
        <v>2265481148</v>
      </c>
      <c r="AK11" s="12">
        <v>1111051569</v>
      </c>
      <c r="AL11" s="12"/>
    </row>
    <row r="12" spans="1:38" s="13" customFormat="1" ht="12.75">
      <c r="A12" s="29" t="s">
        <v>96</v>
      </c>
      <c r="B12" s="59" t="s">
        <v>554</v>
      </c>
      <c r="C12" s="131" t="s">
        <v>555</v>
      </c>
      <c r="D12" s="76">
        <v>101117147</v>
      </c>
      <c r="E12" s="77">
        <v>26998000</v>
      </c>
      <c r="F12" s="78">
        <f t="shared" si="0"/>
        <v>128115147</v>
      </c>
      <c r="G12" s="76">
        <v>101117147</v>
      </c>
      <c r="H12" s="77">
        <v>26998000</v>
      </c>
      <c r="I12" s="79">
        <f t="shared" si="1"/>
        <v>128115147</v>
      </c>
      <c r="J12" s="76">
        <v>35539440</v>
      </c>
      <c r="K12" s="77">
        <v>5510245</v>
      </c>
      <c r="L12" s="77">
        <f t="shared" si="2"/>
        <v>41049685</v>
      </c>
      <c r="M12" s="39">
        <f t="shared" si="3"/>
        <v>0.3204124255502747</v>
      </c>
      <c r="N12" s="104">
        <v>21094275</v>
      </c>
      <c r="O12" s="105">
        <v>2053556</v>
      </c>
      <c r="P12" s="106">
        <f t="shared" si="4"/>
        <v>23147831</v>
      </c>
      <c r="Q12" s="39">
        <f t="shared" si="5"/>
        <v>0.1806798925969308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56633715</v>
      </c>
      <c r="AA12" s="77">
        <f t="shared" si="11"/>
        <v>7563801</v>
      </c>
      <c r="AB12" s="77">
        <f t="shared" si="12"/>
        <v>64197516</v>
      </c>
      <c r="AC12" s="39">
        <f t="shared" si="13"/>
        <v>0.5010923181472055</v>
      </c>
      <c r="AD12" s="76">
        <v>24233247</v>
      </c>
      <c r="AE12" s="77">
        <v>2378676</v>
      </c>
      <c r="AF12" s="77">
        <f t="shared" si="14"/>
        <v>26611923</v>
      </c>
      <c r="AG12" s="39">
        <f t="shared" si="15"/>
        <v>0.6366035936014451</v>
      </c>
      <c r="AH12" s="39">
        <f t="shared" si="16"/>
        <v>-0.13017067575312014</v>
      </c>
      <c r="AI12" s="12">
        <v>104082939</v>
      </c>
      <c r="AJ12" s="12">
        <v>120467228</v>
      </c>
      <c r="AK12" s="12">
        <v>66259573</v>
      </c>
      <c r="AL12" s="12"/>
    </row>
    <row r="13" spans="1:38" s="13" customFormat="1" ht="12.75">
      <c r="A13" s="29" t="s">
        <v>96</v>
      </c>
      <c r="B13" s="59" t="s">
        <v>556</v>
      </c>
      <c r="C13" s="131" t="s">
        <v>557</v>
      </c>
      <c r="D13" s="76">
        <v>321031028</v>
      </c>
      <c r="E13" s="77">
        <v>144620000</v>
      </c>
      <c r="F13" s="78">
        <f t="shared" si="0"/>
        <v>465651028</v>
      </c>
      <c r="G13" s="76">
        <v>321031028</v>
      </c>
      <c r="H13" s="77">
        <v>144620000</v>
      </c>
      <c r="I13" s="79">
        <f t="shared" si="1"/>
        <v>465651028</v>
      </c>
      <c r="J13" s="76">
        <v>113574003</v>
      </c>
      <c r="K13" s="77">
        <v>22287455</v>
      </c>
      <c r="L13" s="77">
        <f t="shared" si="2"/>
        <v>135861458</v>
      </c>
      <c r="M13" s="39">
        <f t="shared" si="3"/>
        <v>0.2917666875632883</v>
      </c>
      <c r="N13" s="104">
        <v>100181619</v>
      </c>
      <c r="O13" s="105">
        <v>32836042</v>
      </c>
      <c r="P13" s="106">
        <f t="shared" si="4"/>
        <v>133017661</v>
      </c>
      <c r="Q13" s="39">
        <f t="shared" si="5"/>
        <v>0.2856595454568609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213755622</v>
      </c>
      <c r="AA13" s="77">
        <f t="shared" si="11"/>
        <v>55123497</v>
      </c>
      <c r="AB13" s="77">
        <f t="shared" si="12"/>
        <v>268879119</v>
      </c>
      <c r="AC13" s="39">
        <f t="shared" si="13"/>
        <v>0.5774262330201492</v>
      </c>
      <c r="AD13" s="76">
        <v>77852268</v>
      </c>
      <c r="AE13" s="77">
        <v>12440341</v>
      </c>
      <c r="AF13" s="77">
        <f t="shared" si="14"/>
        <v>90292609</v>
      </c>
      <c r="AG13" s="39">
        <f t="shared" si="15"/>
        <v>0.5014949715479808</v>
      </c>
      <c r="AH13" s="39">
        <f t="shared" si="16"/>
        <v>0.4731843776936382</v>
      </c>
      <c r="AI13" s="12">
        <v>384589928</v>
      </c>
      <c r="AJ13" s="12">
        <v>407531064</v>
      </c>
      <c r="AK13" s="12">
        <v>192869915</v>
      </c>
      <c r="AL13" s="12"/>
    </row>
    <row r="14" spans="1:38" s="13" customFormat="1" ht="12.75">
      <c r="A14" s="29" t="s">
        <v>115</v>
      </c>
      <c r="B14" s="59" t="s">
        <v>558</v>
      </c>
      <c r="C14" s="131" t="s">
        <v>559</v>
      </c>
      <c r="D14" s="76">
        <v>346134000</v>
      </c>
      <c r="E14" s="77">
        <v>7587000</v>
      </c>
      <c r="F14" s="78">
        <f t="shared" si="0"/>
        <v>353721000</v>
      </c>
      <c r="G14" s="76">
        <v>346134000</v>
      </c>
      <c r="H14" s="77">
        <v>7587000</v>
      </c>
      <c r="I14" s="79">
        <f t="shared" si="1"/>
        <v>353721000</v>
      </c>
      <c r="J14" s="76">
        <v>99948021</v>
      </c>
      <c r="K14" s="77">
        <v>687568</v>
      </c>
      <c r="L14" s="77">
        <f t="shared" si="2"/>
        <v>100635589</v>
      </c>
      <c r="M14" s="39">
        <f t="shared" si="3"/>
        <v>0.2845055538121853</v>
      </c>
      <c r="N14" s="104">
        <v>86995958</v>
      </c>
      <c r="O14" s="105">
        <v>5084908</v>
      </c>
      <c r="P14" s="106">
        <f t="shared" si="4"/>
        <v>92080866</v>
      </c>
      <c r="Q14" s="39">
        <f t="shared" si="5"/>
        <v>0.26032060861526457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186943979</v>
      </c>
      <c r="AA14" s="77">
        <f t="shared" si="11"/>
        <v>5772476</v>
      </c>
      <c r="AB14" s="77">
        <f t="shared" si="12"/>
        <v>192716455</v>
      </c>
      <c r="AC14" s="39">
        <f t="shared" si="13"/>
        <v>0.5448261624274499</v>
      </c>
      <c r="AD14" s="76">
        <v>89463247</v>
      </c>
      <c r="AE14" s="77">
        <v>517038</v>
      </c>
      <c r="AF14" s="77">
        <f t="shared" si="14"/>
        <v>89980285</v>
      </c>
      <c r="AG14" s="39">
        <f t="shared" si="15"/>
        <v>0.27982539644942883</v>
      </c>
      <c r="AH14" s="39">
        <f t="shared" si="16"/>
        <v>0.023344902719523608</v>
      </c>
      <c r="AI14" s="12">
        <v>335472674</v>
      </c>
      <c r="AJ14" s="12">
        <v>399044687</v>
      </c>
      <c r="AK14" s="12">
        <v>93873774</v>
      </c>
      <c r="AL14" s="12"/>
    </row>
    <row r="15" spans="1:38" s="55" customFormat="1" ht="12.75">
      <c r="A15" s="60"/>
      <c r="B15" s="61" t="s">
        <v>560</v>
      </c>
      <c r="C15" s="135"/>
      <c r="D15" s="80">
        <f>SUM(D9:D14)</f>
        <v>4162483282</v>
      </c>
      <c r="E15" s="81">
        <f>SUM(E9:E14)</f>
        <v>1052083523</v>
      </c>
      <c r="F15" s="89">
        <f t="shared" si="0"/>
        <v>5214566805</v>
      </c>
      <c r="G15" s="80">
        <f>SUM(G9:G14)</f>
        <v>4162483282</v>
      </c>
      <c r="H15" s="81">
        <f>SUM(H9:H14)</f>
        <v>1052083523</v>
      </c>
      <c r="I15" s="82">
        <f t="shared" si="1"/>
        <v>5214566805</v>
      </c>
      <c r="J15" s="80">
        <f>SUM(J9:J14)</f>
        <v>1135163032</v>
      </c>
      <c r="K15" s="81">
        <f>SUM(K9:K14)</f>
        <v>62425264</v>
      </c>
      <c r="L15" s="81">
        <f t="shared" si="2"/>
        <v>1197588296</v>
      </c>
      <c r="M15" s="43">
        <f t="shared" si="3"/>
        <v>0.2296620871462783</v>
      </c>
      <c r="N15" s="110">
        <f>SUM(N9:N14)</f>
        <v>1084098364</v>
      </c>
      <c r="O15" s="111">
        <f>SUM(O9:O14)</f>
        <v>120817434</v>
      </c>
      <c r="P15" s="112">
        <f t="shared" si="4"/>
        <v>1204915798</v>
      </c>
      <c r="Q15" s="43">
        <f t="shared" si="5"/>
        <v>0.23106728575126578</v>
      </c>
      <c r="R15" s="110">
        <f>SUM(R9:R14)</f>
        <v>0</v>
      </c>
      <c r="S15" s="112">
        <f>SUM(S9:S14)</f>
        <v>0</v>
      </c>
      <c r="T15" s="112">
        <f t="shared" si="6"/>
        <v>0</v>
      </c>
      <c r="U15" s="43">
        <f t="shared" si="7"/>
        <v>0</v>
      </c>
      <c r="V15" s="110">
        <f>SUM(V9:V14)</f>
        <v>0</v>
      </c>
      <c r="W15" s="112">
        <f>SUM(W9:W14)</f>
        <v>0</v>
      </c>
      <c r="X15" s="112">
        <f t="shared" si="8"/>
        <v>0</v>
      </c>
      <c r="Y15" s="43">
        <f t="shared" si="9"/>
        <v>0</v>
      </c>
      <c r="Z15" s="80">
        <f t="shared" si="10"/>
        <v>2219261396</v>
      </c>
      <c r="AA15" s="81">
        <f t="shared" si="11"/>
        <v>183242698</v>
      </c>
      <c r="AB15" s="81">
        <f t="shared" si="12"/>
        <v>2402504094</v>
      </c>
      <c r="AC15" s="43">
        <f t="shared" si="13"/>
        <v>0.46072937289754406</v>
      </c>
      <c r="AD15" s="80">
        <f>SUM(AD9:AD14)</f>
        <v>1019467804</v>
      </c>
      <c r="AE15" s="81">
        <f>SUM(AE9:AE14)</f>
        <v>80172090</v>
      </c>
      <c r="AF15" s="81">
        <f t="shared" si="14"/>
        <v>1099639894</v>
      </c>
      <c r="AG15" s="43">
        <f t="shared" si="15"/>
        <v>0.49319419631342704</v>
      </c>
      <c r="AH15" s="43">
        <f t="shared" si="16"/>
        <v>0.09573670851195937</v>
      </c>
      <c r="AI15" s="62">
        <f>SUM(AI9:AI14)</f>
        <v>4316068293</v>
      </c>
      <c r="AJ15" s="62">
        <f>SUM(AJ9:AJ14)</f>
        <v>4196488137</v>
      </c>
      <c r="AK15" s="62">
        <f>SUM(AK9:AK14)</f>
        <v>2128659833</v>
      </c>
      <c r="AL15" s="62"/>
    </row>
    <row r="16" spans="1:38" s="13" customFormat="1" ht="12.75">
      <c r="A16" s="29" t="s">
        <v>96</v>
      </c>
      <c r="B16" s="59" t="s">
        <v>561</v>
      </c>
      <c r="C16" s="131" t="s">
        <v>562</v>
      </c>
      <c r="D16" s="76">
        <v>60181001</v>
      </c>
      <c r="E16" s="77">
        <v>22918000</v>
      </c>
      <c r="F16" s="78">
        <f t="shared" si="0"/>
        <v>83099001</v>
      </c>
      <c r="G16" s="76">
        <v>60181001</v>
      </c>
      <c r="H16" s="77">
        <v>22918000</v>
      </c>
      <c r="I16" s="79">
        <f t="shared" si="1"/>
        <v>83099001</v>
      </c>
      <c r="J16" s="76">
        <v>41147526</v>
      </c>
      <c r="K16" s="77">
        <v>1985518</v>
      </c>
      <c r="L16" s="77">
        <f t="shared" si="2"/>
        <v>43133044</v>
      </c>
      <c r="M16" s="39">
        <f t="shared" si="3"/>
        <v>0.5190561075457454</v>
      </c>
      <c r="N16" s="104">
        <v>21000763</v>
      </c>
      <c r="O16" s="105">
        <v>2496877</v>
      </c>
      <c r="P16" s="106">
        <f t="shared" si="4"/>
        <v>23497640</v>
      </c>
      <c r="Q16" s="39">
        <f t="shared" si="5"/>
        <v>0.2827668168959095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62148289</v>
      </c>
      <c r="AA16" s="77">
        <f t="shared" si="11"/>
        <v>4482395</v>
      </c>
      <c r="AB16" s="77">
        <f t="shared" si="12"/>
        <v>66630684</v>
      </c>
      <c r="AC16" s="39">
        <f t="shared" si="13"/>
        <v>0.8018229244416548</v>
      </c>
      <c r="AD16" s="76">
        <v>16699638</v>
      </c>
      <c r="AE16" s="77">
        <v>0</v>
      </c>
      <c r="AF16" s="77">
        <f t="shared" si="14"/>
        <v>16699638</v>
      </c>
      <c r="AG16" s="39">
        <f t="shared" si="15"/>
        <v>0.3134330295498481</v>
      </c>
      <c r="AH16" s="39">
        <f t="shared" si="16"/>
        <v>0.40707481204083584</v>
      </c>
      <c r="AI16" s="12">
        <v>54315000</v>
      </c>
      <c r="AJ16" s="12">
        <v>54315000</v>
      </c>
      <c r="AK16" s="12">
        <v>17024115</v>
      </c>
      <c r="AL16" s="12"/>
    </row>
    <row r="17" spans="1:38" s="13" customFormat="1" ht="12.75">
      <c r="A17" s="29" t="s">
        <v>96</v>
      </c>
      <c r="B17" s="59" t="s">
        <v>563</v>
      </c>
      <c r="C17" s="131" t="s">
        <v>564</v>
      </c>
      <c r="D17" s="76">
        <v>117268742</v>
      </c>
      <c r="E17" s="77">
        <v>54831000</v>
      </c>
      <c r="F17" s="78">
        <f t="shared" si="0"/>
        <v>172099742</v>
      </c>
      <c r="G17" s="76">
        <v>117268742</v>
      </c>
      <c r="H17" s="77">
        <v>54831000</v>
      </c>
      <c r="I17" s="79">
        <f t="shared" si="1"/>
        <v>172099742</v>
      </c>
      <c r="J17" s="76">
        <v>13287786</v>
      </c>
      <c r="K17" s="77">
        <v>0</v>
      </c>
      <c r="L17" s="77">
        <f t="shared" si="2"/>
        <v>13287786</v>
      </c>
      <c r="M17" s="39">
        <f t="shared" si="3"/>
        <v>0.07720979616576067</v>
      </c>
      <c r="N17" s="104">
        <v>4282642</v>
      </c>
      <c r="O17" s="105">
        <v>0</v>
      </c>
      <c r="P17" s="106">
        <f t="shared" si="4"/>
        <v>4282642</v>
      </c>
      <c r="Q17" s="39">
        <f t="shared" si="5"/>
        <v>0.02488465090203331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17570428</v>
      </c>
      <c r="AA17" s="77">
        <f t="shared" si="11"/>
        <v>0</v>
      </c>
      <c r="AB17" s="77">
        <f t="shared" si="12"/>
        <v>17570428</v>
      </c>
      <c r="AC17" s="39">
        <f t="shared" si="13"/>
        <v>0.10209444706779398</v>
      </c>
      <c r="AD17" s="76">
        <v>14138674</v>
      </c>
      <c r="AE17" s="77">
        <v>0</v>
      </c>
      <c r="AF17" s="77">
        <f t="shared" si="14"/>
        <v>14138674</v>
      </c>
      <c r="AG17" s="39">
        <f t="shared" si="15"/>
        <v>0.20233155184178275</v>
      </c>
      <c r="AH17" s="39">
        <f t="shared" si="16"/>
        <v>-0.6970973374165074</v>
      </c>
      <c r="AI17" s="12">
        <v>147376693</v>
      </c>
      <c r="AJ17" s="12">
        <v>147376693</v>
      </c>
      <c r="AK17" s="12">
        <v>29818955</v>
      </c>
      <c r="AL17" s="12"/>
    </row>
    <row r="18" spans="1:38" s="13" customFormat="1" ht="12.75">
      <c r="A18" s="29" t="s">
        <v>96</v>
      </c>
      <c r="B18" s="59" t="s">
        <v>565</v>
      </c>
      <c r="C18" s="131" t="s">
        <v>566</v>
      </c>
      <c r="D18" s="76">
        <v>417256000</v>
      </c>
      <c r="E18" s="77">
        <v>64617000</v>
      </c>
      <c r="F18" s="78">
        <f t="shared" si="0"/>
        <v>481873000</v>
      </c>
      <c r="G18" s="76">
        <v>417256000</v>
      </c>
      <c r="H18" s="77">
        <v>64617000</v>
      </c>
      <c r="I18" s="79">
        <f t="shared" si="1"/>
        <v>481873000</v>
      </c>
      <c r="J18" s="76">
        <v>112947681</v>
      </c>
      <c r="K18" s="77">
        <v>3958168</v>
      </c>
      <c r="L18" s="77">
        <f t="shared" si="2"/>
        <v>116905849</v>
      </c>
      <c r="M18" s="39">
        <f t="shared" si="3"/>
        <v>0.24260717865495682</v>
      </c>
      <c r="N18" s="104">
        <v>102366486</v>
      </c>
      <c r="O18" s="105">
        <v>4282857</v>
      </c>
      <c r="P18" s="106">
        <f t="shared" si="4"/>
        <v>106649343</v>
      </c>
      <c r="Q18" s="39">
        <f t="shared" si="5"/>
        <v>0.22132251236321604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215314167</v>
      </c>
      <c r="AA18" s="77">
        <f t="shared" si="11"/>
        <v>8241025</v>
      </c>
      <c r="AB18" s="77">
        <f t="shared" si="12"/>
        <v>223555192</v>
      </c>
      <c r="AC18" s="39">
        <f t="shared" si="13"/>
        <v>0.46392969101817283</v>
      </c>
      <c r="AD18" s="76">
        <v>55440164</v>
      </c>
      <c r="AE18" s="77">
        <v>7979973</v>
      </c>
      <c r="AF18" s="77">
        <f t="shared" si="14"/>
        <v>63420137</v>
      </c>
      <c r="AG18" s="39">
        <f t="shared" si="15"/>
        <v>0.4172455475335754</v>
      </c>
      <c r="AH18" s="39">
        <f t="shared" si="16"/>
        <v>0.6816321762281907</v>
      </c>
      <c r="AI18" s="12">
        <v>383006987</v>
      </c>
      <c r="AJ18" s="12">
        <v>383006987</v>
      </c>
      <c r="AK18" s="12">
        <v>159807960</v>
      </c>
      <c r="AL18" s="12"/>
    </row>
    <row r="19" spans="1:38" s="13" customFormat="1" ht="12.75">
      <c r="A19" s="29" t="s">
        <v>96</v>
      </c>
      <c r="B19" s="59" t="s">
        <v>567</v>
      </c>
      <c r="C19" s="131" t="s">
        <v>568</v>
      </c>
      <c r="D19" s="76">
        <v>289842000</v>
      </c>
      <c r="E19" s="77">
        <v>65669000</v>
      </c>
      <c r="F19" s="78">
        <f t="shared" si="0"/>
        <v>355511000</v>
      </c>
      <c r="G19" s="76">
        <v>289842000</v>
      </c>
      <c r="H19" s="77">
        <v>65669000</v>
      </c>
      <c r="I19" s="79">
        <f t="shared" si="1"/>
        <v>355511000</v>
      </c>
      <c r="J19" s="76">
        <v>92481939</v>
      </c>
      <c r="K19" s="77">
        <v>20019994</v>
      </c>
      <c r="L19" s="77">
        <f t="shared" si="2"/>
        <v>112501933</v>
      </c>
      <c r="M19" s="39">
        <f t="shared" si="3"/>
        <v>0.31645134187127827</v>
      </c>
      <c r="N19" s="104">
        <v>70820848</v>
      </c>
      <c r="O19" s="105">
        <v>8687261</v>
      </c>
      <c r="P19" s="106">
        <f t="shared" si="4"/>
        <v>79508109</v>
      </c>
      <c r="Q19" s="39">
        <f t="shared" si="5"/>
        <v>0.2236445820241849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163302787</v>
      </c>
      <c r="AA19" s="77">
        <f t="shared" si="11"/>
        <v>28707255</v>
      </c>
      <c r="AB19" s="77">
        <f t="shared" si="12"/>
        <v>192010042</v>
      </c>
      <c r="AC19" s="39">
        <f t="shared" si="13"/>
        <v>0.5400959238954631</v>
      </c>
      <c r="AD19" s="76">
        <v>62714927</v>
      </c>
      <c r="AE19" s="77">
        <v>7000000</v>
      </c>
      <c r="AF19" s="77">
        <f t="shared" si="14"/>
        <v>69714927</v>
      </c>
      <c r="AG19" s="39">
        <f t="shared" si="15"/>
        <v>0.4630713215874506</v>
      </c>
      <c r="AH19" s="39">
        <f t="shared" si="16"/>
        <v>0.1404746791171423</v>
      </c>
      <c r="AI19" s="12">
        <v>313131000</v>
      </c>
      <c r="AJ19" s="12">
        <v>313131000</v>
      </c>
      <c r="AK19" s="12">
        <v>145001986</v>
      </c>
      <c r="AL19" s="12"/>
    </row>
    <row r="20" spans="1:38" s="13" customFormat="1" ht="12.75">
      <c r="A20" s="29" t="s">
        <v>96</v>
      </c>
      <c r="B20" s="59" t="s">
        <v>569</v>
      </c>
      <c r="C20" s="131" t="s">
        <v>570</v>
      </c>
      <c r="D20" s="76">
        <v>191144000</v>
      </c>
      <c r="E20" s="77">
        <v>44058000</v>
      </c>
      <c r="F20" s="78">
        <f t="shared" si="0"/>
        <v>235202000</v>
      </c>
      <c r="G20" s="76">
        <v>191144000</v>
      </c>
      <c r="H20" s="77">
        <v>44058000</v>
      </c>
      <c r="I20" s="79">
        <f t="shared" si="1"/>
        <v>235202000</v>
      </c>
      <c r="J20" s="76">
        <v>50401801</v>
      </c>
      <c r="K20" s="77">
        <v>0</v>
      </c>
      <c r="L20" s="77">
        <f t="shared" si="2"/>
        <v>50401801</v>
      </c>
      <c r="M20" s="39">
        <f t="shared" si="3"/>
        <v>0.21429154939158682</v>
      </c>
      <c r="N20" s="104">
        <v>13670156</v>
      </c>
      <c r="O20" s="105">
        <v>0</v>
      </c>
      <c r="P20" s="106">
        <f t="shared" si="4"/>
        <v>13670156</v>
      </c>
      <c r="Q20" s="39">
        <f t="shared" si="5"/>
        <v>0.058120917339138274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64071957</v>
      </c>
      <c r="AA20" s="77">
        <f t="shared" si="11"/>
        <v>0</v>
      </c>
      <c r="AB20" s="77">
        <f t="shared" si="12"/>
        <v>64071957</v>
      </c>
      <c r="AC20" s="39">
        <f t="shared" si="13"/>
        <v>0.27241246673072506</v>
      </c>
      <c r="AD20" s="76">
        <v>18278323</v>
      </c>
      <c r="AE20" s="77">
        <v>7099600</v>
      </c>
      <c r="AF20" s="77">
        <f t="shared" si="14"/>
        <v>25377923</v>
      </c>
      <c r="AG20" s="39">
        <f t="shared" si="15"/>
        <v>0.4229134838776914</v>
      </c>
      <c r="AH20" s="39">
        <f t="shared" si="16"/>
        <v>-0.46133669016175993</v>
      </c>
      <c r="AI20" s="12">
        <v>158737223</v>
      </c>
      <c r="AJ20" s="12">
        <v>158737223</v>
      </c>
      <c r="AK20" s="12">
        <v>67132112</v>
      </c>
      <c r="AL20" s="12"/>
    </row>
    <row r="21" spans="1:38" s="13" customFormat="1" ht="12.75">
      <c r="A21" s="29" t="s">
        <v>115</v>
      </c>
      <c r="B21" s="59" t="s">
        <v>571</v>
      </c>
      <c r="C21" s="131" t="s">
        <v>572</v>
      </c>
      <c r="D21" s="76">
        <v>393941292</v>
      </c>
      <c r="E21" s="77">
        <v>221459357</v>
      </c>
      <c r="F21" s="79">
        <f t="shared" si="0"/>
        <v>615400649</v>
      </c>
      <c r="G21" s="76">
        <v>393941292</v>
      </c>
      <c r="H21" s="77">
        <v>221459357</v>
      </c>
      <c r="I21" s="79">
        <f t="shared" si="1"/>
        <v>615400649</v>
      </c>
      <c r="J21" s="76">
        <v>175279712</v>
      </c>
      <c r="K21" s="77">
        <v>53818000</v>
      </c>
      <c r="L21" s="77">
        <f t="shared" si="2"/>
        <v>229097712</v>
      </c>
      <c r="M21" s="39">
        <f t="shared" si="3"/>
        <v>0.37227408253838223</v>
      </c>
      <c r="N21" s="104">
        <v>327527305</v>
      </c>
      <c r="O21" s="105">
        <v>96985113</v>
      </c>
      <c r="P21" s="106">
        <f t="shared" si="4"/>
        <v>424512418</v>
      </c>
      <c r="Q21" s="39">
        <f t="shared" si="5"/>
        <v>0.6898147063865057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502807017</v>
      </c>
      <c r="AA21" s="77">
        <f t="shared" si="11"/>
        <v>150803113</v>
      </c>
      <c r="AB21" s="77">
        <f t="shared" si="12"/>
        <v>653610130</v>
      </c>
      <c r="AC21" s="39">
        <f t="shared" si="13"/>
        <v>1.0620887889248878</v>
      </c>
      <c r="AD21" s="76">
        <v>189923958</v>
      </c>
      <c r="AE21" s="77">
        <v>50000000</v>
      </c>
      <c r="AF21" s="77">
        <f t="shared" si="14"/>
        <v>239923958</v>
      </c>
      <c r="AG21" s="39">
        <f t="shared" si="15"/>
        <v>0.7601406249329113</v>
      </c>
      <c r="AH21" s="39">
        <f t="shared" si="16"/>
        <v>0.7693623493823822</v>
      </c>
      <c r="AI21" s="12">
        <v>558030204</v>
      </c>
      <c r="AJ21" s="12">
        <v>558030204</v>
      </c>
      <c r="AK21" s="12">
        <v>424181428</v>
      </c>
      <c r="AL21" s="12"/>
    </row>
    <row r="22" spans="1:38" s="55" customFormat="1" ht="12.75">
      <c r="A22" s="60"/>
      <c r="B22" s="61" t="s">
        <v>573</v>
      </c>
      <c r="C22" s="135"/>
      <c r="D22" s="80">
        <f>SUM(D16:D21)</f>
        <v>1469633035</v>
      </c>
      <c r="E22" s="81">
        <f>SUM(E16:E21)</f>
        <v>473552357</v>
      </c>
      <c r="F22" s="89">
        <f t="shared" si="0"/>
        <v>1943185392</v>
      </c>
      <c r="G22" s="80">
        <f>SUM(G16:G21)</f>
        <v>1469633035</v>
      </c>
      <c r="H22" s="81">
        <f>SUM(H16:H21)</f>
        <v>473552357</v>
      </c>
      <c r="I22" s="82">
        <f t="shared" si="1"/>
        <v>1943185392</v>
      </c>
      <c r="J22" s="80">
        <f>SUM(J16:J21)</f>
        <v>485546445</v>
      </c>
      <c r="K22" s="81">
        <f>SUM(K16:K21)</f>
        <v>79781680</v>
      </c>
      <c r="L22" s="81">
        <f t="shared" si="2"/>
        <v>565328125</v>
      </c>
      <c r="M22" s="43">
        <f t="shared" si="3"/>
        <v>0.2909285585036963</v>
      </c>
      <c r="N22" s="110">
        <f>SUM(N16:N21)</f>
        <v>539668200</v>
      </c>
      <c r="O22" s="111">
        <f>SUM(O16:O21)</f>
        <v>112452108</v>
      </c>
      <c r="P22" s="112">
        <f t="shared" si="4"/>
        <v>652120308</v>
      </c>
      <c r="Q22" s="43">
        <f t="shared" si="5"/>
        <v>0.33559345942221863</v>
      </c>
      <c r="R22" s="110">
        <f>SUM(R16:R21)</f>
        <v>0</v>
      </c>
      <c r="S22" s="112">
        <f>SUM(S16:S21)</f>
        <v>0</v>
      </c>
      <c r="T22" s="112">
        <f t="shared" si="6"/>
        <v>0</v>
      </c>
      <c r="U22" s="43">
        <f t="shared" si="7"/>
        <v>0</v>
      </c>
      <c r="V22" s="110">
        <f>SUM(V16:V21)</f>
        <v>0</v>
      </c>
      <c r="W22" s="112">
        <f>SUM(W16:W21)</f>
        <v>0</v>
      </c>
      <c r="X22" s="112">
        <f t="shared" si="8"/>
        <v>0</v>
      </c>
      <c r="Y22" s="43">
        <f t="shared" si="9"/>
        <v>0</v>
      </c>
      <c r="Z22" s="80">
        <f t="shared" si="10"/>
        <v>1025214645</v>
      </c>
      <c r="AA22" s="81">
        <f t="shared" si="11"/>
        <v>192233788</v>
      </c>
      <c r="AB22" s="81">
        <f t="shared" si="12"/>
        <v>1217448433</v>
      </c>
      <c r="AC22" s="43">
        <f t="shared" si="13"/>
        <v>0.6265220179259149</v>
      </c>
      <c r="AD22" s="80">
        <f>SUM(AD16:AD21)</f>
        <v>357195684</v>
      </c>
      <c r="AE22" s="81">
        <f>SUM(AE16:AE21)</f>
        <v>72079573</v>
      </c>
      <c r="AF22" s="81">
        <f t="shared" si="14"/>
        <v>429275257</v>
      </c>
      <c r="AG22" s="43">
        <f t="shared" si="15"/>
        <v>0.5220909614821947</v>
      </c>
      <c r="AH22" s="43">
        <f t="shared" si="16"/>
        <v>0.519119253593505</v>
      </c>
      <c r="AI22" s="62">
        <f>SUM(AI16:AI21)</f>
        <v>1614597107</v>
      </c>
      <c r="AJ22" s="62">
        <f>SUM(AJ16:AJ21)</f>
        <v>1614597107</v>
      </c>
      <c r="AK22" s="62">
        <f>SUM(AK16:AK21)</f>
        <v>842966556</v>
      </c>
      <c r="AL22" s="62"/>
    </row>
    <row r="23" spans="1:38" s="13" customFormat="1" ht="12.75">
      <c r="A23" s="29" t="s">
        <v>96</v>
      </c>
      <c r="B23" s="59" t="s">
        <v>574</v>
      </c>
      <c r="C23" s="131" t="s">
        <v>575</v>
      </c>
      <c r="D23" s="76">
        <v>230216701</v>
      </c>
      <c r="E23" s="77">
        <v>47272323</v>
      </c>
      <c r="F23" s="78">
        <f t="shared" si="0"/>
        <v>277489024</v>
      </c>
      <c r="G23" s="76">
        <v>230216701</v>
      </c>
      <c r="H23" s="77">
        <v>47272323</v>
      </c>
      <c r="I23" s="79">
        <f t="shared" si="1"/>
        <v>277489024</v>
      </c>
      <c r="J23" s="76">
        <v>74982028</v>
      </c>
      <c r="K23" s="77">
        <v>3299683</v>
      </c>
      <c r="L23" s="77">
        <f t="shared" si="2"/>
        <v>78281711</v>
      </c>
      <c r="M23" s="39">
        <f t="shared" si="3"/>
        <v>0.2821074140936111</v>
      </c>
      <c r="N23" s="104">
        <v>76593619</v>
      </c>
      <c r="O23" s="105">
        <v>8475775</v>
      </c>
      <c r="P23" s="106">
        <f t="shared" si="4"/>
        <v>85069394</v>
      </c>
      <c r="Q23" s="39">
        <f t="shared" si="5"/>
        <v>0.306568500525628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151575647</v>
      </c>
      <c r="AA23" s="77">
        <f t="shared" si="11"/>
        <v>11775458</v>
      </c>
      <c r="AB23" s="77">
        <f t="shared" si="12"/>
        <v>163351105</v>
      </c>
      <c r="AC23" s="39">
        <f t="shared" si="13"/>
        <v>0.5886759146192392</v>
      </c>
      <c r="AD23" s="76">
        <v>39347970</v>
      </c>
      <c r="AE23" s="77">
        <v>526162</v>
      </c>
      <c r="AF23" s="77">
        <f t="shared" si="14"/>
        <v>39874132</v>
      </c>
      <c r="AG23" s="39">
        <f t="shared" si="15"/>
        <v>0.29917911155674914</v>
      </c>
      <c r="AH23" s="39">
        <f t="shared" si="16"/>
        <v>1.133448171360821</v>
      </c>
      <c r="AI23" s="12">
        <v>366264384</v>
      </c>
      <c r="AJ23" s="12">
        <v>366264384</v>
      </c>
      <c r="AK23" s="12">
        <v>109578653</v>
      </c>
      <c r="AL23" s="12"/>
    </row>
    <row r="24" spans="1:38" s="13" customFormat="1" ht="12.75">
      <c r="A24" s="29" t="s">
        <v>96</v>
      </c>
      <c r="B24" s="59" t="s">
        <v>576</v>
      </c>
      <c r="C24" s="131" t="s">
        <v>577</v>
      </c>
      <c r="D24" s="76">
        <v>109766000</v>
      </c>
      <c r="E24" s="77">
        <v>0</v>
      </c>
      <c r="F24" s="78">
        <f t="shared" si="0"/>
        <v>109766000</v>
      </c>
      <c r="G24" s="76">
        <v>109766000</v>
      </c>
      <c r="H24" s="77">
        <v>0</v>
      </c>
      <c r="I24" s="79">
        <f t="shared" si="1"/>
        <v>109766000</v>
      </c>
      <c r="J24" s="76">
        <v>28767728</v>
      </c>
      <c r="K24" s="77">
        <v>0</v>
      </c>
      <c r="L24" s="77">
        <f t="shared" si="2"/>
        <v>28767728</v>
      </c>
      <c r="M24" s="39">
        <f t="shared" si="3"/>
        <v>0.26208232057285497</v>
      </c>
      <c r="N24" s="104">
        <v>23352851</v>
      </c>
      <c r="O24" s="105">
        <v>0</v>
      </c>
      <c r="P24" s="106">
        <f t="shared" si="4"/>
        <v>23352851</v>
      </c>
      <c r="Q24" s="39">
        <f t="shared" si="5"/>
        <v>0.2127512253338921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52120579</v>
      </c>
      <c r="AA24" s="77">
        <f t="shared" si="11"/>
        <v>0</v>
      </c>
      <c r="AB24" s="77">
        <f t="shared" si="12"/>
        <v>52120579</v>
      </c>
      <c r="AC24" s="39">
        <f t="shared" si="13"/>
        <v>0.4748335459067471</v>
      </c>
      <c r="AD24" s="76">
        <v>22245270</v>
      </c>
      <c r="AE24" s="77">
        <v>897117</v>
      </c>
      <c r="AF24" s="77">
        <f t="shared" si="14"/>
        <v>23142387</v>
      </c>
      <c r="AG24" s="39">
        <f t="shared" si="15"/>
        <v>0.49008851807776604</v>
      </c>
      <c r="AH24" s="39">
        <f t="shared" si="16"/>
        <v>0.00909430820597712</v>
      </c>
      <c r="AI24" s="12">
        <v>102234258</v>
      </c>
      <c r="AJ24" s="12">
        <v>102234258</v>
      </c>
      <c r="AK24" s="12">
        <v>50103836</v>
      </c>
      <c r="AL24" s="12"/>
    </row>
    <row r="25" spans="1:38" s="13" customFormat="1" ht="12.75">
      <c r="A25" s="29" t="s">
        <v>96</v>
      </c>
      <c r="B25" s="59" t="s">
        <v>578</v>
      </c>
      <c r="C25" s="131" t="s">
        <v>579</v>
      </c>
      <c r="D25" s="76">
        <v>113617999</v>
      </c>
      <c r="E25" s="77">
        <v>73621257</v>
      </c>
      <c r="F25" s="78">
        <f t="shared" si="0"/>
        <v>187239256</v>
      </c>
      <c r="G25" s="76">
        <v>113617999</v>
      </c>
      <c r="H25" s="77">
        <v>73621257</v>
      </c>
      <c r="I25" s="79">
        <f t="shared" si="1"/>
        <v>187239256</v>
      </c>
      <c r="J25" s="76">
        <v>46040685</v>
      </c>
      <c r="K25" s="77">
        <v>3725100</v>
      </c>
      <c r="L25" s="77">
        <f t="shared" si="2"/>
        <v>49765785</v>
      </c>
      <c r="M25" s="39">
        <f t="shared" si="3"/>
        <v>0.2657871328008268</v>
      </c>
      <c r="N25" s="104">
        <v>33622236</v>
      </c>
      <c r="O25" s="105">
        <v>2426736</v>
      </c>
      <c r="P25" s="106">
        <f t="shared" si="4"/>
        <v>36048972</v>
      </c>
      <c r="Q25" s="39">
        <f t="shared" si="5"/>
        <v>0.19252892139242425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79662921</v>
      </c>
      <c r="AA25" s="77">
        <f t="shared" si="11"/>
        <v>6151836</v>
      </c>
      <c r="AB25" s="77">
        <f t="shared" si="12"/>
        <v>85814757</v>
      </c>
      <c r="AC25" s="39">
        <f t="shared" si="13"/>
        <v>0.458316054193251</v>
      </c>
      <c r="AD25" s="76">
        <v>26477029</v>
      </c>
      <c r="AE25" s="77">
        <v>0</v>
      </c>
      <c r="AF25" s="77">
        <f t="shared" si="14"/>
        <v>26477029</v>
      </c>
      <c r="AG25" s="39">
        <f t="shared" si="15"/>
        <v>0.4631263235333386</v>
      </c>
      <c r="AH25" s="39">
        <f t="shared" si="16"/>
        <v>0.3615187716114221</v>
      </c>
      <c r="AI25" s="12">
        <v>156690424</v>
      </c>
      <c r="AJ25" s="12">
        <v>156690424</v>
      </c>
      <c r="AK25" s="12">
        <v>72567460</v>
      </c>
      <c r="AL25" s="12"/>
    </row>
    <row r="26" spans="1:38" s="13" customFormat="1" ht="12.75">
      <c r="A26" s="29" t="s">
        <v>96</v>
      </c>
      <c r="B26" s="59" t="s">
        <v>580</v>
      </c>
      <c r="C26" s="131" t="s">
        <v>581</v>
      </c>
      <c r="D26" s="76">
        <v>191241000</v>
      </c>
      <c r="E26" s="77">
        <v>35136050</v>
      </c>
      <c r="F26" s="78">
        <f t="shared" si="0"/>
        <v>226377050</v>
      </c>
      <c r="G26" s="76">
        <v>191241000</v>
      </c>
      <c r="H26" s="77">
        <v>35136050</v>
      </c>
      <c r="I26" s="79">
        <f t="shared" si="1"/>
        <v>226377050</v>
      </c>
      <c r="J26" s="76">
        <v>20831040</v>
      </c>
      <c r="K26" s="77">
        <v>14402</v>
      </c>
      <c r="L26" s="77">
        <f t="shared" si="2"/>
        <v>20845442</v>
      </c>
      <c r="M26" s="39">
        <f t="shared" si="3"/>
        <v>0.0920828414364442</v>
      </c>
      <c r="N26" s="104">
        <v>22990251</v>
      </c>
      <c r="O26" s="105">
        <v>3904508</v>
      </c>
      <c r="P26" s="106">
        <f t="shared" si="4"/>
        <v>26894759</v>
      </c>
      <c r="Q26" s="39">
        <f t="shared" si="5"/>
        <v>0.11880514831340014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43821291</v>
      </c>
      <c r="AA26" s="77">
        <f t="shared" si="11"/>
        <v>3918910</v>
      </c>
      <c r="AB26" s="77">
        <f t="shared" si="12"/>
        <v>47740201</v>
      </c>
      <c r="AC26" s="39">
        <f t="shared" si="13"/>
        <v>0.21088798974984435</v>
      </c>
      <c r="AD26" s="76">
        <v>22186188</v>
      </c>
      <c r="AE26" s="77">
        <v>1457096</v>
      </c>
      <c r="AF26" s="77">
        <f t="shared" si="14"/>
        <v>23643284</v>
      </c>
      <c r="AG26" s="39">
        <f t="shared" si="15"/>
        <v>0.3129835198440118</v>
      </c>
      <c r="AH26" s="39">
        <f t="shared" si="16"/>
        <v>0.13752213947943948</v>
      </c>
      <c r="AI26" s="12">
        <v>165916148</v>
      </c>
      <c r="AJ26" s="12">
        <v>127686952</v>
      </c>
      <c r="AK26" s="12">
        <v>51929020</v>
      </c>
      <c r="AL26" s="12"/>
    </row>
    <row r="27" spans="1:38" s="13" customFormat="1" ht="12.75">
      <c r="A27" s="29" t="s">
        <v>96</v>
      </c>
      <c r="B27" s="59" t="s">
        <v>582</v>
      </c>
      <c r="C27" s="131" t="s">
        <v>583</v>
      </c>
      <c r="D27" s="76">
        <v>0</v>
      </c>
      <c r="E27" s="77">
        <v>0</v>
      </c>
      <c r="F27" s="78">
        <f t="shared" si="0"/>
        <v>0</v>
      </c>
      <c r="G27" s="76">
        <v>0</v>
      </c>
      <c r="H27" s="77">
        <v>0</v>
      </c>
      <c r="I27" s="79">
        <f t="shared" si="1"/>
        <v>0</v>
      </c>
      <c r="J27" s="76">
        <v>24827540</v>
      </c>
      <c r="K27" s="77">
        <v>11255000</v>
      </c>
      <c r="L27" s="77">
        <f t="shared" si="2"/>
        <v>36082540</v>
      </c>
      <c r="M27" s="39">
        <f t="shared" si="3"/>
        <v>0</v>
      </c>
      <c r="N27" s="104">
        <v>287570</v>
      </c>
      <c r="O27" s="105">
        <v>2299850</v>
      </c>
      <c r="P27" s="106">
        <f t="shared" si="4"/>
        <v>2587420</v>
      </c>
      <c r="Q27" s="39">
        <f t="shared" si="5"/>
        <v>0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25115110</v>
      </c>
      <c r="AA27" s="77">
        <f t="shared" si="11"/>
        <v>13554850</v>
      </c>
      <c r="AB27" s="77">
        <f t="shared" si="12"/>
        <v>38669960</v>
      </c>
      <c r="AC27" s="39">
        <f t="shared" si="13"/>
        <v>0</v>
      </c>
      <c r="AD27" s="76">
        <v>0</v>
      </c>
      <c r="AE27" s="77">
        <v>0</v>
      </c>
      <c r="AF27" s="77">
        <f t="shared" si="14"/>
        <v>0</v>
      </c>
      <c r="AG27" s="39">
        <f t="shared" si="15"/>
        <v>0</v>
      </c>
      <c r="AH27" s="39">
        <f t="shared" si="16"/>
        <v>0</v>
      </c>
      <c r="AI27" s="12">
        <v>0</v>
      </c>
      <c r="AJ27" s="12">
        <v>0</v>
      </c>
      <c r="AK27" s="12">
        <v>0</v>
      </c>
      <c r="AL27" s="12"/>
    </row>
    <row r="28" spans="1:38" s="13" customFormat="1" ht="12.75">
      <c r="A28" s="29" t="s">
        <v>115</v>
      </c>
      <c r="B28" s="59" t="s">
        <v>584</v>
      </c>
      <c r="C28" s="131" t="s">
        <v>585</v>
      </c>
      <c r="D28" s="76">
        <v>189845621</v>
      </c>
      <c r="E28" s="77">
        <v>0</v>
      </c>
      <c r="F28" s="78">
        <f t="shared" si="0"/>
        <v>189845621</v>
      </c>
      <c r="G28" s="76">
        <v>189845621</v>
      </c>
      <c r="H28" s="77">
        <v>0</v>
      </c>
      <c r="I28" s="79">
        <f t="shared" si="1"/>
        <v>189845621</v>
      </c>
      <c r="J28" s="76">
        <v>68827796</v>
      </c>
      <c r="K28" s="77">
        <v>315563</v>
      </c>
      <c r="L28" s="77">
        <f t="shared" si="2"/>
        <v>69143359</v>
      </c>
      <c r="M28" s="39">
        <f t="shared" si="3"/>
        <v>0.36420834273549035</v>
      </c>
      <c r="N28" s="104">
        <v>63672832</v>
      </c>
      <c r="O28" s="105">
        <v>875918</v>
      </c>
      <c r="P28" s="106">
        <f t="shared" si="4"/>
        <v>64548750</v>
      </c>
      <c r="Q28" s="39">
        <f t="shared" si="5"/>
        <v>0.3400065256179915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132500628</v>
      </c>
      <c r="AA28" s="77">
        <f t="shared" si="11"/>
        <v>1191481</v>
      </c>
      <c r="AB28" s="77">
        <f t="shared" si="12"/>
        <v>133692109</v>
      </c>
      <c r="AC28" s="39">
        <f t="shared" si="13"/>
        <v>0.7042148683534818</v>
      </c>
      <c r="AD28" s="76">
        <v>99802064</v>
      </c>
      <c r="AE28" s="77">
        <v>28844233</v>
      </c>
      <c r="AF28" s="77">
        <f t="shared" si="14"/>
        <v>128646297</v>
      </c>
      <c r="AG28" s="39">
        <f t="shared" si="15"/>
        <v>0.873671818091573</v>
      </c>
      <c r="AH28" s="39">
        <f t="shared" si="16"/>
        <v>-0.49824634283876823</v>
      </c>
      <c r="AI28" s="12">
        <v>289504301</v>
      </c>
      <c r="AJ28" s="12">
        <v>289504301</v>
      </c>
      <c r="AK28" s="12">
        <v>252931749</v>
      </c>
      <c r="AL28" s="12"/>
    </row>
    <row r="29" spans="1:38" s="55" customFormat="1" ht="12.75">
      <c r="A29" s="60"/>
      <c r="B29" s="61" t="s">
        <v>586</v>
      </c>
      <c r="C29" s="135"/>
      <c r="D29" s="80">
        <f>SUM(D23:D28)</f>
        <v>834687321</v>
      </c>
      <c r="E29" s="81">
        <f>SUM(E23:E28)</f>
        <v>156029630</v>
      </c>
      <c r="F29" s="89">
        <f t="shared" si="0"/>
        <v>990716951</v>
      </c>
      <c r="G29" s="80">
        <f>SUM(G23:G28)</f>
        <v>834687321</v>
      </c>
      <c r="H29" s="81">
        <f>SUM(H23:H28)</f>
        <v>156029630</v>
      </c>
      <c r="I29" s="82">
        <f t="shared" si="1"/>
        <v>990716951</v>
      </c>
      <c r="J29" s="80">
        <f>SUM(J23:J28)</f>
        <v>264276817</v>
      </c>
      <c r="K29" s="81">
        <f>SUM(K23:K28)</f>
        <v>18609748</v>
      </c>
      <c r="L29" s="81">
        <f t="shared" si="2"/>
        <v>282886565</v>
      </c>
      <c r="M29" s="43">
        <f t="shared" si="3"/>
        <v>0.28553722101399676</v>
      </c>
      <c r="N29" s="110">
        <f>SUM(N23:N28)</f>
        <v>220519359</v>
      </c>
      <c r="O29" s="111">
        <f>SUM(O23:O28)</f>
        <v>17982787</v>
      </c>
      <c r="P29" s="112">
        <f t="shared" si="4"/>
        <v>238502146</v>
      </c>
      <c r="Q29" s="43">
        <f t="shared" si="5"/>
        <v>0.2407369186115803</v>
      </c>
      <c r="R29" s="110">
        <f>SUM(R23:R28)</f>
        <v>0</v>
      </c>
      <c r="S29" s="112">
        <f>SUM(S23:S28)</f>
        <v>0</v>
      </c>
      <c r="T29" s="112">
        <f t="shared" si="6"/>
        <v>0</v>
      </c>
      <c r="U29" s="43">
        <f t="shared" si="7"/>
        <v>0</v>
      </c>
      <c r="V29" s="110">
        <f>SUM(V23:V28)</f>
        <v>0</v>
      </c>
      <c r="W29" s="112">
        <f>SUM(W23:W28)</f>
        <v>0</v>
      </c>
      <c r="X29" s="112">
        <f t="shared" si="8"/>
        <v>0</v>
      </c>
      <c r="Y29" s="43">
        <f t="shared" si="9"/>
        <v>0</v>
      </c>
      <c r="Z29" s="80">
        <f t="shared" si="10"/>
        <v>484796176</v>
      </c>
      <c r="AA29" s="81">
        <f t="shared" si="11"/>
        <v>36592535</v>
      </c>
      <c r="AB29" s="81">
        <f t="shared" si="12"/>
        <v>521388711</v>
      </c>
      <c r="AC29" s="43">
        <f t="shared" si="13"/>
        <v>0.5262741396255771</v>
      </c>
      <c r="AD29" s="80">
        <f>SUM(AD23:AD28)</f>
        <v>210058521</v>
      </c>
      <c r="AE29" s="81">
        <f>SUM(AE23:AE28)</f>
        <v>31724608</v>
      </c>
      <c r="AF29" s="81">
        <f t="shared" si="14"/>
        <v>241783129</v>
      </c>
      <c r="AG29" s="43">
        <f t="shared" si="15"/>
        <v>0.49704422415714156</v>
      </c>
      <c r="AH29" s="43">
        <f t="shared" si="16"/>
        <v>-0.013569941846521494</v>
      </c>
      <c r="AI29" s="62">
        <f>SUM(AI23:AI28)</f>
        <v>1080609515</v>
      </c>
      <c r="AJ29" s="62">
        <f>SUM(AJ23:AJ28)</f>
        <v>1042380319</v>
      </c>
      <c r="AK29" s="62">
        <f>SUM(AK23:AK28)</f>
        <v>537110718</v>
      </c>
      <c r="AL29" s="62"/>
    </row>
    <row r="30" spans="1:38" s="13" customFormat="1" ht="12.75">
      <c r="A30" s="29" t="s">
        <v>96</v>
      </c>
      <c r="B30" s="59" t="s">
        <v>587</v>
      </c>
      <c r="C30" s="131" t="s">
        <v>588</v>
      </c>
      <c r="D30" s="76">
        <v>115328800</v>
      </c>
      <c r="E30" s="77">
        <v>23154000</v>
      </c>
      <c r="F30" s="79">
        <f t="shared" si="0"/>
        <v>138482800</v>
      </c>
      <c r="G30" s="76">
        <v>115328800</v>
      </c>
      <c r="H30" s="77">
        <v>23154000</v>
      </c>
      <c r="I30" s="79">
        <f t="shared" si="1"/>
        <v>138482800</v>
      </c>
      <c r="J30" s="76">
        <v>31922627</v>
      </c>
      <c r="K30" s="77">
        <v>3709420</v>
      </c>
      <c r="L30" s="77">
        <f t="shared" si="2"/>
        <v>35632047</v>
      </c>
      <c r="M30" s="39">
        <f t="shared" si="3"/>
        <v>0.25730305135366993</v>
      </c>
      <c r="N30" s="104">
        <v>20061289</v>
      </c>
      <c r="O30" s="105">
        <v>2364411</v>
      </c>
      <c r="P30" s="106">
        <f t="shared" si="4"/>
        <v>22425700</v>
      </c>
      <c r="Q30" s="39">
        <f t="shared" si="5"/>
        <v>0.16193852232912678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51983916</v>
      </c>
      <c r="AA30" s="77">
        <f t="shared" si="11"/>
        <v>6073831</v>
      </c>
      <c r="AB30" s="77">
        <f t="shared" si="12"/>
        <v>58057747</v>
      </c>
      <c r="AC30" s="39">
        <f t="shared" si="13"/>
        <v>0.4192415736827967</v>
      </c>
      <c r="AD30" s="76">
        <v>23699603</v>
      </c>
      <c r="AE30" s="77">
        <v>4747743</v>
      </c>
      <c r="AF30" s="77">
        <f t="shared" si="14"/>
        <v>28447346</v>
      </c>
      <c r="AG30" s="39">
        <f t="shared" si="15"/>
        <v>0.6037492572510764</v>
      </c>
      <c r="AH30" s="39">
        <f t="shared" si="16"/>
        <v>-0.21167689949002622</v>
      </c>
      <c r="AI30" s="12">
        <v>117790477</v>
      </c>
      <c r="AJ30" s="12">
        <v>119815539</v>
      </c>
      <c r="AK30" s="12">
        <v>71115913</v>
      </c>
      <c r="AL30" s="12"/>
    </row>
    <row r="31" spans="1:38" s="13" customFormat="1" ht="12.75">
      <c r="A31" s="29" t="s">
        <v>96</v>
      </c>
      <c r="B31" s="59" t="s">
        <v>90</v>
      </c>
      <c r="C31" s="131" t="s">
        <v>91</v>
      </c>
      <c r="D31" s="76">
        <v>798969015</v>
      </c>
      <c r="E31" s="77">
        <v>118956201</v>
      </c>
      <c r="F31" s="78">
        <f t="shared" si="0"/>
        <v>917925216</v>
      </c>
      <c r="G31" s="76">
        <v>798969015</v>
      </c>
      <c r="H31" s="77">
        <v>118956201</v>
      </c>
      <c r="I31" s="79">
        <f t="shared" si="1"/>
        <v>917925216</v>
      </c>
      <c r="J31" s="76">
        <v>247781717</v>
      </c>
      <c r="K31" s="77">
        <v>21931404</v>
      </c>
      <c r="L31" s="77">
        <f t="shared" si="2"/>
        <v>269713121</v>
      </c>
      <c r="M31" s="39">
        <f t="shared" si="3"/>
        <v>0.29382907920899737</v>
      </c>
      <c r="N31" s="104">
        <v>173012804</v>
      </c>
      <c r="O31" s="105">
        <v>39221381</v>
      </c>
      <c r="P31" s="106">
        <f t="shared" si="4"/>
        <v>212234185</v>
      </c>
      <c r="Q31" s="39">
        <f t="shared" si="5"/>
        <v>0.23121075802323313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420794521</v>
      </c>
      <c r="AA31" s="77">
        <f t="shared" si="11"/>
        <v>61152785</v>
      </c>
      <c r="AB31" s="77">
        <f t="shared" si="12"/>
        <v>481947306</v>
      </c>
      <c r="AC31" s="39">
        <f t="shared" si="13"/>
        <v>0.5250398372322305</v>
      </c>
      <c r="AD31" s="76">
        <v>176176791</v>
      </c>
      <c r="AE31" s="77">
        <v>10176105</v>
      </c>
      <c r="AF31" s="77">
        <f t="shared" si="14"/>
        <v>186352896</v>
      </c>
      <c r="AG31" s="39">
        <f t="shared" si="15"/>
        <v>0.4850363475323346</v>
      </c>
      <c r="AH31" s="39">
        <f t="shared" si="16"/>
        <v>0.13888321327724373</v>
      </c>
      <c r="AI31" s="12">
        <v>767235441</v>
      </c>
      <c r="AJ31" s="12">
        <v>836547955</v>
      </c>
      <c r="AK31" s="12">
        <v>372137076</v>
      </c>
      <c r="AL31" s="12"/>
    </row>
    <row r="32" spans="1:38" s="13" customFormat="1" ht="12.75">
      <c r="A32" s="29" t="s">
        <v>96</v>
      </c>
      <c r="B32" s="59" t="s">
        <v>56</v>
      </c>
      <c r="C32" s="131" t="s">
        <v>57</v>
      </c>
      <c r="D32" s="76">
        <v>1831571064</v>
      </c>
      <c r="E32" s="77">
        <v>206159400</v>
      </c>
      <c r="F32" s="78">
        <f t="shared" si="0"/>
        <v>2037730464</v>
      </c>
      <c r="G32" s="76">
        <v>1831571064</v>
      </c>
      <c r="H32" s="77">
        <v>206159400</v>
      </c>
      <c r="I32" s="79">
        <f t="shared" si="1"/>
        <v>2037730464</v>
      </c>
      <c r="J32" s="76">
        <v>441773956</v>
      </c>
      <c r="K32" s="77">
        <v>41289383</v>
      </c>
      <c r="L32" s="77">
        <f t="shared" si="2"/>
        <v>483063339</v>
      </c>
      <c r="M32" s="39">
        <f t="shared" si="3"/>
        <v>0.2370594872747606</v>
      </c>
      <c r="N32" s="104">
        <v>385435673</v>
      </c>
      <c r="O32" s="105">
        <v>21750074</v>
      </c>
      <c r="P32" s="106">
        <f t="shared" si="4"/>
        <v>407185747</v>
      </c>
      <c r="Q32" s="39">
        <f t="shared" si="5"/>
        <v>0.1998231631678644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827209629</v>
      </c>
      <c r="AA32" s="77">
        <f t="shared" si="11"/>
        <v>63039457</v>
      </c>
      <c r="AB32" s="77">
        <f t="shared" si="12"/>
        <v>890249086</v>
      </c>
      <c r="AC32" s="39">
        <f t="shared" si="13"/>
        <v>0.436882650442625</v>
      </c>
      <c r="AD32" s="76">
        <v>265399306</v>
      </c>
      <c r="AE32" s="77">
        <v>57068499</v>
      </c>
      <c r="AF32" s="77">
        <f t="shared" si="14"/>
        <v>322467805</v>
      </c>
      <c r="AG32" s="39">
        <f t="shared" si="15"/>
        <v>0.3889142029173469</v>
      </c>
      <c r="AH32" s="39">
        <f t="shared" si="16"/>
        <v>0.2627175199707146</v>
      </c>
      <c r="AI32" s="12">
        <v>1751420169</v>
      </c>
      <c r="AJ32" s="12">
        <v>1688199704</v>
      </c>
      <c r="AK32" s="12">
        <v>681152179</v>
      </c>
      <c r="AL32" s="12"/>
    </row>
    <row r="33" spans="1:38" s="13" customFormat="1" ht="12.75">
      <c r="A33" s="29" t="s">
        <v>96</v>
      </c>
      <c r="B33" s="59" t="s">
        <v>589</v>
      </c>
      <c r="C33" s="131" t="s">
        <v>590</v>
      </c>
      <c r="D33" s="76">
        <v>210561176</v>
      </c>
      <c r="E33" s="77">
        <v>50274800</v>
      </c>
      <c r="F33" s="78">
        <f t="shared" si="0"/>
        <v>260835976</v>
      </c>
      <c r="G33" s="76">
        <v>210561176</v>
      </c>
      <c r="H33" s="77">
        <v>50274800</v>
      </c>
      <c r="I33" s="79">
        <f t="shared" si="1"/>
        <v>260835976</v>
      </c>
      <c r="J33" s="76">
        <v>61129363</v>
      </c>
      <c r="K33" s="77">
        <v>4708091</v>
      </c>
      <c r="L33" s="77">
        <f t="shared" si="2"/>
        <v>65837454</v>
      </c>
      <c r="M33" s="39">
        <f t="shared" si="3"/>
        <v>0.2524094068986864</v>
      </c>
      <c r="N33" s="104">
        <v>58631181</v>
      </c>
      <c r="O33" s="105">
        <v>10345226</v>
      </c>
      <c r="P33" s="106">
        <f t="shared" si="4"/>
        <v>68976407</v>
      </c>
      <c r="Q33" s="39">
        <f t="shared" si="5"/>
        <v>0.26444360957324387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119760544</v>
      </c>
      <c r="AA33" s="77">
        <f t="shared" si="11"/>
        <v>15053317</v>
      </c>
      <c r="AB33" s="77">
        <f t="shared" si="12"/>
        <v>134813861</v>
      </c>
      <c r="AC33" s="39">
        <f t="shared" si="13"/>
        <v>0.5168530164719303</v>
      </c>
      <c r="AD33" s="76">
        <v>47822091</v>
      </c>
      <c r="AE33" s="77">
        <v>0</v>
      </c>
      <c r="AF33" s="77">
        <f t="shared" si="14"/>
        <v>47822091</v>
      </c>
      <c r="AG33" s="39">
        <f t="shared" si="15"/>
        <v>0.5618309246390181</v>
      </c>
      <c r="AH33" s="39">
        <f t="shared" si="16"/>
        <v>0.4423544758843774</v>
      </c>
      <c r="AI33" s="12">
        <v>182483928</v>
      </c>
      <c r="AJ33" s="12">
        <v>182483928</v>
      </c>
      <c r="AK33" s="12">
        <v>102525114</v>
      </c>
      <c r="AL33" s="12"/>
    </row>
    <row r="34" spans="1:38" s="13" customFormat="1" ht="12.75">
      <c r="A34" s="29" t="s">
        <v>115</v>
      </c>
      <c r="B34" s="59" t="s">
        <v>591</v>
      </c>
      <c r="C34" s="131" t="s">
        <v>592</v>
      </c>
      <c r="D34" s="76">
        <v>254224574</v>
      </c>
      <c r="E34" s="77">
        <v>5304200</v>
      </c>
      <c r="F34" s="78">
        <f t="shared" si="0"/>
        <v>259528774</v>
      </c>
      <c r="G34" s="76">
        <v>254224574</v>
      </c>
      <c r="H34" s="77">
        <v>5304200</v>
      </c>
      <c r="I34" s="79">
        <f t="shared" si="1"/>
        <v>259528774</v>
      </c>
      <c r="J34" s="76">
        <v>67076190</v>
      </c>
      <c r="K34" s="77">
        <v>71334</v>
      </c>
      <c r="L34" s="77">
        <f t="shared" si="2"/>
        <v>67147524</v>
      </c>
      <c r="M34" s="39">
        <f t="shared" si="3"/>
        <v>0.2587286294505441</v>
      </c>
      <c r="N34" s="104">
        <v>54271384</v>
      </c>
      <c r="O34" s="105">
        <v>69124</v>
      </c>
      <c r="P34" s="106">
        <f t="shared" si="4"/>
        <v>54340508</v>
      </c>
      <c r="Q34" s="39">
        <f t="shared" si="5"/>
        <v>0.2093814383756924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121347574</v>
      </c>
      <c r="AA34" s="77">
        <f t="shared" si="11"/>
        <v>140458</v>
      </c>
      <c r="AB34" s="77">
        <f t="shared" si="12"/>
        <v>121488032</v>
      </c>
      <c r="AC34" s="39">
        <f t="shared" si="13"/>
        <v>0.4681100678262365</v>
      </c>
      <c r="AD34" s="76">
        <v>3679389</v>
      </c>
      <c r="AE34" s="77">
        <v>3660932</v>
      </c>
      <c r="AF34" s="77">
        <f t="shared" si="14"/>
        <v>7340321</v>
      </c>
      <c r="AG34" s="39">
        <f t="shared" si="15"/>
        <v>0.26364609650707377</v>
      </c>
      <c r="AH34" s="39">
        <f t="shared" si="16"/>
        <v>6.403015208735422</v>
      </c>
      <c r="AI34" s="12">
        <v>286626637</v>
      </c>
      <c r="AJ34" s="12">
        <v>326058820</v>
      </c>
      <c r="AK34" s="12">
        <v>75567994</v>
      </c>
      <c r="AL34" s="12"/>
    </row>
    <row r="35" spans="1:38" s="55" customFormat="1" ht="12.75">
      <c r="A35" s="60"/>
      <c r="B35" s="61" t="s">
        <v>593</v>
      </c>
      <c r="C35" s="135"/>
      <c r="D35" s="80">
        <f>SUM(D30:D34)</f>
        <v>3210654629</v>
      </c>
      <c r="E35" s="81">
        <f>SUM(E30:E34)</f>
        <v>403848601</v>
      </c>
      <c r="F35" s="89">
        <f t="shared" si="0"/>
        <v>3614503230</v>
      </c>
      <c r="G35" s="80">
        <f>SUM(G30:G34)</f>
        <v>3210654629</v>
      </c>
      <c r="H35" s="81">
        <f>SUM(H30:H34)</f>
        <v>403848601</v>
      </c>
      <c r="I35" s="82">
        <f t="shared" si="1"/>
        <v>3614503230</v>
      </c>
      <c r="J35" s="80">
        <f>SUM(J30:J34)</f>
        <v>849683853</v>
      </c>
      <c r="K35" s="81">
        <f>SUM(K30:K34)</f>
        <v>71709632</v>
      </c>
      <c r="L35" s="81">
        <f t="shared" si="2"/>
        <v>921393485</v>
      </c>
      <c r="M35" s="43">
        <f t="shared" si="3"/>
        <v>0.25491566236613933</v>
      </c>
      <c r="N35" s="110">
        <f>SUM(N30:N34)</f>
        <v>691412331</v>
      </c>
      <c r="O35" s="111">
        <f>SUM(O30:O34)</f>
        <v>73750216</v>
      </c>
      <c r="P35" s="112">
        <f t="shared" si="4"/>
        <v>765162547</v>
      </c>
      <c r="Q35" s="43">
        <f t="shared" si="5"/>
        <v>0.211692312417715</v>
      </c>
      <c r="R35" s="110">
        <f>SUM(R30:R34)</f>
        <v>0</v>
      </c>
      <c r="S35" s="112">
        <f>SUM(S30:S34)</f>
        <v>0</v>
      </c>
      <c r="T35" s="112">
        <f t="shared" si="6"/>
        <v>0</v>
      </c>
      <c r="U35" s="43">
        <f t="shared" si="7"/>
        <v>0</v>
      </c>
      <c r="V35" s="110">
        <f>SUM(V30:V34)</f>
        <v>0</v>
      </c>
      <c r="W35" s="112">
        <f>SUM(W30:W34)</f>
        <v>0</v>
      </c>
      <c r="X35" s="112">
        <f t="shared" si="8"/>
        <v>0</v>
      </c>
      <c r="Y35" s="43">
        <f t="shared" si="9"/>
        <v>0</v>
      </c>
      <c r="Z35" s="80">
        <f t="shared" si="10"/>
        <v>1541096184</v>
      </c>
      <c r="AA35" s="81">
        <f t="shared" si="11"/>
        <v>145459848</v>
      </c>
      <c r="AB35" s="81">
        <f t="shared" si="12"/>
        <v>1686556032</v>
      </c>
      <c r="AC35" s="43">
        <f t="shared" si="13"/>
        <v>0.4666079747838543</v>
      </c>
      <c r="AD35" s="80">
        <f>SUM(AD30:AD34)</f>
        <v>516777180</v>
      </c>
      <c r="AE35" s="81">
        <f>SUM(AE30:AE34)</f>
        <v>75653279</v>
      </c>
      <c r="AF35" s="81">
        <f t="shared" si="14"/>
        <v>592430459</v>
      </c>
      <c r="AG35" s="43">
        <f t="shared" si="15"/>
        <v>0.4194089568970452</v>
      </c>
      <c r="AH35" s="43">
        <f t="shared" si="16"/>
        <v>0.2915651708583067</v>
      </c>
      <c r="AI35" s="62">
        <f>SUM(AI30:AI34)</f>
        <v>3105556652</v>
      </c>
      <c r="AJ35" s="62">
        <f>SUM(AJ30:AJ34)</f>
        <v>3153105946</v>
      </c>
      <c r="AK35" s="62">
        <f>SUM(AK30:AK34)</f>
        <v>1302498276</v>
      </c>
      <c r="AL35" s="62"/>
    </row>
    <row r="36" spans="1:38" s="55" customFormat="1" ht="12.75">
      <c r="A36" s="60"/>
      <c r="B36" s="61" t="s">
        <v>594</v>
      </c>
      <c r="C36" s="135"/>
      <c r="D36" s="80">
        <f>SUM(D9:D14,D16:D21,D23:D28,D30:D34)</f>
        <v>9677458267</v>
      </c>
      <c r="E36" s="81">
        <f>SUM(E9:E14,E16:E21,E23:E28,E30:E34)</f>
        <v>2085514111</v>
      </c>
      <c r="F36" s="82">
        <f t="shared" si="0"/>
        <v>11762972378</v>
      </c>
      <c r="G36" s="80">
        <f>SUM(G9:G14,G16:G21,G23:G28,G30:G34)</f>
        <v>9677458267</v>
      </c>
      <c r="H36" s="81">
        <f>SUM(H9:H14,H16:H21,H23:H28,H30:H34)</f>
        <v>2085514111</v>
      </c>
      <c r="I36" s="89">
        <f t="shared" si="1"/>
        <v>11762972378</v>
      </c>
      <c r="J36" s="80">
        <f>SUM(J9:J14,J16:J21,J23:J28,J30:J34)</f>
        <v>2734670147</v>
      </c>
      <c r="K36" s="91">
        <f>SUM(K9:K14,K16:K21,K23:K28,K30:K34)</f>
        <v>232526324</v>
      </c>
      <c r="L36" s="81">
        <f t="shared" si="2"/>
        <v>2967196471</v>
      </c>
      <c r="M36" s="43">
        <f t="shared" si="3"/>
        <v>0.252248868368464</v>
      </c>
      <c r="N36" s="110">
        <f>SUM(N9:N14,N16:N21,N23:N28,N30:N34)</f>
        <v>2535698254</v>
      </c>
      <c r="O36" s="111">
        <f>SUM(O9:O14,O16:O21,O23:O28,O30:O34)</f>
        <v>325002545</v>
      </c>
      <c r="P36" s="112">
        <f t="shared" si="4"/>
        <v>2860700799</v>
      </c>
      <c r="Q36" s="43">
        <f t="shared" si="5"/>
        <v>0.24319540223951377</v>
      </c>
      <c r="R36" s="110">
        <f>SUM(R9:R14,R16:R21,R23:R28,R30:R34)</f>
        <v>0</v>
      </c>
      <c r="S36" s="112">
        <f>SUM(S9:S14,S16:S21,S23:S28,S30:S34)</f>
        <v>0</v>
      </c>
      <c r="T36" s="112">
        <f t="shared" si="6"/>
        <v>0</v>
      </c>
      <c r="U36" s="43">
        <f t="shared" si="7"/>
        <v>0</v>
      </c>
      <c r="V36" s="110">
        <f>SUM(V9:V14,V16:V21,V23:V28,V30:V34)</f>
        <v>0</v>
      </c>
      <c r="W36" s="112">
        <f>SUM(W9:W14,W16:W21,W23:W28,W30:W34)</f>
        <v>0</v>
      </c>
      <c r="X36" s="112">
        <f t="shared" si="8"/>
        <v>0</v>
      </c>
      <c r="Y36" s="43">
        <f t="shared" si="9"/>
        <v>0</v>
      </c>
      <c r="Z36" s="80">
        <f t="shared" si="10"/>
        <v>5270368401</v>
      </c>
      <c r="AA36" s="81">
        <f t="shared" si="11"/>
        <v>557528869</v>
      </c>
      <c r="AB36" s="81">
        <f t="shared" si="12"/>
        <v>5827897270</v>
      </c>
      <c r="AC36" s="43">
        <f t="shared" si="13"/>
        <v>0.4954442706079778</v>
      </c>
      <c r="AD36" s="80">
        <f>SUM(AD9:AD14,AD16:AD21,AD23:AD28,AD30:AD34)</f>
        <v>2103499189</v>
      </c>
      <c r="AE36" s="81">
        <f>SUM(AE9:AE14,AE16:AE21,AE23:AE28,AE30:AE34)</f>
        <v>259629550</v>
      </c>
      <c r="AF36" s="81">
        <f t="shared" si="14"/>
        <v>2363128739</v>
      </c>
      <c r="AG36" s="43">
        <f t="shared" si="15"/>
        <v>0.4755674097307031</v>
      </c>
      <c r="AH36" s="43">
        <f t="shared" si="16"/>
        <v>0.2105564761615808</v>
      </c>
      <c r="AI36" s="62">
        <f>SUM(AI9:AI14,AI16:AI21,AI23:AI28,AI30:AI34)</f>
        <v>10116831567</v>
      </c>
      <c r="AJ36" s="62">
        <f>SUM(AJ9:AJ14,AJ16:AJ21,AJ23:AJ28,AJ30:AJ34)</f>
        <v>10006571509</v>
      </c>
      <c r="AK36" s="62">
        <f>SUM(AK9:AK14,AK16:AK21,AK23:AK28,AK30:AK34)</f>
        <v>4811235383</v>
      </c>
      <c r="AL36" s="62"/>
    </row>
    <row r="37" spans="1:38" s="13" customFormat="1" ht="12.75">
      <c r="A37" s="63"/>
      <c r="B37" s="64"/>
      <c r="C37" s="65"/>
      <c r="D37" s="92"/>
      <c r="E37" s="92"/>
      <c r="F37" s="93"/>
      <c r="G37" s="94"/>
      <c r="H37" s="92"/>
      <c r="I37" s="95"/>
      <c r="J37" s="94"/>
      <c r="K37" s="96"/>
      <c r="L37" s="92"/>
      <c r="M37" s="69"/>
      <c r="N37" s="94"/>
      <c r="O37" s="96"/>
      <c r="P37" s="92"/>
      <c r="Q37" s="69"/>
      <c r="R37" s="94"/>
      <c r="S37" s="96"/>
      <c r="T37" s="92"/>
      <c r="U37" s="69"/>
      <c r="V37" s="94"/>
      <c r="W37" s="96"/>
      <c r="X37" s="92"/>
      <c r="Y37" s="69"/>
      <c r="Z37" s="94"/>
      <c r="AA37" s="96"/>
      <c r="AB37" s="92"/>
      <c r="AC37" s="69"/>
      <c r="AD37" s="94"/>
      <c r="AE37" s="92"/>
      <c r="AF37" s="92"/>
      <c r="AG37" s="69"/>
      <c r="AH37" s="69"/>
      <c r="AI37" s="12"/>
      <c r="AJ37" s="12"/>
      <c r="AK37" s="12"/>
      <c r="AL37" s="12"/>
    </row>
    <row r="38" spans="1:38" s="13" customFormat="1" ht="12.75">
      <c r="A38" s="12"/>
      <c r="B38" s="56"/>
      <c r="C38" s="133"/>
      <c r="D38" s="87"/>
      <c r="E38" s="87"/>
      <c r="F38" s="87"/>
      <c r="G38" s="87"/>
      <c r="H38" s="87"/>
      <c r="I38" s="87"/>
      <c r="J38" s="87"/>
      <c r="K38" s="87"/>
      <c r="L38" s="87"/>
      <c r="M38" s="12"/>
      <c r="N38" s="87"/>
      <c r="O38" s="87"/>
      <c r="P38" s="87"/>
      <c r="Q38" s="12"/>
      <c r="R38" s="87"/>
      <c r="S38" s="87"/>
      <c r="T38" s="87"/>
      <c r="U38" s="12"/>
      <c r="V38" s="87"/>
      <c r="W38" s="87"/>
      <c r="X38" s="87"/>
      <c r="Y38" s="12"/>
      <c r="Z38" s="87"/>
      <c r="AA38" s="87"/>
      <c r="AB38" s="87"/>
      <c r="AC38" s="12"/>
      <c r="AD38" s="87"/>
      <c r="AE38" s="87"/>
      <c r="AF38" s="87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36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41</v>
      </c>
      <c r="C9" s="131" t="s">
        <v>42</v>
      </c>
      <c r="D9" s="76">
        <v>21981235249</v>
      </c>
      <c r="E9" s="77">
        <v>5089866927</v>
      </c>
      <c r="F9" s="78">
        <f>$D9+$E9</f>
        <v>27071102176</v>
      </c>
      <c r="G9" s="76">
        <v>21970216747</v>
      </c>
      <c r="H9" s="77">
        <v>5615373937</v>
      </c>
      <c r="I9" s="79">
        <f>$G9+$H9</f>
        <v>27585590684</v>
      </c>
      <c r="J9" s="76">
        <v>5533832802</v>
      </c>
      <c r="K9" s="77">
        <v>354885547</v>
      </c>
      <c r="L9" s="77">
        <f>$J9+$K9</f>
        <v>5888718349</v>
      </c>
      <c r="M9" s="39">
        <f>IF($F9=0,0,$L9/$F9)</f>
        <v>0.21752783875274453</v>
      </c>
      <c r="N9" s="104">
        <v>5052434687</v>
      </c>
      <c r="O9" s="105">
        <v>863961652</v>
      </c>
      <c r="P9" s="106">
        <f>$N9+$O9</f>
        <v>5916396339</v>
      </c>
      <c r="Q9" s="39">
        <f>IF($F9=0,0,$P9/$F9)</f>
        <v>0.2185502570429218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10586267489</v>
      </c>
      <c r="AA9" s="77">
        <f>$K9+$O9</f>
        <v>1218847199</v>
      </c>
      <c r="AB9" s="77">
        <f>$Z9+$AA9</f>
        <v>11805114688</v>
      </c>
      <c r="AC9" s="39">
        <f>IF($F9=0,0,$AB9/$F9)</f>
        <v>0.43607809579566637</v>
      </c>
      <c r="AD9" s="76">
        <v>4316494472</v>
      </c>
      <c r="AE9" s="77">
        <v>610987857</v>
      </c>
      <c r="AF9" s="77">
        <f>$AD9+$AE9</f>
        <v>4927482329</v>
      </c>
      <c r="AG9" s="39">
        <f>IF($AI9=0,0,$AK9/$AI9)</f>
        <v>0.4451345776851702</v>
      </c>
      <c r="AH9" s="39">
        <f>IF($AF9=0,0,(($P9/$AF9)-1))</f>
        <v>0.20069356802760852</v>
      </c>
      <c r="AI9" s="12">
        <v>23049361832</v>
      </c>
      <c r="AJ9" s="12">
        <v>23459723647</v>
      </c>
      <c r="AK9" s="12">
        <v>10260067945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21981235249</v>
      </c>
      <c r="E10" s="81">
        <f>E9</f>
        <v>5089866927</v>
      </c>
      <c r="F10" s="82">
        <f aca="true" t="shared" si="0" ref="F10:F45">$D10+$E10</f>
        <v>27071102176</v>
      </c>
      <c r="G10" s="80">
        <f>G9</f>
        <v>21970216747</v>
      </c>
      <c r="H10" s="81">
        <f>H9</f>
        <v>5615373937</v>
      </c>
      <c r="I10" s="82">
        <f aca="true" t="shared" si="1" ref="I10:I45">$G10+$H10</f>
        <v>27585590684</v>
      </c>
      <c r="J10" s="80">
        <f>J9</f>
        <v>5533832802</v>
      </c>
      <c r="K10" s="81">
        <f>K9</f>
        <v>354885547</v>
      </c>
      <c r="L10" s="81">
        <f aca="true" t="shared" si="2" ref="L10:L45">$J10+$K10</f>
        <v>5888718349</v>
      </c>
      <c r="M10" s="43">
        <f aca="true" t="shared" si="3" ref="M10:M45">IF($F10=0,0,$L10/$F10)</f>
        <v>0.21752783875274453</v>
      </c>
      <c r="N10" s="110">
        <f>N9</f>
        <v>5052434687</v>
      </c>
      <c r="O10" s="111">
        <f>O9</f>
        <v>863961652</v>
      </c>
      <c r="P10" s="112">
        <f aca="true" t="shared" si="4" ref="P10:P45">$N10+$O10</f>
        <v>5916396339</v>
      </c>
      <c r="Q10" s="43">
        <f aca="true" t="shared" si="5" ref="Q10:Q45">IF($F10=0,0,$P10/$F10)</f>
        <v>0.2185502570429218</v>
      </c>
      <c r="R10" s="110">
        <f>R9</f>
        <v>0</v>
      </c>
      <c r="S10" s="112">
        <f>S9</f>
        <v>0</v>
      </c>
      <c r="T10" s="112">
        <f aca="true" t="shared" si="6" ref="T10:T45">$R10+$S10</f>
        <v>0</v>
      </c>
      <c r="U10" s="43">
        <f aca="true" t="shared" si="7" ref="U10:U45">IF($I10=0,0,$T10/$I10)</f>
        <v>0</v>
      </c>
      <c r="V10" s="110">
        <f>V9</f>
        <v>0</v>
      </c>
      <c r="W10" s="112">
        <f>W9</f>
        <v>0</v>
      </c>
      <c r="X10" s="112">
        <f aca="true" t="shared" si="8" ref="X10:X45">$V10+$W10</f>
        <v>0</v>
      </c>
      <c r="Y10" s="43">
        <f aca="true" t="shared" si="9" ref="Y10:Y45">IF($I10=0,0,$X10/$I10)</f>
        <v>0</v>
      </c>
      <c r="Z10" s="80">
        <f aca="true" t="shared" si="10" ref="Z10:Z45">$J10+$N10</f>
        <v>10586267489</v>
      </c>
      <c r="AA10" s="81">
        <f aca="true" t="shared" si="11" ref="AA10:AA45">$K10+$O10</f>
        <v>1218847199</v>
      </c>
      <c r="AB10" s="81">
        <f aca="true" t="shared" si="12" ref="AB10:AB45">$Z10+$AA10</f>
        <v>11805114688</v>
      </c>
      <c r="AC10" s="43">
        <f aca="true" t="shared" si="13" ref="AC10:AC45">IF($F10=0,0,$AB10/$F10)</f>
        <v>0.43607809579566637</v>
      </c>
      <c r="AD10" s="80">
        <f>AD9</f>
        <v>4316494472</v>
      </c>
      <c r="AE10" s="81">
        <f>AE9</f>
        <v>610987857</v>
      </c>
      <c r="AF10" s="81">
        <f aca="true" t="shared" si="14" ref="AF10:AF45">$AD10+$AE10</f>
        <v>4927482329</v>
      </c>
      <c r="AG10" s="43">
        <f aca="true" t="shared" si="15" ref="AG10:AG45">IF($AI10=0,0,$AK10/$AI10)</f>
        <v>0.4451345776851702</v>
      </c>
      <c r="AH10" s="43">
        <f aca="true" t="shared" si="16" ref="AH10:AH45">IF($AF10=0,0,(($P10/$AF10)-1))</f>
        <v>0.20069356802760852</v>
      </c>
      <c r="AI10" s="62">
        <f>AI9</f>
        <v>23049361832</v>
      </c>
      <c r="AJ10" s="62">
        <f>AJ9</f>
        <v>23459723647</v>
      </c>
      <c r="AK10" s="62">
        <f>AK9</f>
        <v>10260067945</v>
      </c>
      <c r="AL10" s="62"/>
    </row>
    <row r="11" spans="1:38" s="13" customFormat="1" ht="12.75">
      <c r="A11" s="29" t="s">
        <v>96</v>
      </c>
      <c r="B11" s="59" t="s">
        <v>595</v>
      </c>
      <c r="C11" s="131" t="s">
        <v>596</v>
      </c>
      <c r="D11" s="76">
        <v>159392910</v>
      </c>
      <c r="E11" s="77">
        <v>48835571</v>
      </c>
      <c r="F11" s="78">
        <f t="shared" si="0"/>
        <v>208228481</v>
      </c>
      <c r="G11" s="76">
        <v>159392910</v>
      </c>
      <c r="H11" s="77">
        <v>48835571</v>
      </c>
      <c r="I11" s="79">
        <f t="shared" si="1"/>
        <v>208228481</v>
      </c>
      <c r="J11" s="76">
        <v>44322277</v>
      </c>
      <c r="K11" s="77">
        <v>9132408</v>
      </c>
      <c r="L11" s="77">
        <f t="shared" si="2"/>
        <v>53454685</v>
      </c>
      <c r="M11" s="39">
        <f t="shared" si="3"/>
        <v>0.2567116887338769</v>
      </c>
      <c r="N11" s="104">
        <v>40830284</v>
      </c>
      <c r="O11" s="105">
        <v>12196158</v>
      </c>
      <c r="P11" s="106">
        <f t="shared" si="4"/>
        <v>53026442</v>
      </c>
      <c r="Q11" s="39">
        <f t="shared" si="5"/>
        <v>0.25465508726445546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85152561</v>
      </c>
      <c r="AA11" s="77">
        <f t="shared" si="11"/>
        <v>21328566</v>
      </c>
      <c r="AB11" s="77">
        <f t="shared" si="12"/>
        <v>106481127</v>
      </c>
      <c r="AC11" s="39">
        <f t="shared" si="13"/>
        <v>0.5113667759983324</v>
      </c>
      <c r="AD11" s="76">
        <v>32848778</v>
      </c>
      <c r="AE11" s="77">
        <v>15633111</v>
      </c>
      <c r="AF11" s="77">
        <f t="shared" si="14"/>
        <v>48481889</v>
      </c>
      <c r="AG11" s="39">
        <f t="shared" si="15"/>
        <v>0.48570407831856355</v>
      </c>
      <c r="AH11" s="39">
        <f t="shared" si="16"/>
        <v>0.09373712728066352</v>
      </c>
      <c r="AI11" s="12">
        <v>193977000</v>
      </c>
      <c r="AJ11" s="12">
        <v>193977000</v>
      </c>
      <c r="AK11" s="12">
        <v>94215420</v>
      </c>
      <c r="AL11" s="12"/>
    </row>
    <row r="12" spans="1:38" s="13" customFormat="1" ht="12.75">
      <c r="A12" s="29" t="s">
        <v>96</v>
      </c>
      <c r="B12" s="59" t="s">
        <v>597</v>
      </c>
      <c r="C12" s="131" t="s">
        <v>598</v>
      </c>
      <c r="D12" s="76">
        <v>135927765</v>
      </c>
      <c r="E12" s="77">
        <v>62797918</v>
      </c>
      <c r="F12" s="78">
        <f t="shared" si="0"/>
        <v>198725683</v>
      </c>
      <c r="G12" s="76">
        <v>135927765</v>
      </c>
      <c r="H12" s="77">
        <v>62797918</v>
      </c>
      <c r="I12" s="79">
        <f t="shared" si="1"/>
        <v>198725683</v>
      </c>
      <c r="J12" s="76">
        <v>37770494</v>
      </c>
      <c r="K12" s="77">
        <v>5345070</v>
      </c>
      <c r="L12" s="77">
        <f t="shared" si="2"/>
        <v>43115564</v>
      </c>
      <c r="M12" s="39">
        <f t="shared" si="3"/>
        <v>0.2169602003581993</v>
      </c>
      <c r="N12" s="104">
        <v>32257280</v>
      </c>
      <c r="O12" s="105">
        <v>9733462</v>
      </c>
      <c r="P12" s="106">
        <f t="shared" si="4"/>
        <v>41990742</v>
      </c>
      <c r="Q12" s="39">
        <f t="shared" si="5"/>
        <v>0.21130002607664958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70027774</v>
      </c>
      <c r="AA12" s="77">
        <f t="shared" si="11"/>
        <v>15078532</v>
      </c>
      <c r="AB12" s="77">
        <f t="shared" si="12"/>
        <v>85106306</v>
      </c>
      <c r="AC12" s="39">
        <f t="shared" si="13"/>
        <v>0.4282602264348489</v>
      </c>
      <c r="AD12" s="76">
        <v>23024186</v>
      </c>
      <c r="AE12" s="77">
        <v>3699156</v>
      </c>
      <c r="AF12" s="77">
        <f t="shared" si="14"/>
        <v>26723342</v>
      </c>
      <c r="AG12" s="39">
        <f t="shared" si="15"/>
        <v>0.39086695828487406</v>
      </c>
      <c r="AH12" s="39">
        <f t="shared" si="16"/>
        <v>0.5713132736167505</v>
      </c>
      <c r="AI12" s="12">
        <v>161964967</v>
      </c>
      <c r="AJ12" s="12">
        <v>192784859</v>
      </c>
      <c r="AK12" s="12">
        <v>63306754</v>
      </c>
      <c r="AL12" s="12"/>
    </row>
    <row r="13" spans="1:38" s="13" customFormat="1" ht="12.75">
      <c r="A13" s="29" t="s">
        <v>96</v>
      </c>
      <c r="B13" s="59" t="s">
        <v>599</v>
      </c>
      <c r="C13" s="131" t="s">
        <v>600</v>
      </c>
      <c r="D13" s="76">
        <v>170748288</v>
      </c>
      <c r="E13" s="77">
        <v>36265519</v>
      </c>
      <c r="F13" s="78">
        <f t="shared" si="0"/>
        <v>207013807</v>
      </c>
      <c r="G13" s="76">
        <v>170748288</v>
      </c>
      <c r="H13" s="77">
        <v>36265519</v>
      </c>
      <c r="I13" s="79">
        <f t="shared" si="1"/>
        <v>207013807</v>
      </c>
      <c r="J13" s="76">
        <v>51839545</v>
      </c>
      <c r="K13" s="77">
        <v>1747178</v>
      </c>
      <c r="L13" s="77">
        <f t="shared" si="2"/>
        <v>53586723</v>
      </c>
      <c r="M13" s="39">
        <f t="shared" si="3"/>
        <v>0.258855792164626</v>
      </c>
      <c r="N13" s="104">
        <v>37106703</v>
      </c>
      <c r="O13" s="105">
        <v>10590031</v>
      </c>
      <c r="P13" s="106">
        <f t="shared" si="4"/>
        <v>47696734</v>
      </c>
      <c r="Q13" s="39">
        <f t="shared" si="5"/>
        <v>0.2304036367970374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88946248</v>
      </c>
      <c r="AA13" s="77">
        <f t="shared" si="11"/>
        <v>12337209</v>
      </c>
      <c r="AB13" s="77">
        <f t="shared" si="12"/>
        <v>101283457</v>
      </c>
      <c r="AC13" s="39">
        <f t="shared" si="13"/>
        <v>0.4892594289616634</v>
      </c>
      <c r="AD13" s="76">
        <v>31365559</v>
      </c>
      <c r="AE13" s="77">
        <v>4647965</v>
      </c>
      <c r="AF13" s="77">
        <f t="shared" si="14"/>
        <v>36013524</v>
      </c>
      <c r="AG13" s="39">
        <f t="shared" si="15"/>
        <v>0.4711722356210986</v>
      </c>
      <c r="AH13" s="39">
        <f t="shared" si="16"/>
        <v>0.3244117404339548</v>
      </c>
      <c r="AI13" s="12">
        <v>181756949</v>
      </c>
      <c r="AJ13" s="12">
        <v>195096348</v>
      </c>
      <c r="AK13" s="12">
        <v>85638828</v>
      </c>
      <c r="AL13" s="12"/>
    </row>
    <row r="14" spans="1:38" s="13" customFormat="1" ht="12.75">
      <c r="A14" s="29" t="s">
        <v>96</v>
      </c>
      <c r="B14" s="59" t="s">
        <v>601</v>
      </c>
      <c r="C14" s="131" t="s">
        <v>602</v>
      </c>
      <c r="D14" s="76">
        <v>634637245</v>
      </c>
      <c r="E14" s="77">
        <v>136571374</v>
      </c>
      <c r="F14" s="78">
        <f t="shared" si="0"/>
        <v>771208619</v>
      </c>
      <c r="G14" s="76">
        <v>634637245</v>
      </c>
      <c r="H14" s="77">
        <v>136571374</v>
      </c>
      <c r="I14" s="79">
        <f t="shared" si="1"/>
        <v>771208619</v>
      </c>
      <c r="J14" s="76">
        <v>251036991</v>
      </c>
      <c r="K14" s="77">
        <v>24140208</v>
      </c>
      <c r="L14" s="77">
        <f t="shared" si="2"/>
        <v>275177199</v>
      </c>
      <c r="M14" s="39">
        <f t="shared" si="3"/>
        <v>0.35681291964399064</v>
      </c>
      <c r="N14" s="104">
        <v>101931746</v>
      </c>
      <c r="O14" s="105">
        <v>27219600</v>
      </c>
      <c r="P14" s="106">
        <f t="shared" si="4"/>
        <v>129151346</v>
      </c>
      <c r="Q14" s="39">
        <f t="shared" si="5"/>
        <v>0.1674661600222598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352968737</v>
      </c>
      <c r="AA14" s="77">
        <f t="shared" si="11"/>
        <v>51359808</v>
      </c>
      <c r="AB14" s="77">
        <f t="shared" si="12"/>
        <v>404328545</v>
      </c>
      <c r="AC14" s="39">
        <f t="shared" si="13"/>
        <v>0.5242790796662504</v>
      </c>
      <c r="AD14" s="76">
        <v>104818353</v>
      </c>
      <c r="AE14" s="77">
        <v>16310442</v>
      </c>
      <c r="AF14" s="77">
        <f t="shared" si="14"/>
        <v>121128795</v>
      </c>
      <c r="AG14" s="39">
        <f t="shared" si="15"/>
        <v>0.453436768044153</v>
      </c>
      <c r="AH14" s="39">
        <f t="shared" si="16"/>
        <v>0.06623157606744123</v>
      </c>
      <c r="AI14" s="12">
        <v>782615939</v>
      </c>
      <c r="AJ14" s="12">
        <v>782615939</v>
      </c>
      <c r="AK14" s="12">
        <v>354866842</v>
      </c>
      <c r="AL14" s="12"/>
    </row>
    <row r="15" spans="1:38" s="13" customFormat="1" ht="12.75">
      <c r="A15" s="29" t="s">
        <v>96</v>
      </c>
      <c r="B15" s="59" t="s">
        <v>603</v>
      </c>
      <c r="C15" s="131" t="s">
        <v>604</v>
      </c>
      <c r="D15" s="76">
        <v>358130225</v>
      </c>
      <c r="E15" s="77">
        <v>96348657</v>
      </c>
      <c r="F15" s="78">
        <f t="shared" si="0"/>
        <v>454478882</v>
      </c>
      <c r="G15" s="76">
        <v>358130225</v>
      </c>
      <c r="H15" s="77">
        <v>96348657</v>
      </c>
      <c r="I15" s="79">
        <f t="shared" si="1"/>
        <v>454478882</v>
      </c>
      <c r="J15" s="76">
        <v>86425365</v>
      </c>
      <c r="K15" s="77">
        <v>24613996</v>
      </c>
      <c r="L15" s="77">
        <f t="shared" si="2"/>
        <v>111039361</v>
      </c>
      <c r="M15" s="39">
        <f t="shared" si="3"/>
        <v>0.24432237755768815</v>
      </c>
      <c r="N15" s="104">
        <v>82296546</v>
      </c>
      <c r="O15" s="105">
        <v>30095662</v>
      </c>
      <c r="P15" s="106">
        <f t="shared" si="4"/>
        <v>112392208</v>
      </c>
      <c r="Q15" s="39">
        <f t="shared" si="5"/>
        <v>0.24729907692388664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168721911</v>
      </c>
      <c r="AA15" s="77">
        <f t="shared" si="11"/>
        <v>54709658</v>
      </c>
      <c r="AB15" s="77">
        <f t="shared" si="12"/>
        <v>223431569</v>
      </c>
      <c r="AC15" s="39">
        <f t="shared" si="13"/>
        <v>0.4916214544815748</v>
      </c>
      <c r="AD15" s="76">
        <v>71536375</v>
      </c>
      <c r="AE15" s="77">
        <v>23840420</v>
      </c>
      <c r="AF15" s="77">
        <f t="shared" si="14"/>
        <v>95376795</v>
      </c>
      <c r="AG15" s="39">
        <f t="shared" si="15"/>
        <v>0.44142102937883065</v>
      </c>
      <c r="AH15" s="39">
        <f t="shared" si="16"/>
        <v>0.17840202116248505</v>
      </c>
      <c r="AI15" s="12">
        <v>401725009</v>
      </c>
      <c r="AJ15" s="12">
        <v>418086812</v>
      </c>
      <c r="AK15" s="12">
        <v>177329867</v>
      </c>
      <c r="AL15" s="12"/>
    </row>
    <row r="16" spans="1:38" s="13" customFormat="1" ht="12.75">
      <c r="A16" s="29" t="s">
        <v>115</v>
      </c>
      <c r="B16" s="59" t="s">
        <v>605</v>
      </c>
      <c r="C16" s="131" t="s">
        <v>606</v>
      </c>
      <c r="D16" s="76">
        <v>224137390</v>
      </c>
      <c r="E16" s="77">
        <v>30810300</v>
      </c>
      <c r="F16" s="78">
        <f t="shared" si="0"/>
        <v>254947690</v>
      </c>
      <c r="G16" s="76">
        <v>224137390</v>
      </c>
      <c r="H16" s="77">
        <v>30810300</v>
      </c>
      <c r="I16" s="79">
        <f t="shared" si="1"/>
        <v>254947690</v>
      </c>
      <c r="J16" s="76">
        <v>54704904</v>
      </c>
      <c r="K16" s="77">
        <v>1590812</v>
      </c>
      <c r="L16" s="77">
        <f t="shared" si="2"/>
        <v>56295716</v>
      </c>
      <c r="M16" s="39">
        <f t="shared" si="3"/>
        <v>0.22081281065931604</v>
      </c>
      <c r="N16" s="104">
        <v>77359321</v>
      </c>
      <c r="O16" s="105">
        <v>3376699</v>
      </c>
      <c r="P16" s="106">
        <f t="shared" si="4"/>
        <v>80736020</v>
      </c>
      <c r="Q16" s="39">
        <f t="shared" si="5"/>
        <v>0.3166768053477951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132064225</v>
      </c>
      <c r="AA16" s="77">
        <f t="shared" si="11"/>
        <v>4967511</v>
      </c>
      <c r="AB16" s="77">
        <f t="shared" si="12"/>
        <v>137031736</v>
      </c>
      <c r="AC16" s="39">
        <f t="shared" si="13"/>
        <v>0.5374896160071111</v>
      </c>
      <c r="AD16" s="76">
        <v>67255075</v>
      </c>
      <c r="AE16" s="77">
        <v>10201017</v>
      </c>
      <c r="AF16" s="77">
        <f t="shared" si="14"/>
        <v>77456092</v>
      </c>
      <c r="AG16" s="39">
        <f t="shared" si="15"/>
        <v>0.4496309667679732</v>
      </c>
      <c r="AH16" s="39">
        <f t="shared" si="16"/>
        <v>0.04234564274169683</v>
      </c>
      <c r="AI16" s="12">
        <v>296282260</v>
      </c>
      <c r="AJ16" s="12">
        <v>296282260</v>
      </c>
      <c r="AK16" s="12">
        <v>133217679</v>
      </c>
      <c r="AL16" s="12"/>
    </row>
    <row r="17" spans="1:38" s="55" customFormat="1" ht="12.75">
      <c r="A17" s="60"/>
      <c r="B17" s="61" t="s">
        <v>607</v>
      </c>
      <c r="C17" s="135"/>
      <c r="D17" s="80">
        <f>SUM(D11:D16)</f>
        <v>1682973823</v>
      </c>
      <c r="E17" s="81">
        <f>SUM(E11:E16)</f>
        <v>411629339</v>
      </c>
      <c r="F17" s="89">
        <f t="shared" si="0"/>
        <v>2094603162</v>
      </c>
      <c r="G17" s="80">
        <f>SUM(G11:G16)</f>
        <v>1682973823</v>
      </c>
      <c r="H17" s="81">
        <f>SUM(H11:H16)</f>
        <v>411629339</v>
      </c>
      <c r="I17" s="82">
        <f t="shared" si="1"/>
        <v>2094603162</v>
      </c>
      <c r="J17" s="80">
        <f>SUM(J11:J16)</f>
        <v>526099576</v>
      </c>
      <c r="K17" s="81">
        <f>SUM(K11:K16)</f>
        <v>66569672</v>
      </c>
      <c r="L17" s="81">
        <f t="shared" si="2"/>
        <v>592669248</v>
      </c>
      <c r="M17" s="43">
        <f t="shared" si="3"/>
        <v>0.28295061267552885</v>
      </c>
      <c r="N17" s="110">
        <f>SUM(N11:N16)</f>
        <v>371781880</v>
      </c>
      <c r="O17" s="111">
        <f>SUM(O11:O16)</f>
        <v>93211612</v>
      </c>
      <c r="P17" s="112">
        <f t="shared" si="4"/>
        <v>464993492</v>
      </c>
      <c r="Q17" s="43">
        <f t="shared" si="5"/>
        <v>0.2219959849368355</v>
      </c>
      <c r="R17" s="110">
        <f>SUM(R11:R16)</f>
        <v>0</v>
      </c>
      <c r="S17" s="112">
        <f>SUM(S11:S16)</f>
        <v>0</v>
      </c>
      <c r="T17" s="112">
        <f t="shared" si="6"/>
        <v>0</v>
      </c>
      <c r="U17" s="43">
        <f t="shared" si="7"/>
        <v>0</v>
      </c>
      <c r="V17" s="110">
        <f>SUM(V11:V16)</f>
        <v>0</v>
      </c>
      <c r="W17" s="112">
        <f>SUM(W11:W16)</f>
        <v>0</v>
      </c>
      <c r="X17" s="112">
        <f t="shared" si="8"/>
        <v>0</v>
      </c>
      <c r="Y17" s="43">
        <f t="shared" si="9"/>
        <v>0</v>
      </c>
      <c r="Z17" s="80">
        <f t="shared" si="10"/>
        <v>897881456</v>
      </c>
      <c r="AA17" s="81">
        <f t="shared" si="11"/>
        <v>159781284</v>
      </c>
      <c r="AB17" s="81">
        <f t="shared" si="12"/>
        <v>1057662740</v>
      </c>
      <c r="AC17" s="43">
        <f t="shared" si="13"/>
        <v>0.5049465976123644</v>
      </c>
      <c r="AD17" s="80">
        <f>SUM(AD11:AD16)</f>
        <v>330848326</v>
      </c>
      <c r="AE17" s="81">
        <f>SUM(AE11:AE16)</f>
        <v>74332111</v>
      </c>
      <c r="AF17" s="81">
        <f t="shared" si="14"/>
        <v>405180437</v>
      </c>
      <c r="AG17" s="43">
        <f t="shared" si="15"/>
        <v>0.45016371727588517</v>
      </c>
      <c r="AH17" s="43">
        <f t="shared" si="16"/>
        <v>0.1476207870322228</v>
      </c>
      <c r="AI17" s="62">
        <f>SUM(AI11:AI16)</f>
        <v>2018322124</v>
      </c>
      <c r="AJ17" s="62">
        <f>SUM(AJ11:AJ16)</f>
        <v>2078843218</v>
      </c>
      <c r="AK17" s="62">
        <f>SUM(AK11:AK16)</f>
        <v>908575390</v>
      </c>
      <c r="AL17" s="62"/>
    </row>
    <row r="18" spans="1:38" s="13" customFormat="1" ht="12.75">
      <c r="A18" s="29" t="s">
        <v>96</v>
      </c>
      <c r="B18" s="59" t="s">
        <v>608</v>
      </c>
      <c r="C18" s="131" t="s">
        <v>609</v>
      </c>
      <c r="D18" s="76">
        <v>290175555</v>
      </c>
      <c r="E18" s="77">
        <v>67696534</v>
      </c>
      <c r="F18" s="78">
        <f t="shared" si="0"/>
        <v>357872089</v>
      </c>
      <c r="G18" s="76">
        <v>290643470</v>
      </c>
      <c r="H18" s="77">
        <v>75826047</v>
      </c>
      <c r="I18" s="79">
        <f t="shared" si="1"/>
        <v>366469517</v>
      </c>
      <c r="J18" s="76">
        <v>118750742</v>
      </c>
      <c r="K18" s="77">
        <v>2548189</v>
      </c>
      <c r="L18" s="77">
        <f t="shared" si="2"/>
        <v>121298931</v>
      </c>
      <c r="M18" s="39">
        <f t="shared" si="3"/>
        <v>0.3389449323610146</v>
      </c>
      <c r="N18" s="104">
        <v>42121629</v>
      </c>
      <c r="O18" s="105">
        <v>9601015</v>
      </c>
      <c r="P18" s="106">
        <f t="shared" si="4"/>
        <v>51722644</v>
      </c>
      <c r="Q18" s="39">
        <f t="shared" si="5"/>
        <v>0.14452829820992272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160872371</v>
      </c>
      <c r="AA18" s="77">
        <f t="shared" si="11"/>
        <v>12149204</v>
      </c>
      <c r="AB18" s="77">
        <f t="shared" si="12"/>
        <v>173021575</v>
      </c>
      <c r="AC18" s="39">
        <f t="shared" si="13"/>
        <v>0.48347323057093733</v>
      </c>
      <c r="AD18" s="76">
        <v>39060575</v>
      </c>
      <c r="AE18" s="77">
        <v>16525748</v>
      </c>
      <c r="AF18" s="77">
        <f t="shared" si="14"/>
        <v>55586323</v>
      </c>
      <c r="AG18" s="39">
        <f t="shared" si="15"/>
        <v>0.48997412711115196</v>
      </c>
      <c r="AH18" s="39">
        <f t="shared" si="16"/>
        <v>-0.06950772764732072</v>
      </c>
      <c r="AI18" s="12">
        <v>325976355</v>
      </c>
      <c r="AJ18" s="12">
        <v>334291094</v>
      </c>
      <c r="AK18" s="12">
        <v>159719980</v>
      </c>
      <c r="AL18" s="12"/>
    </row>
    <row r="19" spans="1:38" s="13" customFormat="1" ht="12.75">
      <c r="A19" s="29" t="s">
        <v>96</v>
      </c>
      <c r="B19" s="59" t="s">
        <v>58</v>
      </c>
      <c r="C19" s="131" t="s">
        <v>59</v>
      </c>
      <c r="D19" s="76">
        <v>1241379906</v>
      </c>
      <c r="E19" s="77">
        <v>363022855</v>
      </c>
      <c r="F19" s="78">
        <f t="shared" si="0"/>
        <v>1604402761</v>
      </c>
      <c r="G19" s="76">
        <v>1241379906</v>
      </c>
      <c r="H19" s="77">
        <v>363022855</v>
      </c>
      <c r="I19" s="79">
        <f t="shared" si="1"/>
        <v>1604402761</v>
      </c>
      <c r="J19" s="76">
        <v>265250861</v>
      </c>
      <c r="K19" s="77">
        <v>27661161</v>
      </c>
      <c r="L19" s="77">
        <f t="shared" si="2"/>
        <v>292912022</v>
      </c>
      <c r="M19" s="39">
        <f t="shared" si="3"/>
        <v>0.18256763770303683</v>
      </c>
      <c r="N19" s="104">
        <v>268754076</v>
      </c>
      <c r="O19" s="105">
        <v>59384624</v>
      </c>
      <c r="P19" s="106">
        <f t="shared" si="4"/>
        <v>328138700</v>
      </c>
      <c r="Q19" s="39">
        <f t="shared" si="5"/>
        <v>0.20452389386033973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534004937</v>
      </c>
      <c r="AA19" s="77">
        <f t="shared" si="11"/>
        <v>87045785</v>
      </c>
      <c r="AB19" s="77">
        <f t="shared" si="12"/>
        <v>621050722</v>
      </c>
      <c r="AC19" s="39">
        <f t="shared" si="13"/>
        <v>0.38709153156337656</v>
      </c>
      <c r="AD19" s="76">
        <v>118914237</v>
      </c>
      <c r="AE19" s="77">
        <v>40866331</v>
      </c>
      <c r="AF19" s="77">
        <f t="shared" si="14"/>
        <v>159780568</v>
      </c>
      <c r="AG19" s="39">
        <f t="shared" si="15"/>
        <v>0.42487247689310875</v>
      </c>
      <c r="AH19" s="39">
        <f t="shared" si="16"/>
        <v>1.0536833990976926</v>
      </c>
      <c r="AI19" s="12">
        <v>1374800256</v>
      </c>
      <c r="AJ19" s="12">
        <v>1340949991</v>
      </c>
      <c r="AK19" s="12">
        <v>584114790</v>
      </c>
      <c r="AL19" s="12"/>
    </row>
    <row r="20" spans="1:38" s="13" customFormat="1" ht="12.75">
      <c r="A20" s="29" t="s">
        <v>96</v>
      </c>
      <c r="B20" s="59" t="s">
        <v>86</v>
      </c>
      <c r="C20" s="131" t="s">
        <v>87</v>
      </c>
      <c r="D20" s="76">
        <v>806190653</v>
      </c>
      <c r="E20" s="77">
        <v>199066040</v>
      </c>
      <c r="F20" s="78">
        <f t="shared" si="0"/>
        <v>1005256693</v>
      </c>
      <c r="G20" s="76">
        <v>806869937</v>
      </c>
      <c r="H20" s="77">
        <v>226242092</v>
      </c>
      <c r="I20" s="79">
        <f t="shared" si="1"/>
        <v>1033112029</v>
      </c>
      <c r="J20" s="76">
        <v>396239241</v>
      </c>
      <c r="K20" s="77">
        <v>9038019</v>
      </c>
      <c r="L20" s="77">
        <f t="shared" si="2"/>
        <v>405277260</v>
      </c>
      <c r="M20" s="39">
        <f t="shared" si="3"/>
        <v>0.4031579822567767</v>
      </c>
      <c r="N20" s="104">
        <v>137540572</v>
      </c>
      <c r="O20" s="105">
        <v>31570311</v>
      </c>
      <c r="P20" s="106">
        <f t="shared" si="4"/>
        <v>169110883</v>
      </c>
      <c r="Q20" s="39">
        <f t="shared" si="5"/>
        <v>0.1682265675797893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533779813</v>
      </c>
      <c r="AA20" s="77">
        <f t="shared" si="11"/>
        <v>40608330</v>
      </c>
      <c r="AB20" s="77">
        <f t="shared" si="12"/>
        <v>574388143</v>
      </c>
      <c r="AC20" s="39">
        <f t="shared" si="13"/>
        <v>0.571384549836566</v>
      </c>
      <c r="AD20" s="76">
        <v>100321472</v>
      </c>
      <c r="AE20" s="77">
        <v>15351311</v>
      </c>
      <c r="AF20" s="77">
        <f t="shared" si="14"/>
        <v>115672783</v>
      </c>
      <c r="AG20" s="39">
        <f t="shared" si="15"/>
        <v>0.5295437489376709</v>
      </c>
      <c r="AH20" s="39">
        <f t="shared" si="16"/>
        <v>0.4619764357186773</v>
      </c>
      <c r="AI20" s="12">
        <v>904263100</v>
      </c>
      <c r="AJ20" s="12">
        <v>866896480</v>
      </c>
      <c r="AK20" s="12">
        <v>478846872</v>
      </c>
      <c r="AL20" s="12"/>
    </row>
    <row r="21" spans="1:38" s="13" customFormat="1" ht="12.75">
      <c r="A21" s="29" t="s">
        <v>96</v>
      </c>
      <c r="B21" s="59" t="s">
        <v>610</v>
      </c>
      <c r="C21" s="131" t="s">
        <v>611</v>
      </c>
      <c r="D21" s="76">
        <v>581193940</v>
      </c>
      <c r="E21" s="77">
        <v>113512978</v>
      </c>
      <c r="F21" s="79">
        <f t="shared" si="0"/>
        <v>694706918</v>
      </c>
      <c r="G21" s="76">
        <v>585874359</v>
      </c>
      <c r="H21" s="77">
        <v>122190778</v>
      </c>
      <c r="I21" s="79">
        <f t="shared" si="1"/>
        <v>708065137</v>
      </c>
      <c r="J21" s="76">
        <v>143010226</v>
      </c>
      <c r="K21" s="77">
        <v>7988473</v>
      </c>
      <c r="L21" s="77">
        <f t="shared" si="2"/>
        <v>150998699</v>
      </c>
      <c r="M21" s="39">
        <f t="shared" si="3"/>
        <v>0.21735597427863818</v>
      </c>
      <c r="N21" s="104">
        <v>134661919</v>
      </c>
      <c r="O21" s="105">
        <v>13937639</v>
      </c>
      <c r="P21" s="106">
        <f t="shared" si="4"/>
        <v>148599558</v>
      </c>
      <c r="Q21" s="39">
        <f t="shared" si="5"/>
        <v>0.21390251651416547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277672145</v>
      </c>
      <c r="AA21" s="77">
        <f t="shared" si="11"/>
        <v>21926112</v>
      </c>
      <c r="AB21" s="77">
        <f t="shared" si="12"/>
        <v>299598257</v>
      </c>
      <c r="AC21" s="39">
        <f t="shared" si="13"/>
        <v>0.43125849079280365</v>
      </c>
      <c r="AD21" s="76">
        <v>122954054</v>
      </c>
      <c r="AE21" s="77">
        <v>30039367</v>
      </c>
      <c r="AF21" s="77">
        <f t="shared" si="14"/>
        <v>152993421</v>
      </c>
      <c r="AG21" s="39">
        <f t="shared" si="15"/>
        <v>0.4582039702178148</v>
      </c>
      <c r="AH21" s="39">
        <f t="shared" si="16"/>
        <v>-0.028719293753160846</v>
      </c>
      <c r="AI21" s="12">
        <v>636662349</v>
      </c>
      <c r="AJ21" s="12">
        <v>680630237</v>
      </c>
      <c r="AK21" s="12">
        <v>291721216</v>
      </c>
      <c r="AL21" s="12"/>
    </row>
    <row r="22" spans="1:38" s="13" customFormat="1" ht="12.75">
      <c r="A22" s="29" t="s">
        <v>96</v>
      </c>
      <c r="B22" s="59" t="s">
        <v>612</v>
      </c>
      <c r="C22" s="131" t="s">
        <v>613</v>
      </c>
      <c r="D22" s="76">
        <v>398569575</v>
      </c>
      <c r="E22" s="77">
        <v>0</v>
      </c>
      <c r="F22" s="78">
        <f t="shared" si="0"/>
        <v>398569575</v>
      </c>
      <c r="G22" s="76">
        <v>398569575</v>
      </c>
      <c r="H22" s="77">
        <v>0</v>
      </c>
      <c r="I22" s="79">
        <f t="shared" si="1"/>
        <v>398569575</v>
      </c>
      <c r="J22" s="76">
        <v>108389857</v>
      </c>
      <c r="K22" s="77">
        <v>9404168</v>
      </c>
      <c r="L22" s="77">
        <f t="shared" si="2"/>
        <v>117794025</v>
      </c>
      <c r="M22" s="39">
        <f t="shared" si="3"/>
        <v>0.29554193894503866</v>
      </c>
      <c r="N22" s="104">
        <v>81142812</v>
      </c>
      <c r="O22" s="105">
        <v>6597733</v>
      </c>
      <c r="P22" s="106">
        <f t="shared" si="4"/>
        <v>87740545</v>
      </c>
      <c r="Q22" s="39">
        <f t="shared" si="5"/>
        <v>0.22013859186316467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189532669</v>
      </c>
      <c r="AA22" s="77">
        <f t="shared" si="11"/>
        <v>16001901</v>
      </c>
      <c r="AB22" s="77">
        <f t="shared" si="12"/>
        <v>205534570</v>
      </c>
      <c r="AC22" s="39">
        <f t="shared" si="13"/>
        <v>0.5156805308082033</v>
      </c>
      <c r="AD22" s="76">
        <v>76504430</v>
      </c>
      <c r="AE22" s="77">
        <v>12171729</v>
      </c>
      <c r="AF22" s="77">
        <f t="shared" si="14"/>
        <v>88676159</v>
      </c>
      <c r="AG22" s="39">
        <f t="shared" si="15"/>
        <v>0.5164312948102513</v>
      </c>
      <c r="AH22" s="39">
        <f t="shared" si="16"/>
        <v>-0.01055090805184744</v>
      </c>
      <c r="AI22" s="12">
        <v>393687538</v>
      </c>
      <c r="AJ22" s="12">
        <v>426693549</v>
      </c>
      <c r="AK22" s="12">
        <v>203312565</v>
      </c>
      <c r="AL22" s="12"/>
    </row>
    <row r="23" spans="1:38" s="13" customFormat="1" ht="12.75">
      <c r="A23" s="29" t="s">
        <v>115</v>
      </c>
      <c r="B23" s="59" t="s">
        <v>614</v>
      </c>
      <c r="C23" s="131" t="s">
        <v>615</v>
      </c>
      <c r="D23" s="76">
        <v>396080719</v>
      </c>
      <c r="E23" s="77">
        <v>14955252</v>
      </c>
      <c r="F23" s="78">
        <f t="shared" si="0"/>
        <v>411035971</v>
      </c>
      <c r="G23" s="76">
        <v>404155257</v>
      </c>
      <c r="H23" s="77">
        <v>15246840</v>
      </c>
      <c r="I23" s="79">
        <f t="shared" si="1"/>
        <v>419402097</v>
      </c>
      <c r="J23" s="76">
        <v>99992856</v>
      </c>
      <c r="K23" s="77">
        <v>368560</v>
      </c>
      <c r="L23" s="77">
        <f t="shared" si="2"/>
        <v>100361416</v>
      </c>
      <c r="M23" s="39">
        <f t="shared" si="3"/>
        <v>0.24416699043597817</v>
      </c>
      <c r="N23" s="104">
        <v>107377101</v>
      </c>
      <c r="O23" s="105">
        <v>2117402</v>
      </c>
      <c r="P23" s="106">
        <f t="shared" si="4"/>
        <v>109494503</v>
      </c>
      <c r="Q23" s="39">
        <f t="shared" si="5"/>
        <v>0.26638666862565175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207369957</v>
      </c>
      <c r="AA23" s="77">
        <f t="shared" si="11"/>
        <v>2485962</v>
      </c>
      <c r="AB23" s="77">
        <f t="shared" si="12"/>
        <v>209855919</v>
      </c>
      <c r="AC23" s="39">
        <f t="shared" si="13"/>
        <v>0.5105536590616299</v>
      </c>
      <c r="AD23" s="76">
        <v>88519745</v>
      </c>
      <c r="AE23" s="77">
        <v>1981628</v>
      </c>
      <c r="AF23" s="77">
        <f t="shared" si="14"/>
        <v>90501373</v>
      </c>
      <c r="AG23" s="39">
        <f t="shared" si="15"/>
        <v>0.5467931918252377</v>
      </c>
      <c r="AH23" s="39">
        <f t="shared" si="16"/>
        <v>0.20986565585032624</v>
      </c>
      <c r="AI23" s="12">
        <v>370628265</v>
      </c>
      <c r="AJ23" s="12">
        <v>397395573</v>
      </c>
      <c r="AK23" s="12">
        <v>202657012</v>
      </c>
      <c r="AL23" s="12"/>
    </row>
    <row r="24" spans="1:38" s="55" customFormat="1" ht="12.75">
      <c r="A24" s="60"/>
      <c r="B24" s="61" t="s">
        <v>616</v>
      </c>
      <c r="C24" s="135"/>
      <c r="D24" s="80">
        <f>SUM(D18:D23)</f>
        <v>3713590348</v>
      </c>
      <c r="E24" s="81">
        <f>SUM(E18:E23)</f>
        <v>758253659</v>
      </c>
      <c r="F24" s="89">
        <f t="shared" si="0"/>
        <v>4471844007</v>
      </c>
      <c r="G24" s="80">
        <f>SUM(G18:G23)</f>
        <v>3727492504</v>
      </c>
      <c r="H24" s="81">
        <f>SUM(H18:H23)</f>
        <v>802528612</v>
      </c>
      <c r="I24" s="82">
        <f t="shared" si="1"/>
        <v>4530021116</v>
      </c>
      <c r="J24" s="80">
        <f>SUM(J18:J23)</f>
        <v>1131633783</v>
      </c>
      <c r="K24" s="81">
        <f>SUM(K18:K23)</f>
        <v>57008570</v>
      </c>
      <c r="L24" s="81">
        <f t="shared" si="2"/>
        <v>1188642353</v>
      </c>
      <c r="M24" s="43">
        <f t="shared" si="3"/>
        <v>0.2658058624449688</v>
      </c>
      <c r="N24" s="110">
        <f>SUM(N18:N23)</f>
        <v>771598109</v>
      </c>
      <c r="O24" s="111">
        <f>SUM(O18:O23)</f>
        <v>123208724</v>
      </c>
      <c r="P24" s="112">
        <f t="shared" si="4"/>
        <v>894806833</v>
      </c>
      <c r="Q24" s="43">
        <f t="shared" si="5"/>
        <v>0.20009795323792923</v>
      </c>
      <c r="R24" s="110">
        <f>SUM(R18:R23)</f>
        <v>0</v>
      </c>
      <c r="S24" s="112">
        <f>SUM(S18:S23)</f>
        <v>0</v>
      </c>
      <c r="T24" s="112">
        <f t="shared" si="6"/>
        <v>0</v>
      </c>
      <c r="U24" s="43">
        <f t="shared" si="7"/>
        <v>0</v>
      </c>
      <c r="V24" s="110">
        <f>SUM(V18:V23)</f>
        <v>0</v>
      </c>
      <c r="W24" s="112">
        <f>SUM(W18:W23)</f>
        <v>0</v>
      </c>
      <c r="X24" s="112">
        <f t="shared" si="8"/>
        <v>0</v>
      </c>
      <c r="Y24" s="43">
        <f t="shared" si="9"/>
        <v>0</v>
      </c>
      <c r="Z24" s="80">
        <f t="shared" si="10"/>
        <v>1903231892</v>
      </c>
      <c r="AA24" s="81">
        <f t="shared" si="11"/>
        <v>180217294</v>
      </c>
      <c r="AB24" s="81">
        <f t="shared" si="12"/>
        <v>2083449186</v>
      </c>
      <c r="AC24" s="43">
        <f t="shared" si="13"/>
        <v>0.465903815682898</v>
      </c>
      <c r="AD24" s="80">
        <f>SUM(AD18:AD23)</f>
        <v>546274513</v>
      </c>
      <c r="AE24" s="81">
        <f>SUM(AE18:AE23)</f>
        <v>116936114</v>
      </c>
      <c r="AF24" s="81">
        <f t="shared" si="14"/>
        <v>663210627</v>
      </c>
      <c r="AG24" s="43">
        <f t="shared" si="15"/>
        <v>0.47937191012969776</v>
      </c>
      <c r="AH24" s="43">
        <f t="shared" si="16"/>
        <v>0.34920460645755</v>
      </c>
      <c r="AI24" s="62">
        <f>SUM(AI18:AI23)</f>
        <v>4006017863</v>
      </c>
      <c r="AJ24" s="62">
        <f>SUM(AJ18:AJ23)</f>
        <v>4046856924</v>
      </c>
      <c r="AK24" s="62">
        <f>SUM(AK18:AK23)</f>
        <v>1920372435</v>
      </c>
      <c r="AL24" s="62"/>
    </row>
    <row r="25" spans="1:38" s="13" customFormat="1" ht="12.75">
      <c r="A25" s="29" t="s">
        <v>96</v>
      </c>
      <c r="B25" s="59" t="s">
        <v>617</v>
      </c>
      <c r="C25" s="131" t="s">
        <v>618</v>
      </c>
      <c r="D25" s="76">
        <v>242145911</v>
      </c>
      <c r="E25" s="77">
        <v>87303893</v>
      </c>
      <c r="F25" s="78">
        <f t="shared" si="0"/>
        <v>329449804</v>
      </c>
      <c r="G25" s="76">
        <v>242145911</v>
      </c>
      <c r="H25" s="77">
        <v>91178338</v>
      </c>
      <c r="I25" s="79">
        <f t="shared" si="1"/>
        <v>333324249</v>
      </c>
      <c r="J25" s="76">
        <v>85199514</v>
      </c>
      <c r="K25" s="77">
        <v>9449829</v>
      </c>
      <c r="L25" s="77">
        <f t="shared" si="2"/>
        <v>94649343</v>
      </c>
      <c r="M25" s="39">
        <f t="shared" si="3"/>
        <v>0.2872951868564475</v>
      </c>
      <c r="N25" s="104">
        <v>41510367</v>
      </c>
      <c r="O25" s="105">
        <v>24684464</v>
      </c>
      <c r="P25" s="106">
        <f t="shared" si="4"/>
        <v>66194831</v>
      </c>
      <c r="Q25" s="39">
        <f t="shared" si="5"/>
        <v>0.20092539196046993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126709881</v>
      </c>
      <c r="AA25" s="77">
        <f t="shared" si="11"/>
        <v>34134293</v>
      </c>
      <c r="AB25" s="77">
        <f t="shared" si="12"/>
        <v>160844174</v>
      </c>
      <c r="AC25" s="39">
        <f t="shared" si="13"/>
        <v>0.48822057881691744</v>
      </c>
      <c r="AD25" s="76">
        <v>53303420</v>
      </c>
      <c r="AE25" s="77">
        <v>19185643</v>
      </c>
      <c r="AF25" s="77">
        <f t="shared" si="14"/>
        <v>72489063</v>
      </c>
      <c r="AG25" s="39">
        <f t="shared" si="15"/>
        <v>0.5261593219463001</v>
      </c>
      <c r="AH25" s="39">
        <f t="shared" si="16"/>
        <v>-0.08683009187192836</v>
      </c>
      <c r="AI25" s="12">
        <v>327535592</v>
      </c>
      <c r="AJ25" s="12">
        <v>329143911</v>
      </c>
      <c r="AK25" s="12">
        <v>172335905</v>
      </c>
      <c r="AL25" s="12"/>
    </row>
    <row r="26" spans="1:38" s="13" customFormat="1" ht="12.75">
      <c r="A26" s="29" t="s">
        <v>96</v>
      </c>
      <c r="B26" s="59" t="s">
        <v>619</v>
      </c>
      <c r="C26" s="131" t="s">
        <v>620</v>
      </c>
      <c r="D26" s="76">
        <v>640249100</v>
      </c>
      <c r="E26" s="77">
        <v>213971000</v>
      </c>
      <c r="F26" s="78">
        <f t="shared" si="0"/>
        <v>854220100</v>
      </c>
      <c r="G26" s="76">
        <v>640249100</v>
      </c>
      <c r="H26" s="77">
        <v>213971000</v>
      </c>
      <c r="I26" s="79">
        <f t="shared" si="1"/>
        <v>854220100</v>
      </c>
      <c r="J26" s="76">
        <v>167583995</v>
      </c>
      <c r="K26" s="77">
        <v>21946712</v>
      </c>
      <c r="L26" s="77">
        <f t="shared" si="2"/>
        <v>189530707</v>
      </c>
      <c r="M26" s="39">
        <f t="shared" si="3"/>
        <v>0.22187572851540252</v>
      </c>
      <c r="N26" s="104">
        <v>157852060</v>
      </c>
      <c r="O26" s="105">
        <v>39867007</v>
      </c>
      <c r="P26" s="106">
        <f t="shared" si="4"/>
        <v>197719067</v>
      </c>
      <c r="Q26" s="39">
        <f t="shared" si="5"/>
        <v>0.2314615015497762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325436055</v>
      </c>
      <c r="AA26" s="77">
        <f t="shared" si="11"/>
        <v>61813719</v>
      </c>
      <c r="AB26" s="77">
        <f t="shared" si="12"/>
        <v>387249774</v>
      </c>
      <c r="AC26" s="39">
        <f t="shared" si="13"/>
        <v>0.45333723006517873</v>
      </c>
      <c r="AD26" s="76">
        <v>156968121</v>
      </c>
      <c r="AE26" s="77">
        <v>32449866</v>
      </c>
      <c r="AF26" s="77">
        <f t="shared" si="14"/>
        <v>189417987</v>
      </c>
      <c r="AG26" s="39">
        <f t="shared" si="15"/>
        <v>0.42501712268538366</v>
      </c>
      <c r="AH26" s="39">
        <f t="shared" si="16"/>
        <v>0.04382413798959872</v>
      </c>
      <c r="AI26" s="12">
        <v>786072669</v>
      </c>
      <c r="AJ26" s="12">
        <v>751864984</v>
      </c>
      <c r="AK26" s="12">
        <v>334094344</v>
      </c>
      <c r="AL26" s="12"/>
    </row>
    <row r="27" spans="1:38" s="13" customFormat="1" ht="12.75">
      <c r="A27" s="29" t="s">
        <v>96</v>
      </c>
      <c r="B27" s="59" t="s">
        <v>621</v>
      </c>
      <c r="C27" s="131" t="s">
        <v>622</v>
      </c>
      <c r="D27" s="76">
        <v>177707691</v>
      </c>
      <c r="E27" s="77">
        <v>25034645</v>
      </c>
      <c r="F27" s="78">
        <f t="shared" si="0"/>
        <v>202742336</v>
      </c>
      <c r="G27" s="76">
        <v>177707691</v>
      </c>
      <c r="H27" s="77">
        <v>25034645</v>
      </c>
      <c r="I27" s="79">
        <f t="shared" si="1"/>
        <v>202742336</v>
      </c>
      <c r="J27" s="76">
        <v>69768393</v>
      </c>
      <c r="K27" s="77">
        <v>1198688</v>
      </c>
      <c r="L27" s="77">
        <f t="shared" si="2"/>
        <v>70967081</v>
      </c>
      <c r="M27" s="39">
        <f t="shared" si="3"/>
        <v>0.3500358257685262</v>
      </c>
      <c r="N27" s="104">
        <v>31020597</v>
      </c>
      <c r="O27" s="105">
        <v>5633323</v>
      </c>
      <c r="P27" s="106">
        <f t="shared" si="4"/>
        <v>36653920</v>
      </c>
      <c r="Q27" s="39">
        <f t="shared" si="5"/>
        <v>0.18079065637282585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100788990</v>
      </c>
      <c r="AA27" s="77">
        <f t="shared" si="11"/>
        <v>6832011</v>
      </c>
      <c r="AB27" s="77">
        <f t="shared" si="12"/>
        <v>107621001</v>
      </c>
      <c r="AC27" s="39">
        <f t="shared" si="13"/>
        <v>0.5308264821413521</v>
      </c>
      <c r="AD27" s="76">
        <v>37107085</v>
      </c>
      <c r="AE27" s="77">
        <v>10351636</v>
      </c>
      <c r="AF27" s="77">
        <f t="shared" si="14"/>
        <v>47458721</v>
      </c>
      <c r="AG27" s="39">
        <f t="shared" si="15"/>
        <v>0.6047605710439073</v>
      </c>
      <c r="AH27" s="39">
        <f t="shared" si="16"/>
        <v>-0.22766734484901097</v>
      </c>
      <c r="AI27" s="12">
        <v>180751425</v>
      </c>
      <c r="AJ27" s="12">
        <v>191236346</v>
      </c>
      <c r="AK27" s="12">
        <v>109311335</v>
      </c>
      <c r="AL27" s="12"/>
    </row>
    <row r="28" spans="1:38" s="13" customFormat="1" ht="12.75">
      <c r="A28" s="29" t="s">
        <v>96</v>
      </c>
      <c r="B28" s="59" t="s">
        <v>623</v>
      </c>
      <c r="C28" s="131" t="s">
        <v>624</v>
      </c>
      <c r="D28" s="76">
        <v>120400806</v>
      </c>
      <c r="E28" s="77">
        <v>64319149</v>
      </c>
      <c r="F28" s="78">
        <f t="shared" si="0"/>
        <v>184719955</v>
      </c>
      <c r="G28" s="76">
        <v>120400806</v>
      </c>
      <c r="H28" s="77">
        <v>64319149</v>
      </c>
      <c r="I28" s="79">
        <f t="shared" si="1"/>
        <v>184719955</v>
      </c>
      <c r="J28" s="76">
        <v>40042675</v>
      </c>
      <c r="K28" s="77">
        <v>1674609</v>
      </c>
      <c r="L28" s="77">
        <f t="shared" si="2"/>
        <v>41717284</v>
      </c>
      <c r="M28" s="39">
        <f t="shared" si="3"/>
        <v>0.2258407003184902</v>
      </c>
      <c r="N28" s="104">
        <v>19917032</v>
      </c>
      <c r="O28" s="105">
        <v>2804873</v>
      </c>
      <c r="P28" s="106">
        <f t="shared" si="4"/>
        <v>22721905</v>
      </c>
      <c r="Q28" s="39">
        <f t="shared" si="5"/>
        <v>0.12300731125665335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59959707</v>
      </c>
      <c r="AA28" s="77">
        <f t="shared" si="11"/>
        <v>4479482</v>
      </c>
      <c r="AB28" s="77">
        <f t="shared" si="12"/>
        <v>64439189</v>
      </c>
      <c r="AC28" s="39">
        <f t="shared" si="13"/>
        <v>0.34884801157514356</v>
      </c>
      <c r="AD28" s="76">
        <v>60096429</v>
      </c>
      <c r="AE28" s="77">
        <v>7361269</v>
      </c>
      <c r="AF28" s="77">
        <f t="shared" si="14"/>
        <v>67457698</v>
      </c>
      <c r="AG28" s="39">
        <f t="shared" si="15"/>
        <v>0.798197888437681</v>
      </c>
      <c r="AH28" s="39">
        <f t="shared" si="16"/>
        <v>-0.6631680938771436</v>
      </c>
      <c r="AI28" s="12">
        <v>195105679</v>
      </c>
      <c r="AJ28" s="12">
        <v>195669937</v>
      </c>
      <c r="AK28" s="12">
        <v>155732941</v>
      </c>
      <c r="AL28" s="12"/>
    </row>
    <row r="29" spans="1:38" s="13" customFormat="1" ht="12.75">
      <c r="A29" s="29" t="s">
        <v>115</v>
      </c>
      <c r="B29" s="59" t="s">
        <v>625</v>
      </c>
      <c r="C29" s="131" t="s">
        <v>626</v>
      </c>
      <c r="D29" s="76">
        <v>109044617</v>
      </c>
      <c r="E29" s="77">
        <v>1545000</v>
      </c>
      <c r="F29" s="78">
        <f t="shared" si="0"/>
        <v>110589617</v>
      </c>
      <c r="G29" s="76">
        <v>109044617</v>
      </c>
      <c r="H29" s="77">
        <v>1545000</v>
      </c>
      <c r="I29" s="79">
        <f t="shared" si="1"/>
        <v>110589617</v>
      </c>
      <c r="J29" s="76">
        <v>35236432</v>
      </c>
      <c r="K29" s="77">
        <v>38576</v>
      </c>
      <c r="L29" s="77">
        <f t="shared" si="2"/>
        <v>35275008</v>
      </c>
      <c r="M29" s="39">
        <f t="shared" si="3"/>
        <v>0.31897215088465314</v>
      </c>
      <c r="N29" s="104">
        <v>31064111</v>
      </c>
      <c r="O29" s="105">
        <v>232931</v>
      </c>
      <c r="P29" s="106">
        <f t="shared" si="4"/>
        <v>31297042</v>
      </c>
      <c r="Q29" s="39">
        <f t="shared" si="5"/>
        <v>0.28300163115674776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66300543</v>
      </c>
      <c r="AA29" s="77">
        <f t="shared" si="11"/>
        <v>271507</v>
      </c>
      <c r="AB29" s="77">
        <f t="shared" si="12"/>
        <v>66572050</v>
      </c>
      <c r="AC29" s="39">
        <f t="shared" si="13"/>
        <v>0.6019737820414008</v>
      </c>
      <c r="AD29" s="76">
        <v>29658417</v>
      </c>
      <c r="AE29" s="77">
        <v>244765</v>
      </c>
      <c r="AF29" s="77">
        <f t="shared" si="14"/>
        <v>29903182</v>
      </c>
      <c r="AG29" s="39">
        <f t="shared" si="15"/>
        <v>0.5174971219879361</v>
      </c>
      <c r="AH29" s="39">
        <f t="shared" si="16"/>
        <v>0.04661243074399235</v>
      </c>
      <c r="AI29" s="12">
        <v>120954149</v>
      </c>
      <c r="AJ29" s="12">
        <v>134118706</v>
      </c>
      <c r="AK29" s="12">
        <v>62593424</v>
      </c>
      <c r="AL29" s="12"/>
    </row>
    <row r="30" spans="1:38" s="55" customFormat="1" ht="12.75">
      <c r="A30" s="60"/>
      <c r="B30" s="61" t="s">
        <v>627</v>
      </c>
      <c r="C30" s="135"/>
      <c r="D30" s="80">
        <f>SUM(D25:D29)</f>
        <v>1289548125</v>
      </c>
      <c r="E30" s="81">
        <f>SUM(E25:E29)</f>
        <v>392173687</v>
      </c>
      <c r="F30" s="89">
        <f t="shared" si="0"/>
        <v>1681721812</v>
      </c>
      <c r="G30" s="80">
        <f>SUM(G25:G29)</f>
        <v>1289548125</v>
      </c>
      <c r="H30" s="81">
        <f>SUM(H25:H29)</f>
        <v>396048132</v>
      </c>
      <c r="I30" s="82">
        <f t="shared" si="1"/>
        <v>1685596257</v>
      </c>
      <c r="J30" s="80">
        <f>SUM(J25:J29)</f>
        <v>397831009</v>
      </c>
      <c r="K30" s="81">
        <f>SUM(K25:K29)</f>
        <v>34308414</v>
      </c>
      <c r="L30" s="81">
        <f t="shared" si="2"/>
        <v>432139423</v>
      </c>
      <c r="M30" s="43">
        <f t="shared" si="3"/>
        <v>0.25696248922767734</v>
      </c>
      <c r="N30" s="110">
        <f>SUM(N25:N29)</f>
        <v>281364167</v>
      </c>
      <c r="O30" s="111">
        <f>SUM(O25:O29)</f>
        <v>73222598</v>
      </c>
      <c r="P30" s="112">
        <f t="shared" si="4"/>
        <v>354586765</v>
      </c>
      <c r="Q30" s="43">
        <f t="shared" si="5"/>
        <v>0.21084745554813555</v>
      </c>
      <c r="R30" s="110">
        <f>SUM(R25:R29)</f>
        <v>0</v>
      </c>
      <c r="S30" s="112">
        <f>SUM(S25:S29)</f>
        <v>0</v>
      </c>
      <c r="T30" s="112">
        <f t="shared" si="6"/>
        <v>0</v>
      </c>
      <c r="U30" s="43">
        <f t="shared" si="7"/>
        <v>0</v>
      </c>
      <c r="V30" s="110">
        <f>SUM(V25:V29)</f>
        <v>0</v>
      </c>
      <c r="W30" s="112">
        <f>SUM(W25:W29)</f>
        <v>0</v>
      </c>
      <c r="X30" s="112">
        <f t="shared" si="8"/>
        <v>0</v>
      </c>
      <c r="Y30" s="43">
        <f t="shared" si="9"/>
        <v>0</v>
      </c>
      <c r="Z30" s="80">
        <f t="shared" si="10"/>
        <v>679195176</v>
      </c>
      <c r="AA30" s="81">
        <f t="shared" si="11"/>
        <v>107531012</v>
      </c>
      <c r="AB30" s="81">
        <f t="shared" si="12"/>
        <v>786726188</v>
      </c>
      <c r="AC30" s="43">
        <f t="shared" si="13"/>
        <v>0.4678099447758129</v>
      </c>
      <c r="AD30" s="80">
        <f>SUM(AD25:AD29)</f>
        <v>337133472</v>
      </c>
      <c r="AE30" s="81">
        <f>SUM(AE25:AE29)</f>
        <v>69593179</v>
      </c>
      <c r="AF30" s="81">
        <f t="shared" si="14"/>
        <v>406726651</v>
      </c>
      <c r="AG30" s="43">
        <f t="shared" si="15"/>
        <v>0.5179196735689828</v>
      </c>
      <c r="AH30" s="43">
        <f t="shared" si="16"/>
        <v>-0.12819392550698627</v>
      </c>
      <c r="AI30" s="62">
        <f>SUM(AI25:AI29)</f>
        <v>1610419514</v>
      </c>
      <c r="AJ30" s="62">
        <f>SUM(AJ25:AJ29)</f>
        <v>1602033884</v>
      </c>
      <c r="AK30" s="62">
        <f>SUM(AK25:AK29)</f>
        <v>834067949</v>
      </c>
      <c r="AL30" s="62"/>
    </row>
    <row r="31" spans="1:38" s="13" customFormat="1" ht="12.75">
      <c r="A31" s="29" t="s">
        <v>96</v>
      </c>
      <c r="B31" s="59" t="s">
        <v>628</v>
      </c>
      <c r="C31" s="131" t="s">
        <v>629</v>
      </c>
      <c r="D31" s="76">
        <v>66178029</v>
      </c>
      <c r="E31" s="77">
        <v>21776200</v>
      </c>
      <c r="F31" s="79">
        <f t="shared" si="0"/>
        <v>87954229</v>
      </c>
      <c r="G31" s="76">
        <v>66178029</v>
      </c>
      <c r="H31" s="77">
        <v>21776200</v>
      </c>
      <c r="I31" s="79">
        <f t="shared" si="1"/>
        <v>87954229</v>
      </c>
      <c r="J31" s="76">
        <v>20166381</v>
      </c>
      <c r="K31" s="77">
        <v>526272</v>
      </c>
      <c r="L31" s="77">
        <f t="shared" si="2"/>
        <v>20692653</v>
      </c>
      <c r="M31" s="39">
        <f t="shared" si="3"/>
        <v>0.23526615189816513</v>
      </c>
      <c r="N31" s="104">
        <v>12143847</v>
      </c>
      <c r="O31" s="105">
        <v>2916814</v>
      </c>
      <c r="P31" s="106">
        <f t="shared" si="4"/>
        <v>15060661</v>
      </c>
      <c r="Q31" s="39">
        <f t="shared" si="5"/>
        <v>0.17123293753163363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32310228</v>
      </c>
      <c r="AA31" s="77">
        <f t="shared" si="11"/>
        <v>3443086</v>
      </c>
      <c r="AB31" s="77">
        <f t="shared" si="12"/>
        <v>35753314</v>
      </c>
      <c r="AC31" s="39">
        <f t="shared" si="13"/>
        <v>0.4064990894297988</v>
      </c>
      <c r="AD31" s="76">
        <v>16390670</v>
      </c>
      <c r="AE31" s="77">
        <v>699689</v>
      </c>
      <c r="AF31" s="77">
        <f t="shared" si="14"/>
        <v>17090359</v>
      </c>
      <c r="AG31" s="39">
        <f t="shared" si="15"/>
        <v>0.39160971943532386</v>
      </c>
      <c r="AH31" s="39">
        <f t="shared" si="16"/>
        <v>-0.11876274804993858</v>
      </c>
      <c r="AI31" s="12">
        <v>86133687</v>
      </c>
      <c r="AJ31" s="12">
        <v>86133687</v>
      </c>
      <c r="AK31" s="12">
        <v>33730789</v>
      </c>
      <c r="AL31" s="12"/>
    </row>
    <row r="32" spans="1:38" s="13" customFormat="1" ht="12.75">
      <c r="A32" s="29" t="s">
        <v>96</v>
      </c>
      <c r="B32" s="59" t="s">
        <v>630</v>
      </c>
      <c r="C32" s="131" t="s">
        <v>631</v>
      </c>
      <c r="D32" s="76">
        <v>266411216</v>
      </c>
      <c r="E32" s="77">
        <v>68121500</v>
      </c>
      <c r="F32" s="78">
        <f t="shared" si="0"/>
        <v>334532716</v>
      </c>
      <c r="G32" s="76">
        <v>266411216</v>
      </c>
      <c r="H32" s="77">
        <v>68121500</v>
      </c>
      <c r="I32" s="79">
        <f t="shared" si="1"/>
        <v>334532716</v>
      </c>
      <c r="J32" s="76">
        <v>103416916</v>
      </c>
      <c r="K32" s="77">
        <v>2902173</v>
      </c>
      <c r="L32" s="77">
        <f t="shared" si="2"/>
        <v>106319089</v>
      </c>
      <c r="M32" s="39">
        <f t="shared" si="3"/>
        <v>0.31781372617678444</v>
      </c>
      <c r="N32" s="104">
        <v>44383999</v>
      </c>
      <c r="O32" s="105">
        <v>8713989</v>
      </c>
      <c r="P32" s="106">
        <f t="shared" si="4"/>
        <v>53097988</v>
      </c>
      <c r="Q32" s="39">
        <f t="shared" si="5"/>
        <v>0.15872285567430122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147800915</v>
      </c>
      <c r="AA32" s="77">
        <f t="shared" si="11"/>
        <v>11616162</v>
      </c>
      <c r="AB32" s="77">
        <f t="shared" si="12"/>
        <v>159417077</v>
      </c>
      <c r="AC32" s="39">
        <f t="shared" si="13"/>
        <v>0.47653658185108566</v>
      </c>
      <c r="AD32" s="76">
        <v>49813692</v>
      </c>
      <c r="AE32" s="77">
        <v>6285579</v>
      </c>
      <c r="AF32" s="77">
        <f t="shared" si="14"/>
        <v>56099271</v>
      </c>
      <c r="AG32" s="39">
        <f t="shared" si="15"/>
        <v>0.49626261073760225</v>
      </c>
      <c r="AH32" s="39">
        <f t="shared" si="16"/>
        <v>-0.053499500911518116</v>
      </c>
      <c r="AI32" s="12">
        <v>308417031</v>
      </c>
      <c r="AJ32" s="12">
        <v>308801583</v>
      </c>
      <c r="AK32" s="12">
        <v>153055841</v>
      </c>
      <c r="AL32" s="12"/>
    </row>
    <row r="33" spans="1:38" s="13" customFormat="1" ht="12.75">
      <c r="A33" s="29" t="s">
        <v>96</v>
      </c>
      <c r="B33" s="59" t="s">
        <v>632</v>
      </c>
      <c r="C33" s="131" t="s">
        <v>633</v>
      </c>
      <c r="D33" s="76">
        <v>646123686</v>
      </c>
      <c r="E33" s="77">
        <v>118021141</v>
      </c>
      <c r="F33" s="78">
        <f t="shared" si="0"/>
        <v>764144827</v>
      </c>
      <c r="G33" s="76">
        <v>658075518</v>
      </c>
      <c r="H33" s="77">
        <v>146811407</v>
      </c>
      <c r="I33" s="79">
        <f t="shared" si="1"/>
        <v>804886925</v>
      </c>
      <c r="J33" s="76">
        <v>256586270</v>
      </c>
      <c r="K33" s="77">
        <v>10830096</v>
      </c>
      <c r="L33" s="77">
        <f t="shared" si="2"/>
        <v>267416366</v>
      </c>
      <c r="M33" s="39">
        <f t="shared" si="3"/>
        <v>0.3499550825330654</v>
      </c>
      <c r="N33" s="104">
        <v>119708638</v>
      </c>
      <c r="O33" s="105">
        <v>47637534</v>
      </c>
      <c r="P33" s="106">
        <f t="shared" si="4"/>
        <v>167346172</v>
      </c>
      <c r="Q33" s="39">
        <f t="shared" si="5"/>
        <v>0.21899797798408704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376294908</v>
      </c>
      <c r="AA33" s="77">
        <f t="shared" si="11"/>
        <v>58467630</v>
      </c>
      <c r="AB33" s="77">
        <f t="shared" si="12"/>
        <v>434762538</v>
      </c>
      <c r="AC33" s="39">
        <f t="shared" si="13"/>
        <v>0.5689530605171524</v>
      </c>
      <c r="AD33" s="76">
        <v>96779680</v>
      </c>
      <c r="AE33" s="77">
        <v>112149546</v>
      </c>
      <c r="AF33" s="77">
        <f t="shared" si="14"/>
        <v>208929226</v>
      </c>
      <c r="AG33" s="39">
        <f t="shared" si="15"/>
        <v>0.5711006603846505</v>
      </c>
      <c r="AH33" s="39">
        <f t="shared" si="16"/>
        <v>-0.1990293784939403</v>
      </c>
      <c r="AI33" s="12">
        <v>827439129</v>
      </c>
      <c r="AJ33" s="12">
        <v>907462593</v>
      </c>
      <c r="AK33" s="12">
        <v>472551033</v>
      </c>
      <c r="AL33" s="12"/>
    </row>
    <row r="34" spans="1:38" s="13" customFormat="1" ht="12.75">
      <c r="A34" s="29" t="s">
        <v>96</v>
      </c>
      <c r="B34" s="59" t="s">
        <v>64</v>
      </c>
      <c r="C34" s="131" t="s">
        <v>65</v>
      </c>
      <c r="D34" s="76">
        <v>918328450</v>
      </c>
      <c r="E34" s="77">
        <v>162912000</v>
      </c>
      <c r="F34" s="78">
        <f t="shared" si="0"/>
        <v>1081240450</v>
      </c>
      <c r="G34" s="76">
        <v>918423450</v>
      </c>
      <c r="H34" s="77">
        <v>165965500</v>
      </c>
      <c r="I34" s="79">
        <f t="shared" si="1"/>
        <v>1084388950</v>
      </c>
      <c r="J34" s="76">
        <v>398570618</v>
      </c>
      <c r="K34" s="77">
        <v>5863251</v>
      </c>
      <c r="L34" s="77">
        <f t="shared" si="2"/>
        <v>404433869</v>
      </c>
      <c r="M34" s="39">
        <f t="shared" si="3"/>
        <v>0.3740461883385883</v>
      </c>
      <c r="N34" s="104">
        <v>149725885</v>
      </c>
      <c r="O34" s="105">
        <v>34842724</v>
      </c>
      <c r="P34" s="106">
        <f t="shared" si="4"/>
        <v>184568609</v>
      </c>
      <c r="Q34" s="39">
        <f t="shared" si="5"/>
        <v>0.1707007992533021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548296503</v>
      </c>
      <c r="AA34" s="77">
        <f t="shared" si="11"/>
        <v>40705975</v>
      </c>
      <c r="AB34" s="77">
        <f t="shared" si="12"/>
        <v>589002478</v>
      </c>
      <c r="AC34" s="39">
        <f t="shared" si="13"/>
        <v>0.5447469875918904</v>
      </c>
      <c r="AD34" s="76">
        <v>131312466</v>
      </c>
      <c r="AE34" s="77">
        <v>36603936</v>
      </c>
      <c r="AF34" s="77">
        <f t="shared" si="14"/>
        <v>167916402</v>
      </c>
      <c r="AG34" s="39">
        <f t="shared" si="15"/>
        <v>0.6369915868474163</v>
      </c>
      <c r="AH34" s="39">
        <f t="shared" si="16"/>
        <v>0.09916962727679213</v>
      </c>
      <c r="AI34" s="12">
        <v>994844075</v>
      </c>
      <c r="AJ34" s="12">
        <v>1019180507</v>
      </c>
      <c r="AK34" s="12">
        <v>633707306</v>
      </c>
      <c r="AL34" s="12"/>
    </row>
    <row r="35" spans="1:38" s="13" customFormat="1" ht="12.75">
      <c r="A35" s="29" t="s">
        <v>96</v>
      </c>
      <c r="B35" s="59" t="s">
        <v>634</v>
      </c>
      <c r="C35" s="131" t="s">
        <v>635</v>
      </c>
      <c r="D35" s="76">
        <v>374495937</v>
      </c>
      <c r="E35" s="77">
        <v>81337000</v>
      </c>
      <c r="F35" s="78">
        <f t="shared" si="0"/>
        <v>455832937</v>
      </c>
      <c r="G35" s="76">
        <v>374495937</v>
      </c>
      <c r="H35" s="77">
        <v>81337000</v>
      </c>
      <c r="I35" s="79">
        <f t="shared" si="1"/>
        <v>455832937</v>
      </c>
      <c r="J35" s="76">
        <v>143083049</v>
      </c>
      <c r="K35" s="77">
        <v>9792367</v>
      </c>
      <c r="L35" s="77">
        <f t="shared" si="2"/>
        <v>152875416</v>
      </c>
      <c r="M35" s="39">
        <f t="shared" si="3"/>
        <v>0.3353759756943584</v>
      </c>
      <c r="N35" s="104">
        <v>58524377</v>
      </c>
      <c r="O35" s="105">
        <v>10389276</v>
      </c>
      <c r="P35" s="106">
        <f t="shared" si="4"/>
        <v>68913653</v>
      </c>
      <c r="Q35" s="39">
        <f t="shared" si="5"/>
        <v>0.15118181993066465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201607426</v>
      </c>
      <c r="AA35" s="77">
        <f t="shared" si="11"/>
        <v>20181643</v>
      </c>
      <c r="AB35" s="77">
        <f t="shared" si="12"/>
        <v>221789069</v>
      </c>
      <c r="AC35" s="39">
        <f t="shared" si="13"/>
        <v>0.48655779562502305</v>
      </c>
      <c r="AD35" s="76">
        <v>53169475</v>
      </c>
      <c r="AE35" s="77">
        <v>6163445</v>
      </c>
      <c r="AF35" s="77">
        <f t="shared" si="14"/>
        <v>59332920</v>
      </c>
      <c r="AG35" s="39">
        <f t="shared" si="15"/>
        <v>0.4999609742169936</v>
      </c>
      <c r="AH35" s="39">
        <f t="shared" si="16"/>
        <v>0.16147415296600953</v>
      </c>
      <c r="AI35" s="12">
        <v>386962127</v>
      </c>
      <c r="AJ35" s="12">
        <v>398054227</v>
      </c>
      <c r="AK35" s="12">
        <v>193465962</v>
      </c>
      <c r="AL35" s="12"/>
    </row>
    <row r="36" spans="1:38" s="13" customFormat="1" ht="12.75">
      <c r="A36" s="29" t="s">
        <v>96</v>
      </c>
      <c r="B36" s="59" t="s">
        <v>636</v>
      </c>
      <c r="C36" s="131" t="s">
        <v>637</v>
      </c>
      <c r="D36" s="76">
        <v>329527744</v>
      </c>
      <c r="E36" s="77">
        <v>44081000</v>
      </c>
      <c r="F36" s="78">
        <f t="shared" si="0"/>
        <v>373608744</v>
      </c>
      <c r="G36" s="76">
        <v>329527744</v>
      </c>
      <c r="H36" s="77">
        <v>44081000</v>
      </c>
      <c r="I36" s="79">
        <f t="shared" si="1"/>
        <v>373608744</v>
      </c>
      <c r="J36" s="76">
        <v>159175418</v>
      </c>
      <c r="K36" s="77">
        <v>5810020</v>
      </c>
      <c r="L36" s="77">
        <f t="shared" si="2"/>
        <v>164985438</v>
      </c>
      <c r="M36" s="39">
        <f t="shared" si="3"/>
        <v>0.4415995092448907</v>
      </c>
      <c r="N36" s="104">
        <v>41367661</v>
      </c>
      <c r="O36" s="105">
        <v>9389207</v>
      </c>
      <c r="P36" s="106">
        <f t="shared" si="4"/>
        <v>50756868</v>
      </c>
      <c r="Q36" s="39">
        <f t="shared" si="5"/>
        <v>0.1358556747269277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200543079</v>
      </c>
      <c r="AA36" s="77">
        <f t="shared" si="11"/>
        <v>15199227</v>
      </c>
      <c r="AB36" s="77">
        <f t="shared" si="12"/>
        <v>215742306</v>
      </c>
      <c r="AC36" s="39">
        <f t="shared" si="13"/>
        <v>0.5774551839718184</v>
      </c>
      <c r="AD36" s="76">
        <v>41994667</v>
      </c>
      <c r="AE36" s="77">
        <v>18192559</v>
      </c>
      <c r="AF36" s="77">
        <f t="shared" si="14"/>
        <v>60187226</v>
      </c>
      <c r="AG36" s="39">
        <f t="shared" si="15"/>
        <v>0.5824720441667063</v>
      </c>
      <c r="AH36" s="39">
        <f t="shared" si="16"/>
        <v>-0.15668371225482303</v>
      </c>
      <c r="AI36" s="12">
        <v>383195249</v>
      </c>
      <c r="AJ36" s="12">
        <v>378465867</v>
      </c>
      <c r="AK36" s="12">
        <v>223200520</v>
      </c>
      <c r="AL36" s="12"/>
    </row>
    <row r="37" spans="1:38" s="13" customFormat="1" ht="12.75">
      <c r="A37" s="29" t="s">
        <v>96</v>
      </c>
      <c r="B37" s="59" t="s">
        <v>638</v>
      </c>
      <c r="C37" s="131" t="s">
        <v>639</v>
      </c>
      <c r="D37" s="76">
        <v>461176000</v>
      </c>
      <c r="E37" s="77">
        <v>63011100</v>
      </c>
      <c r="F37" s="78">
        <f t="shared" si="0"/>
        <v>524187100</v>
      </c>
      <c r="G37" s="76">
        <v>461176000</v>
      </c>
      <c r="H37" s="77">
        <v>66517100</v>
      </c>
      <c r="I37" s="79">
        <f t="shared" si="1"/>
        <v>527693100</v>
      </c>
      <c r="J37" s="76">
        <v>232334751</v>
      </c>
      <c r="K37" s="77">
        <v>7950663</v>
      </c>
      <c r="L37" s="77">
        <f t="shared" si="2"/>
        <v>240285414</v>
      </c>
      <c r="M37" s="39">
        <f t="shared" si="3"/>
        <v>0.45839627491786805</v>
      </c>
      <c r="N37" s="104">
        <v>82907982</v>
      </c>
      <c r="O37" s="105">
        <v>21087284</v>
      </c>
      <c r="P37" s="106">
        <f t="shared" si="4"/>
        <v>103995266</v>
      </c>
      <c r="Q37" s="39">
        <f t="shared" si="5"/>
        <v>0.1983934095287732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315242733</v>
      </c>
      <c r="AA37" s="77">
        <f t="shared" si="11"/>
        <v>29037947</v>
      </c>
      <c r="AB37" s="77">
        <f t="shared" si="12"/>
        <v>344280680</v>
      </c>
      <c r="AC37" s="39">
        <f t="shared" si="13"/>
        <v>0.6567896844466413</v>
      </c>
      <c r="AD37" s="76">
        <v>67460017</v>
      </c>
      <c r="AE37" s="77">
        <v>8208560</v>
      </c>
      <c r="AF37" s="77">
        <f t="shared" si="14"/>
        <v>75668577</v>
      </c>
      <c r="AG37" s="39">
        <f t="shared" si="15"/>
        <v>0.6088844067753951</v>
      </c>
      <c r="AH37" s="39">
        <f t="shared" si="16"/>
        <v>0.374352077481251</v>
      </c>
      <c r="AI37" s="12">
        <v>476784000</v>
      </c>
      <c r="AJ37" s="12">
        <v>468234000</v>
      </c>
      <c r="AK37" s="12">
        <v>290306343</v>
      </c>
      <c r="AL37" s="12"/>
    </row>
    <row r="38" spans="1:38" s="13" customFormat="1" ht="12.75">
      <c r="A38" s="29" t="s">
        <v>115</v>
      </c>
      <c r="B38" s="59" t="s">
        <v>640</v>
      </c>
      <c r="C38" s="131" t="s">
        <v>641</v>
      </c>
      <c r="D38" s="76">
        <v>172919628</v>
      </c>
      <c r="E38" s="77">
        <v>19000000</v>
      </c>
      <c r="F38" s="78">
        <f t="shared" si="0"/>
        <v>191919628</v>
      </c>
      <c r="G38" s="76">
        <v>172919628</v>
      </c>
      <c r="H38" s="77">
        <v>19000000</v>
      </c>
      <c r="I38" s="79">
        <f t="shared" si="1"/>
        <v>191919628</v>
      </c>
      <c r="J38" s="76">
        <v>58938356</v>
      </c>
      <c r="K38" s="77">
        <v>217961</v>
      </c>
      <c r="L38" s="77">
        <f t="shared" si="2"/>
        <v>59156317</v>
      </c>
      <c r="M38" s="39">
        <f t="shared" si="3"/>
        <v>0.3082348460992223</v>
      </c>
      <c r="N38" s="104">
        <v>44698853</v>
      </c>
      <c r="O38" s="105">
        <v>31047</v>
      </c>
      <c r="P38" s="106">
        <f t="shared" si="4"/>
        <v>44729900</v>
      </c>
      <c r="Q38" s="39">
        <f t="shared" si="5"/>
        <v>0.23306579147808687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103637209</v>
      </c>
      <c r="AA38" s="77">
        <f t="shared" si="11"/>
        <v>249008</v>
      </c>
      <c r="AB38" s="77">
        <f t="shared" si="12"/>
        <v>103886217</v>
      </c>
      <c r="AC38" s="39">
        <f t="shared" si="13"/>
        <v>0.5413006375773092</v>
      </c>
      <c r="AD38" s="76">
        <v>52477449</v>
      </c>
      <c r="AE38" s="77">
        <v>5067448</v>
      </c>
      <c r="AF38" s="77">
        <f t="shared" si="14"/>
        <v>57544897</v>
      </c>
      <c r="AG38" s="39">
        <f t="shared" si="15"/>
        <v>0.5569102214914964</v>
      </c>
      <c r="AH38" s="39">
        <f t="shared" si="16"/>
        <v>-0.2226956284238375</v>
      </c>
      <c r="AI38" s="12">
        <v>227193282</v>
      </c>
      <c r="AJ38" s="12">
        <v>246195429</v>
      </c>
      <c r="AK38" s="12">
        <v>126526261</v>
      </c>
      <c r="AL38" s="12"/>
    </row>
    <row r="39" spans="1:38" s="55" customFormat="1" ht="12.75">
      <c r="A39" s="60"/>
      <c r="B39" s="61" t="s">
        <v>642</v>
      </c>
      <c r="C39" s="135"/>
      <c r="D39" s="80">
        <f>SUM(D31:D38)</f>
        <v>3235160690</v>
      </c>
      <c r="E39" s="81">
        <f>SUM(E31:E38)</f>
        <v>578259941</v>
      </c>
      <c r="F39" s="89">
        <f t="shared" si="0"/>
        <v>3813420631</v>
      </c>
      <c r="G39" s="80">
        <f>SUM(G31:G38)</f>
        <v>3247207522</v>
      </c>
      <c r="H39" s="81">
        <f>SUM(H31:H38)</f>
        <v>613609707</v>
      </c>
      <c r="I39" s="82">
        <f t="shared" si="1"/>
        <v>3860817229</v>
      </c>
      <c r="J39" s="80">
        <f>SUM(J31:J38)</f>
        <v>1372271759</v>
      </c>
      <c r="K39" s="81">
        <f>SUM(K31:K38)</f>
        <v>43892803</v>
      </c>
      <c r="L39" s="81">
        <f t="shared" si="2"/>
        <v>1416164562</v>
      </c>
      <c r="M39" s="43">
        <f t="shared" si="3"/>
        <v>0.3713633241735089</v>
      </c>
      <c r="N39" s="110">
        <f>SUM(N31:N38)</f>
        <v>553461242</v>
      </c>
      <c r="O39" s="111">
        <f>SUM(O31:O38)</f>
        <v>135007875</v>
      </c>
      <c r="P39" s="112">
        <f t="shared" si="4"/>
        <v>688469117</v>
      </c>
      <c r="Q39" s="43">
        <f t="shared" si="5"/>
        <v>0.18053846759083106</v>
      </c>
      <c r="R39" s="110">
        <f>SUM(R31:R38)</f>
        <v>0</v>
      </c>
      <c r="S39" s="112">
        <f>SUM(S31:S38)</f>
        <v>0</v>
      </c>
      <c r="T39" s="112">
        <f t="shared" si="6"/>
        <v>0</v>
      </c>
      <c r="U39" s="43">
        <f t="shared" si="7"/>
        <v>0</v>
      </c>
      <c r="V39" s="110">
        <f>SUM(V31:V38)</f>
        <v>0</v>
      </c>
      <c r="W39" s="112">
        <f>SUM(W31:W38)</f>
        <v>0</v>
      </c>
      <c r="X39" s="112">
        <f t="shared" si="8"/>
        <v>0</v>
      </c>
      <c r="Y39" s="43">
        <f t="shared" si="9"/>
        <v>0</v>
      </c>
      <c r="Z39" s="80">
        <f t="shared" si="10"/>
        <v>1925733001</v>
      </c>
      <c r="AA39" s="81">
        <f t="shared" si="11"/>
        <v>178900678</v>
      </c>
      <c r="AB39" s="81">
        <f t="shared" si="12"/>
        <v>2104633679</v>
      </c>
      <c r="AC39" s="43">
        <f t="shared" si="13"/>
        <v>0.55190179176434</v>
      </c>
      <c r="AD39" s="80">
        <f>SUM(AD31:AD38)</f>
        <v>509398116</v>
      </c>
      <c r="AE39" s="81">
        <f>SUM(AE31:AE38)</f>
        <v>193370762</v>
      </c>
      <c r="AF39" s="81">
        <f t="shared" si="14"/>
        <v>702768878</v>
      </c>
      <c r="AG39" s="43">
        <f t="shared" si="15"/>
        <v>0.5761479700810674</v>
      </c>
      <c r="AH39" s="43">
        <f t="shared" si="16"/>
        <v>-0.0203477436859405</v>
      </c>
      <c r="AI39" s="62">
        <f>SUM(AI31:AI38)</f>
        <v>3690968580</v>
      </c>
      <c r="AJ39" s="62">
        <f>SUM(AJ31:AJ38)</f>
        <v>3812527893</v>
      </c>
      <c r="AK39" s="62">
        <f>SUM(AK31:AK38)</f>
        <v>2126544055</v>
      </c>
      <c r="AL39" s="62"/>
    </row>
    <row r="40" spans="1:38" s="13" customFormat="1" ht="12.75">
      <c r="A40" s="29" t="s">
        <v>96</v>
      </c>
      <c r="B40" s="59" t="s">
        <v>643</v>
      </c>
      <c r="C40" s="131" t="s">
        <v>644</v>
      </c>
      <c r="D40" s="76">
        <v>14878826</v>
      </c>
      <c r="E40" s="77">
        <v>13415996</v>
      </c>
      <c r="F40" s="78">
        <f t="shared" si="0"/>
        <v>28294822</v>
      </c>
      <c r="G40" s="76">
        <v>14878826</v>
      </c>
      <c r="H40" s="77">
        <v>13415996</v>
      </c>
      <c r="I40" s="79">
        <f t="shared" si="1"/>
        <v>28294822</v>
      </c>
      <c r="J40" s="76">
        <v>3594026</v>
      </c>
      <c r="K40" s="77">
        <v>3100172</v>
      </c>
      <c r="L40" s="77">
        <f t="shared" si="2"/>
        <v>6694198</v>
      </c>
      <c r="M40" s="39">
        <f t="shared" si="3"/>
        <v>0.23658738690775294</v>
      </c>
      <c r="N40" s="104">
        <v>9834870</v>
      </c>
      <c r="O40" s="105">
        <v>1080416</v>
      </c>
      <c r="P40" s="106">
        <f t="shared" si="4"/>
        <v>10915286</v>
      </c>
      <c r="Q40" s="39">
        <f t="shared" si="5"/>
        <v>0.38576973553677063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13428896</v>
      </c>
      <c r="AA40" s="77">
        <f t="shared" si="11"/>
        <v>4180588</v>
      </c>
      <c r="AB40" s="77">
        <f t="shared" si="12"/>
        <v>17609484</v>
      </c>
      <c r="AC40" s="39">
        <f t="shared" si="13"/>
        <v>0.6223571224445236</v>
      </c>
      <c r="AD40" s="76">
        <v>7562227</v>
      </c>
      <c r="AE40" s="77">
        <v>1968884</v>
      </c>
      <c r="AF40" s="77">
        <f t="shared" si="14"/>
        <v>9531111</v>
      </c>
      <c r="AG40" s="39">
        <f t="shared" si="15"/>
        <v>0.40847104888853714</v>
      </c>
      <c r="AH40" s="39">
        <f t="shared" si="16"/>
        <v>0.1452270359667409</v>
      </c>
      <c r="AI40" s="12">
        <v>46393452</v>
      </c>
      <c r="AJ40" s="12">
        <v>46393452</v>
      </c>
      <c r="AK40" s="12">
        <v>18950382</v>
      </c>
      <c r="AL40" s="12"/>
    </row>
    <row r="41" spans="1:38" s="13" customFormat="1" ht="12.75">
      <c r="A41" s="29" t="s">
        <v>96</v>
      </c>
      <c r="B41" s="59" t="s">
        <v>645</v>
      </c>
      <c r="C41" s="131" t="s">
        <v>646</v>
      </c>
      <c r="D41" s="76">
        <v>45803268</v>
      </c>
      <c r="E41" s="77">
        <v>8702250</v>
      </c>
      <c r="F41" s="78">
        <f t="shared" si="0"/>
        <v>54505518</v>
      </c>
      <c r="G41" s="76">
        <v>45803268</v>
      </c>
      <c r="H41" s="77">
        <v>8702250</v>
      </c>
      <c r="I41" s="79">
        <f t="shared" si="1"/>
        <v>54505518</v>
      </c>
      <c r="J41" s="76">
        <v>15478931</v>
      </c>
      <c r="K41" s="77">
        <v>980978</v>
      </c>
      <c r="L41" s="77">
        <f t="shared" si="2"/>
        <v>16459909</v>
      </c>
      <c r="M41" s="39">
        <f t="shared" si="3"/>
        <v>0.301986103498732</v>
      </c>
      <c r="N41" s="104">
        <v>8101088</v>
      </c>
      <c r="O41" s="105">
        <v>1995941</v>
      </c>
      <c r="P41" s="106">
        <f t="shared" si="4"/>
        <v>10097029</v>
      </c>
      <c r="Q41" s="39">
        <f t="shared" si="5"/>
        <v>0.18524783123793082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23580019</v>
      </c>
      <c r="AA41" s="77">
        <f t="shared" si="11"/>
        <v>2976919</v>
      </c>
      <c r="AB41" s="77">
        <f t="shared" si="12"/>
        <v>26556938</v>
      </c>
      <c r="AC41" s="39">
        <f t="shared" si="13"/>
        <v>0.4872339347366628</v>
      </c>
      <c r="AD41" s="76">
        <v>11000263</v>
      </c>
      <c r="AE41" s="77">
        <v>532353</v>
      </c>
      <c r="AF41" s="77">
        <f t="shared" si="14"/>
        <v>11532616</v>
      </c>
      <c r="AG41" s="39">
        <f t="shared" si="15"/>
        <v>0.4264946272898917</v>
      </c>
      <c r="AH41" s="39">
        <f t="shared" si="16"/>
        <v>-0.12448060353349144</v>
      </c>
      <c r="AI41" s="12">
        <v>51011965</v>
      </c>
      <c r="AJ41" s="12">
        <v>59789457</v>
      </c>
      <c r="AK41" s="12">
        <v>21756329</v>
      </c>
      <c r="AL41" s="12"/>
    </row>
    <row r="42" spans="1:38" s="13" customFormat="1" ht="12.75">
      <c r="A42" s="29" t="s">
        <v>96</v>
      </c>
      <c r="B42" s="59" t="s">
        <v>647</v>
      </c>
      <c r="C42" s="131" t="s">
        <v>648</v>
      </c>
      <c r="D42" s="76">
        <v>163789347</v>
      </c>
      <c r="E42" s="77">
        <v>53443000</v>
      </c>
      <c r="F42" s="78">
        <f t="shared" si="0"/>
        <v>217232347</v>
      </c>
      <c r="G42" s="76">
        <v>163789347</v>
      </c>
      <c r="H42" s="77">
        <v>53443000</v>
      </c>
      <c r="I42" s="79">
        <f t="shared" si="1"/>
        <v>217232347</v>
      </c>
      <c r="J42" s="76">
        <v>54270394</v>
      </c>
      <c r="K42" s="77">
        <v>2746078</v>
      </c>
      <c r="L42" s="77">
        <f t="shared" si="2"/>
        <v>57016472</v>
      </c>
      <c r="M42" s="39">
        <f t="shared" si="3"/>
        <v>0.2624676885712605</v>
      </c>
      <c r="N42" s="104">
        <v>23009636</v>
      </c>
      <c r="O42" s="105">
        <v>5139114</v>
      </c>
      <c r="P42" s="106">
        <f t="shared" si="4"/>
        <v>28148750</v>
      </c>
      <c r="Q42" s="39">
        <f t="shared" si="5"/>
        <v>0.1295789986562176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77280030</v>
      </c>
      <c r="AA42" s="77">
        <f t="shared" si="11"/>
        <v>7885192</v>
      </c>
      <c r="AB42" s="77">
        <f t="shared" si="12"/>
        <v>85165222</v>
      </c>
      <c r="AC42" s="39">
        <f t="shared" si="13"/>
        <v>0.39204668722747815</v>
      </c>
      <c r="AD42" s="76">
        <v>30077594</v>
      </c>
      <c r="AE42" s="77">
        <v>19236514</v>
      </c>
      <c r="AF42" s="77">
        <f t="shared" si="14"/>
        <v>49314108</v>
      </c>
      <c r="AG42" s="39">
        <f t="shared" si="15"/>
        <v>0.5192758458526058</v>
      </c>
      <c r="AH42" s="39">
        <f t="shared" si="16"/>
        <v>-0.4291947853948813</v>
      </c>
      <c r="AI42" s="12">
        <v>207368280</v>
      </c>
      <c r="AJ42" s="12">
        <v>201963194</v>
      </c>
      <c r="AK42" s="12">
        <v>107681339</v>
      </c>
      <c r="AL42" s="12"/>
    </row>
    <row r="43" spans="1:38" s="13" customFormat="1" ht="12.75">
      <c r="A43" s="29" t="s">
        <v>115</v>
      </c>
      <c r="B43" s="59" t="s">
        <v>649</v>
      </c>
      <c r="C43" s="131" t="s">
        <v>650</v>
      </c>
      <c r="D43" s="76">
        <v>57673388</v>
      </c>
      <c r="E43" s="77">
        <v>100000</v>
      </c>
      <c r="F43" s="79">
        <f t="shared" si="0"/>
        <v>57773388</v>
      </c>
      <c r="G43" s="76">
        <v>57673388</v>
      </c>
      <c r="H43" s="77">
        <v>100000</v>
      </c>
      <c r="I43" s="78">
        <f t="shared" si="1"/>
        <v>57773388</v>
      </c>
      <c r="J43" s="76">
        <v>11907246</v>
      </c>
      <c r="K43" s="90">
        <v>45538</v>
      </c>
      <c r="L43" s="77">
        <f t="shared" si="2"/>
        <v>11952784</v>
      </c>
      <c r="M43" s="39">
        <f t="shared" si="3"/>
        <v>0.20689082662072716</v>
      </c>
      <c r="N43" s="104">
        <v>12942532</v>
      </c>
      <c r="O43" s="105">
        <v>120437</v>
      </c>
      <c r="P43" s="106">
        <f t="shared" si="4"/>
        <v>13062969</v>
      </c>
      <c r="Q43" s="39">
        <f t="shared" si="5"/>
        <v>0.22610702699312007</v>
      </c>
      <c r="R43" s="104">
        <v>0</v>
      </c>
      <c r="S43" s="106">
        <v>0</v>
      </c>
      <c r="T43" s="106">
        <f t="shared" si="6"/>
        <v>0</v>
      </c>
      <c r="U43" s="39">
        <f t="shared" si="7"/>
        <v>0</v>
      </c>
      <c r="V43" s="104">
        <v>0</v>
      </c>
      <c r="W43" s="106">
        <v>0</v>
      </c>
      <c r="X43" s="106">
        <f t="shared" si="8"/>
        <v>0</v>
      </c>
      <c r="Y43" s="39">
        <f t="shared" si="9"/>
        <v>0</v>
      </c>
      <c r="Z43" s="76">
        <f t="shared" si="10"/>
        <v>24849778</v>
      </c>
      <c r="AA43" s="77">
        <f t="shared" si="11"/>
        <v>165975</v>
      </c>
      <c r="AB43" s="77">
        <f t="shared" si="12"/>
        <v>25015753</v>
      </c>
      <c r="AC43" s="39">
        <f t="shared" si="13"/>
        <v>0.43299785361384724</v>
      </c>
      <c r="AD43" s="76">
        <v>17500065</v>
      </c>
      <c r="AE43" s="77">
        <v>1641255</v>
      </c>
      <c r="AF43" s="77">
        <f t="shared" si="14"/>
        <v>19141320</v>
      </c>
      <c r="AG43" s="39">
        <f t="shared" si="15"/>
        <v>0.5957557397097126</v>
      </c>
      <c r="AH43" s="39">
        <f t="shared" si="16"/>
        <v>-0.31755129740268695</v>
      </c>
      <c r="AI43" s="12">
        <v>66360586</v>
      </c>
      <c r="AJ43" s="12">
        <v>87670977</v>
      </c>
      <c r="AK43" s="12">
        <v>39534700</v>
      </c>
      <c r="AL43" s="12"/>
    </row>
    <row r="44" spans="1:38" s="55" customFormat="1" ht="12.75">
      <c r="A44" s="60"/>
      <c r="B44" s="61" t="s">
        <v>651</v>
      </c>
      <c r="C44" s="135"/>
      <c r="D44" s="80">
        <f>SUM(D40:D43)</f>
        <v>282144829</v>
      </c>
      <c r="E44" s="81">
        <f>SUM(E40:E43)</f>
        <v>75661246</v>
      </c>
      <c r="F44" s="82">
        <f t="shared" si="0"/>
        <v>357806075</v>
      </c>
      <c r="G44" s="80">
        <f>SUM(G40:G43)</f>
        <v>282144829</v>
      </c>
      <c r="H44" s="81">
        <f>SUM(H40:H43)</f>
        <v>75661246</v>
      </c>
      <c r="I44" s="89">
        <f t="shared" si="1"/>
        <v>357806075</v>
      </c>
      <c r="J44" s="80">
        <f>SUM(J40:J43)</f>
        <v>85250597</v>
      </c>
      <c r="K44" s="91">
        <f>SUM(K40:K43)</f>
        <v>6872766</v>
      </c>
      <c r="L44" s="81">
        <f t="shared" si="2"/>
        <v>92123363</v>
      </c>
      <c r="M44" s="43">
        <f t="shared" si="3"/>
        <v>0.25746729705469645</v>
      </c>
      <c r="N44" s="110">
        <f>SUM(N40:N43)</f>
        <v>53888126</v>
      </c>
      <c r="O44" s="111">
        <f>SUM(O40:O43)</f>
        <v>8335908</v>
      </c>
      <c r="P44" s="112">
        <f t="shared" si="4"/>
        <v>62224034</v>
      </c>
      <c r="Q44" s="43">
        <f t="shared" si="5"/>
        <v>0.17390435307729193</v>
      </c>
      <c r="R44" s="110">
        <f>SUM(R40:R43)</f>
        <v>0</v>
      </c>
      <c r="S44" s="112">
        <f>SUM(S40:S43)</f>
        <v>0</v>
      </c>
      <c r="T44" s="112">
        <f t="shared" si="6"/>
        <v>0</v>
      </c>
      <c r="U44" s="43">
        <f t="shared" si="7"/>
        <v>0</v>
      </c>
      <c r="V44" s="110">
        <f>SUM(V40:V43)</f>
        <v>0</v>
      </c>
      <c r="W44" s="112">
        <f>SUM(W40:W43)</f>
        <v>0</v>
      </c>
      <c r="X44" s="112">
        <f t="shared" si="8"/>
        <v>0</v>
      </c>
      <c r="Y44" s="43">
        <f t="shared" si="9"/>
        <v>0</v>
      </c>
      <c r="Z44" s="80">
        <f t="shared" si="10"/>
        <v>139138723</v>
      </c>
      <c r="AA44" s="81">
        <f t="shared" si="11"/>
        <v>15208674</v>
      </c>
      <c r="AB44" s="81">
        <f t="shared" si="12"/>
        <v>154347397</v>
      </c>
      <c r="AC44" s="43">
        <f t="shared" si="13"/>
        <v>0.4313716501319884</v>
      </c>
      <c r="AD44" s="80">
        <f>SUM(AD40:AD43)</f>
        <v>66140149</v>
      </c>
      <c r="AE44" s="81">
        <f>SUM(AE40:AE43)</f>
        <v>23379006</v>
      </c>
      <c r="AF44" s="81">
        <f t="shared" si="14"/>
        <v>89519155</v>
      </c>
      <c r="AG44" s="43">
        <f t="shared" si="15"/>
        <v>0.5063470517489218</v>
      </c>
      <c r="AH44" s="43">
        <f t="shared" si="16"/>
        <v>-0.30490816183419067</v>
      </c>
      <c r="AI44" s="62">
        <f>SUM(AI40:AI43)</f>
        <v>371134283</v>
      </c>
      <c r="AJ44" s="62">
        <f>SUM(AJ40:AJ43)</f>
        <v>395817080</v>
      </c>
      <c r="AK44" s="62">
        <f>SUM(AK40:AK43)</f>
        <v>187922750</v>
      </c>
      <c r="AL44" s="62"/>
    </row>
    <row r="45" spans="1:38" s="55" customFormat="1" ht="12.75">
      <c r="A45" s="60"/>
      <c r="B45" s="61" t="s">
        <v>652</v>
      </c>
      <c r="C45" s="135"/>
      <c r="D45" s="80">
        <f>SUM(D9,D11:D16,D18:D23,D25:D29,D31:D38,D40:D43)</f>
        <v>32184653064</v>
      </c>
      <c r="E45" s="81">
        <f>SUM(E9,E11:E16,E18:E23,E25:E29,E31:E38,E40:E43)</f>
        <v>7305844799</v>
      </c>
      <c r="F45" s="82">
        <f t="shared" si="0"/>
        <v>39490497863</v>
      </c>
      <c r="G45" s="80">
        <f>SUM(G9,G11:G16,G18:G23,G25:G29,G31:G38,G40:G43)</f>
        <v>32199583550</v>
      </c>
      <c r="H45" s="81">
        <f>SUM(H9,H11:H16,H18:H23,H25:H29,H31:H38,H40:H43)</f>
        <v>7914850973</v>
      </c>
      <c r="I45" s="89">
        <f t="shared" si="1"/>
        <v>40114434523</v>
      </c>
      <c r="J45" s="80">
        <f>SUM(J9,J11:J16,J18:J23,J25:J29,J31:J38,J40:J43)</f>
        <v>9046919526</v>
      </c>
      <c r="K45" s="91">
        <f>SUM(K9,K11:K16,K18:K23,K25:K29,K31:K38,K40:K43)</f>
        <v>563537772</v>
      </c>
      <c r="L45" s="81">
        <f t="shared" si="2"/>
        <v>9610457298</v>
      </c>
      <c r="M45" s="43">
        <f t="shared" si="3"/>
        <v>0.24336125949438503</v>
      </c>
      <c r="N45" s="110">
        <f>SUM(N9,N11:N16,N18:N23,N25:N29,N31:N38,N40:N43)</f>
        <v>7084528211</v>
      </c>
      <c r="O45" s="111">
        <f>SUM(O9,O11:O16,O18:O23,O25:O29,O31:O38,O40:O43)</f>
        <v>1296948369</v>
      </c>
      <c r="P45" s="112">
        <f t="shared" si="4"/>
        <v>8381476580</v>
      </c>
      <c r="Q45" s="43">
        <f t="shared" si="5"/>
        <v>0.2122403371331738</v>
      </c>
      <c r="R45" s="110">
        <f>SUM(R9,R11:R16,R18:R23,R25:R29,R31:R38,R40:R43)</f>
        <v>0</v>
      </c>
      <c r="S45" s="112">
        <f>SUM(S9,S11:S16,S18:S23,S25:S29,S31:S38,S40:S43)</f>
        <v>0</v>
      </c>
      <c r="T45" s="112">
        <f t="shared" si="6"/>
        <v>0</v>
      </c>
      <c r="U45" s="43">
        <f t="shared" si="7"/>
        <v>0</v>
      </c>
      <c r="V45" s="110">
        <f>SUM(V9,V11:V16,V18:V23,V25:V29,V31:V38,V40:V43)</f>
        <v>0</v>
      </c>
      <c r="W45" s="112">
        <f>SUM(W9,W11:W16,W18:W23,W25:W29,W31:W38,W40:W43)</f>
        <v>0</v>
      </c>
      <c r="X45" s="112">
        <f t="shared" si="8"/>
        <v>0</v>
      </c>
      <c r="Y45" s="43">
        <f t="shared" si="9"/>
        <v>0</v>
      </c>
      <c r="Z45" s="80">
        <f t="shared" si="10"/>
        <v>16131447737</v>
      </c>
      <c r="AA45" s="81">
        <f t="shared" si="11"/>
        <v>1860486141</v>
      </c>
      <c r="AB45" s="81">
        <f t="shared" si="12"/>
        <v>17991933878</v>
      </c>
      <c r="AC45" s="43">
        <f t="shared" si="13"/>
        <v>0.45560159662755884</v>
      </c>
      <c r="AD45" s="80">
        <f>SUM(AD9,AD11:AD16,AD18:AD23,AD25:AD29,AD31:AD38,AD40:AD43)</f>
        <v>6106289048</v>
      </c>
      <c r="AE45" s="81">
        <f>SUM(AE9,AE11:AE16,AE18:AE23,AE25:AE29,AE31:AE38,AE40:AE43)</f>
        <v>1088599029</v>
      </c>
      <c r="AF45" s="81">
        <f t="shared" si="14"/>
        <v>7194888077</v>
      </c>
      <c r="AG45" s="43">
        <f t="shared" si="15"/>
        <v>0.46731841803603147</v>
      </c>
      <c r="AH45" s="43">
        <f t="shared" si="16"/>
        <v>0.16492105093242304</v>
      </c>
      <c r="AI45" s="62">
        <f>SUM(AI9,AI11:AI16,AI18:AI23,AI25:AI29,AI31:AI38,AI40:AI43)</f>
        <v>34746224196</v>
      </c>
      <c r="AJ45" s="62">
        <f>SUM(AJ9,AJ11:AJ16,AJ18:AJ23,AJ25:AJ29,AJ31:AJ38,AJ40:AJ43)</f>
        <v>35395802646</v>
      </c>
      <c r="AK45" s="62">
        <f>SUM(AK9,AK11:AK16,AK18:AK23,AK25:AK29,AK31:AK38,AK40:AK43)</f>
        <v>16237550524</v>
      </c>
      <c r="AL45" s="62"/>
    </row>
    <row r="46" spans="1:38" s="13" customFormat="1" ht="12.75">
      <c r="A46" s="63"/>
      <c r="B46" s="64"/>
      <c r="C46" s="65"/>
      <c r="D46" s="92"/>
      <c r="E46" s="92"/>
      <c r="F46" s="93"/>
      <c r="G46" s="94"/>
      <c r="H46" s="92"/>
      <c r="I46" s="95"/>
      <c r="J46" s="94"/>
      <c r="K46" s="96"/>
      <c r="L46" s="92"/>
      <c r="M46" s="69"/>
      <c r="N46" s="94"/>
      <c r="O46" s="96"/>
      <c r="P46" s="92"/>
      <c r="Q46" s="69"/>
      <c r="R46" s="94"/>
      <c r="S46" s="96"/>
      <c r="T46" s="92"/>
      <c r="U46" s="69"/>
      <c r="V46" s="94"/>
      <c r="W46" s="96"/>
      <c r="X46" s="92"/>
      <c r="Y46" s="69"/>
      <c r="Z46" s="94"/>
      <c r="AA46" s="96"/>
      <c r="AB46" s="92"/>
      <c r="AC46" s="69"/>
      <c r="AD46" s="94"/>
      <c r="AE46" s="92"/>
      <c r="AF46" s="92"/>
      <c r="AG46" s="69"/>
      <c r="AH46" s="69"/>
      <c r="AI46" s="12"/>
      <c r="AJ46" s="12"/>
      <c r="AK46" s="12"/>
      <c r="AL46" s="12"/>
    </row>
    <row r="47" spans="1:38" s="13" customFormat="1" ht="12.75">
      <c r="A47" s="12"/>
      <c r="B47" s="12"/>
      <c r="C47" s="133"/>
      <c r="D47" s="87"/>
      <c r="E47" s="87"/>
      <c r="F47" s="87"/>
      <c r="G47" s="87"/>
      <c r="H47" s="87"/>
      <c r="I47" s="87"/>
      <c r="J47" s="87"/>
      <c r="K47" s="87"/>
      <c r="L47" s="87"/>
      <c r="M47" s="12"/>
      <c r="N47" s="87"/>
      <c r="O47" s="87"/>
      <c r="P47" s="87"/>
      <c r="Q47" s="12"/>
      <c r="R47" s="87"/>
      <c r="S47" s="87"/>
      <c r="T47" s="87"/>
      <c r="U47" s="12"/>
      <c r="V47" s="87"/>
      <c r="W47" s="87"/>
      <c r="X47" s="87"/>
      <c r="Y47" s="12"/>
      <c r="Z47" s="87"/>
      <c r="AA47" s="87"/>
      <c r="AB47" s="87"/>
      <c r="AC47" s="12"/>
      <c r="AD47" s="87"/>
      <c r="AE47" s="87"/>
      <c r="AF47" s="87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2"/>
      <c r="N48" s="87"/>
      <c r="O48" s="87"/>
      <c r="P48" s="87"/>
      <c r="Q48" s="12"/>
      <c r="R48" s="87"/>
      <c r="S48" s="87"/>
      <c r="T48" s="87"/>
      <c r="U48" s="12"/>
      <c r="V48" s="87"/>
      <c r="W48" s="87"/>
      <c r="X48" s="87"/>
      <c r="Y48" s="12"/>
      <c r="Z48" s="87"/>
      <c r="AA48" s="87"/>
      <c r="AB48" s="87"/>
      <c r="AC48" s="12"/>
      <c r="AD48" s="87"/>
      <c r="AE48" s="87"/>
      <c r="AF48" s="87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33"/>
      <c r="D49" s="87"/>
      <c r="E49" s="87"/>
      <c r="F49" s="87"/>
      <c r="G49" s="87"/>
      <c r="H49" s="87"/>
      <c r="I49" s="87"/>
      <c r="J49" s="87"/>
      <c r="K49" s="87"/>
      <c r="L49" s="87"/>
      <c r="M49" s="12"/>
      <c r="N49" s="87"/>
      <c r="O49" s="87"/>
      <c r="P49" s="87"/>
      <c r="Q49" s="12"/>
      <c r="R49" s="87"/>
      <c r="S49" s="87"/>
      <c r="T49" s="87"/>
      <c r="U49" s="12"/>
      <c r="V49" s="87"/>
      <c r="W49" s="87"/>
      <c r="X49" s="87"/>
      <c r="Y49" s="12"/>
      <c r="Z49" s="87"/>
      <c r="AA49" s="87"/>
      <c r="AB49" s="87"/>
      <c r="AC49" s="12"/>
      <c r="AD49" s="87"/>
      <c r="AE49" s="87"/>
      <c r="AF49" s="87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 customHeight="1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5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131" t="s">
        <v>40</v>
      </c>
      <c r="D9" s="76">
        <v>3653289175</v>
      </c>
      <c r="E9" s="77">
        <v>764669130</v>
      </c>
      <c r="F9" s="78">
        <f>$D9+$E9</f>
        <v>4417958305</v>
      </c>
      <c r="G9" s="76">
        <v>3675607892</v>
      </c>
      <c r="H9" s="77">
        <v>820221400</v>
      </c>
      <c r="I9" s="79">
        <f>$G9+$H9</f>
        <v>4495829292</v>
      </c>
      <c r="J9" s="76">
        <v>1482703586</v>
      </c>
      <c r="K9" s="77">
        <v>36993198</v>
      </c>
      <c r="L9" s="77">
        <f>$J9+$K9</f>
        <v>1519696784</v>
      </c>
      <c r="M9" s="39">
        <f>IF($F9=0,0,$L9/$F9)</f>
        <v>0.34398169450356547</v>
      </c>
      <c r="N9" s="104">
        <v>705611454</v>
      </c>
      <c r="O9" s="105">
        <v>49447046</v>
      </c>
      <c r="P9" s="106">
        <f>$N9+$O9</f>
        <v>755058500</v>
      </c>
      <c r="Q9" s="39">
        <f>IF($F9=0,0,$P9/$F9)</f>
        <v>0.17090666046926398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2188315040</v>
      </c>
      <c r="AA9" s="77">
        <f>$K9+$O9</f>
        <v>86440244</v>
      </c>
      <c r="AB9" s="77">
        <f>$Z9+$AA9</f>
        <v>2274755284</v>
      </c>
      <c r="AC9" s="39">
        <f>IF($F9=0,0,$AB9/$F9)</f>
        <v>0.5148883549728295</v>
      </c>
      <c r="AD9" s="76">
        <v>616760190</v>
      </c>
      <c r="AE9" s="77">
        <v>97310690</v>
      </c>
      <c r="AF9" s="77">
        <f>$AD9+$AE9</f>
        <v>714070880</v>
      </c>
      <c r="AG9" s="39">
        <f>IF($AI9=0,0,$AK9/$AI9)</f>
        <v>0.49317912040465917</v>
      </c>
      <c r="AH9" s="39">
        <f>IF($AF9=0,0,(($P9/$AF9)-1))</f>
        <v>0.05739993206276672</v>
      </c>
      <c r="AI9" s="12">
        <v>4133274031</v>
      </c>
      <c r="AJ9" s="12">
        <v>3732407650</v>
      </c>
      <c r="AK9" s="12">
        <v>2038444451</v>
      </c>
      <c r="AL9" s="12"/>
    </row>
    <row r="10" spans="1:38" s="13" customFormat="1" ht="12.75">
      <c r="A10" s="29"/>
      <c r="B10" s="38" t="s">
        <v>41</v>
      </c>
      <c r="C10" s="131" t="s">
        <v>42</v>
      </c>
      <c r="D10" s="76">
        <v>21981235249</v>
      </c>
      <c r="E10" s="77">
        <v>5089866927</v>
      </c>
      <c r="F10" s="79">
        <f aca="true" t="shared" si="0" ref="F10:F17">$D10+$E10</f>
        <v>27071102176</v>
      </c>
      <c r="G10" s="76">
        <v>21970216747</v>
      </c>
      <c r="H10" s="77">
        <v>5615373937</v>
      </c>
      <c r="I10" s="79">
        <f aca="true" t="shared" si="1" ref="I10:I17">$G10+$H10</f>
        <v>27585590684</v>
      </c>
      <c r="J10" s="76">
        <v>5533832802</v>
      </c>
      <c r="K10" s="77">
        <v>354885547</v>
      </c>
      <c r="L10" s="77">
        <f aca="true" t="shared" si="2" ref="L10:L17">$J10+$K10</f>
        <v>5888718349</v>
      </c>
      <c r="M10" s="39">
        <f aca="true" t="shared" si="3" ref="M10:M17">IF($F10=0,0,$L10/$F10)</f>
        <v>0.21752783875274453</v>
      </c>
      <c r="N10" s="104">
        <v>5052434687</v>
      </c>
      <c r="O10" s="105">
        <v>863961652</v>
      </c>
      <c r="P10" s="106">
        <f aca="true" t="shared" si="4" ref="P10:P17">$N10+$O10</f>
        <v>5916396339</v>
      </c>
      <c r="Q10" s="39">
        <f aca="true" t="shared" si="5" ref="Q10:Q17">IF($F10=0,0,$P10/$F10)</f>
        <v>0.2185502570429218</v>
      </c>
      <c r="R10" s="104">
        <v>0</v>
      </c>
      <c r="S10" s="106">
        <v>0</v>
      </c>
      <c r="T10" s="106">
        <f aca="true" t="shared" si="6" ref="T10:T17">$R10+$S10</f>
        <v>0</v>
      </c>
      <c r="U10" s="39">
        <f aca="true" t="shared" si="7" ref="U10:U17">IF($I10=0,0,$T10/$I10)</f>
        <v>0</v>
      </c>
      <c r="V10" s="104">
        <v>0</v>
      </c>
      <c r="W10" s="106">
        <v>0</v>
      </c>
      <c r="X10" s="106">
        <f aca="true" t="shared" si="8" ref="X10:X17">$V10+$W10</f>
        <v>0</v>
      </c>
      <c r="Y10" s="39">
        <f aca="true" t="shared" si="9" ref="Y10:Y17">IF($I10=0,0,$X10/$I10)</f>
        <v>0</v>
      </c>
      <c r="Z10" s="76">
        <f aca="true" t="shared" si="10" ref="Z10:Z17">$J10+$N10</f>
        <v>10586267489</v>
      </c>
      <c r="AA10" s="77">
        <f aca="true" t="shared" si="11" ref="AA10:AA17">$K10+$O10</f>
        <v>1218847199</v>
      </c>
      <c r="AB10" s="77">
        <f aca="true" t="shared" si="12" ref="AB10:AB17">$Z10+$AA10</f>
        <v>11805114688</v>
      </c>
      <c r="AC10" s="39">
        <f aca="true" t="shared" si="13" ref="AC10:AC17">IF($F10=0,0,$AB10/$F10)</f>
        <v>0.43607809579566637</v>
      </c>
      <c r="AD10" s="76">
        <v>4316494472</v>
      </c>
      <c r="AE10" s="77">
        <v>610987857</v>
      </c>
      <c r="AF10" s="77">
        <f aca="true" t="shared" si="14" ref="AF10:AF17">$AD10+$AE10</f>
        <v>4927482329</v>
      </c>
      <c r="AG10" s="39">
        <f aca="true" t="shared" si="15" ref="AG10:AG17">IF($AI10=0,0,$AK10/$AI10)</f>
        <v>0.4451345776851702</v>
      </c>
      <c r="AH10" s="39">
        <f aca="true" t="shared" si="16" ref="AH10:AH17">IF($AF10=0,0,(($P10/$AF10)-1))</f>
        <v>0.20069356802760852</v>
      </c>
      <c r="AI10" s="12">
        <v>23049361832</v>
      </c>
      <c r="AJ10" s="12">
        <v>23459723647</v>
      </c>
      <c r="AK10" s="12">
        <v>10260067945</v>
      </c>
      <c r="AL10" s="12"/>
    </row>
    <row r="11" spans="1:38" s="13" customFormat="1" ht="12.75">
      <c r="A11" s="29"/>
      <c r="B11" s="38" t="s">
        <v>43</v>
      </c>
      <c r="C11" s="131" t="s">
        <v>44</v>
      </c>
      <c r="D11" s="76">
        <v>19824806871</v>
      </c>
      <c r="E11" s="77">
        <v>2374785485</v>
      </c>
      <c r="F11" s="79">
        <f t="shared" si="0"/>
        <v>22199592356</v>
      </c>
      <c r="G11" s="76">
        <v>19824806871</v>
      </c>
      <c r="H11" s="77">
        <v>2374785485</v>
      </c>
      <c r="I11" s="79">
        <f t="shared" si="1"/>
        <v>22199592356</v>
      </c>
      <c r="J11" s="76">
        <v>5677398547</v>
      </c>
      <c r="K11" s="77">
        <v>186036582</v>
      </c>
      <c r="L11" s="77">
        <f t="shared" si="2"/>
        <v>5863435129</v>
      </c>
      <c r="M11" s="39">
        <f t="shared" si="3"/>
        <v>0.2641235494315398</v>
      </c>
      <c r="N11" s="104">
        <v>5050272104</v>
      </c>
      <c r="O11" s="105">
        <v>377235287</v>
      </c>
      <c r="P11" s="106">
        <f t="shared" si="4"/>
        <v>5427507391</v>
      </c>
      <c r="Q11" s="39">
        <f t="shared" si="5"/>
        <v>0.24448680426030792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10727670651</v>
      </c>
      <c r="AA11" s="77">
        <f t="shared" si="11"/>
        <v>563271869</v>
      </c>
      <c r="AB11" s="77">
        <f t="shared" si="12"/>
        <v>11290942520</v>
      </c>
      <c r="AC11" s="39">
        <f t="shared" si="13"/>
        <v>0.5086103536918478</v>
      </c>
      <c r="AD11" s="76">
        <v>4267416392</v>
      </c>
      <c r="AE11" s="77">
        <v>376226424</v>
      </c>
      <c r="AF11" s="77">
        <f t="shared" si="14"/>
        <v>4643642816</v>
      </c>
      <c r="AG11" s="39">
        <f t="shared" si="15"/>
        <v>0.5261433114741728</v>
      </c>
      <c r="AH11" s="39">
        <f t="shared" si="16"/>
        <v>0.16880380469814327</v>
      </c>
      <c r="AI11" s="12">
        <v>19516336540</v>
      </c>
      <c r="AJ11" s="12">
        <v>19580550273</v>
      </c>
      <c r="AK11" s="12">
        <v>10268389935</v>
      </c>
      <c r="AL11" s="12"/>
    </row>
    <row r="12" spans="1:38" s="13" customFormat="1" ht="12.75">
      <c r="A12" s="29"/>
      <c r="B12" s="38" t="s">
        <v>45</v>
      </c>
      <c r="C12" s="131" t="s">
        <v>46</v>
      </c>
      <c r="D12" s="76">
        <v>21383359656</v>
      </c>
      <c r="E12" s="77">
        <v>5097529000</v>
      </c>
      <c r="F12" s="79">
        <f t="shared" si="0"/>
        <v>26480888656</v>
      </c>
      <c r="G12" s="76">
        <v>21383359656</v>
      </c>
      <c r="H12" s="77">
        <v>5097529000</v>
      </c>
      <c r="I12" s="79">
        <f t="shared" si="1"/>
        <v>26480888656</v>
      </c>
      <c r="J12" s="76">
        <v>5457524093</v>
      </c>
      <c r="K12" s="77">
        <v>614665000</v>
      </c>
      <c r="L12" s="77">
        <f t="shared" si="2"/>
        <v>6072189093</v>
      </c>
      <c r="M12" s="39">
        <f t="shared" si="3"/>
        <v>0.2293045815750663</v>
      </c>
      <c r="N12" s="104">
        <v>5449899660</v>
      </c>
      <c r="O12" s="105">
        <v>964162000</v>
      </c>
      <c r="P12" s="106">
        <f t="shared" si="4"/>
        <v>6414061660</v>
      </c>
      <c r="Q12" s="39">
        <f t="shared" si="5"/>
        <v>0.24221474374677798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10907423753</v>
      </c>
      <c r="AA12" s="77">
        <f t="shared" si="11"/>
        <v>1578827000</v>
      </c>
      <c r="AB12" s="77">
        <f t="shared" si="12"/>
        <v>12486250753</v>
      </c>
      <c r="AC12" s="39">
        <f t="shared" si="13"/>
        <v>0.47151932532184426</v>
      </c>
      <c r="AD12" s="76">
        <v>4197194540</v>
      </c>
      <c r="AE12" s="77">
        <v>1250232000</v>
      </c>
      <c r="AF12" s="77">
        <f t="shared" si="14"/>
        <v>5447426540</v>
      </c>
      <c r="AG12" s="39">
        <f t="shared" si="15"/>
        <v>0.4620991082125378</v>
      </c>
      <c r="AH12" s="39">
        <f t="shared" si="16"/>
        <v>0.17744803218585492</v>
      </c>
      <c r="AI12" s="12">
        <v>23910100337</v>
      </c>
      <c r="AJ12" s="12">
        <v>23963353365</v>
      </c>
      <c r="AK12" s="12">
        <v>11048836043</v>
      </c>
      <c r="AL12" s="12"/>
    </row>
    <row r="13" spans="1:38" s="13" customFormat="1" ht="12.75">
      <c r="A13" s="29"/>
      <c r="B13" s="38" t="s">
        <v>47</v>
      </c>
      <c r="C13" s="131" t="s">
        <v>48</v>
      </c>
      <c r="D13" s="76">
        <v>29371286667</v>
      </c>
      <c r="E13" s="77">
        <v>3722199000</v>
      </c>
      <c r="F13" s="79">
        <f t="shared" si="0"/>
        <v>33093485667</v>
      </c>
      <c r="G13" s="76">
        <v>29371286667</v>
      </c>
      <c r="H13" s="77">
        <v>3722199000</v>
      </c>
      <c r="I13" s="79">
        <f t="shared" si="1"/>
        <v>33093485667</v>
      </c>
      <c r="J13" s="76">
        <v>7828995211</v>
      </c>
      <c r="K13" s="77">
        <v>314777401</v>
      </c>
      <c r="L13" s="77">
        <f t="shared" si="2"/>
        <v>8143772612</v>
      </c>
      <c r="M13" s="39">
        <f t="shared" si="3"/>
        <v>0.24608385752851558</v>
      </c>
      <c r="N13" s="104">
        <v>7398473522</v>
      </c>
      <c r="O13" s="105">
        <v>654509412</v>
      </c>
      <c r="P13" s="106">
        <f t="shared" si="4"/>
        <v>8052982934</v>
      </c>
      <c r="Q13" s="39">
        <f t="shared" si="5"/>
        <v>0.2433404270264052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15227468733</v>
      </c>
      <c r="AA13" s="77">
        <f t="shared" si="11"/>
        <v>969286813</v>
      </c>
      <c r="AB13" s="77">
        <f t="shared" si="12"/>
        <v>16196755546</v>
      </c>
      <c r="AC13" s="39">
        <f t="shared" si="13"/>
        <v>0.48942428455492076</v>
      </c>
      <c r="AD13" s="76">
        <v>6515439701</v>
      </c>
      <c r="AE13" s="77">
        <v>672499049</v>
      </c>
      <c r="AF13" s="77">
        <f t="shared" si="14"/>
        <v>7187938750</v>
      </c>
      <c r="AG13" s="39">
        <f t="shared" si="15"/>
        <v>0.47070225912047126</v>
      </c>
      <c r="AH13" s="39">
        <f t="shared" si="16"/>
        <v>0.12034662704937493</v>
      </c>
      <c r="AI13" s="12">
        <v>29367635035</v>
      </c>
      <c r="AJ13" s="12">
        <v>30295457750</v>
      </c>
      <c r="AK13" s="12">
        <v>13823412156</v>
      </c>
      <c r="AL13" s="12"/>
    </row>
    <row r="14" spans="1:38" s="13" customFormat="1" ht="12.75">
      <c r="A14" s="29"/>
      <c r="B14" s="38" t="s">
        <v>49</v>
      </c>
      <c r="C14" s="131" t="s">
        <v>50</v>
      </c>
      <c r="D14" s="76">
        <v>3866705673</v>
      </c>
      <c r="E14" s="77">
        <v>824147005</v>
      </c>
      <c r="F14" s="79">
        <f t="shared" si="0"/>
        <v>4690852678</v>
      </c>
      <c r="G14" s="76">
        <v>3866705673</v>
      </c>
      <c r="H14" s="77">
        <v>824147005</v>
      </c>
      <c r="I14" s="79">
        <f t="shared" si="1"/>
        <v>4690852678</v>
      </c>
      <c r="J14" s="76">
        <v>960358650</v>
      </c>
      <c r="K14" s="77">
        <v>92165352</v>
      </c>
      <c r="L14" s="77">
        <f t="shared" si="2"/>
        <v>1052524002</v>
      </c>
      <c r="M14" s="39">
        <f t="shared" si="3"/>
        <v>0.224377970115394</v>
      </c>
      <c r="N14" s="104">
        <v>938716459</v>
      </c>
      <c r="O14" s="105">
        <v>141693095</v>
      </c>
      <c r="P14" s="106">
        <f t="shared" si="4"/>
        <v>1080409554</v>
      </c>
      <c r="Q14" s="39">
        <f t="shared" si="5"/>
        <v>0.230322636024597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1899075109</v>
      </c>
      <c r="AA14" s="77">
        <f t="shared" si="11"/>
        <v>233858447</v>
      </c>
      <c r="AB14" s="77">
        <f t="shared" si="12"/>
        <v>2132933556</v>
      </c>
      <c r="AC14" s="39">
        <f t="shared" si="13"/>
        <v>0.45470060613999097</v>
      </c>
      <c r="AD14" s="76">
        <v>798726906</v>
      </c>
      <c r="AE14" s="77">
        <v>131871165</v>
      </c>
      <c r="AF14" s="77">
        <f t="shared" si="14"/>
        <v>930598071</v>
      </c>
      <c r="AG14" s="39">
        <f t="shared" si="15"/>
        <v>0.5262193338629606</v>
      </c>
      <c r="AH14" s="39">
        <f t="shared" si="16"/>
        <v>0.1609840893383927</v>
      </c>
      <c r="AI14" s="12">
        <v>3462841313</v>
      </c>
      <c r="AJ14" s="12">
        <v>4042063677</v>
      </c>
      <c r="AK14" s="12">
        <v>1822214049</v>
      </c>
      <c r="AL14" s="12"/>
    </row>
    <row r="15" spans="1:38" s="13" customFormat="1" ht="12.75">
      <c r="A15" s="29"/>
      <c r="B15" s="38" t="s">
        <v>51</v>
      </c>
      <c r="C15" s="131" t="s">
        <v>52</v>
      </c>
      <c r="D15" s="76">
        <v>6366953630</v>
      </c>
      <c r="E15" s="77">
        <v>1406732000</v>
      </c>
      <c r="F15" s="79">
        <f t="shared" si="0"/>
        <v>7773685630</v>
      </c>
      <c r="G15" s="76">
        <v>6366953630</v>
      </c>
      <c r="H15" s="77">
        <v>1406732000</v>
      </c>
      <c r="I15" s="79">
        <f t="shared" si="1"/>
        <v>7773685630</v>
      </c>
      <c r="J15" s="76">
        <v>1502524495</v>
      </c>
      <c r="K15" s="77">
        <v>126365991</v>
      </c>
      <c r="L15" s="77">
        <f t="shared" si="2"/>
        <v>1628890486</v>
      </c>
      <c r="M15" s="39">
        <f t="shared" si="3"/>
        <v>0.20953902222567752</v>
      </c>
      <c r="N15" s="104">
        <v>1676318478</v>
      </c>
      <c r="O15" s="105">
        <v>255808715</v>
      </c>
      <c r="P15" s="106">
        <f t="shared" si="4"/>
        <v>1932127193</v>
      </c>
      <c r="Q15" s="39">
        <f t="shared" si="5"/>
        <v>0.24854712229982473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3178842973</v>
      </c>
      <c r="AA15" s="77">
        <f t="shared" si="11"/>
        <v>382174706</v>
      </c>
      <c r="AB15" s="77">
        <f t="shared" si="12"/>
        <v>3561017679</v>
      </c>
      <c r="AC15" s="39">
        <f t="shared" si="13"/>
        <v>0.4580861445255022</v>
      </c>
      <c r="AD15" s="76">
        <v>1375596529</v>
      </c>
      <c r="AE15" s="77">
        <v>396323776</v>
      </c>
      <c r="AF15" s="77">
        <f t="shared" si="14"/>
        <v>1771920305</v>
      </c>
      <c r="AG15" s="39">
        <f t="shared" si="15"/>
        <v>0.4492224014000863</v>
      </c>
      <c r="AH15" s="39">
        <f t="shared" si="16"/>
        <v>0.09041427402120106</v>
      </c>
      <c r="AI15" s="12">
        <v>7893410560</v>
      </c>
      <c r="AJ15" s="12">
        <v>7279924850</v>
      </c>
      <c r="AK15" s="12">
        <v>3545896847</v>
      </c>
      <c r="AL15" s="12"/>
    </row>
    <row r="16" spans="1:38" s="13" customFormat="1" ht="12.75">
      <c r="A16" s="29"/>
      <c r="B16" s="38" t="s">
        <v>53</v>
      </c>
      <c r="C16" s="131" t="s">
        <v>54</v>
      </c>
      <c r="D16" s="76">
        <v>18231501475</v>
      </c>
      <c r="E16" s="77">
        <v>3185417550</v>
      </c>
      <c r="F16" s="79">
        <f t="shared" si="0"/>
        <v>21416919025</v>
      </c>
      <c r="G16" s="76">
        <v>18231501475</v>
      </c>
      <c r="H16" s="77">
        <v>3185417550</v>
      </c>
      <c r="I16" s="79">
        <f t="shared" si="1"/>
        <v>21416919025</v>
      </c>
      <c r="J16" s="76">
        <v>4804010518</v>
      </c>
      <c r="K16" s="77">
        <v>365946388</v>
      </c>
      <c r="L16" s="77">
        <f t="shared" si="2"/>
        <v>5169956906</v>
      </c>
      <c r="M16" s="39">
        <f t="shared" si="3"/>
        <v>0.24139592160595563</v>
      </c>
      <c r="N16" s="104">
        <v>4295969256</v>
      </c>
      <c r="O16" s="105">
        <v>551535704</v>
      </c>
      <c r="P16" s="106">
        <f t="shared" si="4"/>
        <v>4847504960</v>
      </c>
      <c r="Q16" s="39">
        <f t="shared" si="5"/>
        <v>0.22633997702197503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9099979774</v>
      </c>
      <c r="AA16" s="77">
        <f t="shared" si="11"/>
        <v>917482092</v>
      </c>
      <c r="AB16" s="77">
        <f t="shared" si="12"/>
        <v>10017461866</v>
      </c>
      <c r="AC16" s="39">
        <f t="shared" si="13"/>
        <v>0.4677358986279307</v>
      </c>
      <c r="AD16" s="76">
        <v>3743646405</v>
      </c>
      <c r="AE16" s="77">
        <v>454666732</v>
      </c>
      <c r="AF16" s="77">
        <f t="shared" si="14"/>
        <v>4198313137</v>
      </c>
      <c r="AG16" s="39">
        <f t="shared" si="15"/>
        <v>0.4559445093004357</v>
      </c>
      <c r="AH16" s="39">
        <f t="shared" si="16"/>
        <v>0.154631586976834</v>
      </c>
      <c r="AI16" s="12">
        <v>18247235662</v>
      </c>
      <c r="AJ16" s="12">
        <v>17806862019</v>
      </c>
      <c r="AK16" s="12">
        <v>8319726910</v>
      </c>
      <c r="AL16" s="12"/>
    </row>
    <row r="17" spans="1:38" s="13" customFormat="1" ht="12.75">
      <c r="A17" s="29"/>
      <c r="B17" s="50" t="s">
        <v>95</v>
      </c>
      <c r="C17" s="131"/>
      <c r="D17" s="80">
        <f>SUM(D9:D16)</f>
        <v>124679138396</v>
      </c>
      <c r="E17" s="81">
        <f>SUM(E9:E16)</f>
        <v>22465346097</v>
      </c>
      <c r="F17" s="82">
        <f t="shared" si="0"/>
        <v>147144484493</v>
      </c>
      <c r="G17" s="80">
        <f>SUM(G9:G16)</f>
        <v>124690438611</v>
      </c>
      <c r="H17" s="81">
        <f>SUM(H9:H16)</f>
        <v>23046405377</v>
      </c>
      <c r="I17" s="82">
        <f t="shared" si="1"/>
        <v>147736843988</v>
      </c>
      <c r="J17" s="80">
        <f>SUM(J9:J16)</f>
        <v>33247347902</v>
      </c>
      <c r="K17" s="81">
        <f>SUM(K9:K16)</f>
        <v>2091835459</v>
      </c>
      <c r="L17" s="81">
        <f t="shared" si="2"/>
        <v>35339183361</v>
      </c>
      <c r="M17" s="43">
        <f t="shared" si="3"/>
        <v>0.24016655114708813</v>
      </c>
      <c r="N17" s="110">
        <f>SUM(N9:N16)</f>
        <v>30567695620</v>
      </c>
      <c r="O17" s="111">
        <f>SUM(O9:O16)</f>
        <v>3858352911</v>
      </c>
      <c r="P17" s="112">
        <f t="shared" si="4"/>
        <v>34426048531</v>
      </c>
      <c r="Q17" s="43">
        <f t="shared" si="5"/>
        <v>0.23396084909072978</v>
      </c>
      <c r="R17" s="110">
        <f>SUM(R9:R16)</f>
        <v>0</v>
      </c>
      <c r="S17" s="112">
        <f>SUM(S9:S16)</f>
        <v>0</v>
      </c>
      <c r="T17" s="112">
        <f t="shared" si="6"/>
        <v>0</v>
      </c>
      <c r="U17" s="43">
        <f t="shared" si="7"/>
        <v>0</v>
      </c>
      <c r="V17" s="110">
        <f>SUM(V9:V16)</f>
        <v>0</v>
      </c>
      <c r="W17" s="112">
        <f>SUM(W9:W16)</f>
        <v>0</v>
      </c>
      <c r="X17" s="112">
        <f t="shared" si="8"/>
        <v>0</v>
      </c>
      <c r="Y17" s="43">
        <f t="shared" si="9"/>
        <v>0</v>
      </c>
      <c r="Z17" s="80">
        <f t="shared" si="10"/>
        <v>63815043522</v>
      </c>
      <c r="AA17" s="81">
        <f t="shared" si="11"/>
        <v>5950188370</v>
      </c>
      <c r="AB17" s="81">
        <f t="shared" si="12"/>
        <v>69765231892</v>
      </c>
      <c r="AC17" s="43">
        <f t="shared" si="13"/>
        <v>0.4741274002378179</v>
      </c>
      <c r="AD17" s="80">
        <f>SUM(AD9:AD16)</f>
        <v>25831275135</v>
      </c>
      <c r="AE17" s="81">
        <f>SUM(AE9:AE16)</f>
        <v>3990117693</v>
      </c>
      <c r="AF17" s="81">
        <f t="shared" si="14"/>
        <v>29821392828</v>
      </c>
      <c r="AG17" s="43">
        <f t="shared" si="15"/>
        <v>0.47173094769430934</v>
      </c>
      <c r="AH17" s="43">
        <f t="shared" si="16"/>
        <v>0.1544078014584409</v>
      </c>
      <c r="AI17" s="12">
        <f>SUM(AI9:AI16)</f>
        <v>129580195310</v>
      </c>
      <c r="AJ17" s="12">
        <f>SUM(AJ9:AJ16)</f>
        <v>130160343231</v>
      </c>
      <c r="AK17" s="12">
        <f>SUM(AK9:AK16)</f>
        <v>61126988336</v>
      </c>
      <c r="AL17" s="12"/>
    </row>
    <row r="18" spans="1:38" s="13" customFormat="1" ht="12.75">
      <c r="A18" s="44"/>
      <c r="B18" s="51"/>
      <c r="C18" s="137"/>
      <c r="D18" s="100"/>
      <c r="E18" s="101"/>
      <c r="F18" s="102"/>
      <c r="G18" s="100"/>
      <c r="H18" s="101"/>
      <c r="I18" s="102"/>
      <c r="J18" s="100"/>
      <c r="K18" s="101"/>
      <c r="L18" s="101"/>
      <c r="M18" s="48"/>
      <c r="N18" s="113"/>
      <c r="O18" s="114"/>
      <c r="P18" s="115"/>
      <c r="Q18" s="48"/>
      <c r="R18" s="113"/>
      <c r="S18" s="115"/>
      <c r="T18" s="115"/>
      <c r="U18" s="48"/>
      <c r="V18" s="113"/>
      <c r="W18" s="115"/>
      <c r="X18" s="115"/>
      <c r="Y18" s="48"/>
      <c r="Z18" s="100"/>
      <c r="AA18" s="101"/>
      <c r="AB18" s="101"/>
      <c r="AC18" s="48"/>
      <c r="AD18" s="100"/>
      <c r="AE18" s="101"/>
      <c r="AF18" s="101"/>
      <c r="AG18" s="48"/>
      <c r="AH18" s="48"/>
      <c r="AI18" s="12"/>
      <c r="AJ18" s="12"/>
      <c r="AK18" s="12"/>
      <c r="AL18" s="12"/>
    </row>
    <row r="19" spans="1:38" ht="12.75">
      <c r="A19" s="52"/>
      <c r="B19" s="53"/>
      <c r="C19" s="138"/>
      <c r="D19" s="103"/>
      <c r="E19" s="103"/>
      <c r="F19" s="103"/>
      <c r="G19" s="103"/>
      <c r="H19" s="103"/>
      <c r="I19" s="103"/>
      <c r="J19" s="103"/>
      <c r="K19" s="103"/>
      <c r="L19" s="103"/>
      <c r="M19" s="49"/>
      <c r="N19" s="116"/>
      <c r="O19" s="116"/>
      <c r="P19" s="116"/>
      <c r="Q19" s="54"/>
      <c r="R19" s="116"/>
      <c r="S19" s="116"/>
      <c r="T19" s="116"/>
      <c r="U19" s="54"/>
      <c r="V19" s="116"/>
      <c r="W19" s="116"/>
      <c r="X19" s="116"/>
      <c r="Y19" s="54"/>
      <c r="Z19" s="103"/>
      <c r="AA19" s="103"/>
      <c r="AB19" s="103"/>
      <c r="AC19" s="49"/>
      <c r="AD19" s="103"/>
      <c r="AE19" s="103"/>
      <c r="AF19" s="103"/>
      <c r="AG19" s="49"/>
      <c r="AH19" s="49"/>
      <c r="AI19" s="2"/>
      <c r="AJ19" s="2"/>
      <c r="AK19" s="2"/>
      <c r="AL19" s="2"/>
    </row>
    <row r="20" spans="1:38" ht="12.75">
      <c r="A20" s="2"/>
      <c r="B20" s="2"/>
      <c r="C20" s="129"/>
      <c r="D20" s="88"/>
      <c r="E20" s="88"/>
      <c r="F20" s="88"/>
      <c r="G20" s="88"/>
      <c r="H20" s="88"/>
      <c r="I20" s="88"/>
      <c r="J20" s="88"/>
      <c r="K20" s="88"/>
      <c r="L20" s="88"/>
      <c r="M20" s="2"/>
      <c r="N20" s="88"/>
      <c r="O20" s="88"/>
      <c r="P20" s="88"/>
      <c r="Q20" s="2"/>
      <c r="R20" s="88"/>
      <c r="S20" s="88"/>
      <c r="T20" s="88"/>
      <c r="U20" s="2"/>
      <c r="V20" s="88"/>
      <c r="W20" s="88"/>
      <c r="X20" s="88"/>
      <c r="Y20" s="2"/>
      <c r="Z20" s="88"/>
      <c r="AA20" s="88"/>
      <c r="AB20" s="88"/>
      <c r="AC20" s="2"/>
      <c r="AD20" s="88"/>
      <c r="AE20" s="88"/>
      <c r="AF20" s="88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9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9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9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9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9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9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131" t="s">
        <v>57</v>
      </c>
      <c r="D9" s="76">
        <v>1831571064</v>
      </c>
      <c r="E9" s="77">
        <v>206159400</v>
      </c>
      <c r="F9" s="78">
        <f>$D9+$E9</f>
        <v>2037730464</v>
      </c>
      <c r="G9" s="76">
        <v>1831571064</v>
      </c>
      <c r="H9" s="77">
        <v>206159400</v>
      </c>
      <c r="I9" s="79">
        <f>$G9+$H9</f>
        <v>2037730464</v>
      </c>
      <c r="J9" s="76">
        <v>441773956</v>
      </c>
      <c r="K9" s="77">
        <v>41289383</v>
      </c>
      <c r="L9" s="77">
        <f>$J9+$K9</f>
        <v>483063339</v>
      </c>
      <c r="M9" s="39">
        <f>IF($F9=0,0,$L9/$F9)</f>
        <v>0.2370594872747606</v>
      </c>
      <c r="N9" s="104">
        <v>385435673</v>
      </c>
      <c r="O9" s="105">
        <v>21750074</v>
      </c>
      <c r="P9" s="106">
        <f>$N9+$O9</f>
        <v>407185747</v>
      </c>
      <c r="Q9" s="39">
        <f>IF($F9=0,0,$P9/$F9)</f>
        <v>0.1998231631678644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827209629</v>
      </c>
      <c r="AA9" s="77">
        <f>$K9+$O9</f>
        <v>63039457</v>
      </c>
      <c r="AB9" s="77">
        <f>$Z9+$AA9</f>
        <v>890249086</v>
      </c>
      <c r="AC9" s="39">
        <f>IF($F9=0,0,$AB9/$F9)</f>
        <v>0.436882650442625</v>
      </c>
      <c r="AD9" s="76">
        <v>265399306</v>
      </c>
      <c r="AE9" s="77">
        <v>57068499</v>
      </c>
      <c r="AF9" s="77">
        <f>$AD9+$AE9</f>
        <v>322467805</v>
      </c>
      <c r="AG9" s="39">
        <f>IF($AI9=0,0,$AK9/$AI9)</f>
        <v>0.3889142029173469</v>
      </c>
      <c r="AH9" s="39">
        <f>IF($AF9=0,0,(($P9/$AF9)-1))</f>
        <v>0.2627175199707146</v>
      </c>
      <c r="AI9" s="12">
        <v>1751420169</v>
      </c>
      <c r="AJ9" s="12">
        <v>1688199704</v>
      </c>
      <c r="AK9" s="12">
        <v>681152179</v>
      </c>
      <c r="AL9" s="12"/>
    </row>
    <row r="10" spans="1:38" s="13" customFormat="1" ht="12.75">
      <c r="A10" s="29"/>
      <c r="B10" s="38" t="s">
        <v>58</v>
      </c>
      <c r="C10" s="131" t="s">
        <v>59</v>
      </c>
      <c r="D10" s="76">
        <v>1241379906</v>
      </c>
      <c r="E10" s="77">
        <v>363022855</v>
      </c>
      <c r="F10" s="79">
        <f aca="true" t="shared" si="0" ref="F10:F28">$D10+$E10</f>
        <v>1604402761</v>
      </c>
      <c r="G10" s="76">
        <v>1241379906</v>
      </c>
      <c r="H10" s="77">
        <v>363022855</v>
      </c>
      <c r="I10" s="79">
        <f aca="true" t="shared" si="1" ref="I10:I28">$G10+$H10</f>
        <v>1604402761</v>
      </c>
      <c r="J10" s="76">
        <v>265250861</v>
      </c>
      <c r="K10" s="77">
        <v>27661161</v>
      </c>
      <c r="L10" s="77">
        <f aca="true" t="shared" si="2" ref="L10:L28">$J10+$K10</f>
        <v>292912022</v>
      </c>
      <c r="M10" s="39">
        <f aca="true" t="shared" si="3" ref="M10:M28">IF($F10=0,0,$L10/$F10)</f>
        <v>0.18256763770303683</v>
      </c>
      <c r="N10" s="104">
        <v>268754076</v>
      </c>
      <c r="O10" s="105">
        <v>59384624</v>
      </c>
      <c r="P10" s="106">
        <f aca="true" t="shared" si="4" ref="P10:P28">$N10+$O10</f>
        <v>328138700</v>
      </c>
      <c r="Q10" s="39">
        <f aca="true" t="shared" si="5" ref="Q10:Q28">IF($F10=0,0,$P10/$F10)</f>
        <v>0.20452389386033973</v>
      </c>
      <c r="R10" s="104">
        <v>0</v>
      </c>
      <c r="S10" s="106">
        <v>0</v>
      </c>
      <c r="T10" s="106">
        <f aca="true" t="shared" si="6" ref="T10:T28">$R10+$S10</f>
        <v>0</v>
      </c>
      <c r="U10" s="39">
        <f aca="true" t="shared" si="7" ref="U10:U28">IF($I10=0,0,$T10/$I10)</f>
        <v>0</v>
      </c>
      <c r="V10" s="104">
        <v>0</v>
      </c>
      <c r="W10" s="106">
        <v>0</v>
      </c>
      <c r="X10" s="106">
        <f aca="true" t="shared" si="8" ref="X10:X28">$V10+$W10</f>
        <v>0</v>
      </c>
      <c r="Y10" s="39">
        <f aca="true" t="shared" si="9" ref="Y10:Y28">IF($I10=0,0,$X10/$I10)</f>
        <v>0</v>
      </c>
      <c r="Z10" s="76">
        <f aca="true" t="shared" si="10" ref="Z10:Z28">$J10+$N10</f>
        <v>534004937</v>
      </c>
      <c r="AA10" s="77">
        <f aca="true" t="shared" si="11" ref="AA10:AA28">$K10+$O10</f>
        <v>87045785</v>
      </c>
      <c r="AB10" s="77">
        <f aca="true" t="shared" si="12" ref="AB10:AB28">$Z10+$AA10</f>
        <v>621050722</v>
      </c>
      <c r="AC10" s="39">
        <f aca="true" t="shared" si="13" ref="AC10:AC28">IF($F10=0,0,$AB10/$F10)</f>
        <v>0.38709153156337656</v>
      </c>
      <c r="AD10" s="76">
        <v>118914237</v>
      </c>
      <c r="AE10" s="77">
        <v>40866331</v>
      </c>
      <c r="AF10" s="77">
        <f aca="true" t="shared" si="14" ref="AF10:AF28">$AD10+$AE10</f>
        <v>159780568</v>
      </c>
      <c r="AG10" s="39">
        <f aca="true" t="shared" si="15" ref="AG10:AG28">IF($AI10=0,0,$AK10/$AI10)</f>
        <v>0.42487247689310875</v>
      </c>
      <c r="AH10" s="39">
        <f aca="true" t="shared" si="16" ref="AH10:AH28">IF($AF10=0,0,(($P10/$AF10)-1))</f>
        <v>1.0536833990976926</v>
      </c>
      <c r="AI10" s="12">
        <v>1374800256</v>
      </c>
      <c r="AJ10" s="12">
        <v>1340949991</v>
      </c>
      <c r="AK10" s="12">
        <v>584114790</v>
      </c>
      <c r="AL10" s="12"/>
    </row>
    <row r="11" spans="1:38" s="13" customFormat="1" ht="12.75">
      <c r="A11" s="29"/>
      <c r="B11" s="38" t="s">
        <v>60</v>
      </c>
      <c r="C11" s="131" t="s">
        <v>61</v>
      </c>
      <c r="D11" s="76">
        <v>0</v>
      </c>
      <c r="E11" s="77">
        <v>0</v>
      </c>
      <c r="F11" s="79">
        <f t="shared" si="0"/>
        <v>0</v>
      </c>
      <c r="G11" s="76">
        <v>0</v>
      </c>
      <c r="H11" s="77">
        <v>0</v>
      </c>
      <c r="I11" s="79">
        <f t="shared" si="1"/>
        <v>0</v>
      </c>
      <c r="J11" s="76">
        <v>367324474</v>
      </c>
      <c r="K11" s="77">
        <v>253544</v>
      </c>
      <c r="L11" s="77">
        <f t="shared" si="2"/>
        <v>367578018</v>
      </c>
      <c r="M11" s="39">
        <f t="shared" si="3"/>
        <v>0</v>
      </c>
      <c r="N11" s="104">
        <v>292168401</v>
      </c>
      <c r="O11" s="105">
        <v>3756510</v>
      </c>
      <c r="P11" s="106">
        <f t="shared" si="4"/>
        <v>295924911</v>
      </c>
      <c r="Q11" s="39">
        <f t="shared" si="5"/>
        <v>0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659492875</v>
      </c>
      <c r="AA11" s="77">
        <f t="shared" si="11"/>
        <v>4010054</v>
      </c>
      <c r="AB11" s="77">
        <f t="shared" si="12"/>
        <v>663502929</v>
      </c>
      <c r="AC11" s="39">
        <f t="shared" si="13"/>
        <v>0</v>
      </c>
      <c r="AD11" s="76">
        <v>265669780</v>
      </c>
      <c r="AE11" s="77">
        <v>23548906</v>
      </c>
      <c r="AF11" s="77">
        <f t="shared" si="14"/>
        <v>289218686</v>
      </c>
      <c r="AG11" s="39">
        <f t="shared" si="15"/>
        <v>0.4555629845198135</v>
      </c>
      <c r="AH11" s="39">
        <f t="shared" si="16"/>
        <v>0.02318738492574446</v>
      </c>
      <c r="AI11" s="12">
        <v>1371508670</v>
      </c>
      <c r="AJ11" s="12">
        <v>1371508670</v>
      </c>
      <c r="AK11" s="12">
        <v>624808583</v>
      </c>
      <c r="AL11" s="12"/>
    </row>
    <row r="12" spans="1:38" s="13" customFormat="1" ht="12.75">
      <c r="A12" s="29"/>
      <c r="B12" s="38" t="s">
        <v>62</v>
      </c>
      <c r="C12" s="131" t="s">
        <v>63</v>
      </c>
      <c r="D12" s="76">
        <v>3481524368</v>
      </c>
      <c r="E12" s="77">
        <v>303245535</v>
      </c>
      <c r="F12" s="79">
        <f t="shared" si="0"/>
        <v>3784769903</v>
      </c>
      <c r="G12" s="76">
        <v>3481524368</v>
      </c>
      <c r="H12" s="77">
        <v>303245535</v>
      </c>
      <c r="I12" s="79">
        <f t="shared" si="1"/>
        <v>3784769903</v>
      </c>
      <c r="J12" s="76">
        <v>1046874165</v>
      </c>
      <c r="K12" s="77">
        <v>16664991</v>
      </c>
      <c r="L12" s="77">
        <f t="shared" si="2"/>
        <v>1063539156</v>
      </c>
      <c r="M12" s="39">
        <f t="shared" si="3"/>
        <v>0.2810049707795935</v>
      </c>
      <c r="N12" s="104">
        <v>803956583</v>
      </c>
      <c r="O12" s="105">
        <v>50066530</v>
      </c>
      <c r="P12" s="106">
        <f t="shared" si="4"/>
        <v>854023113</v>
      </c>
      <c r="Q12" s="39">
        <f t="shared" si="5"/>
        <v>0.22564730086314047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1850830748</v>
      </c>
      <c r="AA12" s="77">
        <f t="shared" si="11"/>
        <v>66731521</v>
      </c>
      <c r="AB12" s="77">
        <f t="shared" si="12"/>
        <v>1917562269</v>
      </c>
      <c r="AC12" s="39">
        <f t="shared" si="13"/>
        <v>0.506652271642734</v>
      </c>
      <c r="AD12" s="76">
        <v>706942929</v>
      </c>
      <c r="AE12" s="77">
        <v>63302127</v>
      </c>
      <c r="AF12" s="77">
        <f t="shared" si="14"/>
        <v>770245056</v>
      </c>
      <c r="AG12" s="39">
        <f t="shared" si="15"/>
        <v>0.48871684089061873</v>
      </c>
      <c r="AH12" s="39">
        <f t="shared" si="16"/>
        <v>0.10876805550050817</v>
      </c>
      <c r="AI12" s="12">
        <v>3394429754</v>
      </c>
      <c r="AJ12" s="12">
        <v>3394429754</v>
      </c>
      <c r="AK12" s="12">
        <v>1658914986</v>
      </c>
      <c r="AL12" s="12"/>
    </row>
    <row r="13" spans="1:38" s="13" customFormat="1" ht="12.75">
      <c r="A13" s="29"/>
      <c r="B13" s="38" t="s">
        <v>64</v>
      </c>
      <c r="C13" s="131" t="s">
        <v>65</v>
      </c>
      <c r="D13" s="76">
        <v>918328450</v>
      </c>
      <c r="E13" s="77">
        <v>162912000</v>
      </c>
      <c r="F13" s="79">
        <f t="shared" si="0"/>
        <v>1081240450</v>
      </c>
      <c r="G13" s="76">
        <v>918423450</v>
      </c>
      <c r="H13" s="77">
        <v>165965500</v>
      </c>
      <c r="I13" s="79">
        <f t="shared" si="1"/>
        <v>1084388950</v>
      </c>
      <c r="J13" s="76">
        <v>398570618</v>
      </c>
      <c r="K13" s="77">
        <v>5863251</v>
      </c>
      <c r="L13" s="77">
        <f t="shared" si="2"/>
        <v>404433869</v>
      </c>
      <c r="M13" s="39">
        <f t="shared" si="3"/>
        <v>0.3740461883385883</v>
      </c>
      <c r="N13" s="104">
        <v>149725885</v>
      </c>
      <c r="O13" s="105">
        <v>34842724</v>
      </c>
      <c r="P13" s="106">
        <f t="shared" si="4"/>
        <v>184568609</v>
      </c>
      <c r="Q13" s="39">
        <f t="shared" si="5"/>
        <v>0.1707007992533021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548296503</v>
      </c>
      <c r="AA13" s="77">
        <f t="shared" si="11"/>
        <v>40705975</v>
      </c>
      <c r="AB13" s="77">
        <f t="shared" si="12"/>
        <v>589002478</v>
      </c>
      <c r="AC13" s="39">
        <f t="shared" si="13"/>
        <v>0.5447469875918904</v>
      </c>
      <c r="AD13" s="76">
        <v>131312466</v>
      </c>
      <c r="AE13" s="77">
        <v>36603936</v>
      </c>
      <c r="AF13" s="77">
        <f t="shared" si="14"/>
        <v>167916402</v>
      </c>
      <c r="AG13" s="39">
        <f t="shared" si="15"/>
        <v>0.6369915868474163</v>
      </c>
      <c r="AH13" s="39">
        <f t="shared" si="16"/>
        <v>0.09916962727679213</v>
      </c>
      <c r="AI13" s="12">
        <v>994844075</v>
      </c>
      <c r="AJ13" s="12">
        <v>1019180507</v>
      </c>
      <c r="AK13" s="12">
        <v>633707306</v>
      </c>
      <c r="AL13" s="12"/>
    </row>
    <row r="14" spans="1:38" s="13" customFormat="1" ht="12.75">
      <c r="A14" s="29"/>
      <c r="B14" s="38" t="s">
        <v>66</v>
      </c>
      <c r="C14" s="131" t="s">
        <v>67</v>
      </c>
      <c r="D14" s="76">
        <v>1031083580</v>
      </c>
      <c r="E14" s="77">
        <v>0</v>
      </c>
      <c r="F14" s="79">
        <f t="shared" si="0"/>
        <v>1031083580</v>
      </c>
      <c r="G14" s="76">
        <v>1031083580</v>
      </c>
      <c r="H14" s="77">
        <v>0</v>
      </c>
      <c r="I14" s="79">
        <f t="shared" si="1"/>
        <v>1031083580</v>
      </c>
      <c r="J14" s="76">
        <v>321838392</v>
      </c>
      <c r="K14" s="77">
        <v>18186136</v>
      </c>
      <c r="L14" s="77">
        <f t="shared" si="2"/>
        <v>340024528</v>
      </c>
      <c r="M14" s="39">
        <f t="shared" si="3"/>
        <v>0.32977397234858496</v>
      </c>
      <c r="N14" s="104">
        <v>285621608</v>
      </c>
      <c r="O14" s="105">
        <v>20627376</v>
      </c>
      <c r="P14" s="106">
        <f t="shared" si="4"/>
        <v>306248984</v>
      </c>
      <c r="Q14" s="39">
        <f t="shared" si="5"/>
        <v>0.29701664340343775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607460000</v>
      </c>
      <c r="AA14" s="77">
        <f t="shared" si="11"/>
        <v>38813512</v>
      </c>
      <c r="AB14" s="77">
        <f t="shared" si="12"/>
        <v>646273512</v>
      </c>
      <c r="AC14" s="39">
        <f t="shared" si="13"/>
        <v>0.6267906157520228</v>
      </c>
      <c r="AD14" s="76">
        <v>194642473</v>
      </c>
      <c r="AE14" s="77">
        <v>24267131</v>
      </c>
      <c r="AF14" s="77">
        <f t="shared" si="14"/>
        <v>218909604</v>
      </c>
      <c r="AG14" s="39">
        <f t="shared" si="15"/>
        <v>0.47121481417087374</v>
      </c>
      <c r="AH14" s="39">
        <f t="shared" si="16"/>
        <v>0.3989746379514716</v>
      </c>
      <c r="AI14" s="12">
        <v>1076104882</v>
      </c>
      <c r="AJ14" s="12">
        <v>1045762387</v>
      </c>
      <c r="AK14" s="12">
        <v>507076562</v>
      </c>
      <c r="AL14" s="12"/>
    </row>
    <row r="15" spans="1:38" s="13" customFormat="1" ht="12.75">
      <c r="A15" s="29"/>
      <c r="B15" s="38" t="s">
        <v>68</v>
      </c>
      <c r="C15" s="131" t="s">
        <v>69</v>
      </c>
      <c r="D15" s="76">
        <v>949774000</v>
      </c>
      <c r="E15" s="77">
        <v>284250000</v>
      </c>
      <c r="F15" s="79">
        <f t="shared" si="0"/>
        <v>1234024000</v>
      </c>
      <c r="G15" s="76">
        <v>949774000</v>
      </c>
      <c r="H15" s="77">
        <v>284250000</v>
      </c>
      <c r="I15" s="79">
        <f t="shared" si="1"/>
        <v>1234024000</v>
      </c>
      <c r="J15" s="76">
        <v>344257125</v>
      </c>
      <c r="K15" s="77">
        <v>0</v>
      </c>
      <c r="L15" s="77">
        <f t="shared" si="2"/>
        <v>344257125</v>
      </c>
      <c r="M15" s="39">
        <f t="shared" si="3"/>
        <v>0.27897117479076583</v>
      </c>
      <c r="N15" s="104">
        <v>277812157</v>
      </c>
      <c r="O15" s="105">
        <v>0</v>
      </c>
      <c r="P15" s="106">
        <f t="shared" si="4"/>
        <v>277812157</v>
      </c>
      <c r="Q15" s="39">
        <f t="shared" si="5"/>
        <v>0.22512702913395524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622069282</v>
      </c>
      <c r="AA15" s="77">
        <f t="shared" si="11"/>
        <v>0</v>
      </c>
      <c r="AB15" s="77">
        <f t="shared" si="12"/>
        <v>622069282</v>
      </c>
      <c r="AC15" s="39">
        <f t="shared" si="13"/>
        <v>0.504098203924721</v>
      </c>
      <c r="AD15" s="76">
        <v>235517151</v>
      </c>
      <c r="AE15" s="77">
        <v>9370149</v>
      </c>
      <c r="AF15" s="77">
        <f t="shared" si="14"/>
        <v>244887300</v>
      </c>
      <c r="AG15" s="39">
        <f t="shared" si="15"/>
        <v>0.5057933425666497</v>
      </c>
      <c r="AH15" s="39">
        <f t="shared" si="16"/>
        <v>0.13444901797684072</v>
      </c>
      <c r="AI15" s="12">
        <v>983738996</v>
      </c>
      <c r="AJ15" s="12">
        <v>761261402</v>
      </c>
      <c r="AK15" s="12">
        <v>497568635</v>
      </c>
      <c r="AL15" s="12"/>
    </row>
    <row r="16" spans="1:38" s="13" customFormat="1" ht="12.75">
      <c r="A16" s="29"/>
      <c r="B16" s="38" t="s">
        <v>70</v>
      </c>
      <c r="C16" s="131" t="s">
        <v>71</v>
      </c>
      <c r="D16" s="76">
        <v>1491936000</v>
      </c>
      <c r="E16" s="77">
        <v>204638000</v>
      </c>
      <c r="F16" s="79">
        <f t="shared" si="0"/>
        <v>1696574000</v>
      </c>
      <c r="G16" s="76">
        <v>1491936000</v>
      </c>
      <c r="H16" s="77">
        <v>204638000</v>
      </c>
      <c r="I16" s="79">
        <f t="shared" si="1"/>
        <v>1696574000</v>
      </c>
      <c r="J16" s="76">
        <v>353634658</v>
      </c>
      <c r="K16" s="77">
        <v>77236633</v>
      </c>
      <c r="L16" s="77">
        <f t="shared" si="2"/>
        <v>430871291</v>
      </c>
      <c r="M16" s="39">
        <f t="shared" si="3"/>
        <v>0.25396551579830884</v>
      </c>
      <c r="N16" s="104">
        <v>278992381</v>
      </c>
      <c r="O16" s="105">
        <v>26535373</v>
      </c>
      <c r="P16" s="106">
        <f t="shared" si="4"/>
        <v>305527754</v>
      </c>
      <c r="Q16" s="39">
        <f t="shared" si="5"/>
        <v>0.18008513274398877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632627039</v>
      </c>
      <c r="AA16" s="77">
        <f t="shared" si="11"/>
        <v>103772006</v>
      </c>
      <c r="AB16" s="77">
        <f t="shared" si="12"/>
        <v>736399045</v>
      </c>
      <c r="AC16" s="39">
        <f t="shared" si="13"/>
        <v>0.4340506485422976</v>
      </c>
      <c r="AD16" s="76">
        <v>174725025</v>
      </c>
      <c r="AE16" s="77">
        <v>27639851</v>
      </c>
      <c r="AF16" s="77">
        <f t="shared" si="14"/>
        <v>202364876</v>
      </c>
      <c r="AG16" s="39">
        <f t="shared" si="15"/>
        <v>0.37729709356932184</v>
      </c>
      <c r="AH16" s="39">
        <f t="shared" si="16"/>
        <v>0.5097864809306136</v>
      </c>
      <c r="AI16" s="12">
        <v>1578947000</v>
      </c>
      <c r="AJ16" s="12">
        <v>1578947000</v>
      </c>
      <c r="AK16" s="12">
        <v>595732114</v>
      </c>
      <c r="AL16" s="12"/>
    </row>
    <row r="17" spans="1:38" s="13" customFormat="1" ht="12.75">
      <c r="A17" s="29"/>
      <c r="B17" s="38" t="s">
        <v>72</v>
      </c>
      <c r="C17" s="131" t="s">
        <v>73</v>
      </c>
      <c r="D17" s="76">
        <v>1320401370</v>
      </c>
      <c r="E17" s="77">
        <v>640400269</v>
      </c>
      <c r="F17" s="79">
        <f t="shared" si="0"/>
        <v>1960801639</v>
      </c>
      <c r="G17" s="76">
        <v>1320401370</v>
      </c>
      <c r="H17" s="77">
        <v>640400269</v>
      </c>
      <c r="I17" s="79">
        <f t="shared" si="1"/>
        <v>1960801639</v>
      </c>
      <c r="J17" s="76">
        <v>358946633</v>
      </c>
      <c r="K17" s="77">
        <v>30594624</v>
      </c>
      <c r="L17" s="77">
        <f t="shared" si="2"/>
        <v>389541257</v>
      </c>
      <c r="M17" s="39">
        <f t="shared" si="3"/>
        <v>0.19866428569422467</v>
      </c>
      <c r="N17" s="104">
        <v>343204394</v>
      </c>
      <c r="O17" s="105">
        <v>57384951</v>
      </c>
      <c r="P17" s="106">
        <f t="shared" si="4"/>
        <v>400589345</v>
      </c>
      <c r="Q17" s="39">
        <f t="shared" si="5"/>
        <v>0.20429876078862252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702151027</v>
      </c>
      <c r="AA17" s="77">
        <f t="shared" si="11"/>
        <v>87979575</v>
      </c>
      <c r="AB17" s="77">
        <f t="shared" si="12"/>
        <v>790130602</v>
      </c>
      <c r="AC17" s="39">
        <f t="shared" si="13"/>
        <v>0.4029630464828472</v>
      </c>
      <c r="AD17" s="76">
        <v>312272751</v>
      </c>
      <c r="AE17" s="77">
        <v>132282357</v>
      </c>
      <c r="AF17" s="77">
        <f t="shared" si="14"/>
        <v>444555108</v>
      </c>
      <c r="AG17" s="39">
        <f t="shared" si="15"/>
        <v>0.4092955068635566</v>
      </c>
      <c r="AH17" s="39">
        <f t="shared" si="16"/>
        <v>-0.0988983417551913</v>
      </c>
      <c r="AI17" s="12">
        <v>1817730399</v>
      </c>
      <c r="AJ17" s="12">
        <v>1902898784</v>
      </c>
      <c r="AK17" s="12">
        <v>743988885</v>
      </c>
      <c r="AL17" s="12"/>
    </row>
    <row r="18" spans="1:38" s="13" customFormat="1" ht="12.75">
      <c r="A18" s="29"/>
      <c r="B18" s="38" t="s">
        <v>74</v>
      </c>
      <c r="C18" s="131" t="s">
        <v>75</v>
      </c>
      <c r="D18" s="76">
        <v>1488011519</v>
      </c>
      <c r="E18" s="77">
        <v>226212770</v>
      </c>
      <c r="F18" s="79">
        <f t="shared" si="0"/>
        <v>1714224289</v>
      </c>
      <c r="G18" s="76">
        <v>1488011519</v>
      </c>
      <c r="H18" s="77">
        <v>226212770</v>
      </c>
      <c r="I18" s="79">
        <f t="shared" si="1"/>
        <v>1714224289</v>
      </c>
      <c r="J18" s="76">
        <v>418578318</v>
      </c>
      <c r="K18" s="77">
        <v>25772686</v>
      </c>
      <c r="L18" s="77">
        <f t="shared" si="2"/>
        <v>444351004</v>
      </c>
      <c r="M18" s="39">
        <f t="shared" si="3"/>
        <v>0.2592140403396186</v>
      </c>
      <c r="N18" s="104">
        <v>383341006</v>
      </c>
      <c r="O18" s="105">
        <v>32584950</v>
      </c>
      <c r="P18" s="106">
        <f t="shared" si="4"/>
        <v>415925956</v>
      </c>
      <c r="Q18" s="39">
        <f t="shared" si="5"/>
        <v>0.2426321681876484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801919324</v>
      </c>
      <c r="AA18" s="77">
        <f t="shared" si="11"/>
        <v>58357636</v>
      </c>
      <c r="AB18" s="77">
        <f t="shared" si="12"/>
        <v>860276960</v>
      </c>
      <c r="AC18" s="39">
        <f t="shared" si="13"/>
        <v>0.501846208527267</v>
      </c>
      <c r="AD18" s="76">
        <v>339189139</v>
      </c>
      <c r="AE18" s="77">
        <v>32176185</v>
      </c>
      <c r="AF18" s="77">
        <f t="shared" si="14"/>
        <v>371365324</v>
      </c>
      <c r="AG18" s="39">
        <f t="shared" si="15"/>
        <v>0.46756191422738796</v>
      </c>
      <c r="AH18" s="39">
        <f t="shared" si="16"/>
        <v>0.11999136462186222</v>
      </c>
      <c r="AI18" s="12">
        <v>1582833690</v>
      </c>
      <c r="AJ18" s="12">
        <v>1507930924</v>
      </c>
      <c r="AK18" s="12">
        <v>740072750</v>
      </c>
      <c r="AL18" s="12"/>
    </row>
    <row r="19" spans="1:38" s="13" customFormat="1" ht="12.75">
      <c r="A19" s="29"/>
      <c r="B19" s="38" t="s">
        <v>76</v>
      </c>
      <c r="C19" s="131" t="s">
        <v>77</v>
      </c>
      <c r="D19" s="76">
        <v>3036074401</v>
      </c>
      <c r="E19" s="77">
        <v>411313300</v>
      </c>
      <c r="F19" s="79">
        <f t="shared" si="0"/>
        <v>3447387701</v>
      </c>
      <c r="G19" s="76">
        <v>3036074401</v>
      </c>
      <c r="H19" s="77">
        <v>411313300</v>
      </c>
      <c r="I19" s="79">
        <f t="shared" si="1"/>
        <v>3447387701</v>
      </c>
      <c r="J19" s="76">
        <v>713279507</v>
      </c>
      <c r="K19" s="77">
        <v>13359323</v>
      </c>
      <c r="L19" s="77">
        <f t="shared" si="2"/>
        <v>726638830</v>
      </c>
      <c r="M19" s="39">
        <f t="shared" si="3"/>
        <v>0.21077955049535638</v>
      </c>
      <c r="N19" s="104">
        <v>701779054</v>
      </c>
      <c r="O19" s="105">
        <v>37806703</v>
      </c>
      <c r="P19" s="106">
        <f t="shared" si="4"/>
        <v>739585757</v>
      </c>
      <c r="Q19" s="39">
        <f t="shared" si="5"/>
        <v>0.21453512663674726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1415058561</v>
      </c>
      <c r="AA19" s="77">
        <f t="shared" si="11"/>
        <v>51166026</v>
      </c>
      <c r="AB19" s="77">
        <f t="shared" si="12"/>
        <v>1466224587</v>
      </c>
      <c r="AC19" s="39">
        <f t="shared" si="13"/>
        <v>0.42531467713210364</v>
      </c>
      <c r="AD19" s="76">
        <v>538449821</v>
      </c>
      <c r="AE19" s="77">
        <v>11013872</v>
      </c>
      <c r="AF19" s="77">
        <f t="shared" si="14"/>
        <v>549463693</v>
      </c>
      <c r="AG19" s="39">
        <f t="shared" si="15"/>
        <v>0.49806240023875975</v>
      </c>
      <c r="AH19" s="39">
        <f t="shared" si="16"/>
        <v>0.34601387939202755</v>
      </c>
      <c r="AI19" s="12">
        <v>2547833200</v>
      </c>
      <c r="AJ19" s="12">
        <v>2547833200</v>
      </c>
      <c r="AK19" s="12">
        <v>1268979919</v>
      </c>
      <c r="AL19" s="12"/>
    </row>
    <row r="20" spans="1:38" s="13" customFormat="1" ht="12.75">
      <c r="A20" s="29"/>
      <c r="B20" s="38" t="s">
        <v>78</v>
      </c>
      <c r="C20" s="131" t="s">
        <v>79</v>
      </c>
      <c r="D20" s="76">
        <v>1265075000</v>
      </c>
      <c r="E20" s="77">
        <v>312845750</v>
      </c>
      <c r="F20" s="79">
        <f t="shared" si="0"/>
        <v>1577920750</v>
      </c>
      <c r="G20" s="76">
        <v>1265075000</v>
      </c>
      <c r="H20" s="77">
        <v>312845750</v>
      </c>
      <c r="I20" s="79">
        <f t="shared" si="1"/>
        <v>1577920750</v>
      </c>
      <c r="J20" s="76">
        <v>236644787</v>
      </c>
      <c r="K20" s="77">
        <v>42230322</v>
      </c>
      <c r="L20" s="77">
        <f t="shared" si="2"/>
        <v>278875109</v>
      </c>
      <c r="M20" s="39">
        <f t="shared" si="3"/>
        <v>0.1767358145204694</v>
      </c>
      <c r="N20" s="104">
        <v>312914462</v>
      </c>
      <c r="O20" s="105">
        <v>46838944</v>
      </c>
      <c r="P20" s="106">
        <f t="shared" si="4"/>
        <v>359753406</v>
      </c>
      <c r="Q20" s="39">
        <f t="shared" si="5"/>
        <v>0.22799206233899896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549559249</v>
      </c>
      <c r="AA20" s="77">
        <f t="shared" si="11"/>
        <v>89069266</v>
      </c>
      <c r="AB20" s="77">
        <f t="shared" si="12"/>
        <v>638628515</v>
      </c>
      <c r="AC20" s="39">
        <f t="shared" si="13"/>
        <v>0.40472787685946837</v>
      </c>
      <c r="AD20" s="76">
        <v>241433895</v>
      </c>
      <c r="AE20" s="77">
        <v>27293435</v>
      </c>
      <c r="AF20" s="77">
        <f t="shared" si="14"/>
        <v>268727330</v>
      </c>
      <c r="AG20" s="39">
        <f t="shared" si="15"/>
        <v>0.4273340413690475</v>
      </c>
      <c r="AH20" s="39">
        <f t="shared" si="16"/>
        <v>0.3387302512178423</v>
      </c>
      <c r="AI20" s="12">
        <v>1235459336</v>
      </c>
      <c r="AJ20" s="12">
        <v>1208301357</v>
      </c>
      <c r="AK20" s="12">
        <v>527953831</v>
      </c>
      <c r="AL20" s="12"/>
    </row>
    <row r="21" spans="1:38" s="13" customFormat="1" ht="12.75">
      <c r="A21" s="29"/>
      <c r="B21" s="38" t="s">
        <v>80</v>
      </c>
      <c r="C21" s="131" t="s">
        <v>81</v>
      </c>
      <c r="D21" s="76">
        <v>1475578905</v>
      </c>
      <c r="E21" s="77">
        <v>389198000</v>
      </c>
      <c r="F21" s="79">
        <f t="shared" si="0"/>
        <v>1864776905</v>
      </c>
      <c r="G21" s="76">
        <v>1475578905</v>
      </c>
      <c r="H21" s="77">
        <v>389198000</v>
      </c>
      <c r="I21" s="79">
        <f t="shared" si="1"/>
        <v>1864776905</v>
      </c>
      <c r="J21" s="76">
        <v>450966604</v>
      </c>
      <c r="K21" s="77">
        <v>38430922</v>
      </c>
      <c r="L21" s="77">
        <f t="shared" si="2"/>
        <v>489397526</v>
      </c>
      <c r="M21" s="39">
        <f t="shared" si="3"/>
        <v>0.2624429360358257</v>
      </c>
      <c r="N21" s="104">
        <v>347890967</v>
      </c>
      <c r="O21" s="105">
        <v>79264938</v>
      </c>
      <c r="P21" s="106">
        <f t="shared" si="4"/>
        <v>427155905</v>
      </c>
      <c r="Q21" s="39">
        <f t="shared" si="5"/>
        <v>0.22906542002674576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798857571</v>
      </c>
      <c r="AA21" s="77">
        <f t="shared" si="11"/>
        <v>117695860</v>
      </c>
      <c r="AB21" s="77">
        <f t="shared" si="12"/>
        <v>916553431</v>
      </c>
      <c r="AC21" s="39">
        <f t="shared" si="13"/>
        <v>0.4915083560625715</v>
      </c>
      <c r="AD21" s="76">
        <v>328024147</v>
      </c>
      <c r="AE21" s="77">
        <v>132023066</v>
      </c>
      <c r="AF21" s="77">
        <f t="shared" si="14"/>
        <v>460047213</v>
      </c>
      <c r="AG21" s="39">
        <f t="shared" si="15"/>
        <v>0.4113537785123919</v>
      </c>
      <c r="AH21" s="39">
        <f t="shared" si="16"/>
        <v>-0.07149550539718197</v>
      </c>
      <c r="AI21" s="12">
        <v>2062458500</v>
      </c>
      <c r="AJ21" s="12">
        <v>1881540500</v>
      </c>
      <c r="AK21" s="12">
        <v>848400097</v>
      </c>
      <c r="AL21" s="12"/>
    </row>
    <row r="22" spans="1:38" s="13" customFormat="1" ht="12.75">
      <c r="A22" s="29"/>
      <c r="B22" s="38" t="s">
        <v>82</v>
      </c>
      <c r="C22" s="131" t="s">
        <v>83</v>
      </c>
      <c r="D22" s="76">
        <v>2246388555</v>
      </c>
      <c r="E22" s="77">
        <v>496604923</v>
      </c>
      <c r="F22" s="79">
        <f t="shared" si="0"/>
        <v>2742993478</v>
      </c>
      <c r="G22" s="76">
        <v>2246388555</v>
      </c>
      <c r="H22" s="77">
        <v>496604923</v>
      </c>
      <c r="I22" s="79">
        <f t="shared" si="1"/>
        <v>2742993478</v>
      </c>
      <c r="J22" s="76">
        <v>474237924</v>
      </c>
      <c r="K22" s="77">
        <v>24592824</v>
      </c>
      <c r="L22" s="77">
        <f t="shared" si="2"/>
        <v>498830748</v>
      </c>
      <c r="M22" s="39">
        <f t="shared" si="3"/>
        <v>0.1818563376110222</v>
      </c>
      <c r="N22" s="104">
        <v>544676616</v>
      </c>
      <c r="O22" s="105">
        <v>61528439</v>
      </c>
      <c r="P22" s="106">
        <f t="shared" si="4"/>
        <v>606205055</v>
      </c>
      <c r="Q22" s="39">
        <f t="shared" si="5"/>
        <v>0.22100127465195527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1018914540</v>
      </c>
      <c r="AA22" s="77">
        <f t="shared" si="11"/>
        <v>86121263</v>
      </c>
      <c r="AB22" s="77">
        <f t="shared" si="12"/>
        <v>1105035803</v>
      </c>
      <c r="AC22" s="39">
        <f t="shared" si="13"/>
        <v>0.40285761226297745</v>
      </c>
      <c r="AD22" s="76">
        <v>510261886</v>
      </c>
      <c r="AE22" s="77">
        <v>43764475</v>
      </c>
      <c r="AF22" s="77">
        <f t="shared" si="14"/>
        <v>554026361</v>
      </c>
      <c r="AG22" s="39">
        <f t="shared" si="15"/>
        <v>0.4904263140661544</v>
      </c>
      <c r="AH22" s="39">
        <f t="shared" si="16"/>
        <v>0.0941808868188494</v>
      </c>
      <c r="AI22" s="12">
        <v>2265481148</v>
      </c>
      <c r="AJ22" s="12">
        <v>2265481148</v>
      </c>
      <c r="AK22" s="12">
        <v>1111051569</v>
      </c>
      <c r="AL22" s="12"/>
    </row>
    <row r="23" spans="1:38" s="13" customFormat="1" ht="12.75">
      <c r="A23" s="29"/>
      <c r="B23" s="38" t="s">
        <v>84</v>
      </c>
      <c r="C23" s="131" t="s">
        <v>85</v>
      </c>
      <c r="D23" s="76">
        <v>1198854050</v>
      </c>
      <c r="E23" s="77">
        <v>246419000</v>
      </c>
      <c r="F23" s="79">
        <f t="shared" si="0"/>
        <v>1445273050</v>
      </c>
      <c r="G23" s="76">
        <v>1198854050</v>
      </c>
      <c r="H23" s="77">
        <v>246419000</v>
      </c>
      <c r="I23" s="79">
        <f t="shared" si="1"/>
        <v>1445273050</v>
      </c>
      <c r="J23" s="76">
        <v>382022558</v>
      </c>
      <c r="K23" s="77">
        <v>21587734</v>
      </c>
      <c r="L23" s="77">
        <f t="shared" si="2"/>
        <v>403610292</v>
      </c>
      <c r="M23" s="39">
        <f t="shared" si="3"/>
        <v>0.2792623110214364</v>
      </c>
      <c r="N23" s="104">
        <v>300847165</v>
      </c>
      <c r="O23" s="105">
        <v>28735083</v>
      </c>
      <c r="P23" s="106">
        <f t="shared" si="4"/>
        <v>329582248</v>
      </c>
      <c r="Q23" s="39">
        <f t="shared" si="5"/>
        <v>0.22804150952652166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682869723</v>
      </c>
      <c r="AA23" s="77">
        <f t="shared" si="11"/>
        <v>50322817</v>
      </c>
      <c r="AB23" s="77">
        <f t="shared" si="12"/>
        <v>733192540</v>
      </c>
      <c r="AC23" s="39">
        <f t="shared" si="13"/>
        <v>0.5073038205479581</v>
      </c>
      <c r="AD23" s="76">
        <v>240297790</v>
      </c>
      <c r="AE23" s="77">
        <v>20336480</v>
      </c>
      <c r="AF23" s="77">
        <f t="shared" si="14"/>
        <v>260634270</v>
      </c>
      <c r="AG23" s="39">
        <f t="shared" si="15"/>
        <v>0.44683869909496154</v>
      </c>
      <c r="AH23" s="39">
        <f t="shared" si="16"/>
        <v>0.26453918742151594</v>
      </c>
      <c r="AI23" s="12">
        <v>1323102601</v>
      </c>
      <c r="AJ23" s="12">
        <v>1157366985</v>
      </c>
      <c r="AK23" s="12">
        <v>591213445</v>
      </c>
      <c r="AL23" s="12"/>
    </row>
    <row r="24" spans="1:38" s="13" customFormat="1" ht="12.75">
      <c r="A24" s="29"/>
      <c r="B24" s="38" t="s">
        <v>86</v>
      </c>
      <c r="C24" s="131" t="s">
        <v>87</v>
      </c>
      <c r="D24" s="76">
        <v>806190653</v>
      </c>
      <c r="E24" s="77">
        <v>199066040</v>
      </c>
      <c r="F24" s="79">
        <f t="shared" si="0"/>
        <v>1005256693</v>
      </c>
      <c r="G24" s="76">
        <v>806869937</v>
      </c>
      <c r="H24" s="77">
        <v>226242092</v>
      </c>
      <c r="I24" s="79">
        <f t="shared" si="1"/>
        <v>1033112029</v>
      </c>
      <c r="J24" s="76">
        <v>396239241</v>
      </c>
      <c r="K24" s="77">
        <v>9038019</v>
      </c>
      <c r="L24" s="77">
        <f t="shared" si="2"/>
        <v>405277260</v>
      </c>
      <c r="M24" s="39">
        <f t="shared" si="3"/>
        <v>0.4031579822567767</v>
      </c>
      <c r="N24" s="104">
        <v>137540572</v>
      </c>
      <c r="O24" s="105">
        <v>31570311</v>
      </c>
      <c r="P24" s="106">
        <f t="shared" si="4"/>
        <v>169110883</v>
      </c>
      <c r="Q24" s="39">
        <f t="shared" si="5"/>
        <v>0.1682265675797893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533779813</v>
      </c>
      <c r="AA24" s="77">
        <f t="shared" si="11"/>
        <v>40608330</v>
      </c>
      <c r="AB24" s="77">
        <f t="shared" si="12"/>
        <v>574388143</v>
      </c>
      <c r="AC24" s="39">
        <f t="shared" si="13"/>
        <v>0.571384549836566</v>
      </c>
      <c r="AD24" s="76">
        <v>100321472</v>
      </c>
      <c r="AE24" s="77">
        <v>15351311</v>
      </c>
      <c r="AF24" s="77">
        <f t="shared" si="14"/>
        <v>115672783</v>
      </c>
      <c r="AG24" s="39">
        <f t="shared" si="15"/>
        <v>0.5295437489376709</v>
      </c>
      <c r="AH24" s="39">
        <f t="shared" si="16"/>
        <v>0.4619764357186773</v>
      </c>
      <c r="AI24" s="12">
        <v>904263100</v>
      </c>
      <c r="AJ24" s="12">
        <v>866896480</v>
      </c>
      <c r="AK24" s="12">
        <v>478846872</v>
      </c>
      <c r="AL24" s="12"/>
    </row>
    <row r="25" spans="1:38" s="13" customFormat="1" ht="12.75">
      <c r="A25" s="29"/>
      <c r="B25" s="38" t="s">
        <v>88</v>
      </c>
      <c r="C25" s="131" t="s">
        <v>89</v>
      </c>
      <c r="D25" s="76">
        <v>851780642</v>
      </c>
      <c r="E25" s="77">
        <v>208479650</v>
      </c>
      <c r="F25" s="79">
        <f t="shared" si="0"/>
        <v>1060260292</v>
      </c>
      <c r="G25" s="76">
        <v>851780642</v>
      </c>
      <c r="H25" s="77">
        <v>362478957</v>
      </c>
      <c r="I25" s="79">
        <f t="shared" si="1"/>
        <v>1214259599</v>
      </c>
      <c r="J25" s="76">
        <v>225029942</v>
      </c>
      <c r="K25" s="77">
        <v>33418778</v>
      </c>
      <c r="L25" s="77">
        <f t="shared" si="2"/>
        <v>258448720</v>
      </c>
      <c r="M25" s="39">
        <f t="shared" si="3"/>
        <v>0.2437596899082966</v>
      </c>
      <c r="N25" s="104">
        <v>202995810</v>
      </c>
      <c r="O25" s="105">
        <v>50766786</v>
      </c>
      <c r="P25" s="106">
        <f t="shared" si="4"/>
        <v>253762596</v>
      </c>
      <c r="Q25" s="39">
        <f t="shared" si="5"/>
        <v>0.23933990352625598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428025752</v>
      </c>
      <c r="AA25" s="77">
        <f t="shared" si="11"/>
        <v>84185564</v>
      </c>
      <c r="AB25" s="77">
        <f t="shared" si="12"/>
        <v>512211316</v>
      </c>
      <c r="AC25" s="39">
        <f t="shared" si="13"/>
        <v>0.48309959343455255</v>
      </c>
      <c r="AD25" s="76">
        <v>184157154</v>
      </c>
      <c r="AE25" s="77">
        <v>86212780</v>
      </c>
      <c r="AF25" s="77">
        <f t="shared" si="14"/>
        <v>270369934</v>
      </c>
      <c r="AG25" s="39">
        <f t="shared" si="15"/>
        <v>0.5032078392707817</v>
      </c>
      <c r="AH25" s="39">
        <f t="shared" si="16"/>
        <v>-0.06142449995937793</v>
      </c>
      <c r="AI25" s="12">
        <v>1000098736</v>
      </c>
      <c r="AJ25" s="12">
        <v>1147237823</v>
      </c>
      <c r="AK25" s="12">
        <v>503257524</v>
      </c>
      <c r="AL25" s="12"/>
    </row>
    <row r="26" spans="1:38" s="13" customFormat="1" ht="12.75">
      <c r="A26" s="29"/>
      <c r="B26" s="38" t="s">
        <v>90</v>
      </c>
      <c r="C26" s="131" t="s">
        <v>91</v>
      </c>
      <c r="D26" s="76">
        <v>798969015</v>
      </c>
      <c r="E26" s="77">
        <v>118956201</v>
      </c>
      <c r="F26" s="79">
        <f t="shared" si="0"/>
        <v>917925216</v>
      </c>
      <c r="G26" s="76">
        <v>798969015</v>
      </c>
      <c r="H26" s="77">
        <v>118956201</v>
      </c>
      <c r="I26" s="79">
        <f t="shared" si="1"/>
        <v>917925216</v>
      </c>
      <c r="J26" s="76">
        <v>247781717</v>
      </c>
      <c r="K26" s="77">
        <v>21931404</v>
      </c>
      <c r="L26" s="77">
        <f t="shared" si="2"/>
        <v>269713121</v>
      </c>
      <c r="M26" s="39">
        <f t="shared" si="3"/>
        <v>0.29382907920899737</v>
      </c>
      <c r="N26" s="104">
        <v>173012804</v>
      </c>
      <c r="O26" s="105">
        <v>39221381</v>
      </c>
      <c r="P26" s="106">
        <f t="shared" si="4"/>
        <v>212234185</v>
      </c>
      <c r="Q26" s="39">
        <f t="shared" si="5"/>
        <v>0.23121075802323313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420794521</v>
      </c>
      <c r="AA26" s="77">
        <f t="shared" si="11"/>
        <v>61152785</v>
      </c>
      <c r="AB26" s="77">
        <f t="shared" si="12"/>
        <v>481947306</v>
      </c>
      <c r="AC26" s="39">
        <f t="shared" si="13"/>
        <v>0.5250398372322305</v>
      </c>
      <c r="AD26" s="76">
        <v>176176791</v>
      </c>
      <c r="AE26" s="77">
        <v>10176105</v>
      </c>
      <c r="AF26" s="77">
        <f t="shared" si="14"/>
        <v>186352896</v>
      </c>
      <c r="AG26" s="39">
        <f t="shared" si="15"/>
        <v>0.4850363475323346</v>
      </c>
      <c r="AH26" s="39">
        <f t="shared" si="16"/>
        <v>0.13888321327724373</v>
      </c>
      <c r="AI26" s="12">
        <v>767235441</v>
      </c>
      <c r="AJ26" s="12">
        <v>836547955</v>
      </c>
      <c r="AK26" s="12">
        <v>372137076</v>
      </c>
      <c r="AL26" s="12"/>
    </row>
    <row r="27" spans="1:38" s="13" customFormat="1" ht="12.75">
      <c r="A27" s="29"/>
      <c r="B27" s="40" t="s">
        <v>92</v>
      </c>
      <c r="C27" s="131" t="s">
        <v>93</v>
      </c>
      <c r="D27" s="76">
        <v>1861269601</v>
      </c>
      <c r="E27" s="77">
        <v>220734200</v>
      </c>
      <c r="F27" s="79">
        <f t="shared" si="0"/>
        <v>2082003801</v>
      </c>
      <c r="G27" s="76">
        <v>1861269601</v>
      </c>
      <c r="H27" s="77">
        <v>220734200</v>
      </c>
      <c r="I27" s="79">
        <f t="shared" si="1"/>
        <v>2082003801</v>
      </c>
      <c r="J27" s="76">
        <v>432582128</v>
      </c>
      <c r="K27" s="77">
        <v>3833687</v>
      </c>
      <c r="L27" s="77">
        <f t="shared" si="2"/>
        <v>436415815</v>
      </c>
      <c r="M27" s="39">
        <f t="shared" si="3"/>
        <v>0.2096133613158567</v>
      </c>
      <c r="N27" s="104">
        <v>445226651</v>
      </c>
      <c r="O27" s="105">
        <v>17515871</v>
      </c>
      <c r="P27" s="106">
        <f t="shared" si="4"/>
        <v>462742522</v>
      </c>
      <c r="Q27" s="39">
        <f t="shared" si="5"/>
        <v>0.2222582503344815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877808779</v>
      </c>
      <c r="AA27" s="77">
        <f t="shared" si="11"/>
        <v>21349558</v>
      </c>
      <c r="AB27" s="77">
        <f t="shared" si="12"/>
        <v>899158337</v>
      </c>
      <c r="AC27" s="39">
        <f t="shared" si="13"/>
        <v>0.4318716116503382</v>
      </c>
      <c r="AD27" s="76">
        <v>375845273</v>
      </c>
      <c r="AE27" s="77">
        <v>21294156</v>
      </c>
      <c r="AF27" s="77">
        <f t="shared" si="14"/>
        <v>397139429</v>
      </c>
      <c r="AG27" s="39">
        <f t="shared" si="15"/>
        <v>0.4405556083967032</v>
      </c>
      <c r="AH27" s="39">
        <f t="shared" si="16"/>
        <v>0.16518907015903483</v>
      </c>
      <c r="AI27" s="12">
        <v>1792584500</v>
      </c>
      <c r="AJ27" s="12">
        <v>1678300500</v>
      </c>
      <c r="AK27" s="12">
        <v>789733155</v>
      </c>
      <c r="AL27" s="12"/>
    </row>
    <row r="28" spans="1:38" s="13" customFormat="1" ht="12.75">
      <c r="A28" s="41"/>
      <c r="B28" s="42" t="s">
        <v>654</v>
      </c>
      <c r="C28" s="132"/>
      <c r="D28" s="80">
        <f>SUM(D9:D27)</f>
        <v>27294191079</v>
      </c>
      <c r="E28" s="81">
        <f>SUM(E9:E27)</f>
        <v>4994457893</v>
      </c>
      <c r="F28" s="82">
        <f t="shared" si="0"/>
        <v>32288648972</v>
      </c>
      <c r="G28" s="80">
        <f>SUM(G9:G27)</f>
        <v>27294965363</v>
      </c>
      <c r="H28" s="81">
        <f>SUM(H9:H27)</f>
        <v>5178686752</v>
      </c>
      <c r="I28" s="82">
        <f t="shared" si="1"/>
        <v>32473652115</v>
      </c>
      <c r="J28" s="80">
        <f>SUM(J9:J27)</f>
        <v>7875833608</v>
      </c>
      <c r="K28" s="81">
        <f>SUM(K9:K27)</f>
        <v>451945422</v>
      </c>
      <c r="L28" s="81">
        <f t="shared" si="2"/>
        <v>8327779030</v>
      </c>
      <c r="M28" s="43">
        <f t="shared" si="3"/>
        <v>0.2579166145112378</v>
      </c>
      <c r="N28" s="107">
        <f>SUM(N9:N27)</f>
        <v>6635896265</v>
      </c>
      <c r="O28" s="108">
        <f>SUM(O9:O27)</f>
        <v>700181568</v>
      </c>
      <c r="P28" s="109">
        <f t="shared" si="4"/>
        <v>7336077833</v>
      </c>
      <c r="Q28" s="43">
        <f t="shared" si="5"/>
        <v>0.22720299754138626</v>
      </c>
      <c r="R28" s="107">
        <f>SUM(R9:R27)</f>
        <v>0</v>
      </c>
      <c r="S28" s="109">
        <f>SUM(S9:S27)</f>
        <v>0</v>
      </c>
      <c r="T28" s="109">
        <f t="shared" si="6"/>
        <v>0</v>
      </c>
      <c r="U28" s="43">
        <f t="shared" si="7"/>
        <v>0</v>
      </c>
      <c r="V28" s="107">
        <f>SUM(V9:V27)</f>
        <v>0</v>
      </c>
      <c r="W28" s="109">
        <f>SUM(W9:W27)</f>
        <v>0</v>
      </c>
      <c r="X28" s="109">
        <f t="shared" si="8"/>
        <v>0</v>
      </c>
      <c r="Y28" s="43">
        <f t="shared" si="9"/>
        <v>0</v>
      </c>
      <c r="Z28" s="80">
        <f t="shared" si="10"/>
        <v>14511729873</v>
      </c>
      <c r="AA28" s="81">
        <f t="shared" si="11"/>
        <v>1152126990</v>
      </c>
      <c r="AB28" s="81">
        <f t="shared" si="12"/>
        <v>15663856863</v>
      </c>
      <c r="AC28" s="43">
        <f t="shared" si="13"/>
        <v>0.4851196120526241</v>
      </c>
      <c r="AD28" s="80">
        <f>SUM(AD9:AD27)</f>
        <v>5439553486</v>
      </c>
      <c r="AE28" s="81">
        <f>SUM(AE9:AE27)</f>
        <v>814591152</v>
      </c>
      <c r="AF28" s="81">
        <f t="shared" si="14"/>
        <v>6254144638</v>
      </c>
      <c r="AG28" s="43">
        <f t="shared" si="15"/>
        <v>0.46131662011459196</v>
      </c>
      <c r="AH28" s="43">
        <f t="shared" si="16"/>
        <v>0.17299459120695837</v>
      </c>
      <c r="AI28" s="12">
        <f>SUM(AI9:AI27)</f>
        <v>29824874453</v>
      </c>
      <c r="AJ28" s="12">
        <f>SUM(AJ9:AJ27)</f>
        <v>29200575071</v>
      </c>
      <c r="AK28" s="12">
        <f>SUM(AK9:AK27)</f>
        <v>13758710278</v>
      </c>
      <c r="AL28" s="12"/>
    </row>
    <row r="29" spans="1:38" s="13" customFormat="1" ht="12.75" customHeight="1">
      <c r="A29" s="44"/>
      <c r="B29" s="45"/>
      <c r="C29" s="65"/>
      <c r="D29" s="83"/>
      <c r="E29" s="84"/>
      <c r="F29" s="85"/>
      <c r="G29" s="83"/>
      <c r="H29" s="84"/>
      <c r="I29" s="85"/>
      <c r="J29" s="86"/>
      <c r="K29" s="84"/>
      <c r="L29" s="85"/>
      <c r="M29" s="46"/>
      <c r="N29" s="86"/>
      <c r="O29" s="85"/>
      <c r="P29" s="84"/>
      <c r="Q29" s="46"/>
      <c r="R29" s="86"/>
      <c r="S29" s="84"/>
      <c r="T29" s="84"/>
      <c r="U29" s="46"/>
      <c r="V29" s="86"/>
      <c r="W29" s="84"/>
      <c r="X29" s="84"/>
      <c r="Y29" s="46"/>
      <c r="Z29" s="86"/>
      <c r="AA29" s="84"/>
      <c r="AB29" s="85"/>
      <c r="AC29" s="46"/>
      <c r="AD29" s="86"/>
      <c r="AE29" s="84"/>
      <c r="AF29" s="84"/>
      <c r="AG29" s="46"/>
      <c r="AH29" s="46"/>
      <c r="AI29" s="12"/>
      <c r="AJ29" s="12"/>
      <c r="AK29" s="12"/>
      <c r="AL29" s="12"/>
    </row>
    <row r="30" spans="1:38" s="13" customFormat="1" ht="12.75">
      <c r="A30" s="12"/>
      <c r="B30" s="47"/>
      <c r="C30" s="133"/>
      <c r="D30" s="87"/>
      <c r="E30" s="87"/>
      <c r="F30" s="87"/>
      <c r="G30" s="87"/>
      <c r="H30" s="87"/>
      <c r="I30" s="87"/>
      <c r="J30" s="87"/>
      <c r="K30" s="87"/>
      <c r="L30" s="87"/>
      <c r="M30" s="12"/>
      <c r="N30" s="87"/>
      <c r="O30" s="87"/>
      <c r="P30" s="87"/>
      <c r="Q30" s="12"/>
      <c r="R30" s="87"/>
      <c r="S30" s="87"/>
      <c r="T30" s="87"/>
      <c r="U30" s="12"/>
      <c r="V30" s="87"/>
      <c r="W30" s="87"/>
      <c r="X30" s="87"/>
      <c r="Y30" s="12"/>
      <c r="Z30" s="87"/>
      <c r="AA30" s="87"/>
      <c r="AB30" s="87"/>
      <c r="AC30" s="12"/>
      <c r="AD30" s="87"/>
      <c r="AE30" s="87"/>
      <c r="AF30" s="87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2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2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2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2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2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2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2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2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2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2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8.851562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20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39</v>
      </c>
      <c r="C9" s="131" t="s">
        <v>40</v>
      </c>
      <c r="D9" s="76">
        <v>3653289175</v>
      </c>
      <c r="E9" s="77">
        <v>764669130</v>
      </c>
      <c r="F9" s="78">
        <f>$D9+$E9</f>
        <v>4417958305</v>
      </c>
      <c r="G9" s="76">
        <v>3675607892</v>
      </c>
      <c r="H9" s="77">
        <v>820221400</v>
      </c>
      <c r="I9" s="79">
        <f>$G9+$H9</f>
        <v>4495829292</v>
      </c>
      <c r="J9" s="76">
        <v>1482703586</v>
      </c>
      <c r="K9" s="77">
        <v>36993198</v>
      </c>
      <c r="L9" s="77">
        <f>$J9+$K9</f>
        <v>1519696784</v>
      </c>
      <c r="M9" s="39">
        <f>IF($F9=0,0,$L9/$F9)</f>
        <v>0.34398169450356547</v>
      </c>
      <c r="N9" s="104">
        <v>705611454</v>
      </c>
      <c r="O9" s="105">
        <v>49447046</v>
      </c>
      <c r="P9" s="106">
        <f>$N9+$O9</f>
        <v>755058500</v>
      </c>
      <c r="Q9" s="39">
        <f>IF($F9=0,0,$P9/$F9)</f>
        <v>0.17090666046926398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2188315040</v>
      </c>
      <c r="AA9" s="77">
        <f>$K9+$O9</f>
        <v>86440244</v>
      </c>
      <c r="AB9" s="77">
        <f>$Z9+$AA9</f>
        <v>2274755284</v>
      </c>
      <c r="AC9" s="39">
        <f>IF($F9=0,0,$AB9/$F9)</f>
        <v>0.5148883549728295</v>
      </c>
      <c r="AD9" s="76">
        <v>616760190</v>
      </c>
      <c r="AE9" s="77">
        <v>97310690</v>
      </c>
      <c r="AF9" s="77">
        <f>$AD9+$AE9</f>
        <v>714070880</v>
      </c>
      <c r="AG9" s="39">
        <f>IF($AI9=0,0,$AK9/$AI9)</f>
        <v>0.49317912040465917</v>
      </c>
      <c r="AH9" s="39">
        <f>IF($AF9=0,0,(($P9/$AF9)-1))</f>
        <v>0.05739993206276672</v>
      </c>
      <c r="AI9" s="12">
        <v>4133274031</v>
      </c>
      <c r="AJ9" s="12">
        <v>3732407650</v>
      </c>
      <c r="AK9" s="12">
        <v>2038444451</v>
      </c>
      <c r="AL9" s="12"/>
    </row>
    <row r="10" spans="1:38" s="13" customFormat="1" ht="12.75">
      <c r="A10" s="29" t="s">
        <v>94</v>
      </c>
      <c r="B10" s="59" t="s">
        <v>51</v>
      </c>
      <c r="C10" s="131" t="s">
        <v>52</v>
      </c>
      <c r="D10" s="76">
        <v>6366953630</v>
      </c>
      <c r="E10" s="77">
        <v>1406732000</v>
      </c>
      <c r="F10" s="78">
        <f aca="true" t="shared" si="0" ref="F10:F41">$D10+$E10</f>
        <v>7773685630</v>
      </c>
      <c r="G10" s="76">
        <v>6366953630</v>
      </c>
      <c r="H10" s="77">
        <v>1406732000</v>
      </c>
      <c r="I10" s="79">
        <f aca="true" t="shared" si="1" ref="I10:I41">$G10+$H10</f>
        <v>7773685630</v>
      </c>
      <c r="J10" s="76">
        <v>1502524495</v>
      </c>
      <c r="K10" s="77">
        <v>126365991</v>
      </c>
      <c r="L10" s="77">
        <f aca="true" t="shared" si="2" ref="L10:L41">$J10+$K10</f>
        <v>1628890486</v>
      </c>
      <c r="M10" s="39">
        <f aca="true" t="shared" si="3" ref="M10:M41">IF($F10=0,0,$L10/$F10)</f>
        <v>0.20953902222567752</v>
      </c>
      <c r="N10" s="104">
        <v>1676318478</v>
      </c>
      <c r="O10" s="105">
        <v>255808715</v>
      </c>
      <c r="P10" s="106">
        <f aca="true" t="shared" si="4" ref="P10:P41">$N10+$O10</f>
        <v>1932127193</v>
      </c>
      <c r="Q10" s="39">
        <f aca="true" t="shared" si="5" ref="Q10:Q41">IF($F10=0,0,$P10/$F10)</f>
        <v>0.24854712229982473</v>
      </c>
      <c r="R10" s="104">
        <v>0</v>
      </c>
      <c r="S10" s="106">
        <v>0</v>
      </c>
      <c r="T10" s="106">
        <f aca="true" t="shared" si="6" ref="T10:T41">$R10+$S10</f>
        <v>0</v>
      </c>
      <c r="U10" s="39">
        <f aca="true" t="shared" si="7" ref="U10:U41">IF($I10=0,0,$T10/$I10)</f>
        <v>0</v>
      </c>
      <c r="V10" s="104">
        <v>0</v>
      </c>
      <c r="W10" s="106">
        <v>0</v>
      </c>
      <c r="X10" s="106">
        <f aca="true" t="shared" si="8" ref="X10:X41">$V10+$W10</f>
        <v>0</v>
      </c>
      <c r="Y10" s="39">
        <f aca="true" t="shared" si="9" ref="Y10:Y41">IF($I10=0,0,$X10/$I10)</f>
        <v>0</v>
      </c>
      <c r="Z10" s="76">
        <f aca="true" t="shared" si="10" ref="Z10:Z41">$J10+$N10</f>
        <v>3178842973</v>
      </c>
      <c r="AA10" s="77">
        <f aca="true" t="shared" si="11" ref="AA10:AA41">$K10+$O10</f>
        <v>382174706</v>
      </c>
      <c r="AB10" s="77">
        <f aca="true" t="shared" si="12" ref="AB10:AB41">$Z10+$AA10</f>
        <v>3561017679</v>
      </c>
      <c r="AC10" s="39">
        <f aca="true" t="shared" si="13" ref="AC10:AC41">IF($F10=0,0,$AB10/$F10)</f>
        <v>0.4580861445255022</v>
      </c>
      <c r="AD10" s="76">
        <v>1375596529</v>
      </c>
      <c r="AE10" s="77">
        <v>396323776</v>
      </c>
      <c r="AF10" s="77">
        <f aca="true" t="shared" si="14" ref="AF10:AF41">$AD10+$AE10</f>
        <v>1771920305</v>
      </c>
      <c r="AG10" s="39">
        <f aca="true" t="shared" si="15" ref="AG10:AG41">IF($AI10=0,0,$AK10/$AI10)</f>
        <v>0.4492224014000863</v>
      </c>
      <c r="AH10" s="39">
        <f aca="true" t="shared" si="16" ref="AH10:AH41">IF($AF10=0,0,(($P10/$AF10)-1))</f>
        <v>0.09041427402120106</v>
      </c>
      <c r="AI10" s="12">
        <v>7893410560</v>
      </c>
      <c r="AJ10" s="12">
        <v>7279924850</v>
      </c>
      <c r="AK10" s="12">
        <v>3545896847</v>
      </c>
      <c r="AL10" s="12"/>
    </row>
    <row r="11" spans="1:38" s="55" customFormat="1" ht="12.75">
      <c r="A11" s="60"/>
      <c r="B11" s="61" t="s">
        <v>95</v>
      </c>
      <c r="C11" s="135"/>
      <c r="D11" s="80">
        <f>SUM(D9:D10)</f>
        <v>10020242805</v>
      </c>
      <c r="E11" s="81">
        <f>SUM(E9:E10)</f>
        <v>2171401130</v>
      </c>
      <c r="F11" s="82">
        <f t="shared" si="0"/>
        <v>12191643935</v>
      </c>
      <c r="G11" s="80">
        <f>SUM(G9:G10)</f>
        <v>10042561522</v>
      </c>
      <c r="H11" s="81">
        <f>SUM(H9:H10)</f>
        <v>2226953400</v>
      </c>
      <c r="I11" s="82">
        <f t="shared" si="1"/>
        <v>12269514922</v>
      </c>
      <c r="J11" s="80">
        <f>SUM(J9:J10)</f>
        <v>2985228081</v>
      </c>
      <c r="K11" s="81">
        <f>SUM(K9:K10)</f>
        <v>163359189</v>
      </c>
      <c r="L11" s="81">
        <f t="shared" si="2"/>
        <v>3148587270</v>
      </c>
      <c r="M11" s="43">
        <f t="shared" si="3"/>
        <v>0.2582578105780285</v>
      </c>
      <c r="N11" s="110">
        <f>SUM(N9:N10)</f>
        <v>2381929932</v>
      </c>
      <c r="O11" s="111">
        <f>SUM(O9:O10)</f>
        <v>305255761</v>
      </c>
      <c r="P11" s="112">
        <f t="shared" si="4"/>
        <v>2687185693</v>
      </c>
      <c r="Q11" s="43">
        <f t="shared" si="5"/>
        <v>0.2204120877649303</v>
      </c>
      <c r="R11" s="110">
        <f>SUM(R9:R10)</f>
        <v>0</v>
      </c>
      <c r="S11" s="112">
        <f>SUM(S9:S10)</f>
        <v>0</v>
      </c>
      <c r="T11" s="112">
        <f t="shared" si="6"/>
        <v>0</v>
      </c>
      <c r="U11" s="43">
        <f t="shared" si="7"/>
        <v>0</v>
      </c>
      <c r="V11" s="110">
        <f>SUM(V9:V10)</f>
        <v>0</v>
      </c>
      <c r="W11" s="112">
        <f>SUM(W9:W10)</f>
        <v>0</v>
      </c>
      <c r="X11" s="112">
        <f t="shared" si="8"/>
        <v>0</v>
      </c>
      <c r="Y11" s="43">
        <f t="shared" si="9"/>
        <v>0</v>
      </c>
      <c r="Z11" s="80">
        <f t="shared" si="10"/>
        <v>5367158013</v>
      </c>
      <c r="AA11" s="81">
        <f t="shared" si="11"/>
        <v>468614950</v>
      </c>
      <c r="AB11" s="81">
        <f t="shared" si="12"/>
        <v>5835772963</v>
      </c>
      <c r="AC11" s="43">
        <f t="shared" si="13"/>
        <v>0.4786698983429588</v>
      </c>
      <c r="AD11" s="80">
        <f>SUM(AD9:AD10)</f>
        <v>1992356719</v>
      </c>
      <c r="AE11" s="81">
        <f>SUM(AE9:AE10)</f>
        <v>493634466</v>
      </c>
      <c r="AF11" s="81">
        <f t="shared" si="14"/>
        <v>2485991185</v>
      </c>
      <c r="AG11" s="43">
        <f t="shared" si="15"/>
        <v>0.46432923851507363</v>
      </c>
      <c r="AH11" s="43">
        <f t="shared" si="16"/>
        <v>0.0809313038654238</v>
      </c>
      <c r="AI11" s="62">
        <f>SUM(AI9:AI10)</f>
        <v>12026684591</v>
      </c>
      <c r="AJ11" s="62">
        <f>SUM(AJ9:AJ10)</f>
        <v>11012332500</v>
      </c>
      <c r="AK11" s="62">
        <f>SUM(AK9:AK10)</f>
        <v>5584341298</v>
      </c>
      <c r="AL11" s="62"/>
    </row>
    <row r="12" spans="1:38" s="13" customFormat="1" ht="12.75">
      <c r="A12" s="29" t="s">
        <v>96</v>
      </c>
      <c r="B12" s="59" t="s">
        <v>97</v>
      </c>
      <c r="C12" s="131" t="s">
        <v>98</v>
      </c>
      <c r="D12" s="76">
        <v>167427637</v>
      </c>
      <c r="E12" s="77">
        <v>0</v>
      </c>
      <c r="F12" s="78">
        <f t="shared" si="0"/>
        <v>167427637</v>
      </c>
      <c r="G12" s="76">
        <v>167427637</v>
      </c>
      <c r="H12" s="77">
        <v>0</v>
      </c>
      <c r="I12" s="79">
        <f t="shared" si="1"/>
        <v>167427637</v>
      </c>
      <c r="J12" s="76">
        <v>57002475</v>
      </c>
      <c r="K12" s="77">
        <v>3569646</v>
      </c>
      <c r="L12" s="77">
        <f t="shared" si="2"/>
        <v>60572121</v>
      </c>
      <c r="M12" s="39">
        <f t="shared" si="3"/>
        <v>0.3617808988130197</v>
      </c>
      <c r="N12" s="104">
        <v>21227936</v>
      </c>
      <c r="O12" s="105">
        <v>700585</v>
      </c>
      <c r="P12" s="106">
        <f t="shared" si="4"/>
        <v>21928521</v>
      </c>
      <c r="Q12" s="39">
        <f t="shared" si="5"/>
        <v>0.13097312601980998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78230411</v>
      </c>
      <c r="AA12" s="77">
        <f t="shared" si="11"/>
        <v>4270231</v>
      </c>
      <c r="AB12" s="77">
        <f t="shared" si="12"/>
        <v>82500642</v>
      </c>
      <c r="AC12" s="39">
        <f t="shared" si="13"/>
        <v>0.4927540248328297</v>
      </c>
      <c r="AD12" s="76">
        <v>17801343</v>
      </c>
      <c r="AE12" s="77">
        <v>1363133</v>
      </c>
      <c r="AF12" s="77">
        <f t="shared" si="14"/>
        <v>19164476</v>
      </c>
      <c r="AG12" s="39">
        <f t="shared" si="15"/>
        <v>0.5726356913622151</v>
      </c>
      <c r="AH12" s="39">
        <f t="shared" si="16"/>
        <v>0.14422752805764172</v>
      </c>
      <c r="AI12" s="12">
        <v>119929023</v>
      </c>
      <c r="AJ12" s="12">
        <v>132905331</v>
      </c>
      <c r="AK12" s="12">
        <v>68675639</v>
      </c>
      <c r="AL12" s="12"/>
    </row>
    <row r="13" spans="1:38" s="13" customFormat="1" ht="12.75">
      <c r="A13" s="29" t="s">
        <v>96</v>
      </c>
      <c r="B13" s="59" t="s">
        <v>99</v>
      </c>
      <c r="C13" s="131" t="s">
        <v>100</v>
      </c>
      <c r="D13" s="76">
        <v>140217028</v>
      </c>
      <c r="E13" s="77">
        <v>21964129</v>
      </c>
      <c r="F13" s="78">
        <f t="shared" si="0"/>
        <v>162181157</v>
      </c>
      <c r="G13" s="76">
        <v>142123459</v>
      </c>
      <c r="H13" s="77">
        <v>27272757</v>
      </c>
      <c r="I13" s="79">
        <f t="shared" si="1"/>
        <v>169396216</v>
      </c>
      <c r="J13" s="76">
        <v>43773242</v>
      </c>
      <c r="K13" s="77">
        <v>4200070</v>
      </c>
      <c r="L13" s="77">
        <f t="shared" si="2"/>
        <v>47973312</v>
      </c>
      <c r="M13" s="39">
        <f t="shared" si="3"/>
        <v>0.2958007754254707</v>
      </c>
      <c r="N13" s="104">
        <v>31958476</v>
      </c>
      <c r="O13" s="105">
        <v>7075692</v>
      </c>
      <c r="P13" s="106">
        <f t="shared" si="4"/>
        <v>39034168</v>
      </c>
      <c r="Q13" s="39">
        <f t="shared" si="5"/>
        <v>0.2406825103609293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75731718</v>
      </c>
      <c r="AA13" s="77">
        <f t="shared" si="11"/>
        <v>11275762</v>
      </c>
      <c r="AB13" s="77">
        <f t="shared" si="12"/>
        <v>87007480</v>
      </c>
      <c r="AC13" s="39">
        <f t="shared" si="13"/>
        <v>0.5364832857863999</v>
      </c>
      <c r="AD13" s="76">
        <v>30798599</v>
      </c>
      <c r="AE13" s="77">
        <v>2093127</v>
      </c>
      <c r="AF13" s="77">
        <f t="shared" si="14"/>
        <v>32891726</v>
      </c>
      <c r="AG13" s="39">
        <f t="shared" si="15"/>
        <v>0.46814450721764184</v>
      </c>
      <c r="AH13" s="39">
        <f t="shared" si="16"/>
        <v>0.18674732970838925</v>
      </c>
      <c r="AI13" s="12">
        <v>153711215</v>
      </c>
      <c r="AJ13" s="12">
        <v>153711215</v>
      </c>
      <c r="AK13" s="12">
        <v>71959061</v>
      </c>
      <c r="AL13" s="12"/>
    </row>
    <row r="14" spans="1:38" s="13" customFormat="1" ht="12.75">
      <c r="A14" s="29" t="s">
        <v>96</v>
      </c>
      <c r="B14" s="59" t="s">
        <v>101</v>
      </c>
      <c r="C14" s="131" t="s">
        <v>102</v>
      </c>
      <c r="D14" s="76">
        <v>32311048</v>
      </c>
      <c r="E14" s="77">
        <v>11530000</v>
      </c>
      <c r="F14" s="78">
        <f t="shared" si="0"/>
        <v>43841048</v>
      </c>
      <c r="G14" s="76">
        <v>32311048</v>
      </c>
      <c r="H14" s="77">
        <v>11530000</v>
      </c>
      <c r="I14" s="79">
        <f t="shared" si="1"/>
        <v>43841048</v>
      </c>
      <c r="J14" s="76">
        <v>3185569</v>
      </c>
      <c r="K14" s="77">
        <v>1844033</v>
      </c>
      <c r="L14" s="77">
        <f t="shared" si="2"/>
        <v>5029602</v>
      </c>
      <c r="M14" s="39">
        <f t="shared" si="3"/>
        <v>0.11472358051294759</v>
      </c>
      <c r="N14" s="104">
        <v>2238484</v>
      </c>
      <c r="O14" s="105">
        <v>1084923</v>
      </c>
      <c r="P14" s="106">
        <f t="shared" si="4"/>
        <v>3323407</v>
      </c>
      <c r="Q14" s="39">
        <f t="shared" si="5"/>
        <v>0.0758058292767089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5424053</v>
      </c>
      <c r="AA14" s="77">
        <f t="shared" si="11"/>
        <v>2928956</v>
      </c>
      <c r="AB14" s="77">
        <f t="shared" si="12"/>
        <v>8353009</v>
      </c>
      <c r="AC14" s="39">
        <f t="shared" si="13"/>
        <v>0.1905294097896565</v>
      </c>
      <c r="AD14" s="76">
        <v>6274970</v>
      </c>
      <c r="AE14" s="77">
        <v>3379784</v>
      </c>
      <c r="AF14" s="77">
        <f t="shared" si="14"/>
        <v>9654754</v>
      </c>
      <c r="AG14" s="39">
        <f t="shared" si="15"/>
        <v>0.5227521779172926</v>
      </c>
      <c r="AH14" s="39">
        <f t="shared" si="16"/>
        <v>-0.6557750720525868</v>
      </c>
      <c r="AI14" s="12">
        <v>37883670</v>
      </c>
      <c r="AJ14" s="12">
        <v>37883670</v>
      </c>
      <c r="AK14" s="12">
        <v>19803771</v>
      </c>
      <c r="AL14" s="12"/>
    </row>
    <row r="15" spans="1:38" s="13" customFormat="1" ht="12.75">
      <c r="A15" s="29" t="s">
        <v>96</v>
      </c>
      <c r="B15" s="59" t="s">
        <v>103</v>
      </c>
      <c r="C15" s="131" t="s">
        <v>104</v>
      </c>
      <c r="D15" s="76">
        <v>295565490</v>
      </c>
      <c r="E15" s="77">
        <v>120897044</v>
      </c>
      <c r="F15" s="78">
        <f t="shared" si="0"/>
        <v>416462534</v>
      </c>
      <c r="G15" s="76">
        <v>295565490</v>
      </c>
      <c r="H15" s="77">
        <v>120897044</v>
      </c>
      <c r="I15" s="79">
        <f t="shared" si="1"/>
        <v>416462534</v>
      </c>
      <c r="J15" s="76">
        <v>87200845</v>
      </c>
      <c r="K15" s="77">
        <v>9322353</v>
      </c>
      <c r="L15" s="77">
        <f t="shared" si="2"/>
        <v>96523198</v>
      </c>
      <c r="M15" s="39">
        <f t="shared" si="3"/>
        <v>0.23176922320700283</v>
      </c>
      <c r="N15" s="104">
        <v>51877685</v>
      </c>
      <c r="O15" s="105">
        <v>8087525</v>
      </c>
      <c r="P15" s="106">
        <f t="shared" si="4"/>
        <v>59965210</v>
      </c>
      <c r="Q15" s="39">
        <f t="shared" si="5"/>
        <v>0.1439870459031496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139078530</v>
      </c>
      <c r="AA15" s="77">
        <f t="shared" si="11"/>
        <v>17409878</v>
      </c>
      <c r="AB15" s="77">
        <f t="shared" si="12"/>
        <v>156488408</v>
      </c>
      <c r="AC15" s="39">
        <f t="shared" si="13"/>
        <v>0.3757562691101524</v>
      </c>
      <c r="AD15" s="76">
        <v>44953203</v>
      </c>
      <c r="AE15" s="77">
        <v>4431797</v>
      </c>
      <c r="AF15" s="77">
        <f t="shared" si="14"/>
        <v>49385000</v>
      </c>
      <c r="AG15" s="39">
        <f t="shared" si="15"/>
        <v>0.47984637419089804</v>
      </c>
      <c r="AH15" s="39">
        <f t="shared" si="16"/>
        <v>0.21423934393034316</v>
      </c>
      <c r="AI15" s="12">
        <v>301332701</v>
      </c>
      <c r="AJ15" s="12">
        <v>301332701</v>
      </c>
      <c r="AK15" s="12">
        <v>144593404</v>
      </c>
      <c r="AL15" s="12"/>
    </row>
    <row r="16" spans="1:38" s="13" customFormat="1" ht="12.75">
      <c r="A16" s="29" t="s">
        <v>96</v>
      </c>
      <c r="B16" s="59" t="s">
        <v>105</v>
      </c>
      <c r="C16" s="131" t="s">
        <v>106</v>
      </c>
      <c r="D16" s="76">
        <v>187146106</v>
      </c>
      <c r="E16" s="77">
        <v>34353148</v>
      </c>
      <c r="F16" s="78">
        <f t="shared" si="0"/>
        <v>221499254</v>
      </c>
      <c r="G16" s="76">
        <v>187146106</v>
      </c>
      <c r="H16" s="77">
        <v>34353148</v>
      </c>
      <c r="I16" s="79">
        <f t="shared" si="1"/>
        <v>221499254</v>
      </c>
      <c r="J16" s="76">
        <v>69596933</v>
      </c>
      <c r="K16" s="77">
        <v>3462453</v>
      </c>
      <c r="L16" s="77">
        <f t="shared" si="2"/>
        <v>73059386</v>
      </c>
      <c r="M16" s="39">
        <f t="shared" si="3"/>
        <v>0.32984032533129887</v>
      </c>
      <c r="N16" s="104">
        <v>59968769</v>
      </c>
      <c r="O16" s="105">
        <v>6646342</v>
      </c>
      <c r="P16" s="106">
        <f t="shared" si="4"/>
        <v>66615111</v>
      </c>
      <c r="Q16" s="39">
        <f t="shared" si="5"/>
        <v>0.300746435019596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129565702</v>
      </c>
      <c r="AA16" s="77">
        <f t="shared" si="11"/>
        <v>10108795</v>
      </c>
      <c r="AB16" s="77">
        <f t="shared" si="12"/>
        <v>139674497</v>
      </c>
      <c r="AC16" s="39">
        <f t="shared" si="13"/>
        <v>0.6305867603508949</v>
      </c>
      <c r="AD16" s="76">
        <v>46596294</v>
      </c>
      <c r="AE16" s="77">
        <v>15776981</v>
      </c>
      <c r="AF16" s="77">
        <f t="shared" si="14"/>
        <v>62373275</v>
      </c>
      <c r="AG16" s="39">
        <f t="shared" si="15"/>
        <v>0.5419548350455801</v>
      </c>
      <c r="AH16" s="39">
        <f t="shared" si="16"/>
        <v>0.06800726753565534</v>
      </c>
      <c r="AI16" s="12">
        <v>207409265</v>
      </c>
      <c r="AJ16" s="12">
        <v>207409265</v>
      </c>
      <c r="AK16" s="12">
        <v>112406454</v>
      </c>
      <c r="AL16" s="12"/>
    </row>
    <row r="17" spans="1:38" s="13" customFormat="1" ht="12.75">
      <c r="A17" s="29" t="s">
        <v>96</v>
      </c>
      <c r="B17" s="59" t="s">
        <v>107</v>
      </c>
      <c r="C17" s="131" t="s">
        <v>108</v>
      </c>
      <c r="D17" s="76">
        <v>92502835</v>
      </c>
      <c r="E17" s="77">
        <v>22827305</v>
      </c>
      <c r="F17" s="78">
        <f t="shared" si="0"/>
        <v>115330140</v>
      </c>
      <c r="G17" s="76">
        <v>92502835</v>
      </c>
      <c r="H17" s="77">
        <v>22827305</v>
      </c>
      <c r="I17" s="79">
        <f t="shared" si="1"/>
        <v>115330140</v>
      </c>
      <c r="J17" s="76">
        <v>26828395</v>
      </c>
      <c r="K17" s="77">
        <v>2364415</v>
      </c>
      <c r="L17" s="77">
        <f t="shared" si="2"/>
        <v>29192810</v>
      </c>
      <c r="M17" s="39">
        <f t="shared" si="3"/>
        <v>0.2531238581692522</v>
      </c>
      <c r="N17" s="104">
        <v>175290</v>
      </c>
      <c r="O17" s="105">
        <v>4707350</v>
      </c>
      <c r="P17" s="106">
        <f t="shared" si="4"/>
        <v>4882640</v>
      </c>
      <c r="Q17" s="39">
        <f t="shared" si="5"/>
        <v>0.042336201100596944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27003685</v>
      </c>
      <c r="AA17" s="77">
        <f t="shared" si="11"/>
        <v>7071765</v>
      </c>
      <c r="AB17" s="77">
        <f t="shared" si="12"/>
        <v>34075450</v>
      </c>
      <c r="AC17" s="39">
        <f t="shared" si="13"/>
        <v>0.29546005926984914</v>
      </c>
      <c r="AD17" s="76">
        <v>26962035</v>
      </c>
      <c r="AE17" s="77">
        <v>1749104</v>
      </c>
      <c r="AF17" s="77">
        <f t="shared" si="14"/>
        <v>28711139</v>
      </c>
      <c r="AG17" s="39">
        <f t="shared" si="15"/>
        <v>0.6380493205349302</v>
      </c>
      <c r="AH17" s="39">
        <f t="shared" si="16"/>
        <v>-0.8299391744785882</v>
      </c>
      <c r="AI17" s="12">
        <v>89027461</v>
      </c>
      <c r="AJ17" s="12">
        <v>89027461</v>
      </c>
      <c r="AK17" s="12">
        <v>56803911</v>
      </c>
      <c r="AL17" s="12"/>
    </row>
    <row r="18" spans="1:38" s="13" customFormat="1" ht="12.75">
      <c r="A18" s="29" t="s">
        <v>96</v>
      </c>
      <c r="B18" s="59" t="s">
        <v>109</v>
      </c>
      <c r="C18" s="131" t="s">
        <v>110</v>
      </c>
      <c r="D18" s="76">
        <v>44468582</v>
      </c>
      <c r="E18" s="77">
        <v>0</v>
      </c>
      <c r="F18" s="78">
        <f t="shared" si="0"/>
        <v>44468582</v>
      </c>
      <c r="G18" s="76">
        <v>44468582</v>
      </c>
      <c r="H18" s="77">
        <v>0</v>
      </c>
      <c r="I18" s="79">
        <f t="shared" si="1"/>
        <v>44468582</v>
      </c>
      <c r="J18" s="76">
        <v>4553508</v>
      </c>
      <c r="K18" s="77">
        <v>2693035</v>
      </c>
      <c r="L18" s="77">
        <f t="shared" si="2"/>
        <v>7246543</v>
      </c>
      <c r="M18" s="39">
        <f t="shared" si="3"/>
        <v>0.16295871543644005</v>
      </c>
      <c r="N18" s="104">
        <v>4186581</v>
      </c>
      <c r="O18" s="105">
        <v>2452512</v>
      </c>
      <c r="P18" s="106">
        <f t="shared" si="4"/>
        <v>6639093</v>
      </c>
      <c r="Q18" s="39">
        <f t="shared" si="5"/>
        <v>0.14929850922613183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8740089</v>
      </c>
      <c r="AA18" s="77">
        <f t="shared" si="11"/>
        <v>5145547</v>
      </c>
      <c r="AB18" s="77">
        <f t="shared" si="12"/>
        <v>13885636</v>
      </c>
      <c r="AC18" s="39">
        <f t="shared" si="13"/>
        <v>0.3122572246625719</v>
      </c>
      <c r="AD18" s="76">
        <v>3230662</v>
      </c>
      <c r="AE18" s="77">
        <v>4037161</v>
      </c>
      <c r="AF18" s="77">
        <f t="shared" si="14"/>
        <v>7267823</v>
      </c>
      <c r="AG18" s="39">
        <f t="shared" si="15"/>
        <v>0.6081702128728376</v>
      </c>
      <c r="AH18" s="39">
        <f t="shared" si="16"/>
        <v>-0.08650871106794977</v>
      </c>
      <c r="AI18" s="12">
        <v>42999051</v>
      </c>
      <c r="AJ18" s="12">
        <v>42999051</v>
      </c>
      <c r="AK18" s="12">
        <v>26150742</v>
      </c>
      <c r="AL18" s="12"/>
    </row>
    <row r="19" spans="1:38" s="13" customFormat="1" ht="12.75">
      <c r="A19" s="29" t="s">
        <v>96</v>
      </c>
      <c r="B19" s="59" t="s">
        <v>111</v>
      </c>
      <c r="C19" s="131" t="s">
        <v>112</v>
      </c>
      <c r="D19" s="76">
        <v>497401473</v>
      </c>
      <c r="E19" s="77">
        <v>38151900</v>
      </c>
      <c r="F19" s="78">
        <f t="shared" si="0"/>
        <v>535553373</v>
      </c>
      <c r="G19" s="76">
        <v>497401473</v>
      </c>
      <c r="H19" s="77">
        <v>38151900</v>
      </c>
      <c r="I19" s="79">
        <f t="shared" si="1"/>
        <v>535553373</v>
      </c>
      <c r="J19" s="76">
        <v>75819737</v>
      </c>
      <c r="K19" s="77">
        <v>22800</v>
      </c>
      <c r="L19" s="77">
        <f t="shared" si="2"/>
        <v>75842537</v>
      </c>
      <c r="M19" s="39">
        <f t="shared" si="3"/>
        <v>0.1416152727694612</v>
      </c>
      <c r="N19" s="104">
        <v>69327312</v>
      </c>
      <c r="O19" s="105">
        <v>7995683</v>
      </c>
      <c r="P19" s="106">
        <f t="shared" si="4"/>
        <v>77322995</v>
      </c>
      <c r="Q19" s="39">
        <f t="shared" si="5"/>
        <v>0.14437962469895602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145147049</v>
      </c>
      <c r="AA19" s="77">
        <f t="shared" si="11"/>
        <v>8018483</v>
      </c>
      <c r="AB19" s="77">
        <f t="shared" si="12"/>
        <v>153165532</v>
      </c>
      <c r="AC19" s="39">
        <f t="shared" si="13"/>
        <v>0.2859948974684172</v>
      </c>
      <c r="AD19" s="76">
        <v>48100846</v>
      </c>
      <c r="AE19" s="77">
        <v>11221341</v>
      </c>
      <c r="AF19" s="77">
        <f t="shared" si="14"/>
        <v>59322187</v>
      </c>
      <c r="AG19" s="39">
        <f t="shared" si="15"/>
        <v>0.5958045777481482</v>
      </c>
      <c r="AH19" s="39">
        <f t="shared" si="16"/>
        <v>0.3034414088610724</v>
      </c>
      <c r="AI19" s="12">
        <v>447522916</v>
      </c>
      <c r="AJ19" s="12">
        <v>447522916</v>
      </c>
      <c r="AK19" s="12">
        <v>266636202</v>
      </c>
      <c r="AL19" s="12"/>
    </row>
    <row r="20" spans="1:38" s="13" customFormat="1" ht="12.75">
      <c r="A20" s="29" t="s">
        <v>96</v>
      </c>
      <c r="B20" s="59" t="s">
        <v>113</v>
      </c>
      <c r="C20" s="131" t="s">
        <v>114</v>
      </c>
      <c r="D20" s="76">
        <v>0</v>
      </c>
      <c r="E20" s="77">
        <v>20245086</v>
      </c>
      <c r="F20" s="78">
        <f t="shared" si="0"/>
        <v>20245086</v>
      </c>
      <c r="G20" s="76">
        <v>0</v>
      </c>
      <c r="H20" s="77">
        <v>20245086</v>
      </c>
      <c r="I20" s="79">
        <f t="shared" si="1"/>
        <v>20245086</v>
      </c>
      <c r="J20" s="76">
        <v>24320655</v>
      </c>
      <c r="K20" s="77">
        <v>0</v>
      </c>
      <c r="L20" s="77">
        <f t="shared" si="2"/>
        <v>24320655</v>
      </c>
      <c r="M20" s="39">
        <f t="shared" si="3"/>
        <v>1.2013115182617649</v>
      </c>
      <c r="N20" s="104">
        <v>11628789</v>
      </c>
      <c r="O20" s="105">
        <v>0</v>
      </c>
      <c r="P20" s="106">
        <f t="shared" si="4"/>
        <v>11628789</v>
      </c>
      <c r="Q20" s="39">
        <f t="shared" si="5"/>
        <v>0.5744005730575805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35949444</v>
      </c>
      <c r="AA20" s="77">
        <f t="shared" si="11"/>
        <v>0</v>
      </c>
      <c r="AB20" s="77">
        <f t="shared" si="12"/>
        <v>35949444</v>
      </c>
      <c r="AC20" s="39">
        <f t="shared" si="13"/>
        <v>1.7757120913193454</v>
      </c>
      <c r="AD20" s="76">
        <v>0</v>
      </c>
      <c r="AE20" s="77">
        <v>0</v>
      </c>
      <c r="AF20" s="77">
        <f t="shared" si="14"/>
        <v>0</v>
      </c>
      <c r="AG20" s="39">
        <f t="shared" si="15"/>
        <v>0</v>
      </c>
      <c r="AH20" s="39">
        <f t="shared" si="16"/>
        <v>0</v>
      </c>
      <c r="AI20" s="12">
        <v>0</v>
      </c>
      <c r="AJ20" s="12">
        <v>0</v>
      </c>
      <c r="AK20" s="12">
        <v>0</v>
      </c>
      <c r="AL20" s="12"/>
    </row>
    <row r="21" spans="1:38" s="13" customFormat="1" ht="12.75">
      <c r="A21" s="29" t="s">
        <v>115</v>
      </c>
      <c r="B21" s="59" t="s">
        <v>116</v>
      </c>
      <c r="C21" s="131" t="s">
        <v>117</v>
      </c>
      <c r="D21" s="76">
        <v>191777934</v>
      </c>
      <c r="E21" s="77">
        <v>6552000</v>
      </c>
      <c r="F21" s="78">
        <f t="shared" si="0"/>
        <v>198329934</v>
      </c>
      <c r="G21" s="76">
        <v>191777934</v>
      </c>
      <c r="H21" s="77">
        <v>6552000</v>
      </c>
      <c r="I21" s="79">
        <f t="shared" si="1"/>
        <v>198329934</v>
      </c>
      <c r="J21" s="76">
        <v>13862337</v>
      </c>
      <c r="K21" s="77">
        <v>592978</v>
      </c>
      <c r="L21" s="77">
        <f t="shared" si="2"/>
        <v>14455315</v>
      </c>
      <c r="M21" s="39">
        <f t="shared" si="3"/>
        <v>0.07288519039188507</v>
      </c>
      <c r="N21" s="104">
        <v>44340140</v>
      </c>
      <c r="O21" s="105">
        <v>37438</v>
      </c>
      <c r="P21" s="106">
        <f t="shared" si="4"/>
        <v>44377578</v>
      </c>
      <c r="Q21" s="39">
        <f t="shared" si="5"/>
        <v>0.22375632918831104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58202477</v>
      </c>
      <c r="AA21" s="77">
        <f t="shared" si="11"/>
        <v>630416</v>
      </c>
      <c r="AB21" s="77">
        <f t="shared" si="12"/>
        <v>58832893</v>
      </c>
      <c r="AC21" s="39">
        <f t="shared" si="13"/>
        <v>0.2966415195801961</v>
      </c>
      <c r="AD21" s="76">
        <v>42284184</v>
      </c>
      <c r="AE21" s="77">
        <v>32330</v>
      </c>
      <c r="AF21" s="77">
        <f t="shared" si="14"/>
        <v>42316514</v>
      </c>
      <c r="AG21" s="39">
        <f t="shared" si="15"/>
        <v>0.3874229425316332</v>
      </c>
      <c r="AH21" s="39">
        <f t="shared" si="16"/>
        <v>0.048705902381278365</v>
      </c>
      <c r="AI21" s="12">
        <v>285618000</v>
      </c>
      <c r="AJ21" s="12">
        <v>314151434</v>
      </c>
      <c r="AK21" s="12">
        <v>110654966</v>
      </c>
      <c r="AL21" s="12"/>
    </row>
    <row r="22" spans="1:38" s="55" customFormat="1" ht="12.75">
      <c r="A22" s="60"/>
      <c r="B22" s="61" t="s">
        <v>118</v>
      </c>
      <c r="C22" s="135"/>
      <c r="D22" s="80">
        <f>SUM(D12:D21)</f>
        <v>1648818133</v>
      </c>
      <c r="E22" s="81">
        <f>SUM(E12:E21)</f>
        <v>276520612</v>
      </c>
      <c r="F22" s="82">
        <f t="shared" si="0"/>
        <v>1925338745</v>
      </c>
      <c r="G22" s="80">
        <f>SUM(G12:G21)</f>
        <v>1650724564</v>
      </c>
      <c r="H22" s="81">
        <f>SUM(H12:H21)</f>
        <v>281829240</v>
      </c>
      <c r="I22" s="82">
        <f t="shared" si="1"/>
        <v>1932553804</v>
      </c>
      <c r="J22" s="80">
        <f>SUM(J12:J21)</f>
        <v>406143696</v>
      </c>
      <c r="K22" s="81">
        <f>SUM(K12:K21)</f>
        <v>28071783</v>
      </c>
      <c r="L22" s="81">
        <f t="shared" si="2"/>
        <v>434215479</v>
      </c>
      <c r="M22" s="43">
        <f t="shared" si="3"/>
        <v>0.22552679632487216</v>
      </c>
      <c r="N22" s="110">
        <f>SUM(N12:N21)</f>
        <v>296929462</v>
      </c>
      <c r="O22" s="111">
        <f>SUM(O12:O21)</f>
        <v>38788050</v>
      </c>
      <c r="P22" s="112">
        <f t="shared" si="4"/>
        <v>335717512</v>
      </c>
      <c r="Q22" s="43">
        <f t="shared" si="5"/>
        <v>0.17436802374223243</v>
      </c>
      <c r="R22" s="110">
        <f>SUM(R12:R21)</f>
        <v>0</v>
      </c>
      <c r="S22" s="112">
        <f>SUM(S12:S21)</f>
        <v>0</v>
      </c>
      <c r="T22" s="112">
        <f t="shared" si="6"/>
        <v>0</v>
      </c>
      <c r="U22" s="43">
        <f t="shared" si="7"/>
        <v>0</v>
      </c>
      <c r="V22" s="110">
        <f>SUM(V12:V21)</f>
        <v>0</v>
      </c>
      <c r="W22" s="112">
        <f>SUM(W12:W21)</f>
        <v>0</v>
      </c>
      <c r="X22" s="112">
        <f t="shared" si="8"/>
        <v>0</v>
      </c>
      <c r="Y22" s="43">
        <f t="shared" si="9"/>
        <v>0</v>
      </c>
      <c r="Z22" s="80">
        <f t="shared" si="10"/>
        <v>703073158</v>
      </c>
      <c r="AA22" s="81">
        <f t="shared" si="11"/>
        <v>66859833</v>
      </c>
      <c r="AB22" s="81">
        <f t="shared" si="12"/>
        <v>769932991</v>
      </c>
      <c r="AC22" s="43">
        <f t="shared" si="13"/>
        <v>0.3998948200671046</v>
      </c>
      <c r="AD22" s="80">
        <f>SUM(AD12:AD21)</f>
        <v>267002136</v>
      </c>
      <c r="AE22" s="81">
        <f>SUM(AE12:AE21)</f>
        <v>44084758</v>
      </c>
      <c r="AF22" s="81">
        <f t="shared" si="14"/>
        <v>311086894</v>
      </c>
      <c r="AG22" s="43">
        <f t="shared" si="15"/>
        <v>0.5207468898107722</v>
      </c>
      <c r="AH22" s="43">
        <f t="shared" si="16"/>
        <v>0.07917600668834357</v>
      </c>
      <c r="AI22" s="62">
        <f>SUM(AI12:AI21)</f>
        <v>1685433302</v>
      </c>
      <c r="AJ22" s="62">
        <f>SUM(AJ12:AJ21)</f>
        <v>1726943044</v>
      </c>
      <c r="AK22" s="62">
        <f>SUM(AK12:AK21)</f>
        <v>877684150</v>
      </c>
      <c r="AL22" s="62"/>
    </row>
    <row r="23" spans="1:38" s="13" customFormat="1" ht="12.75">
      <c r="A23" s="29" t="s">
        <v>96</v>
      </c>
      <c r="B23" s="59" t="s">
        <v>119</v>
      </c>
      <c r="C23" s="131" t="s">
        <v>120</v>
      </c>
      <c r="D23" s="76">
        <v>126588549</v>
      </c>
      <c r="E23" s="77">
        <v>56447875</v>
      </c>
      <c r="F23" s="78">
        <f t="shared" si="0"/>
        <v>183036424</v>
      </c>
      <c r="G23" s="76">
        <v>126588549</v>
      </c>
      <c r="H23" s="77">
        <v>56447875</v>
      </c>
      <c r="I23" s="79">
        <f t="shared" si="1"/>
        <v>183036424</v>
      </c>
      <c r="J23" s="76">
        <v>48072871</v>
      </c>
      <c r="K23" s="77">
        <v>16307633</v>
      </c>
      <c r="L23" s="77">
        <f t="shared" si="2"/>
        <v>64380504</v>
      </c>
      <c r="M23" s="39">
        <f t="shared" si="3"/>
        <v>0.3517360238637529</v>
      </c>
      <c r="N23" s="104">
        <v>307333</v>
      </c>
      <c r="O23" s="105">
        <v>8040641</v>
      </c>
      <c r="P23" s="106">
        <f t="shared" si="4"/>
        <v>8347974</v>
      </c>
      <c r="Q23" s="39">
        <f t="shared" si="5"/>
        <v>0.045608266472688515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48380204</v>
      </c>
      <c r="AA23" s="77">
        <f t="shared" si="11"/>
        <v>24348274</v>
      </c>
      <c r="AB23" s="77">
        <f t="shared" si="12"/>
        <v>72728478</v>
      </c>
      <c r="AC23" s="39">
        <f t="shared" si="13"/>
        <v>0.3973442903364415</v>
      </c>
      <c r="AD23" s="76">
        <v>29808396</v>
      </c>
      <c r="AE23" s="77">
        <v>16815786</v>
      </c>
      <c r="AF23" s="77">
        <f t="shared" si="14"/>
        <v>46624182</v>
      </c>
      <c r="AG23" s="39">
        <f t="shared" si="15"/>
        <v>0.8205637079231879</v>
      </c>
      <c r="AH23" s="39">
        <f t="shared" si="16"/>
        <v>-0.8209518399700825</v>
      </c>
      <c r="AI23" s="12">
        <v>135754700</v>
      </c>
      <c r="AJ23" s="12">
        <v>135754700</v>
      </c>
      <c r="AK23" s="12">
        <v>111395380</v>
      </c>
      <c r="AL23" s="12"/>
    </row>
    <row r="24" spans="1:38" s="13" customFormat="1" ht="12.75">
      <c r="A24" s="29" t="s">
        <v>96</v>
      </c>
      <c r="B24" s="59" t="s">
        <v>121</v>
      </c>
      <c r="C24" s="131" t="s">
        <v>122</v>
      </c>
      <c r="D24" s="76">
        <v>151796169</v>
      </c>
      <c r="E24" s="77">
        <v>65164647</v>
      </c>
      <c r="F24" s="78">
        <f t="shared" si="0"/>
        <v>216960816</v>
      </c>
      <c r="G24" s="76">
        <v>151796169</v>
      </c>
      <c r="H24" s="77">
        <v>65164647</v>
      </c>
      <c r="I24" s="79">
        <f t="shared" si="1"/>
        <v>216960816</v>
      </c>
      <c r="J24" s="76">
        <v>60857833</v>
      </c>
      <c r="K24" s="77">
        <v>219137</v>
      </c>
      <c r="L24" s="77">
        <f t="shared" si="2"/>
        <v>61076970</v>
      </c>
      <c r="M24" s="39">
        <f t="shared" si="3"/>
        <v>0.28151152418232056</v>
      </c>
      <c r="N24" s="104">
        <v>47814740</v>
      </c>
      <c r="O24" s="105">
        <v>1589498</v>
      </c>
      <c r="P24" s="106">
        <f t="shared" si="4"/>
        <v>49404238</v>
      </c>
      <c r="Q24" s="39">
        <f t="shared" si="5"/>
        <v>0.2277104175345653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108672573</v>
      </c>
      <c r="AA24" s="77">
        <f t="shared" si="11"/>
        <v>1808635</v>
      </c>
      <c r="AB24" s="77">
        <f t="shared" si="12"/>
        <v>110481208</v>
      </c>
      <c r="AC24" s="39">
        <f t="shared" si="13"/>
        <v>0.5092219417168858</v>
      </c>
      <c r="AD24" s="76">
        <v>5267985</v>
      </c>
      <c r="AE24" s="77">
        <v>5034656</v>
      </c>
      <c r="AF24" s="77">
        <f t="shared" si="14"/>
        <v>10302641</v>
      </c>
      <c r="AG24" s="39">
        <f t="shared" si="15"/>
        <v>0.17539525754579727</v>
      </c>
      <c r="AH24" s="39">
        <f t="shared" si="16"/>
        <v>3.79529840940784</v>
      </c>
      <c r="AI24" s="12">
        <v>139860834</v>
      </c>
      <c r="AJ24" s="12">
        <v>135609606</v>
      </c>
      <c r="AK24" s="12">
        <v>24530927</v>
      </c>
      <c r="AL24" s="12"/>
    </row>
    <row r="25" spans="1:38" s="13" customFormat="1" ht="12.75">
      <c r="A25" s="29" t="s">
        <v>96</v>
      </c>
      <c r="B25" s="59" t="s">
        <v>123</v>
      </c>
      <c r="C25" s="131" t="s">
        <v>124</v>
      </c>
      <c r="D25" s="76">
        <v>48378176</v>
      </c>
      <c r="E25" s="77">
        <v>0</v>
      </c>
      <c r="F25" s="78">
        <f t="shared" si="0"/>
        <v>48378176</v>
      </c>
      <c r="G25" s="76">
        <v>48378176</v>
      </c>
      <c r="H25" s="77">
        <v>0</v>
      </c>
      <c r="I25" s="79">
        <f t="shared" si="1"/>
        <v>48378176</v>
      </c>
      <c r="J25" s="76">
        <v>6866802</v>
      </c>
      <c r="K25" s="77">
        <v>400289</v>
      </c>
      <c r="L25" s="77">
        <f t="shared" si="2"/>
        <v>7267091</v>
      </c>
      <c r="M25" s="39">
        <f t="shared" si="3"/>
        <v>0.15021424123141808</v>
      </c>
      <c r="N25" s="104">
        <v>7019046</v>
      </c>
      <c r="O25" s="105">
        <v>1474400</v>
      </c>
      <c r="P25" s="106">
        <f t="shared" si="4"/>
        <v>8493446</v>
      </c>
      <c r="Q25" s="39">
        <f t="shared" si="5"/>
        <v>0.17556358470397893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13885848</v>
      </c>
      <c r="AA25" s="77">
        <f t="shared" si="11"/>
        <v>1874689</v>
      </c>
      <c r="AB25" s="77">
        <f t="shared" si="12"/>
        <v>15760537</v>
      </c>
      <c r="AC25" s="39">
        <f t="shared" si="13"/>
        <v>0.325777825935397</v>
      </c>
      <c r="AD25" s="76">
        <v>12651054</v>
      </c>
      <c r="AE25" s="77">
        <v>5029692</v>
      </c>
      <c r="AF25" s="77">
        <f t="shared" si="14"/>
        <v>17680746</v>
      </c>
      <c r="AG25" s="39">
        <f t="shared" si="15"/>
        <v>0.7192555181590482</v>
      </c>
      <c r="AH25" s="39">
        <f t="shared" si="16"/>
        <v>-0.519621739942421</v>
      </c>
      <c r="AI25" s="12">
        <v>51104000</v>
      </c>
      <c r="AJ25" s="12">
        <v>51104000</v>
      </c>
      <c r="AK25" s="12">
        <v>36756834</v>
      </c>
      <c r="AL25" s="12"/>
    </row>
    <row r="26" spans="1:38" s="13" customFormat="1" ht="12.75">
      <c r="A26" s="29" t="s">
        <v>96</v>
      </c>
      <c r="B26" s="59" t="s">
        <v>125</v>
      </c>
      <c r="C26" s="131" t="s">
        <v>126</v>
      </c>
      <c r="D26" s="76">
        <v>0</v>
      </c>
      <c r="E26" s="77">
        <v>0</v>
      </c>
      <c r="F26" s="78">
        <f t="shared" si="0"/>
        <v>0</v>
      </c>
      <c r="G26" s="76">
        <v>0</v>
      </c>
      <c r="H26" s="77">
        <v>0</v>
      </c>
      <c r="I26" s="79">
        <f t="shared" si="1"/>
        <v>0</v>
      </c>
      <c r="J26" s="76">
        <v>51975505</v>
      </c>
      <c r="K26" s="77">
        <v>1039857</v>
      </c>
      <c r="L26" s="77">
        <f t="shared" si="2"/>
        <v>53015362</v>
      </c>
      <c r="M26" s="39">
        <f t="shared" si="3"/>
        <v>0</v>
      </c>
      <c r="N26" s="104">
        <v>10122988</v>
      </c>
      <c r="O26" s="105">
        <v>3105605</v>
      </c>
      <c r="P26" s="106">
        <f t="shared" si="4"/>
        <v>13228593</v>
      </c>
      <c r="Q26" s="39">
        <f t="shared" si="5"/>
        <v>0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62098493</v>
      </c>
      <c r="AA26" s="77">
        <f t="shared" si="11"/>
        <v>4145462</v>
      </c>
      <c r="AB26" s="77">
        <f t="shared" si="12"/>
        <v>66243955</v>
      </c>
      <c r="AC26" s="39">
        <f t="shared" si="13"/>
        <v>0</v>
      </c>
      <c r="AD26" s="76">
        <v>32682596</v>
      </c>
      <c r="AE26" s="77">
        <v>4290738</v>
      </c>
      <c r="AF26" s="77">
        <f t="shared" si="14"/>
        <v>36973334</v>
      </c>
      <c r="AG26" s="39">
        <f t="shared" si="15"/>
        <v>0.7148860754048734</v>
      </c>
      <c r="AH26" s="39">
        <f t="shared" si="16"/>
        <v>-0.6422126011140894</v>
      </c>
      <c r="AI26" s="12">
        <v>120144118</v>
      </c>
      <c r="AJ26" s="12">
        <v>120144118</v>
      </c>
      <c r="AK26" s="12">
        <v>85889357</v>
      </c>
      <c r="AL26" s="12"/>
    </row>
    <row r="27" spans="1:38" s="13" customFormat="1" ht="12.75">
      <c r="A27" s="29" t="s">
        <v>96</v>
      </c>
      <c r="B27" s="59" t="s">
        <v>127</v>
      </c>
      <c r="C27" s="131" t="s">
        <v>128</v>
      </c>
      <c r="D27" s="76">
        <v>0</v>
      </c>
      <c r="E27" s="77">
        <v>23961107</v>
      </c>
      <c r="F27" s="78">
        <f t="shared" si="0"/>
        <v>23961107</v>
      </c>
      <c r="G27" s="76">
        <v>0</v>
      </c>
      <c r="H27" s="77">
        <v>23961107</v>
      </c>
      <c r="I27" s="79">
        <f t="shared" si="1"/>
        <v>23961107</v>
      </c>
      <c r="J27" s="76">
        <v>26439592</v>
      </c>
      <c r="K27" s="77">
        <v>6085347</v>
      </c>
      <c r="L27" s="77">
        <f t="shared" si="2"/>
        <v>32524939</v>
      </c>
      <c r="M27" s="39">
        <f t="shared" si="3"/>
        <v>1.3574055238766722</v>
      </c>
      <c r="N27" s="104">
        <v>19930506</v>
      </c>
      <c r="O27" s="105">
        <v>4837806</v>
      </c>
      <c r="P27" s="106">
        <f t="shared" si="4"/>
        <v>24768312</v>
      </c>
      <c r="Q27" s="39">
        <f t="shared" si="5"/>
        <v>1.0336881346926083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46370098</v>
      </c>
      <c r="AA27" s="77">
        <f t="shared" si="11"/>
        <v>10923153</v>
      </c>
      <c r="AB27" s="77">
        <f t="shared" si="12"/>
        <v>57293251</v>
      </c>
      <c r="AC27" s="39">
        <f t="shared" si="13"/>
        <v>2.3910936585692806</v>
      </c>
      <c r="AD27" s="76">
        <v>1169864</v>
      </c>
      <c r="AE27" s="77">
        <v>1774492</v>
      </c>
      <c r="AF27" s="77">
        <f t="shared" si="14"/>
        <v>2944356</v>
      </c>
      <c r="AG27" s="39">
        <f t="shared" si="15"/>
        <v>0.08975285690095426</v>
      </c>
      <c r="AH27" s="39">
        <f t="shared" si="16"/>
        <v>7.41213222857562</v>
      </c>
      <c r="AI27" s="12">
        <v>56339020</v>
      </c>
      <c r="AJ27" s="12">
        <v>56339020</v>
      </c>
      <c r="AK27" s="12">
        <v>5056588</v>
      </c>
      <c r="AL27" s="12"/>
    </row>
    <row r="28" spans="1:38" s="13" customFormat="1" ht="12.75">
      <c r="A28" s="29" t="s">
        <v>96</v>
      </c>
      <c r="B28" s="59" t="s">
        <v>129</v>
      </c>
      <c r="C28" s="131" t="s">
        <v>130</v>
      </c>
      <c r="D28" s="76">
        <v>161306899</v>
      </c>
      <c r="E28" s="77">
        <v>36808350</v>
      </c>
      <c r="F28" s="78">
        <f t="shared" si="0"/>
        <v>198115249</v>
      </c>
      <c r="G28" s="76">
        <v>161306899</v>
      </c>
      <c r="H28" s="77">
        <v>36808350</v>
      </c>
      <c r="I28" s="79">
        <f t="shared" si="1"/>
        <v>198115249</v>
      </c>
      <c r="J28" s="76">
        <v>18617187</v>
      </c>
      <c r="K28" s="77">
        <v>3338862</v>
      </c>
      <c r="L28" s="77">
        <f t="shared" si="2"/>
        <v>21956049</v>
      </c>
      <c r="M28" s="39">
        <f t="shared" si="3"/>
        <v>0.11082462915310472</v>
      </c>
      <c r="N28" s="104">
        <v>8295360</v>
      </c>
      <c r="O28" s="105">
        <v>5028003</v>
      </c>
      <c r="P28" s="106">
        <f t="shared" si="4"/>
        <v>13323363</v>
      </c>
      <c r="Q28" s="39">
        <f t="shared" si="5"/>
        <v>0.06725056787526738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26912547</v>
      </c>
      <c r="AA28" s="77">
        <f t="shared" si="11"/>
        <v>8366865</v>
      </c>
      <c r="AB28" s="77">
        <f t="shared" si="12"/>
        <v>35279412</v>
      </c>
      <c r="AC28" s="39">
        <f t="shared" si="13"/>
        <v>0.1780751970283721</v>
      </c>
      <c r="AD28" s="76">
        <v>11542484</v>
      </c>
      <c r="AE28" s="77">
        <v>6828119</v>
      </c>
      <c r="AF28" s="77">
        <f t="shared" si="14"/>
        <v>18370603</v>
      </c>
      <c r="AG28" s="39">
        <f t="shared" si="15"/>
        <v>0.2485491681709932</v>
      </c>
      <c r="AH28" s="39">
        <f t="shared" si="16"/>
        <v>-0.2747454724267897</v>
      </c>
      <c r="AI28" s="12">
        <v>117993000</v>
      </c>
      <c r="AJ28" s="12">
        <v>117993000</v>
      </c>
      <c r="AK28" s="12">
        <v>29327062</v>
      </c>
      <c r="AL28" s="12"/>
    </row>
    <row r="29" spans="1:38" s="13" customFormat="1" ht="12.75">
      <c r="A29" s="29" t="s">
        <v>96</v>
      </c>
      <c r="B29" s="59" t="s">
        <v>131</v>
      </c>
      <c r="C29" s="131" t="s">
        <v>132</v>
      </c>
      <c r="D29" s="76">
        <v>49534129</v>
      </c>
      <c r="E29" s="77">
        <v>12854250</v>
      </c>
      <c r="F29" s="78">
        <f t="shared" si="0"/>
        <v>62388379</v>
      </c>
      <c r="G29" s="76">
        <v>49534129</v>
      </c>
      <c r="H29" s="77">
        <v>12854250</v>
      </c>
      <c r="I29" s="79">
        <f t="shared" si="1"/>
        <v>62388379</v>
      </c>
      <c r="J29" s="76">
        <v>19278370</v>
      </c>
      <c r="K29" s="77">
        <v>2488804</v>
      </c>
      <c r="L29" s="77">
        <f t="shared" si="2"/>
        <v>21767174</v>
      </c>
      <c r="M29" s="39">
        <f t="shared" si="3"/>
        <v>0.3488978933079829</v>
      </c>
      <c r="N29" s="104">
        <v>12467387</v>
      </c>
      <c r="O29" s="105">
        <v>1150970</v>
      </c>
      <c r="P29" s="106">
        <f t="shared" si="4"/>
        <v>13618357</v>
      </c>
      <c r="Q29" s="39">
        <f t="shared" si="5"/>
        <v>0.21828355245453646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31745757</v>
      </c>
      <c r="AA29" s="77">
        <f t="shared" si="11"/>
        <v>3639774</v>
      </c>
      <c r="AB29" s="77">
        <f t="shared" si="12"/>
        <v>35385531</v>
      </c>
      <c r="AC29" s="39">
        <f t="shared" si="13"/>
        <v>0.5671814457625193</v>
      </c>
      <c r="AD29" s="76">
        <v>10718381</v>
      </c>
      <c r="AE29" s="77">
        <v>3343689</v>
      </c>
      <c r="AF29" s="77">
        <f t="shared" si="14"/>
        <v>14062070</v>
      </c>
      <c r="AG29" s="39">
        <f t="shared" si="15"/>
        <v>0.5675498496311345</v>
      </c>
      <c r="AH29" s="39">
        <f t="shared" si="16"/>
        <v>-0.03155388929225922</v>
      </c>
      <c r="AI29" s="12">
        <v>55553721</v>
      </c>
      <c r="AJ29" s="12">
        <v>55553721</v>
      </c>
      <c r="AK29" s="12">
        <v>31529506</v>
      </c>
      <c r="AL29" s="12"/>
    </row>
    <row r="30" spans="1:38" s="13" customFormat="1" ht="12.75">
      <c r="A30" s="29" t="s">
        <v>115</v>
      </c>
      <c r="B30" s="59" t="s">
        <v>133</v>
      </c>
      <c r="C30" s="131" t="s">
        <v>134</v>
      </c>
      <c r="D30" s="76">
        <v>1304842610</v>
      </c>
      <c r="E30" s="77">
        <v>416135488</v>
      </c>
      <c r="F30" s="78">
        <f t="shared" si="0"/>
        <v>1720978098</v>
      </c>
      <c r="G30" s="76">
        <v>1304842610</v>
      </c>
      <c r="H30" s="77">
        <v>416135488</v>
      </c>
      <c r="I30" s="79">
        <f t="shared" si="1"/>
        <v>1720978098</v>
      </c>
      <c r="J30" s="76">
        <v>258836204</v>
      </c>
      <c r="K30" s="77">
        <v>70782640</v>
      </c>
      <c r="L30" s="77">
        <f t="shared" si="2"/>
        <v>329618844</v>
      </c>
      <c r="M30" s="39">
        <f t="shared" si="3"/>
        <v>0.19152994705921006</v>
      </c>
      <c r="N30" s="104">
        <v>184492167</v>
      </c>
      <c r="O30" s="105">
        <v>64993001</v>
      </c>
      <c r="P30" s="106">
        <f t="shared" si="4"/>
        <v>249485168</v>
      </c>
      <c r="Q30" s="39">
        <f t="shared" si="5"/>
        <v>0.14496707906389636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443328371</v>
      </c>
      <c r="AA30" s="77">
        <f t="shared" si="11"/>
        <v>135775641</v>
      </c>
      <c r="AB30" s="77">
        <f t="shared" si="12"/>
        <v>579104012</v>
      </c>
      <c r="AC30" s="39">
        <f t="shared" si="13"/>
        <v>0.33649702612310645</v>
      </c>
      <c r="AD30" s="76">
        <v>205090591</v>
      </c>
      <c r="AE30" s="77">
        <v>82476401</v>
      </c>
      <c r="AF30" s="77">
        <f t="shared" si="14"/>
        <v>287566992</v>
      </c>
      <c r="AG30" s="39">
        <f t="shared" si="15"/>
        <v>0.380808285775282</v>
      </c>
      <c r="AH30" s="39">
        <f t="shared" si="16"/>
        <v>-0.13242766054318222</v>
      </c>
      <c r="AI30" s="12">
        <v>1530661256</v>
      </c>
      <c r="AJ30" s="12">
        <v>1530661256</v>
      </c>
      <c r="AK30" s="12">
        <v>582888489</v>
      </c>
      <c r="AL30" s="12"/>
    </row>
    <row r="31" spans="1:38" s="55" customFormat="1" ht="12.75">
      <c r="A31" s="60"/>
      <c r="B31" s="61" t="s">
        <v>135</v>
      </c>
      <c r="C31" s="135"/>
      <c r="D31" s="80">
        <f>SUM(D23:D30)</f>
        <v>1842446532</v>
      </c>
      <c r="E31" s="81">
        <f>SUM(E23:E30)</f>
        <v>611371717</v>
      </c>
      <c r="F31" s="82">
        <f t="shared" si="0"/>
        <v>2453818249</v>
      </c>
      <c r="G31" s="80">
        <f>SUM(G23:G30)</f>
        <v>1842446532</v>
      </c>
      <c r="H31" s="81">
        <f>SUM(H23:H30)</f>
        <v>611371717</v>
      </c>
      <c r="I31" s="82">
        <f t="shared" si="1"/>
        <v>2453818249</v>
      </c>
      <c r="J31" s="80">
        <f>SUM(J23:J30)</f>
        <v>490944364</v>
      </c>
      <c r="K31" s="81">
        <f>SUM(K23:K30)</f>
        <v>100662569</v>
      </c>
      <c r="L31" s="81">
        <f t="shared" si="2"/>
        <v>591606933</v>
      </c>
      <c r="M31" s="43">
        <f t="shared" si="3"/>
        <v>0.24109647617181773</v>
      </c>
      <c r="N31" s="110">
        <f>SUM(N23:N30)</f>
        <v>290449527</v>
      </c>
      <c r="O31" s="111">
        <f>SUM(O23:O30)</f>
        <v>90219924</v>
      </c>
      <c r="P31" s="112">
        <f t="shared" si="4"/>
        <v>380669451</v>
      </c>
      <c r="Q31" s="43">
        <f t="shared" si="5"/>
        <v>0.15513351535107928</v>
      </c>
      <c r="R31" s="110">
        <f>SUM(R23:R30)</f>
        <v>0</v>
      </c>
      <c r="S31" s="112">
        <f>SUM(S23:S30)</f>
        <v>0</v>
      </c>
      <c r="T31" s="112">
        <f t="shared" si="6"/>
        <v>0</v>
      </c>
      <c r="U31" s="43">
        <f t="shared" si="7"/>
        <v>0</v>
      </c>
      <c r="V31" s="110">
        <f>SUM(V23:V30)</f>
        <v>0</v>
      </c>
      <c r="W31" s="112">
        <f>SUM(W23:W30)</f>
        <v>0</v>
      </c>
      <c r="X31" s="112">
        <f t="shared" si="8"/>
        <v>0</v>
      </c>
      <c r="Y31" s="43">
        <f t="shared" si="9"/>
        <v>0</v>
      </c>
      <c r="Z31" s="80">
        <f t="shared" si="10"/>
        <v>781393891</v>
      </c>
      <c r="AA31" s="81">
        <f t="shared" si="11"/>
        <v>190882493</v>
      </c>
      <c r="AB31" s="81">
        <f t="shared" si="12"/>
        <v>972276384</v>
      </c>
      <c r="AC31" s="43">
        <f t="shared" si="13"/>
        <v>0.396229991522897</v>
      </c>
      <c r="AD31" s="80">
        <f>SUM(AD23:AD30)</f>
        <v>308931351</v>
      </c>
      <c r="AE31" s="81">
        <f>SUM(AE23:AE30)</f>
        <v>125593573</v>
      </c>
      <c r="AF31" s="81">
        <f t="shared" si="14"/>
        <v>434524924</v>
      </c>
      <c r="AG31" s="43">
        <f t="shared" si="15"/>
        <v>0.4110581524153914</v>
      </c>
      <c r="AH31" s="43">
        <f t="shared" si="16"/>
        <v>-0.12394104463384015</v>
      </c>
      <c r="AI31" s="62">
        <f>SUM(AI23:AI30)</f>
        <v>2207410649</v>
      </c>
      <c r="AJ31" s="62">
        <f>SUM(AJ23:AJ30)</f>
        <v>2203159421</v>
      </c>
      <c r="AK31" s="62">
        <f>SUM(AK23:AK30)</f>
        <v>907374143</v>
      </c>
      <c r="AL31" s="62"/>
    </row>
    <row r="32" spans="1:38" s="13" customFormat="1" ht="12.75">
      <c r="A32" s="29" t="s">
        <v>96</v>
      </c>
      <c r="B32" s="59" t="s">
        <v>136</v>
      </c>
      <c r="C32" s="131" t="s">
        <v>137</v>
      </c>
      <c r="D32" s="76">
        <v>0</v>
      </c>
      <c r="E32" s="77">
        <v>0</v>
      </c>
      <c r="F32" s="78">
        <f t="shared" si="0"/>
        <v>0</v>
      </c>
      <c r="G32" s="76">
        <v>0</v>
      </c>
      <c r="H32" s="77">
        <v>0</v>
      </c>
      <c r="I32" s="79">
        <f t="shared" si="1"/>
        <v>0</v>
      </c>
      <c r="J32" s="76">
        <v>79540122</v>
      </c>
      <c r="K32" s="77">
        <v>0</v>
      </c>
      <c r="L32" s="77">
        <f t="shared" si="2"/>
        <v>79540122</v>
      </c>
      <c r="M32" s="39">
        <f t="shared" si="3"/>
        <v>0</v>
      </c>
      <c r="N32" s="104">
        <v>2333649</v>
      </c>
      <c r="O32" s="105">
        <v>0</v>
      </c>
      <c r="P32" s="106">
        <f t="shared" si="4"/>
        <v>2333649</v>
      </c>
      <c r="Q32" s="39">
        <f t="shared" si="5"/>
        <v>0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81873771</v>
      </c>
      <c r="AA32" s="77">
        <f t="shared" si="11"/>
        <v>0</v>
      </c>
      <c r="AB32" s="77">
        <f t="shared" si="12"/>
        <v>81873771</v>
      </c>
      <c r="AC32" s="39">
        <f t="shared" si="13"/>
        <v>0</v>
      </c>
      <c r="AD32" s="76">
        <v>17606205</v>
      </c>
      <c r="AE32" s="77">
        <v>0</v>
      </c>
      <c r="AF32" s="77">
        <f t="shared" si="14"/>
        <v>17606205</v>
      </c>
      <c r="AG32" s="39">
        <f t="shared" si="15"/>
        <v>0.2388094471732824</v>
      </c>
      <c r="AH32" s="39">
        <f t="shared" si="16"/>
        <v>-0.8674530371536626</v>
      </c>
      <c r="AI32" s="12">
        <v>147449820</v>
      </c>
      <c r="AJ32" s="12">
        <v>147449820</v>
      </c>
      <c r="AK32" s="12">
        <v>35212410</v>
      </c>
      <c r="AL32" s="12"/>
    </row>
    <row r="33" spans="1:38" s="13" customFormat="1" ht="12.75">
      <c r="A33" s="29" t="s">
        <v>96</v>
      </c>
      <c r="B33" s="59" t="s">
        <v>138</v>
      </c>
      <c r="C33" s="131" t="s">
        <v>139</v>
      </c>
      <c r="D33" s="76">
        <v>43126672</v>
      </c>
      <c r="E33" s="77">
        <v>20034050</v>
      </c>
      <c r="F33" s="78">
        <f t="shared" si="0"/>
        <v>63160722</v>
      </c>
      <c r="G33" s="76">
        <v>43126672</v>
      </c>
      <c r="H33" s="77">
        <v>20034050</v>
      </c>
      <c r="I33" s="79">
        <f t="shared" si="1"/>
        <v>63160722</v>
      </c>
      <c r="J33" s="76">
        <v>13943952</v>
      </c>
      <c r="K33" s="77">
        <v>30305</v>
      </c>
      <c r="L33" s="77">
        <f t="shared" si="2"/>
        <v>13974257</v>
      </c>
      <c r="M33" s="39">
        <f t="shared" si="3"/>
        <v>0.22124916494779778</v>
      </c>
      <c r="N33" s="104">
        <v>7484364</v>
      </c>
      <c r="O33" s="105">
        <v>1520594</v>
      </c>
      <c r="P33" s="106">
        <f t="shared" si="4"/>
        <v>9004958</v>
      </c>
      <c r="Q33" s="39">
        <f t="shared" si="5"/>
        <v>0.14257211942574058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21428316</v>
      </c>
      <c r="AA33" s="77">
        <f t="shared" si="11"/>
        <v>1550899</v>
      </c>
      <c r="AB33" s="77">
        <f t="shared" si="12"/>
        <v>22979215</v>
      </c>
      <c r="AC33" s="39">
        <f t="shared" si="13"/>
        <v>0.36382128437353833</v>
      </c>
      <c r="AD33" s="76">
        <v>10418344</v>
      </c>
      <c r="AE33" s="77">
        <v>46673</v>
      </c>
      <c r="AF33" s="77">
        <f t="shared" si="14"/>
        <v>10465017</v>
      </c>
      <c r="AG33" s="39">
        <f t="shared" si="15"/>
        <v>0.5097360660267813</v>
      </c>
      <c r="AH33" s="39">
        <f t="shared" si="16"/>
        <v>-0.1395180724503362</v>
      </c>
      <c r="AI33" s="12">
        <v>44434939</v>
      </c>
      <c r="AJ33" s="12">
        <v>44434939</v>
      </c>
      <c r="AK33" s="12">
        <v>22650091</v>
      </c>
      <c r="AL33" s="12"/>
    </row>
    <row r="34" spans="1:38" s="13" customFormat="1" ht="12.75">
      <c r="A34" s="29" t="s">
        <v>96</v>
      </c>
      <c r="B34" s="59" t="s">
        <v>140</v>
      </c>
      <c r="C34" s="131" t="s">
        <v>141</v>
      </c>
      <c r="D34" s="76">
        <v>38138205</v>
      </c>
      <c r="E34" s="77">
        <v>9106000</v>
      </c>
      <c r="F34" s="78">
        <f t="shared" si="0"/>
        <v>47244205</v>
      </c>
      <c r="G34" s="76">
        <v>38138205</v>
      </c>
      <c r="H34" s="77">
        <v>9106000</v>
      </c>
      <c r="I34" s="79">
        <f t="shared" si="1"/>
        <v>47244205</v>
      </c>
      <c r="J34" s="76">
        <v>8641608</v>
      </c>
      <c r="K34" s="77">
        <v>2163783</v>
      </c>
      <c r="L34" s="77">
        <f t="shared" si="2"/>
        <v>10805391</v>
      </c>
      <c r="M34" s="39">
        <f t="shared" si="3"/>
        <v>0.22871357450083032</v>
      </c>
      <c r="N34" s="104">
        <v>9541492</v>
      </c>
      <c r="O34" s="105">
        <v>3142519</v>
      </c>
      <c r="P34" s="106">
        <f t="shared" si="4"/>
        <v>12684011</v>
      </c>
      <c r="Q34" s="39">
        <f t="shared" si="5"/>
        <v>0.2684776048194694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18183100</v>
      </c>
      <c r="AA34" s="77">
        <f t="shared" si="11"/>
        <v>5306302</v>
      </c>
      <c r="AB34" s="77">
        <f t="shared" si="12"/>
        <v>23489402</v>
      </c>
      <c r="AC34" s="39">
        <f t="shared" si="13"/>
        <v>0.4971911793202997</v>
      </c>
      <c r="AD34" s="76">
        <v>11738669</v>
      </c>
      <c r="AE34" s="77">
        <v>826563</v>
      </c>
      <c r="AF34" s="77">
        <f t="shared" si="14"/>
        <v>12565232</v>
      </c>
      <c r="AG34" s="39">
        <f t="shared" si="15"/>
        <v>0.6823450306618184</v>
      </c>
      <c r="AH34" s="39">
        <f t="shared" si="16"/>
        <v>0.009452989009673729</v>
      </c>
      <c r="AI34" s="12">
        <v>33754032</v>
      </c>
      <c r="AJ34" s="12">
        <v>33754032</v>
      </c>
      <c r="AK34" s="12">
        <v>23031896</v>
      </c>
      <c r="AL34" s="12"/>
    </row>
    <row r="35" spans="1:38" s="13" customFormat="1" ht="12.75">
      <c r="A35" s="29" t="s">
        <v>96</v>
      </c>
      <c r="B35" s="59" t="s">
        <v>142</v>
      </c>
      <c r="C35" s="131" t="s">
        <v>143</v>
      </c>
      <c r="D35" s="76">
        <v>439694131</v>
      </c>
      <c r="E35" s="77">
        <v>41452398</v>
      </c>
      <c r="F35" s="78">
        <f t="shared" si="0"/>
        <v>481146529</v>
      </c>
      <c r="G35" s="76">
        <v>439694131</v>
      </c>
      <c r="H35" s="77">
        <v>41452398</v>
      </c>
      <c r="I35" s="79">
        <f t="shared" si="1"/>
        <v>481146529</v>
      </c>
      <c r="J35" s="76">
        <v>99169564</v>
      </c>
      <c r="K35" s="77">
        <v>237467</v>
      </c>
      <c r="L35" s="77">
        <f t="shared" si="2"/>
        <v>99407031</v>
      </c>
      <c r="M35" s="39">
        <f t="shared" si="3"/>
        <v>0.20660448534587683</v>
      </c>
      <c r="N35" s="104">
        <v>105617470</v>
      </c>
      <c r="O35" s="105">
        <v>144561</v>
      </c>
      <c r="P35" s="106">
        <f t="shared" si="4"/>
        <v>105762031</v>
      </c>
      <c r="Q35" s="39">
        <f t="shared" si="5"/>
        <v>0.21981251994026127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204787034</v>
      </c>
      <c r="AA35" s="77">
        <f t="shared" si="11"/>
        <v>382028</v>
      </c>
      <c r="AB35" s="77">
        <f t="shared" si="12"/>
        <v>205169062</v>
      </c>
      <c r="AC35" s="39">
        <f t="shared" si="13"/>
        <v>0.42641700528613813</v>
      </c>
      <c r="AD35" s="76">
        <v>51388678</v>
      </c>
      <c r="AE35" s="77">
        <v>613505</v>
      </c>
      <c r="AF35" s="77">
        <f t="shared" si="14"/>
        <v>52002183</v>
      </c>
      <c r="AG35" s="39">
        <f t="shared" si="15"/>
        <v>0.46417457478012497</v>
      </c>
      <c r="AH35" s="39">
        <f t="shared" si="16"/>
        <v>1.0337998310570922</v>
      </c>
      <c r="AI35" s="12">
        <v>442183000</v>
      </c>
      <c r="AJ35" s="12">
        <v>442183000</v>
      </c>
      <c r="AK35" s="12">
        <v>205250106</v>
      </c>
      <c r="AL35" s="12"/>
    </row>
    <row r="36" spans="1:38" s="13" customFormat="1" ht="12.75">
      <c r="A36" s="29" t="s">
        <v>96</v>
      </c>
      <c r="B36" s="59" t="s">
        <v>144</v>
      </c>
      <c r="C36" s="131" t="s">
        <v>145</v>
      </c>
      <c r="D36" s="76">
        <v>0</v>
      </c>
      <c r="E36" s="77">
        <v>0</v>
      </c>
      <c r="F36" s="78">
        <f t="shared" si="0"/>
        <v>0</v>
      </c>
      <c r="G36" s="76">
        <v>0</v>
      </c>
      <c r="H36" s="77">
        <v>0</v>
      </c>
      <c r="I36" s="79">
        <f t="shared" si="1"/>
        <v>0</v>
      </c>
      <c r="J36" s="76">
        <v>37143972</v>
      </c>
      <c r="K36" s="77">
        <v>2708005</v>
      </c>
      <c r="L36" s="77">
        <f t="shared" si="2"/>
        <v>39851977</v>
      </c>
      <c r="M36" s="39">
        <f t="shared" si="3"/>
        <v>0</v>
      </c>
      <c r="N36" s="104">
        <v>813917</v>
      </c>
      <c r="O36" s="105">
        <v>1267429</v>
      </c>
      <c r="P36" s="106">
        <f t="shared" si="4"/>
        <v>2081346</v>
      </c>
      <c r="Q36" s="39">
        <f t="shared" si="5"/>
        <v>0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37957889</v>
      </c>
      <c r="AA36" s="77">
        <f t="shared" si="11"/>
        <v>3975434</v>
      </c>
      <c r="AB36" s="77">
        <f t="shared" si="12"/>
        <v>41933323</v>
      </c>
      <c r="AC36" s="39">
        <f t="shared" si="13"/>
        <v>0</v>
      </c>
      <c r="AD36" s="76">
        <v>49419786</v>
      </c>
      <c r="AE36" s="77">
        <v>2268980</v>
      </c>
      <c r="AF36" s="77">
        <f t="shared" si="14"/>
        <v>51688766</v>
      </c>
      <c r="AG36" s="39">
        <f t="shared" si="15"/>
        <v>1.1757501029784048</v>
      </c>
      <c r="AH36" s="39">
        <f t="shared" si="16"/>
        <v>-0.9597331071900613</v>
      </c>
      <c r="AI36" s="12">
        <v>98086099</v>
      </c>
      <c r="AJ36" s="12">
        <v>36368947</v>
      </c>
      <c r="AK36" s="12">
        <v>115324741</v>
      </c>
      <c r="AL36" s="12"/>
    </row>
    <row r="37" spans="1:38" s="13" customFormat="1" ht="12.75">
      <c r="A37" s="29" t="s">
        <v>96</v>
      </c>
      <c r="B37" s="59" t="s">
        <v>146</v>
      </c>
      <c r="C37" s="131" t="s">
        <v>147</v>
      </c>
      <c r="D37" s="76">
        <v>115012000</v>
      </c>
      <c r="E37" s="77">
        <v>33243620</v>
      </c>
      <c r="F37" s="78">
        <f t="shared" si="0"/>
        <v>148255620</v>
      </c>
      <c r="G37" s="76">
        <v>115012000</v>
      </c>
      <c r="H37" s="77">
        <v>33243620</v>
      </c>
      <c r="I37" s="79">
        <f t="shared" si="1"/>
        <v>148255620</v>
      </c>
      <c r="J37" s="76">
        <v>55482482</v>
      </c>
      <c r="K37" s="77">
        <v>1732089</v>
      </c>
      <c r="L37" s="77">
        <f t="shared" si="2"/>
        <v>57214571</v>
      </c>
      <c r="M37" s="39">
        <f t="shared" si="3"/>
        <v>0.38591839553873236</v>
      </c>
      <c r="N37" s="104">
        <v>28986259</v>
      </c>
      <c r="O37" s="105">
        <v>700808</v>
      </c>
      <c r="P37" s="106">
        <f t="shared" si="4"/>
        <v>29687067</v>
      </c>
      <c r="Q37" s="39">
        <f t="shared" si="5"/>
        <v>0.2002424393759913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84468741</v>
      </c>
      <c r="AA37" s="77">
        <f t="shared" si="11"/>
        <v>2432897</v>
      </c>
      <c r="AB37" s="77">
        <f t="shared" si="12"/>
        <v>86901638</v>
      </c>
      <c r="AC37" s="39">
        <f t="shared" si="13"/>
        <v>0.5861608349147236</v>
      </c>
      <c r="AD37" s="76">
        <v>29428516</v>
      </c>
      <c r="AE37" s="77">
        <v>8018085</v>
      </c>
      <c r="AF37" s="77">
        <f t="shared" si="14"/>
        <v>37446601</v>
      </c>
      <c r="AG37" s="39">
        <f t="shared" si="15"/>
        <v>0.412865572988562</v>
      </c>
      <c r="AH37" s="39">
        <f t="shared" si="16"/>
        <v>-0.20721597669171632</v>
      </c>
      <c r="AI37" s="12">
        <v>129280818</v>
      </c>
      <c r="AJ37" s="12">
        <v>129280818</v>
      </c>
      <c r="AK37" s="12">
        <v>53375599</v>
      </c>
      <c r="AL37" s="12"/>
    </row>
    <row r="38" spans="1:38" s="13" customFormat="1" ht="12.75">
      <c r="A38" s="29" t="s">
        <v>96</v>
      </c>
      <c r="B38" s="59" t="s">
        <v>148</v>
      </c>
      <c r="C38" s="131" t="s">
        <v>149</v>
      </c>
      <c r="D38" s="76">
        <v>54466524</v>
      </c>
      <c r="E38" s="77">
        <v>55966522</v>
      </c>
      <c r="F38" s="78">
        <f t="shared" si="0"/>
        <v>110433046</v>
      </c>
      <c r="G38" s="76">
        <v>54466524</v>
      </c>
      <c r="H38" s="77">
        <v>55966522</v>
      </c>
      <c r="I38" s="79">
        <f t="shared" si="1"/>
        <v>110433046</v>
      </c>
      <c r="J38" s="76">
        <v>84271601</v>
      </c>
      <c r="K38" s="77">
        <v>8292452</v>
      </c>
      <c r="L38" s="77">
        <f t="shared" si="2"/>
        <v>92564053</v>
      </c>
      <c r="M38" s="39">
        <f t="shared" si="3"/>
        <v>0.8381916134052845</v>
      </c>
      <c r="N38" s="104">
        <v>113136</v>
      </c>
      <c r="O38" s="105">
        <v>9065173</v>
      </c>
      <c r="P38" s="106">
        <f t="shared" si="4"/>
        <v>9178309</v>
      </c>
      <c r="Q38" s="39">
        <f t="shared" si="5"/>
        <v>0.08311197899947449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84384737</v>
      </c>
      <c r="AA38" s="77">
        <f t="shared" si="11"/>
        <v>17357625</v>
      </c>
      <c r="AB38" s="77">
        <f t="shared" si="12"/>
        <v>101742362</v>
      </c>
      <c r="AC38" s="39">
        <f t="shared" si="13"/>
        <v>0.921303592404759</v>
      </c>
      <c r="AD38" s="76">
        <v>1142439</v>
      </c>
      <c r="AE38" s="77">
        <v>20279898</v>
      </c>
      <c r="AF38" s="77">
        <f t="shared" si="14"/>
        <v>21422337</v>
      </c>
      <c r="AG38" s="39">
        <f t="shared" si="15"/>
        <v>0.4312418394829088</v>
      </c>
      <c r="AH38" s="39">
        <f t="shared" si="16"/>
        <v>-0.5715542613301248</v>
      </c>
      <c r="AI38" s="12">
        <v>54466524</v>
      </c>
      <c r="AJ38" s="12">
        <v>54466524</v>
      </c>
      <c r="AK38" s="12">
        <v>23488244</v>
      </c>
      <c r="AL38" s="12"/>
    </row>
    <row r="39" spans="1:38" s="13" customFormat="1" ht="12.75">
      <c r="A39" s="29" t="s">
        <v>96</v>
      </c>
      <c r="B39" s="59" t="s">
        <v>150</v>
      </c>
      <c r="C39" s="131" t="s">
        <v>151</v>
      </c>
      <c r="D39" s="76">
        <v>52676255</v>
      </c>
      <c r="E39" s="77">
        <v>0</v>
      </c>
      <c r="F39" s="78">
        <f t="shared" si="0"/>
        <v>52676255</v>
      </c>
      <c r="G39" s="76">
        <v>52676255</v>
      </c>
      <c r="H39" s="77">
        <v>0</v>
      </c>
      <c r="I39" s="79">
        <f t="shared" si="1"/>
        <v>52676255</v>
      </c>
      <c r="J39" s="76">
        <v>41370257</v>
      </c>
      <c r="K39" s="77">
        <v>0</v>
      </c>
      <c r="L39" s="77">
        <f t="shared" si="2"/>
        <v>41370257</v>
      </c>
      <c r="M39" s="39">
        <f t="shared" si="3"/>
        <v>0.7853682271072612</v>
      </c>
      <c r="N39" s="104">
        <v>21559488</v>
      </c>
      <c r="O39" s="105">
        <v>23400</v>
      </c>
      <c r="P39" s="106">
        <f t="shared" si="4"/>
        <v>21582888</v>
      </c>
      <c r="Q39" s="39">
        <f t="shared" si="5"/>
        <v>0.4097270772191379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62929745</v>
      </c>
      <c r="AA39" s="77">
        <f t="shared" si="11"/>
        <v>23400</v>
      </c>
      <c r="AB39" s="77">
        <f t="shared" si="12"/>
        <v>62953145</v>
      </c>
      <c r="AC39" s="39">
        <f t="shared" si="13"/>
        <v>1.195095304326399</v>
      </c>
      <c r="AD39" s="76">
        <v>15047391</v>
      </c>
      <c r="AE39" s="77">
        <v>719065</v>
      </c>
      <c r="AF39" s="77">
        <f t="shared" si="14"/>
        <v>15766456</v>
      </c>
      <c r="AG39" s="39">
        <f t="shared" si="15"/>
        <v>0.4141329969174885</v>
      </c>
      <c r="AH39" s="39">
        <f t="shared" si="16"/>
        <v>0.3689118214010809</v>
      </c>
      <c r="AI39" s="12">
        <v>88349386</v>
      </c>
      <c r="AJ39" s="12">
        <v>88349386</v>
      </c>
      <c r="AK39" s="12">
        <v>36588396</v>
      </c>
      <c r="AL39" s="12"/>
    </row>
    <row r="40" spans="1:38" s="13" customFormat="1" ht="12.75">
      <c r="A40" s="29" t="s">
        <v>115</v>
      </c>
      <c r="B40" s="59" t="s">
        <v>152</v>
      </c>
      <c r="C40" s="131" t="s">
        <v>153</v>
      </c>
      <c r="D40" s="76">
        <v>397115182</v>
      </c>
      <c r="E40" s="77">
        <v>423939451</v>
      </c>
      <c r="F40" s="78">
        <f t="shared" si="0"/>
        <v>821054633</v>
      </c>
      <c r="G40" s="76">
        <v>397115182</v>
      </c>
      <c r="H40" s="77">
        <v>423939451</v>
      </c>
      <c r="I40" s="79">
        <f t="shared" si="1"/>
        <v>821054633</v>
      </c>
      <c r="J40" s="76">
        <v>80709227</v>
      </c>
      <c r="K40" s="77">
        <v>87447973</v>
      </c>
      <c r="L40" s="77">
        <f t="shared" si="2"/>
        <v>168157200</v>
      </c>
      <c r="M40" s="39">
        <f t="shared" si="3"/>
        <v>0.20480634691211833</v>
      </c>
      <c r="N40" s="104">
        <v>332080926</v>
      </c>
      <c r="O40" s="105">
        <v>135299820</v>
      </c>
      <c r="P40" s="106">
        <f t="shared" si="4"/>
        <v>467380746</v>
      </c>
      <c r="Q40" s="39">
        <f t="shared" si="5"/>
        <v>0.569244392778428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412790153</v>
      </c>
      <c r="AA40" s="77">
        <f t="shared" si="11"/>
        <v>222747793</v>
      </c>
      <c r="AB40" s="77">
        <f t="shared" si="12"/>
        <v>635537946</v>
      </c>
      <c r="AC40" s="39">
        <f t="shared" si="13"/>
        <v>0.7740507396905463</v>
      </c>
      <c r="AD40" s="76">
        <v>19753779</v>
      </c>
      <c r="AE40" s="77">
        <v>433510</v>
      </c>
      <c r="AF40" s="77">
        <f t="shared" si="14"/>
        <v>20187289</v>
      </c>
      <c r="AG40" s="39">
        <f t="shared" si="15"/>
        <v>0.24794556997601258</v>
      </c>
      <c r="AH40" s="39">
        <f t="shared" si="16"/>
        <v>22.152229405345118</v>
      </c>
      <c r="AI40" s="12">
        <v>627361840</v>
      </c>
      <c r="AJ40" s="12">
        <v>627361840</v>
      </c>
      <c r="AK40" s="12">
        <v>155551589</v>
      </c>
      <c r="AL40" s="12"/>
    </row>
    <row r="41" spans="1:38" s="55" customFormat="1" ht="12.75">
      <c r="A41" s="60"/>
      <c r="B41" s="61" t="s">
        <v>154</v>
      </c>
      <c r="C41" s="135"/>
      <c r="D41" s="80">
        <f>SUM(D32:D40)</f>
        <v>1140228969</v>
      </c>
      <c r="E41" s="81">
        <f>SUM(E32:E40)</f>
        <v>583742041</v>
      </c>
      <c r="F41" s="82">
        <f t="shared" si="0"/>
        <v>1723971010</v>
      </c>
      <c r="G41" s="80">
        <f>SUM(G32:G40)</f>
        <v>1140228969</v>
      </c>
      <c r="H41" s="81">
        <f>SUM(H32:H40)</f>
        <v>583742041</v>
      </c>
      <c r="I41" s="82">
        <f t="shared" si="1"/>
        <v>1723971010</v>
      </c>
      <c r="J41" s="80">
        <f>SUM(J32:J40)</f>
        <v>500272785</v>
      </c>
      <c r="K41" s="81">
        <f>SUM(K32:K40)</f>
        <v>102612074</v>
      </c>
      <c r="L41" s="81">
        <f t="shared" si="2"/>
        <v>602884859</v>
      </c>
      <c r="M41" s="43">
        <f t="shared" si="3"/>
        <v>0.3497070748306841</v>
      </c>
      <c r="N41" s="110">
        <f>SUM(N32:N40)</f>
        <v>508530701</v>
      </c>
      <c r="O41" s="111">
        <f>SUM(O32:O40)</f>
        <v>151164304</v>
      </c>
      <c r="P41" s="112">
        <f t="shared" si="4"/>
        <v>659695005</v>
      </c>
      <c r="Q41" s="43">
        <f t="shared" si="5"/>
        <v>0.3826601498362783</v>
      </c>
      <c r="R41" s="110">
        <f>SUM(R32:R40)</f>
        <v>0</v>
      </c>
      <c r="S41" s="112">
        <f>SUM(S32:S40)</f>
        <v>0</v>
      </c>
      <c r="T41" s="112">
        <f t="shared" si="6"/>
        <v>0</v>
      </c>
      <c r="U41" s="43">
        <f t="shared" si="7"/>
        <v>0</v>
      </c>
      <c r="V41" s="110">
        <f>SUM(V32:V40)</f>
        <v>0</v>
      </c>
      <c r="W41" s="112">
        <f>SUM(W32:W40)</f>
        <v>0</v>
      </c>
      <c r="X41" s="112">
        <f t="shared" si="8"/>
        <v>0</v>
      </c>
      <c r="Y41" s="43">
        <f t="shared" si="9"/>
        <v>0</v>
      </c>
      <c r="Z41" s="80">
        <f t="shared" si="10"/>
        <v>1008803486</v>
      </c>
      <c r="AA41" s="81">
        <f t="shared" si="11"/>
        <v>253776378</v>
      </c>
      <c r="AB41" s="81">
        <f t="shared" si="12"/>
        <v>1262579864</v>
      </c>
      <c r="AC41" s="43">
        <f t="shared" si="13"/>
        <v>0.7323672246669624</v>
      </c>
      <c r="AD41" s="80">
        <f>SUM(AD32:AD40)</f>
        <v>205943807</v>
      </c>
      <c r="AE41" s="81">
        <f>SUM(AE32:AE40)</f>
        <v>33206279</v>
      </c>
      <c r="AF41" s="81">
        <f t="shared" si="14"/>
        <v>239150086</v>
      </c>
      <c r="AG41" s="43">
        <f t="shared" si="15"/>
        <v>0.4025979199828462</v>
      </c>
      <c r="AH41" s="43">
        <f t="shared" si="16"/>
        <v>1.758497879026479</v>
      </c>
      <c r="AI41" s="62">
        <f>SUM(AI32:AI40)</f>
        <v>1665366458</v>
      </c>
      <c r="AJ41" s="62">
        <f>SUM(AJ32:AJ40)</f>
        <v>1603649306</v>
      </c>
      <c r="AK41" s="62">
        <f>SUM(AK32:AK40)</f>
        <v>670473072</v>
      </c>
      <c r="AL41" s="62"/>
    </row>
    <row r="42" spans="1:38" s="13" customFormat="1" ht="12.75">
      <c r="A42" s="29" t="s">
        <v>96</v>
      </c>
      <c r="B42" s="59" t="s">
        <v>155</v>
      </c>
      <c r="C42" s="131" t="s">
        <v>156</v>
      </c>
      <c r="D42" s="76">
        <v>149350189</v>
      </c>
      <c r="E42" s="77">
        <v>44081266</v>
      </c>
      <c r="F42" s="78">
        <f aca="true" t="shared" si="17" ref="F42:F61">$D42+$E42</f>
        <v>193431455</v>
      </c>
      <c r="G42" s="76">
        <v>149350189</v>
      </c>
      <c r="H42" s="77">
        <v>44081266</v>
      </c>
      <c r="I42" s="79">
        <f aca="true" t="shared" si="18" ref="I42:I61">$G42+$H42</f>
        <v>193431455</v>
      </c>
      <c r="J42" s="76">
        <v>52451525</v>
      </c>
      <c r="K42" s="77">
        <v>6844172</v>
      </c>
      <c r="L42" s="77">
        <f aca="true" t="shared" si="19" ref="L42:L61">$J42+$K42</f>
        <v>59295697</v>
      </c>
      <c r="M42" s="39">
        <f aca="true" t="shared" si="20" ref="M42:M61">IF($F42=0,0,$L42/$F42)</f>
        <v>0.3065463008588753</v>
      </c>
      <c r="N42" s="104">
        <v>31264486</v>
      </c>
      <c r="O42" s="105">
        <v>10294410</v>
      </c>
      <c r="P42" s="106">
        <f aca="true" t="shared" si="21" ref="P42:P61">$N42+$O42</f>
        <v>41558896</v>
      </c>
      <c r="Q42" s="39">
        <f aca="true" t="shared" si="22" ref="Q42:Q61">IF($F42=0,0,$P42/$F42)</f>
        <v>0.21485076457704358</v>
      </c>
      <c r="R42" s="104">
        <v>0</v>
      </c>
      <c r="S42" s="106">
        <v>0</v>
      </c>
      <c r="T42" s="106">
        <f aca="true" t="shared" si="23" ref="T42:T61">$R42+$S42</f>
        <v>0</v>
      </c>
      <c r="U42" s="39">
        <f aca="true" t="shared" si="24" ref="U42:U61">IF($I42=0,0,$T42/$I42)</f>
        <v>0</v>
      </c>
      <c r="V42" s="104">
        <v>0</v>
      </c>
      <c r="W42" s="106">
        <v>0</v>
      </c>
      <c r="X42" s="106">
        <f aca="true" t="shared" si="25" ref="X42:X61">$V42+$W42</f>
        <v>0</v>
      </c>
      <c r="Y42" s="39">
        <f aca="true" t="shared" si="26" ref="Y42:Y61">IF($I42=0,0,$X42/$I42)</f>
        <v>0</v>
      </c>
      <c r="Z42" s="76">
        <f aca="true" t="shared" si="27" ref="Z42:Z61">$J42+$N42</f>
        <v>83716011</v>
      </c>
      <c r="AA42" s="77">
        <f aca="true" t="shared" si="28" ref="AA42:AA61">$K42+$O42</f>
        <v>17138582</v>
      </c>
      <c r="AB42" s="77">
        <f aca="true" t="shared" si="29" ref="AB42:AB61">$Z42+$AA42</f>
        <v>100854593</v>
      </c>
      <c r="AC42" s="39">
        <f aca="true" t="shared" si="30" ref="AC42:AC61">IF($F42=0,0,$AB42/$F42)</f>
        <v>0.5213970654359189</v>
      </c>
      <c r="AD42" s="76">
        <v>28323824</v>
      </c>
      <c r="AE42" s="77">
        <v>13958386</v>
      </c>
      <c r="AF42" s="77">
        <f aca="true" t="shared" si="31" ref="AF42:AF61">$AD42+$AE42</f>
        <v>42282210</v>
      </c>
      <c r="AG42" s="39">
        <f aca="true" t="shared" si="32" ref="AG42:AG61">IF($AI42=0,0,$AK42/$AI42)</f>
        <v>0.7711965482710065</v>
      </c>
      <c r="AH42" s="39">
        <f aca="true" t="shared" si="33" ref="AH42:AH61">IF($AF42=0,0,(($P42/$AF42)-1))</f>
        <v>-0.017106816318257723</v>
      </c>
      <c r="AI42" s="12">
        <v>127755105</v>
      </c>
      <c r="AJ42" s="12">
        <v>218145619</v>
      </c>
      <c r="AK42" s="12">
        <v>98524296</v>
      </c>
      <c r="AL42" s="12"/>
    </row>
    <row r="43" spans="1:38" s="13" customFormat="1" ht="12.75">
      <c r="A43" s="29" t="s">
        <v>96</v>
      </c>
      <c r="B43" s="59" t="s">
        <v>157</v>
      </c>
      <c r="C43" s="131" t="s">
        <v>158</v>
      </c>
      <c r="D43" s="76">
        <v>131507659</v>
      </c>
      <c r="E43" s="77">
        <v>39173400</v>
      </c>
      <c r="F43" s="78">
        <f t="shared" si="17"/>
        <v>170681059</v>
      </c>
      <c r="G43" s="76">
        <v>131507659</v>
      </c>
      <c r="H43" s="77">
        <v>39173400</v>
      </c>
      <c r="I43" s="79">
        <f t="shared" si="18"/>
        <v>170681059</v>
      </c>
      <c r="J43" s="76">
        <v>32902820</v>
      </c>
      <c r="K43" s="77">
        <v>8360564</v>
      </c>
      <c r="L43" s="77">
        <f t="shared" si="19"/>
        <v>41263384</v>
      </c>
      <c r="M43" s="39">
        <f t="shared" si="20"/>
        <v>0.24175725321694894</v>
      </c>
      <c r="N43" s="104">
        <v>72493367</v>
      </c>
      <c r="O43" s="105">
        <v>15389066</v>
      </c>
      <c r="P43" s="106">
        <f t="shared" si="21"/>
        <v>87882433</v>
      </c>
      <c r="Q43" s="39">
        <f t="shared" si="22"/>
        <v>0.5148927099169217</v>
      </c>
      <c r="R43" s="104">
        <v>0</v>
      </c>
      <c r="S43" s="106">
        <v>0</v>
      </c>
      <c r="T43" s="106">
        <f t="shared" si="23"/>
        <v>0</v>
      </c>
      <c r="U43" s="39">
        <f t="shared" si="24"/>
        <v>0</v>
      </c>
      <c r="V43" s="104">
        <v>0</v>
      </c>
      <c r="W43" s="106">
        <v>0</v>
      </c>
      <c r="X43" s="106">
        <f t="shared" si="25"/>
        <v>0</v>
      </c>
      <c r="Y43" s="39">
        <f t="shared" si="26"/>
        <v>0</v>
      </c>
      <c r="Z43" s="76">
        <f t="shared" si="27"/>
        <v>105396187</v>
      </c>
      <c r="AA43" s="77">
        <f t="shared" si="28"/>
        <v>23749630</v>
      </c>
      <c r="AB43" s="77">
        <f t="shared" si="29"/>
        <v>129145817</v>
      </c>
      <c r="AC43" s="39">
        <f t="shared" si="30"/>
        <v>0.7566499631338707</v>
      </c>
      <c r="AD43" s="76">
        <v>40774293</v>
      </c>
      <c r="AE43" s="77">
        <v>20667155</v>
      </c>
      <c r="AF43" s="77">
        <f t="shared" si="31"/>
        <v>61441448</v>
      </c>
      <c r="AG43" s="39">
        <f t="shared" si="32"/>
        <v>0.66754882895612</v>
      </c>
      <c r="AH43" s="39">
        <f t="shared" si="33"/>
        <v>0.4303444313356677</v>
      </c>
      <c r="AI43" s="12">
        <v>179598095</v>
      </c>
      <c r="AJ43" s="12">
        <v>179598095</v>
      </c>
      <c r="AK43" s="12">
        <v>119890498</v>
      </c>
      <c r="AL43" s="12"/>
    </row>
    <row r="44" spans="1:38" s="13" customFormat="1" ht="12.75">
      <c r="A44" s="29" t="s">
        <v>96</v>
      </c>
      <c r="B44" s="59" t="s">
        <v>159</v>
      </c>
      <c r="C44" s="131" t="s">
        <v>160</v>
      </c>
      <c r="D44" s="76">
        <v>124700866</v>
      </c>
      <c r="E44" s="77">
        <v>35521707</v>
      </c>
      <c r="F44" s="78">
        <f t="shared" si="17"/>
        <v>160222573</v>
      </c>
      <c r="G44" s="76">
        <v>124700866</v>
      </c>
      <c r="H44" s="77">
        <v>35521707</v>
      </c>
      <c r="I44" s="79">
        <f t="shared" si="18"/>
        <v>160222573</v>
      </c>
      <c r="J44" s="76">
        <v>38520535</v>
      </c>
      <c r="K44" s="77">
        <v>1568336</v>
      </c>
      <c r="L44" s="77">
        <f t="shared" si="19"/>
        <v>40088871</v>
      </c>
      <c r="M44" s="39">
        <f t="shared" si="20"/>
        <v>0.25020738494818706</v>
      </c>
      <c r="N44" s="104">
        <v>35282189</v>
      </c>
      <c r="O44" s="105">
        <v>6656714</v>
      </c>
      <c r="P44" s="106">
        <f t="shared" si="21"/>
        <v>41938903</v>
      </c>
      <c r="Q44" s="39">
        <f t="shared" si="22"/>
        <v>0.2617540226369976</v>
      </c>
      <c r="R44" s="104">
        <v>0</v>
      </c>
      <c r="S44" s="106">
        <v>0</v>
      </c>
      <c r="T44" s="106">
        <f t="shared" si="23"/>
        <v>0</v>
      </c>
      <c r="U44" s="39">
        <f t="shared" si="24"/>
        <v>0</v>
      </c>
      <c r="V44" s="104">
        <v>0</v>
      </c>
      <c r="W44" s="106">
        <v>0</v>
      </c>
      <c r="X44" s="106">
        <f t="shared" si="25"/>
        <v>0</v>
      </c>
      <c r="Y44" s="39">
        <f t="shared" si="26"/>
        <v>0</v>
      </c>
      <c r="Z44" s="76">
        <f t="shared" si="27"/>
        <v>73802724</v>
      </c>
      <c r="AA44" s="77">
        <f t="shared" si="28"/>
        <v>8225050</v>
      </c>
      <c r="AB44" s="77">
        <f t="shared" si="29"/>
        <v>82027774</v>
      </c>
      <c r="AC44" s="39">
        <f t="shared" si="30"/>
        <v>0.5119614075851846</v>
      </c>
      <c r="AD44" s="76">
        <v>26428590</v>
      </c>
      <c r="AE44" s="77">
        <v>5536507</v>
      </c>
      <c r="AF44" s="77">
        <f t="shared" si="31"/>
        <v>31965097</v>
      </c>
      <c r="AG44" s="39">
        <f t="shared" si="32"/>
        <v>0.6129922577418565</v>
      </c>
      <c r="AH44" s="39">
        <f t="shared" si="33"/>
        <v>0.31202176549002814</v>
      </c>
      <c r="AI44" s="12">
        <v>121390295</v>
      </c>
      <c r="AJ44" s="12">
        <v>121390295</v>
      </c>
      <c r="AK44" s="12">
        <v>74411311</v>
      </c>
      <c r="AL44" s="12"/>
    </row>
    <row r="45" spans="1:38" s="13" customFormat="1" ht="12.75">
      <c r="A45" s="29" t="s">
        <v>96</v>
      </c>
      <c r="B45" s="59" t="s">
        <v>161</v>
      </c>
      <c r="C45" s="131" t="s">
        <v>162</v>
      </c>
      <c r="D45" s="76">
        <v>7706</v>
      </c>
      <c r="E45" s="77">
        <v>0</v>
      </c>
      <c r="F45" s="78">
        <f t="shared" si="17"/>
        <v>7706</v>
      </c>
      <c r="G45" s="76">
        <v>7706</v>
      </c>
      <c r="H45" s="77">
        <v>0</v>
      </c>
      <c r="I45" s="79">
        <f t="shared" si="18"/>
        <v>7706</v>
      </c>
      <c r="J45" s="76">
        <v>62057143</v>
      </c>
      <c r="K45" s="77">
        <v>3279109</v>
      </c>
      <c r="L45" s="77">
        <f t="shared" si="19"/>
        <v>65336252</v>
      </c>
      <c r="M45" s="39">
        <v>0</v>
      </c>
      <c r="N45" s="104">
        <v>32251907</v>
      </c>
      <c r="O45" s="105">
        <v>748330</v>
      </c>
      <c r="P45" s="106">
        <f t="shared" si="21"/>
        <v>33000237</v>
      </c>
      <c r="Q45" s="39">
        <v>0</v>
      </c>
      <c r="R45" s="104">
        <v>0</v>
      </c>
      <c r="S45" s="106">
        <v>0</v>
      </c>
      <c r="T45" s="106">
        <f t="shared" si="23"/>
        <v>0</v>
      </c>
      <c r="U45" s="39">
        <f t="shared" si="24"/>
        <v>0</v>
      </c>
      <c r="V45" s="104">
        <v>0</v>
      </c>
      <c r="W45" s="106">
        <v>0</v>
      </c>
      <c r="X45" s="106">
        <f t="shared" si="25"/>
        <v>0</v>
      </c>
      <c r="Y45" s="39">
        <f t="shared" si="26"/>
        <v>0</v>
      </c>
      <c r="Z45" s="76">
        <f t="shared" si="27"/>
        <v>94309050</v>
      </c>
      <c r="AA45" s="77">
        <f t="shared" si="28"/>
        <v>4027439</v>
      </c>
      <c r="AB45" s="77">
        <f t="shared" si="29"/>
        <v>98336489</v>
      </c>
      <c r="AC45" s="39">
        <v>0</v>
      </c>
      <c r="AD45" s="76">
        <v>27660184</v>
      </c>
      <c r="AE45" s="77">
        <v>3801606</v>
      </c>
      <c r="AF45" s="77">
        <f t="shared" si="31"/>
        <v>31461790</v>
      </c>
      <c r="AG45" s="39">
        <f t="shared" si="32"/>
        <v>0.7578321268695362</v>
      </c>
      <c r="AH45" s="39">
        <f t="shared" si="33"/>
        <v>0.048898902446427917</v>
      </c>
      <c r="AI45" s="12">
        <v>63040571</v>
      </c>
      <c r="AJ45" s="12">
        <v>63040571</v>
      </c>
      <c r="AK45" s="12">
        <v>47774170</v>
      </c>
      <c r="AL45" s="12"/>
    </row>
    <row r="46" spans="1:38" s="13" customFormat="1" ht="12.75">
      <c r="A46" s="29" t="s">
        <v>115</v>
      </c>
      <c r="B46" s="59" t="s">
        <v>163</v>
      </c>
      <c r="C46" s="131" t="s">
        <v>164</v>
      </c>
      <c r="D46" s="76">
        <v>49123759</v>
      </c>
      <c r="E46" s="77">
        <v>136500000</v>
      </c>
      <c r="F46" s="78">
        <f t="shared" si="17"/>
        <v>185623759</v>
      </c>
      <c r="G46" s="76">
        <v>49123759</v>
      </c>
      <c r="H46" s="77">
        <v>136500000</v>
      </c>
      <c r="I46" s="79">
        <f t="shared" si="18"/>
        <v>185623759</v>
      </c>
      <c r="J46" s="76">
        <v>75811822</v>
      </c>
      <c r="K46" s="77">
        <v>33780</v>
      </c>
      <c r="L46" s="77">
        <f t="shared" si="19"/>
        <v>75845602</v>
      </c>
      <c r="M46" s="39">
        <f t="shared" si="20"/>
        <v>0.40859856738490036</v>
      </c>
      <c r="N46" s="104">
        <v>63434086</v>
      </c>
      <c r="O46" s="105">
        <v>1709112</v>
      </c>
      <c r="P46" s="106">
        <f t="shared" si="21"/>
        <v>65143198</v>
      </c>
      <c r="Q46" s="39">
        <f t="shared" si="22"/>
        <v>0.35094213343670083</v>
      </c>
      <c r="R46" s="104">
        <v>0</v>
      </c>
      <c r="S46" s="106">
        <v>0</v>
      </c>
      <c r="T46" s="106">
        <f t="shared" si="23"/>
        <v>0</v>
      </c>
      <c r="U46" s="39">
        <f t="shared" si="24"/>
        <v>0</v>
      </c>
      <c r="V46" s="104">
        <v>0</v>
      </c>
      <c r="W46" s="106">
        <v>0</v>
      </c>
      <c r="X46" s="106">
        <f t="shared" si="25"/>
        <v>0</v>
      </c>
      <c r="Y46" s="39">
        <f t="shared" si="26"/>
        <v>0</v>
      </c>
      <c r="Z46" s="76">
        <f t="shared" si="27"/>
        <v>139245908</v>
      </c>
      <c r="AA46" s="77">
        <f t="shared" si="28"/>
        <v>1742892</v>
      </c>
      <c r="AB46" s="77">
        <f t="shared" si="29"/>
        <v>140988800</v>
      </c>
      <c r="AC46" s="39">
        <f t="shared" si="30"/>
        <v>0.7595407008216012</v>
      </c>
      <c r="AD46" s="76">
        <v>38222659</v>
      </c>
      <c r="AE46" s="77">
        <v>30103981</v>
      </c>
      <c r="AF46" s="77">
        <f t="shared" si="31"/>
        <v>68326640</v>
      </c>
      <c r="AG46" s="39">
        <f t="shared" si="32"/>
        <v>0.31685189097058847</v>
      </c>
      <c r="AH46" s="39">
        <f t="shared" si="33"/>
        <v>-0.04659151979374365</v>
      </c>
      <c r="AI46" s="12">
        <v>384479962</v>
      </c>
      <c r="AJ46" s="12">
        <v>384479962</v>
      </c>
      <c r="AK46" s="12">
        <v>121823203</v>
      </c>
      <c r="AL46" s="12"/>
    </row>
    <row r="47" spans="1:38" s="55" customFormat="1" ht="12.75">
      <c r="A47" s="60"/>
      <c r="B47" s="61" t="s">
        <v>165</v>
      </c>
      <c r="C47" s="135"/>
      <c r="D47" s="80">
        <f>SUM(D42:D46)</f>
        <v>454690179</v>
      </c>
      <c r="E47" s="81">
        <f>SUM(E42:E46)</f>
        <v>255276373</v>
      </c>
      <c r="F47" s="82">
        <f t="shared" si="17"/>
        <v>709966552</v>
      </c>
      <c r="G47" s="80">
        <f>SUM(G42:G46)</f>
        <v>454690179</v>
      </c>
      <c r="H47" s="81">
        <f>SUM(H42:H46)</f>
        <v>255276373</v>
      </c>
      <c r="I47" s="82">
        <f t="shared" si="18"/>
        <v>709966552</v>
      </c>
      <c r="J47" s="80">
        <f>SUM(J42:J46)</f>
        <v>261743845</v>
      </c>
      <c r="K47" s="81">
        <f>SUM(K42:K46)</f>
        <v>20085961</v>
      </c>
      <c r="L47" s="81">
        <f t="shared" si="19"/>
        <v>281829806</v>
      </c>
      <c r="M47" s="43">
        <f t="shared" si="20"/>
        <v>0.3969620895605234</v>
      </c>
      <c r="N47" s="110">
        <f>SUM(N42:N46)</f>
        <v>234726035</v>
      </c>
      <c r="O47" s="111">
        <f>SUM(O42:O46)</f>
        <v>34797632</v>
      </c>
      <c r="P47" s="112">
        <f t="shared" si="21"/>
        <v>269523667</v>
      </c>
      <c r="Q47" s="43">
        <f t="shared" si="22"/>
        <v>0.3796286828453293</v>
      </c>
      <c r="R47" s="110">
        <f>SUM(R42:R46)</f>
        <v>0</v>
      </c>
      <c r="S47" s="112">
        <f>SUM(S42:S46)</f>
        <v>0</v>
      </c>
      <c r="T47" s="112">
        <f t="shared" si="23"/>
        <v>0</v>
      </c>
      <c r="U47" s="43">
        <f t="shared" si="24"/>
        <v>0</v>
      </c>
      <c r="V47" s="110">
        <f>SUM(V42:V46)</f>
        <v>0</v>
      </c>
      <c r="W47" s="112">
        <f>SUM(W42:W46)</f>
        <v>0</v>
      </c>
      <c r="X47" s="112">
        <f t="shared" si="25"/>
        <v>0</v>
      </c>
      <c r="Y47" s="43">
        <f t="shared" si="26"/>
        <v>0</v>
      </c>
      <c r="Z47" s="80">
        <f t="shared" si="27"/>
        <v>496469880</v>
      </c>
      <c r="AA47" s="81">
        <f t="shared" si="28"/>
        <v>54883593</v>
      </c>
      <c r="AB47" s="81">
        <f t="shared" si="29"/>
        <v>551353473</v>
      </c>
      <c r="AC47" s="43">
        <f t="shared" si="30"/>
        <v>0.7765907724058527</v>
      </c>
      <c r="AD47" s="80">
        <f>SUM(AD42:AD46)</f>
        <v>161409550</v>
      </c>
      <c r="AE47" s="81">
        <f>SUM(AE42:AE46)</f>
        <v>74067635</v>
      </c>
      <c r="AF47" s="81">
        <f t="shared" si="31"/>
        <v>235477185</v>
      </c>
      <c r="AG47" s="43">
        <f t="shared" si="32"/>
        <v>0.5277216263863339</v>
      </c>
      <c r="AH47" s="43">
        <f t="shared" si="33"/>
        <v>0.14458505608515737</v>
      </c>
      <c r="AI47" s="62">
        <f>SUM(AI42:AI46)</f>
        <v>876264028</v>
      </c>
      <c r="AJ47" s="62">
        <f>SUM(AJ42:AJ46)</f>
        <v>966654542</v>
      </c>
      <c r="AK47" s="62">
        <f>SUM(AK42:AK46)</f>
        <v>462423478</v>
      </c>
      <c r="AL47" s="62"/>
    </row>
    <row r="48" spans="1:38" s="13" customFormat="1" ht="12.75">
      <c r="A48" s="29" t="s">
        <v>96</v>
      </c>
      <c r="B48" s="59" t="s">
        <v>166</v>
      </c>
      <c r="C48" s="131" t="s">
        <v>167</v>
      </c>
      <c r="D48" s="76">
        <v>121013787</v>
      </c>
      <c r="E48" s="77">
        <v>0</v>
      </c>
      <c r="F48" s="78">
        <f t="shared" si="17"/>
        <v>121013787</v>
      </c>
      <c r="G48" s="76">
        <v>121013787</v>
      </c>
      <c r="H48" s="77">
        <v>0</v>
      </c>
      <c r="I48" s="79">
        <f t="shared" si="18"/>
        <v>121013787</v>
      </c>
      <c r="J48" s="76">
        <v>44026739</v>
      </c>
      <c r="K48" s="77">
        <v>4911280</v>
      </c>
      <c r="L48" s="77">
        <f t="shared" si="19"/>
        <v>48938019</v>
      </c>
      <c r="M48" s="39">
        <f t="shared" si="20"/>
        <v>0.4044003597705772</v>
      </c>
      <c r="N48" s="104">
        <v>0</v>
      </c>
      <c r="O48" s="105">
        <v>12008118</v>
      </c>
      <c r="P48" s="106">
        <f t="shared" si="21"/>
        <v>12008118</v>
      </c>
      <c r="Q48" s="39">
        <f t="shared" si="22"/>
        <v>0.09922933822408185</v>
      </c>
      <c r="R48" s="104">
        <v>0</v>
      </c>
      <c r="S48" s="106">
        <v>0</v>
      </c>
      <c r="T48" s="106">
        <f t="shared" si="23"/>
        <v>0</v>
      </c>
      <c r="U48" s="39">
        <f t="shared" si="24"/>
        <v>0</v>
      </c>
      <c r="V48" s="104">
        <v>0</v>
      </c>
      <c r="W48" s="106">
        <v>0</v>
      </c>
      <c r="X48" s="106">
        <f t="shared" si="25"/>
        <v>0</v>
      </c>
      <c r="Y48" s="39">
        <f t="shared" si="26"/>
        <v>0</v>
      </c>
      <c r="Z48" s="76">
        <f t="shared" si="27"/>
        <v>44026739</v>
      </c>
      <c r="AA48" s="77">
        <f t="shared" si="28"/>
        <v>16919398</v>
      </c>
      <c r="AB48" s="77">
        <f t="shared" si="29"/>
        <v>60946137</v>
      </c>
      <c r="AC48" s="39">
        <f t="shared" si="30"/>
        <v>0.5036296979946591</v>
      </c>
      <c r="AD48" s="76">
        <v>33753966</v>
      </c>
      <c r="AE48" s="77">
        <v>11177668</v>
      </c>
      <c r="AF48" s="77">
        <f t="shared" si="31"/>
        <v>44931634</v>
      </c>
      <c r="AG48" s="39">
        <f t="shared" si="32"/>
        <v>0.4434360153982332</v>
      </c>
      <c r="AH48" s="39">
        <f t="shared" si="33"/>
        <v>-0.732746910561944</v>
      </c>
      <c r="AI48" s="12">
        <v>155278594</v>
      </c>
      <c r="AJ48" s="12">
        <v>155278594</v>
      </c>
      <c r="AK48" s="12">
        <v>68856121</v>
      </c>
      <c r="AL48" s="12"/>
    </row>
    <row r="49" spans="1:38" s="13" customFormat="1" ht="12.75">
      <c r="A49" s="29" t="s">
        <v>96</v>
      </c>
      <c r="B49" s="59" t="s">
        <v>168</v>
      </c>
      <c r="C49" s="131" t="s">
        <v>169</v>
      </c>
      <c r="D49" s="76">
        <v>67804207</v>
      </c>
      <c r="E49" s="77">
        <v>24226616</v>
      </c>
      <c r="F49" s="78">
        <f t="shared" si="17"/>
        <v>92030823</v>
      </c>
      <c r="G49" s="76">
        <v>67804207</v>
      </c>
      <c r="H49" s="77">
        <v>24226616</v>
      </c>
      <c r="I49" s="79">
        <f t="shared" si="18"/>
        <v>92030823</v>
      </c>
      <c r="J49" s="76">
        <v>30856297</v>
      </c>
      <c r="K49" s="77">
        <v>7950029</v>
      </c>
      <c r="L49" s="77">
        <f t="shared" si="19"/>
        <v>38806326</v>
      </c>
      <c r="M49" s="39">
        <f t="shared" si="20"/>
        <v>0.421666619236905</v>
      </c>
      <c r="N49" s="104">
        <v>30100767</v>
      </c>
      <c r="O49" s="105">
        <v>4996302</v>
      </c>
      <c r="P49" s="106">
        <f t="shared" si="21"/>
        <v>35097069</v>
      </c>
      <c r="Q49" s="39">
        <f t="shared" si="22"/>
        <v>0.38136211169164486</v>
      </c>
      <c r="R49" s="104">
        <v>0</v>
      </c>
      <c r="S49" s="106">
        <v>0</v>
      </c>
      <c r="T49" s="106">
        <f t="shared" si="23"/>
        <v>0</v>
      </c>
      <c r="U49" s="39">
        <f t="shared" si="24"/>
        <v>0</v>
      </c>
      <c r="V49" s="104">
        <v>0</v>
      </c>
      <c r="W49" s="106">
        <v>0</v>
      </c>
      <c r="X49" s="106">
        <f t="shared" si="25"/>
        <v>0</v>
      </c>
      <c r="Y49" s="39">
        <f t="shared" si="26"/>
        <v>0</v>
      </c>
      <c r="Z49" s="76">
        <f t="shared" si="27"/>
        <v>60957064</v>
      </c>
      <c r="AA49" s="77">
        <f t="shared" si="28"/>
        <v>12946331</v>
      </c>
      <c r="AB49" s="77">
        <f t="shared" si="29"/>
        <v>73903395</v>
      </c>
      <c r="AC49" s="39">
        <f t="shared" si="30"/>
        <v>0.8030287309285499</v>
      </c>
      <c r="AD49" s="76">
        <v>16845328</v>
      </c>
      <c r="AE49" s="77">
        <v>9450456</v>
      </c>
      <c r="AF49" s="77">
        <f t="shared" si="31"/>
        <v>26295784</v>
      </c>
      <c r="AG49" s="39">
        <f t="shared" si="32"/>
        <v>1.829251905565764</v>
      </c>
      <c r="AH49" s="39">
        <f t="shared" si="33"/>
        <v>0.33470327410660206</v>
      </c>
      <c r="AI49" s="12">
        <v>30802007</v>
      </c>
      <c r="AJ49" s="12">
        <v>30802007</v>
      </c>
      <c r="AK49" s="12">
        <v>56344630</v>
      </c>
      <c r="AL49" s="12"/>
    </row>
    <row r="50" spans="1:38" s="13" customFormat="1" ht="12.75">
      <c r="A50" s="29" t="s">
        <v>96</v>
      </c>
      <c r="B50" s="59" t="s">
        <v>170</v>
      </c>
      <c r="C50" s="131" t="s">
        <v>171</v>
      </c>
      <c r="D50" s="76">
        <v>90209953</v>
      </c>
      <c r="E50" s="77">
        <v>34014650</v>
      </c>
      <c r="F50" s="78">
        <f t="shared" si="17"/>
        <v>124224603</v>
      </c>
      <c r="G50" s="76">
        <v>90209953</v>
      </c>
      <c r="H50" s="77">
        <v>34014650</v>
      </c>
      <c r="I50" s="79">
        <f t="shared" si="18"/>
        <v>124224603</v>
      </c>
      <c r="J50" s="76">
        <v>52914040</v>
      </c>
      <c r="K50" s="77">
        <v>9769080</v>
      </c>
      <c r="L50" s="77">
        <f t="shared" si="19"/>
        <v>62683120</v>
      </c>
      <c r="M50" s="39">
        <f t="shared" si="20"/>
        <v>0.5045950519157626</v>
      </c>
      <c r="N50" s="104">
        <v>40886071</v>
      </c>
      <c r="O50" s="105">
        <v>4786600</v>
      </c>
      <c r="P50" s="106">
        <f t="shared" si="21"/>
        <v>45672671</v>
      </c>
      <c r="Q50" s="39">
        <f t="shared" si="22"/>
        <v>0.36766204034477773</v>
      </c>
      <c r="R50" s="104">
        <v>0</v>
      </c>
      <c r="S50" s="106">
        <v>0</v>
      </c>
      <c r="T50" s="106">
        <f t="shared" si="23"/>
        <v>0</v>
      </c>
      <c r="U50" s="39">
        <f t="shared" si="24"/>
        <v>0</v>
      </c>
      <c r="V50" s="104">
        <v>0</v>
      </c>
      <c r="W50" s="106">
        <v>0</v>
      </c>
      <c r="X50" s="106">
        <f t="shared" si="25"/>
        <v>0</v>
      </c>
      <c r="Y50" s="39">
        <f t="shared" si="26"/>
        <v>0</v>
      </c>
      <c r="Z50" s="76">
        <f t="shared" si="27"/>
        <v>93800111</v>
      </c>
      <c r="AA50" s="77">
        <f t="shared" si="28"/>
        <v>14555680</v>
      </c>
      <c r="AB50" s="77">
        <f t="shared" si="29"/>
        <v>108355791</v>
      </c>
      <c r="AC50" s="39">
        <f t="shared" si="30"/>
        <v>0.8722570922605404</v>
      </c>
      <c r="AD50" s="76">
        <v>30536553</v>
      </c>
      <c r="AE50" s="77">
        <v>7100988</v>
      </c>
      <c r="AF50" s="77">
        <f t="shared" si="31"/>
        <v>37637541</v>
      </c>
      <c r="AG50" s="39">
        <f t="shared" si="32"/>
        <v>0.660749191526899</v>
      </c>
      <c r="AH50" s="39">
        <f t="shared" si="33"/>
        <v>0.21348711383668761</v>
      </c>
      <c r="AI50" s="12">
        <v>124224603</v>
      </c>
      <c r="AJ50" s="12">
        <v>124224603</v>
      </c>
      <c r="AK50" s="12">
        <v>82081306</v>
      </c>
      <c r="AL50" s="12"/>
    </row>
    <row r="51" spans="1:38" s="13" customFormat="1" ht="12.75">
      <c r="A51" s="29" t="s">
        <v>96</v>
      </c>
      <c r="B51" s="59" t="s">
        <v>172</v>
      </c>
      <c r="C51" s="131" t="s">
        <v>173</v>
      </c>
      <c r="D51" s="76">
        <v>90823255</v>
      </c>
      <c r="E51" s="77">
        <v>47480647</v>
      </c>
      <c r="F51" s="78">
        <f t="shared" si="17"/>
        <v>138303902</v>
      </c>
      <c r="G51" s="76">
        <v>90823255</v>
      </c>
      <c r="H51" s="77">
        <v>47480647</v>
      </c>
      <c r="I51" s="79">
        <f t="shared" si="18"/>
        <v>138303902</v>
      </c>
      <c r="J51" s="76">
        <v>2509527</v>
      </c>
      <c r="K51" s="77">
        <v>5687741</v>
      </c>
      <c r="L51" s="77">
        <f t="shared" si="19"/>
        <v>8197268</v>
      </c>
      <c r="M51" s="39">
        <f t="shared" si="20"/>
        <v>0.059269969114826564</v>
      </c>
      <c r="N51" s="104">
        <v>30522205</v>
      </c>
      <c r="O51" s="105">
        <v>0</v>
      </c>
      <c r="P51" s="106">
        <f t="shared" si="21"/>
        <v>30522205</v>
      </c>
      <c r="Q51" s="39">
        <f t="shared" si="22"/>
        <v>0.22068939891515135</v>
      </c>
      <c r="R51" s="104">
        <v>0</v>
      </c>
      <c r="S51" s="106">
        <v>0</v>
      </c>
      <c r="T51" s="106">
        <f t="shared" si="23"/>
        <v>0</v>
      </c>
      <c r="U51" s="39">
        <f t="shared" si="24"/>
        <v>0</v>
      </c>
      <c r="V51" s="104">
        <v>0</v>
      </c>
      <c r="W51" s="106">
        <v>0</v>
      </c>
      <c r="X51" s="106">
        <f t="shared" si="25"/>
        <v>0</v>
      </c>
      <c r="Y51" s="39">
        <f t="shared" si="26"/>
        <v>0</v>
      </c>
      <c r="Z51" s="76">
        <f t="shared" si="27"/>
        <v>33031732</v>
      </c>
      <c r="AA51" s="77">
        <f t="shared" si="28"/>
        <v>5687741</v>
      </c>
      <c r="AB51" s="77">
        <f t="shared" si="29"/>
        <v>38719473</v>
      </c>
      <c r="AC51" s="39">
        <f t="shared" si="30"/>
        <v>0.27995936802997795</v>
      </c>
      <c r="AD51" s="76">
        <v>62756887</v>
      </c>
      <c r="AE51" s="77">
        <v>4102849</v>
      </c>
      <c r="AF51" s="77">
        <f t="shared" si="31"/>
        <v>66859736</v>
      </c>
      <c r="AG51" s="39">
        <f t="shared" si="32"/>
        <v>0</v>
      </c>
      <c r="AH51" s="39">
        <f t="shared" si="33"/>
        <v>-0.5434889991189915</v>
      </c>
      <c r="AI51" s="12">
        <v>0</v>
      </c>
      <c r="AJ51" s="12">
        <v>0</v>
      </c>
      <c r="AK51" s="12">
        <v>124866499</v>
      </c>
      <c r="AL51" s="12"/>
    </row>
    <row r="52" spans="1:38" s="13" customFormat="1" ht="12.75">
      <c r="A52" s="29" t="s">
        <v>96</v>
      </c>
      <c r="B52" s="59" t="s">
        <v>174</v>
      </c>
      <c r="C52" s="131" t="s">
        <v>175</v>
      </c>
      <c r="D52" s="76">
        <v>623642009</v>
      </c>
      <c r="E52" s="77">
        <v>115862000</v>
      </c>
      <c r="F52" s="78">
        <f t="shared" si="17"/>
        <v>739504009</v>
      </c>
      <c r="G52" s="76">
        <v>623642009</v>
      </c>
      <c r="H52" s="77">
        <v>115862000</v>
      </c>
      <c r="I52" s="79">
        <f t="shared" si="18"/>
        <v>739504009</v>
      </c>
      <c r="J52" s="76">
        <v>280430456</v>
      </c>
      <c r="K52" s="77">
        <v>55026502</v>
      </c>
      <c r="L52" s="77">
        <f t="shared" si="19"/>
        <v>335456958</v>
      </c>
      <c r="M52" s="39">
        <f t="shared" si="20"/>
        <v>0.45362425885104296</v>
      </c>
      <c r="N52" s="104">
        <v>62685407</v>
      </c>
      <c r="O52" s="105">
        <v>35491206</v>
      </c>
      <c r="P52" s="106">
        <f t="shared" si="21"/>
        <v>98176613</v>
      </c>
      <c r="Q52" s="39">
        <f t="shared" si="22"/>
        <v>0.1327600821701563</v>
      </c>
      <c r="R52" s="104">
        <v>0</v>
      </c>
      <c r="S52" s="106">
        <v>0</v>
      </c>
      <c r="T52" s="106">
        <f t="shared" si="23"/>
        <v>0</v>
      </c>
      <c r="U52" s="39">
        <f t="shared" si="24"/>
        <v>0</v>
      </c>
      <c r="V52" s="104">
        <v>0</v>
      </c>
      <c r="W52" s="106">
        <v>0</v>
      </c>
      <c r="X52" s="106">
        <f t="shared" si="25"/>
        <v>0</v>
      </c>
      <c r="Y52" s="39">
        <f t="shared" si="26"/>
        <v>0</v>
      </c>
      <c r="Z52" s="76">
        <f t="shared" si="27"/>
        <v>343115863</v>
      </c>
      <c r="AA52" s="77">
        <f t="shared" si="28"/>
        <v>90517708</v>
      </c>
      <c r="AB52" s="77">
        <f t="shared" si="29"/>
        <v>433633571</v>
      </c>
      <c r="AC52" s="39">
        <f t="shared" si="30"/>
        <v>0.5863843410211993</v>
      </c>
      <c r="AD52" s="76">
        <v>656814693</v>
      </c>
      <c r="AE52" s="77">
        <v>20276151</v>
      </c>
      <c r="AF52" s="77">
        <f t="shared" si="31"/>
        <v>677090844</v>
      </c>
      <c r="AG52" s="39">
        <f t="shared" si="32"/>
        <v>1.6904365218136872</v>
      </c>
      <c r="AH52" s="39">
        <f t="shared" si="33"/>
        <v>-0.8550023030587606</v>
      </c>
      <c r="AI52" s="12">
        <v>651595066</v>
      </c>
      <c r="AJ52" s="12">
        <v>651595066</v>
      </c>
      <c r="AK52" s="12">
        <v>1101480097</v>
      </c>
      <c r="AL52" s="12"/>
    </row>
    <row r="53" spans="1:38" s="13" customFormat="1" ht="12.75">
      <c r="A53" s="29" t="s">
        <v>115</v>
      </c>
      <c r="B53" s="59" t="s">
        <v>176</v>
      </c>
      <c r="C53" s="131" t="s">
        <v>177</v>
      </c>
      <c r="D53" s="76">
        <v>935268521</v>
      </c>
      <c r="E53" s="77">
        <v>280806270</v>
      </c>
      <c r="F53" s="78">
        <f t="shared" si="17"/>
        <v>1216074791</v>
      </c>
      <c r="G53" s="76">
        <v>935268521</v>
      </c>
      <c r="H53" s="77">
        <v>280806270</v>
      </c>
      <c r="I53" s="79">
        <f t="shared" si="18"/>
        <v>1216074791</v>
      </c>
      <c r="J53" s="76">
        <v>172561471</v>
      </c>
      <c r="K53" s="77">
        <v>15842938</v>
      </c>
      <c r="L53" s="77">
        <f t="shared" si="19"/>
        <v>188404409</v>
      </c>
      <c r="M53" s="39">
        <f t="shared" si="20"/>
        <v>0.15492830736592417</v>
      </c>
      <c r="N53" s="104">
        <v>185630164</v>
      </c>
      <c r="O53" s="105">
        <v>24836565</v>
      </c>
      <c r="P53" s="106">
        <f t="shared" si="21"/>
        <v>210466729</v>
      </c>
      <c r="Q53" s="39">
        <f t="shared" si="22"/>
        <v>0.17307054677692105</v>
      </c>
      <c r="R53" s="104">
        <v>0</v>
      </c>
      <c r="S53" s="106">
        <v>0</v>
      </c>
      <c r="T53" s="106">
        <f t="shared" si="23"/>
        <v>0</v>
      </c>
      <c r="U53" s="39">
        <f t="shared" si="24"/>
        <v>0</v>
      </c>
      <c r="V53" s="104">
        <v>0</v>
      </c>
      <c r="W53" s="106">
        <v>0</v>
      </c>
      <c r="X53" s="106">
        <f t="shared" si="25"/>
        <v>0</v>
      </c>
      <c r="Y53" s="39">
        <f t="shared" si="26"/>
        <v>0</v>
      </c>
      <c r="Z53" s="76">
        <f t="shared" si="27"/>
        <v>358191635</v>
      </c>
      <c r="AA53" s="77">
        <f t="shared" si="28"/>
        <v>40679503</v>
      </c>
      <c r="AB53" s="77">
        <f t="shared" si="29"/>
        <v>398871138</v>
      </c>
      <c r="AC53" s="39">
        <f t="shared" si="30"/>
        <v>0.32799885414284524</v>
      </c>
      <c r="AD53" s="76">
        <v>50039921</v>
      </c>
      <c r="AE53" s="77">
        <v>136513373</v>
      </c>
      <c r="AF53" s="77">
        <f t="shared" si="31"/>
        <v>186553294</v>
      </c>
      <c r="AG53" s="39">
        <f t="shared" si="32"/>
        <v>0.36305933926344053</v>
      </c>
      <c r="AH53" s="39">
        <f t="shared" si="33"/>
        <v>0.12818554144640304</v>
      </c>
      <c r="AI53" s="12">
        <v>1274060725</v>
      </c>
      <c r="AJ53" s="12">
        <v>1274060725</v>
      </c>
      <c r="AK53" s="12">
        <v>462559645</v>
      </c>
      <c r="AL53" s="12"/>
    </row>
    <row r="54" spans="1:38" s="55" customFormat="1" ht="12.75">
      <c r="A54" s="60"/>
      <c r="B54" s="61" t="s">
        <v>178</v>
      </c>
      <c r="C54" s="135"/>
      <c r="D54" s="80">
        <f>SUM(D48:D53)</f>
        <v>1928761732</v>
      </c>
      <c r="E54" s="81">
        <f>SUM(E48:E53)</f>
        <v>502390183</v>
      </c>
      <c r="F54" s="82">
        <f t="shared" si="17"/>
        <v>2431151915</v>
      </c>
      <c r="G54" s="80">
        <f>SUM(G48:G53)</f>
        <v>1928761732</v>
      </c>
      <c r="H54" s="81">
        <f>SUM(H48:H53)</f>
        <v>502390183</v>
      </c>
      <c r="I54" s="82">
        <f t="shared" si="18"/>
        <v>2431151915</v>
      </c>
      <c r="J54" s="80">
        <f>SUM(J48:J53)</f>
        <v>583298530</v>
      </c>
      <c r="K54" s="81">
        <f>SUM(K48:K53)</f>
        <v>99187570</v>
      </c>
      <c r="L54" s="81">
        <f t="shared" si="19"/>
        <v>682486100</v>
      </c>
      <c r="M54" s="43">
        <f t="shared" si="20"/>
        <v>0.28072540255058476</v>
      </c>
      <c r="N54" s="110">
        <f>SUM(N48:N53)</f>
        <v>349824614</v>
      </c>
      <c r="O54" s="111">
        <f>SUM(O48:O53)</f>
        <v>82118791</v>
      </c>
      <c r="P54" s="112">
        <f t="shared" si="21"/>
        <v>431943405</v>
      </c>
      <c r="Q54" s="43">
        <f t="shared" si="22"/>
        <v>0.17767026500275282</v>
      </c>
      <c r="R54" s="110">
        <f>SUM(R48:R53)</f>
        <v>0</v>
      </c>
      <c r="S54" s="112">
        <f>SUM(S48:S53)</f>
        <v>0</v>
      </c>
      <c r="T54" s="112">
        <f t="shared" si="23"/>
        <v>0</v>
      </c>
      <c r="U54" s="43">
        <f t="shared" si="24"/>
        <v>0</v>
      </c>
      <c r="V54" s="110">
        <f>SUM(V48:V53)</f>
        <v>0</v>
      </c>
      <c r="W54" s="112">
        <f>SUM(W48:W53)</f>
        <v>0</v>
      </c>
      <c r="X54" s="112">
        <f t="shared" si="25"/>
        <v>0</v>
      </c>
      <c r="Y54" s="43">
        <f t="shared" si="26"/>
        <v>0</v>
      </c>
      <c r="Z54" s="80">
        <f t="shared" si="27"/>
        <v>933123144</v>
      </c>
      <c r="AA54" s="81">
        <f t="shared" si="28"/>
        <v>181306361</v>
      </c>
      <c r="AB54" s="81">
        <f t="shared" si="29"/>
        <v>1114429505</v>
      </c>
      <c r="AC54" s="43">
        <f t="shared" si="30"/>
        <v>0.45839566755333755</v>
      </c>
      <c r="AD54" s="80">
        <f>SUM(AD48:AD53)</f>
        <v>850747348</v>
      </c>
      <c r="AE54" s="81">
        <f>SUM(AE48:AE53)</f>
        <v>188621485</v>
      </c>
      <c r="AF54" s="81">
        <f t="shared" si="31"/>
        <v>1039368833</v>
      </c>
      <c r="AG54" s="43">
        <f t="shared" si="32"/>
        <v>0.8480417602275749</v>
      </c>
      <c r="AH54" s="43">
        <f t="shared" si="33"/>
        <v>-0.5844175895160789</v>
      </c>
      <c r="AI54" s="62">
        <f>SUM(AI48:AI53)</f>
        <v>2235960995</v>
      </c>
      <c r="AJ54" s="62">
        <f>SUM(AJ48:AJ53)</f>
        <v>2235960995</v>
      </c>
      <c r="AK54" s="62">
        <f>SUM(AK48:AK53)</f>
        <v>1896188298</v>
      </c>
      <c r="AL54" s="62"/>
    </row>
    <row r="55" spans="1:38" s="13" customFormat="1" ht="12.75">
      <c r="A55" s="29" t="s">
        <v>96</v>
      </c>
      <c r="B55" s="59" t="s">
        <v>179</v>
      </c>
      <c r="C55" s="131" t="s">
        <v>180</v>
      </c>
      <c r="D55" s="76">
        <v>261760</v>
      </c>
      <c r="E55" s="77">
        <v>123713129</v>
      </c>
      <c r="F55" s="78">
        <f t="shared" si="17"/>
        <v>123974889</v>
      </c>
      <c r="G55" s="76">
        <v>261760</v>
      </c>
      <c r="H55" s="77">
        <v>123713129</v>
      </c>
      <c r="I55" s="78">
        <f t="shared" si="18"/>
        <v>123974889</v>
      </c>
      <c r="J55" s="76">
        <v>53067677</v>
      </c>
      <c r="K55" s="90">
        <v>7746210</v>
      </c>
      <c r="L55" s="77">
        <f t="shared" si="19"/>
        <v>60813887</v>
      </c>
      <c r="M55" s="39">
        <f t="shared" si="20"/>
        <v>0.4905339096532686</v>
      </c>
      <c r="N55" s="104">
        <v>46709012</v>
      </c>
      <c r="O55" s="105">
        <v>7412535</v>
      </c>
      <c r="P55" s="106">
        <f t="shared" si="21"/>
        <v>54121547</v>
      </c>
      <c r="Q55" s="39">
        <f t="shared" si="22"/>
        <v>0.4365524941103194</v>
      </c>
      <c r="R55" s="104">
        <v>0</v>
      </c>
      <c r="S55" s="106">
        <v>0</v>
      </c>
      <c r="T55" s="106">
        <f t="shared" si="23"/>
        <v>0</v>
      </c>
      <c r="U55" s="39">
        <f t="shared" si="24"/>
        <v>0</v>
      </c>
      <c r="V55" s="104">
        <v>0</v>
      </c>
      <c r="W55" s="106">
        <v>0</v>
      </c>
      <c r="X55" s="106">
        <f t="shared" si="25"/>
        <v>0</v>
      </c>
      <c r="Y55" s="39">
        <f t="shared" si="26"/>
        <v>0</v>
      </c>
      <c r="Z55" s="76">
        <f t="shared" si="27"/>
        <v>99776689</v>
      </c>
      <c r="AA55" s="77">
        <f t="shared" si="28"/>
        <v>15158745</v>
      </c>
      <c r="AB55" s="77">
        <f t="shared" si="29"/>
        <v>114935434</v>
      </c>
      <c r="AC55" s="39">
        <f t="shared" si="30"/>
        <v>0.927086403763588</v>
      </c>
      <c r="AD55" s="76">
        <v>41935126</v>
      </c>
      <c r="AE55" s="77">
        <v>6670805</v>
      </c>
      <c r="AF55" s="77">
        <f t="shared" si="31"/>
        <v>48605931</v>
      </c>
      <c r="AG55" s="39">
        <f t="shared" si="32"/>
        <v>0.31626638630389997</v>
      </c>
      <c r="AH55" s="39">
        <f t="shared" si="33"/>
        <v>0.1134761928539132</v>
      </c>
      <c r="AI55" s="12">
        <v>351925000</v>
      </c>
      <c r="AJ55" s="12">
        <v>350498534</v>
      </c>
      <c r="AK55" s="12">
        <v>111302048</v>
      </c>
      <c r="AL55" s="12"/>
    </row>
    <row r="56" spans="1:38" s="13" customFormat="1" ht="12.75">
      <c r="A56" s="29" t="s">
        <v>96</v>
      </c>
      <c r="B56" s="59" t="s">
        <v>181</v>
      </c>
      <c r="C56" s="131" t="s">
        <v>182</v>
      </c>
      <c r="D56" s="76">
        <v>10015036</v>
      </c>
      <c r="E56" s="77">
        <v>67104490</v>
      </c>
      <c r="F56" s="78">
        <f t="shared" si="17"/>
        <v>77119526</v>
      </c>
      <c r="G56" s="76">
        <v>10015036</v>
      </c>
      <c r="H56" s="77">
        <v>67104490</v>
      </c>
      <c r="I56" s="79">
        <f t="shared" si="18"/>
        <v>77119526</v>
      </c>
      <c r="J56" s="76">
        <v>6320467</v>
      </c>
      <c r="K56" s="77">
        <v>14047118</v>
      </c>
      <c r="L56" s="77">
        <f t="shared" si="19"/>
        <v>20367585</v>
      </c>
      <c r="M56" s="39">
        <f t="shared" si="20"/>
        <v>0.26410412584745396</v>
      </c>
      <c r="N56" s="104">
        <v>20356233</v>
      </c>
      <c r="O56" s="105">
        <v>62613023</v>
      </c>
      <c r="P56" s="106">
        <f t="shared" si="21"/>
        <v>82969256</v>
      </c>
      <c r="Q56" s="39">
        <f t="shared" si="22"/>
        <v>1.0758527743025807</v>
      </c>
      <c r="R56" s="104">
        <v>0</v>
      </c>
      <c r="S56" s="106">
        <v>0</v>
      </c>
      <c r="T56" s="106">
        <f t="shared" si="23"/>
        <v>0</v>
      </c>
      <c r="U56" s="39">
        <f t="shared" si="24"/>
        <v>0</v>
      </c>
      <c r="V56" s="104">
        <v>0</v>
      </c>
      <c r="W56" s="106">
        <v>0</v>
      </c>
      <c r="X56" s="106">
        <f t="shared" si="25"/>
        <v>0</v>
      </c>
      <c r="Y56" s="39">
        <f t="shared" si="26"/>
        <v>0</v>
      </c>
      <c r="Z56" s="76">
        <f t="shared" si="27"/>
        <v>26676700</v>
      </c>
      <c r="AA56" s="77">
        <f t="shared" si="28"/>
        <v>76660141</v>
      </c>
      <c r="AB56" s="77">
        <f t="shared" si="29"/>
        <v>103336841</v>
      </c>
      <c r="AC56" s="39">
        <f t="shared" si="30"/>
        <v>1.3399569001500347</v>
      </c>
      <c r="AD56" s="76">
        <v>26481341</v>
      </c>
      <c r="AE56" s="77">
        <v>19569111</v>
      </c>
      <c r="AF56" s="77">
        <f t="shared" si="31"/>
        <v>46050452</v>
      </c>
      <c r="AG56" s="39">
        <f t="shared" si="32"/>
        <v>0.5573554844420235</v>
      </c>
      <c r="AH56" s="39">
        <f t="shared" si="33"/>
        <v>0.8017034013042912</v>
      </c>
      <c r="AI56" s="12">
        <v>171837900</v>
      </c>
      <c r="AJ56" s="12">
        <v>171837900</v>
      </c>
      <c r="AK56" s="12">
        <v>95774796</v>
      </c>
      <c r="AL56" s="12"/>
    </row>
    <row r="57" spans="1:38" s="13" customFormat="1" ht="12.75">
      <c r="A57" s="29" t="s">
        <v>96</v>
      </c>
      <c r="B57" s="59" t="s">
        <v>183</v>
      </c>
      <c r="C57" s="131" t="s">
        <v>184</v>
      </c>
      <c r="D57" s="76">
        <v>0</v>
      </c>
      <c r="E57" s="77">
        <v>251116269</v>
      </c>
      <c r="F57" s="78">
        <f t="shared" si="17"/>
        <v>251116269</v>
      </c>
      <c r="G57" s="76">
        <v>0</v>
      </c>
      <c r="H57" s="77">
        <v>251116269</v>
      </c>
      <c r="I57" s="79">
        <f t="shared" si="18"/>
        <v>251116269</v>
      </c>
      <c r="J57" s="76">
        <v>32892247</v>
      </c>
      <c r="K57" s="77">
        <v>2874747</v>
      </c>
      <c r="L57" s="77">
        <f t="shared" si="19"/>
        <v>35766994</v>
      </c>
      <c r="M57" s="39">
        <f t="shared" si="20"/>
        <v>0.14243200626718455</v>
      </c>
      <c r="N57" s="104">
        <v>23808320</v>
      </c>
      <c r="O57" s="105">
        <v>6519772</v>
      </c>
      <c r="P57" s="106">
        <f t="shared" si="21"/>
        <v>30328092</v>
      </c>
      <c r="Q57" s="39">
        <f t="shared" si="22"/>
        <v>0.12077310689894011</v>
      </c>
      <c r="R57" s="104">
        <v>0</v>
      </c>
      <c r="S57" s="106">
        <v>0</v>
      </c>
      <c r="T57" s="106">
        <f t="shared" si="23"/>
        <v>0</v>
      </c>
      <c r="U57" s="39">
        <f t="shared" si="24"/>
        <v>0</v>
      </c>
      <c r="V57" s="104">
        <v>0</v>
      </c>
      <c r="W57" s="106">
        <v>0</v>
      </c>
      <c r="X57" s="106">
        <f t="shared" si="25"/>
        <v>0</v>
      </c>
      <c r="Y57" s="39">
        <f t="shared" si="26"/>
        <v>0</v>
      </c>
      <c r="Z57" s="76">
        <f t="shared" si="27"/>
        <v>56700567</v>
      </c>
      <c r="AA57" s="77">
        <f t="shared" si="28"/>
        <v>9394519</v>
      </c>
      <c r="AB57" s="77">
        <f t="shared" si="29"/>
        <v>66095086</v>
      </c>
      <c r="AC57" s="39">
        <f t="shared" si="30"/>
        <v>0.26320511316612466</v>
      </c>
      <c r="AD57" s="76">
        <v>12167436</v>
      </c>
      <c r="AE57" s="77">
        <v>6546834</v>
      </c>
      <c r="AF57" s="77">
        <f t="shared" si="31"/>
        <v>18714270</v>
      </c>
      <c r="AG57" s="39">
        <f t="shared" si="32"/>
        <v>0.33386268708645295</v>
      </c>
      <c r="AH57" s="39">
        <f t="shared" si="33"/>
        <v>0.6205864295000554</v>
      </c>
      <c r="AI57" s="12">
        <v>201377622</v>
      </c>
      <c r="AJ57" s="12">
        <v>201377622</v>
      </c>
      <c r="AK57" s="12">
        <v>67232474</v>
      </c>
      <c r="AL57" s="12"/>
    </row>
    <row r="58" spans="1:38" s="13" customFormat="1" ht="12.75">
      <c r="A58" s="29" t="s">
        <v>96</v>
      </c>
      <c r="B58" s="59" t="s">
        <v>185</v>
      </c>
      <c r="C58" s="131" t="s">
        <v>186</v>
      </c>
      <c r="D58" s="76">
        <v>61738177</v>
      </c>
      <c r="E58" s="77">
        <v>35732000</v>
      </c>
      <c r="F58" s="78">
        <f t="shared" si="17"/>
        <v>97470177</v>
      </c>
      <c r="G58" s="76">
        <v>61738177</v>
      </c>
      <c r="H58" s="77">
        <v>35732000</v>
      </c>
      <c r="I58" s="78">
        <f t="shared" si="18"/>
        <v>97470177</v>
      </c>
      <c r="J58" s="76">
        <v>27793815</v>
      </c>
      <c r="K58" s="90">
        <v>8667553</v>
      </c>
      <c r="L58" s="77">
        <f t="shared" si="19"/>
        <v>36461368</v>
      </c>
      <c r="M58" s="39">
        <f t="shared" si="20"/>
        <v>0.3740771702917909</v>
      </c>
      <c r="N58" s="104">
        <v>24677142</v>
      </c>
      <c r="O58" s="105">
        <v>10901530</v>
      </c>
      <c r="P58" s="106">
        <f t="shared" si="21"/>
        <v>35578672</v>
      </c>
      <c r="Q58" s="39">
        <f t="shared" si="22"/>
        <v>0.3650211079436123</v>
      </c>
      <c r="R58" s="104">
        <v>0</v>
      </c>
      <c r="S58" s="106">
        <v>0</v>
      </c>
      <c r="T58" s="106">
        <f t="shared" si="23"/>
        <v>0</v>
      </c>
      <c r="U58" s="39">
        <f t="shared" si="24"/>
        <v>0</v>
      </c>
      <c r="V58" s="104">
        <v>0</v>
      </c>
      <c r="W58" s="106">
        <v>0</v>
      </c>
      <c r="X58" s="106">
        <f t="shared" si="25"/>
        <v>0</v>
      </c>
      <c r="Y58" s="39">
        <f t="shared" si="26"/>
        <v>0</v>
      </c>
      <c r="Z58" s="76">
        <f t="shared" si="27"/>
        <v>52470957</v>
      </c>
      <c r="AA58" s="77">
        <f t="shared" si="28"/>
        <v>19569083</v>
      </c>
      <c r="AB58" s="77">
        <f t="shared" si="29"/>
        <v>72040040</v>
      </c>
      <c r="AC58" s="39">
        <f t="shared" si="30"/>
        <v>0.7390982782354032</v>
      </c>
      <c r="AD58" s="76">
        <v>15329751</v>
      </c>
      <c r="AE58" s="77">
        <v>10692793</v>
      </c>
      <c r="AF58" s="77">
        <f t="shared" si="31"/>
        <v>26022544</v>
      </c>
      <c r="AG58" s="39">
        <f t="shared" si="32"/>
        <v>0.6895654715004964</v>
      </c>
      <c r="AH58" s="39">
        <f t="shared" si="33"/>
        <v>0.3672249723163117</v>
      </c>
      <c r="AI58" s="12">
        <v>73231100</v>
      </c>
      <c r="AJ58" s="12">
        <v>74631100</v>
      </c>
      <c r="AK58" s="12">
        <v>50497638</v>
      </c>
      <c r="AL58" s="12"/>
    </row>
    <row r="59" spans="1:38" s="13" customFormat="1" ht="12.75">
      <c r="A59" s="29" t="s">
        <v>115</v>
      </c>
      <c r="B59" s="59" t="s">
        <v>187</v>
      </c>
      <c r="C59" s="131" t="s">
        <v>188</v>
      </c>
      <c r="D59" s="76">
        <v>314767650</v>
      </c>
      <c r="E59" s="77">
        <v>459160350</v>
      </c>
      <c r="F59" s="78">
        <f t="shared" si="17"/>
        <v>773928000</v>
      </c>
      <c r="G59" s="76">
        <v>314767650</v>
      </c>
      <c r="H59" s="77">
        <v>459160350</v>
      </c>
      <c r="I59" s="78">
        <f t="shared" si="18"/>
        <v>773928000</v>
      </c>
      <c r="J59" s="76">
        <v>149054763</v>
      </c>
      <c r="K59" s="90">
        <v>42042246</v>
      </c>
      <c r="L59" s="77">
        <f t="shared" si="19"/>
        <v>191097009</v>
      </c>
      <c r="M59" s="39">
        <f t="shared" si="20"/>
        <v>0.24691832961205692</v>
      </c>
      <c r="N59" s="104">
        <v>101408100</v>
      </c>
      <c r="O59" s="105">
        <v>52883439</v>
      </c>
      <c r="P59" s="106">
        <f t="shared" si="21"/>
        <v>154291539</v>
      </c>
      <c r="Q59" s="39">
        <f t="shared" si="22"/>
        <v>0.19936161891028623</v>
      </c>
      <c r="R59" s="104">
        <v>0</v>
      </c>
      <c r="S59" s="106">
        <v>0</v>
      </c>
      <c r="T59" s="106">
        <f t="shared" si="23"/>
        <v>0</v>
      </c>
      <c r="U59" s="39">
        <f t="shared" si="24"/>
        <v>0</v>
      </c>
      <c r="V59" s="104">
        <v>0</v>
      </c>
      <c r="W59" s="106">
        <v>0</v>
      </c>
      <c r="X59" s="106">
        <f t="shared" si="25"/>
        <v>0</v>
      </c>
      <c r="Y59" s="39">
        <f t="shared" si="26"/>
        <v>0</v>
      </c>
      <c r="Z59" s="76">
        <f t="shared" si="27"/>
        <v>250462863</v>
      </c>
      <c r="AA59" s="77">
        <f t="shared" si="28"/>
        <v>94925685</v>
      </c>
      <c r="AB59" s="77">
        <f t="shared" si="29"/>
        <v>345388548</v>
      </c>
      <c r="AC59" s="39">
        <f t="shared" si="30"/>
        <v>0.44627994852234315</v>
      </c>
      <c r="AD59" s="76">
        <v>7286342</v>
      </c>
      <c r="AE59" s="77">
        <v>101345353</v>
      </c>
      <c r="AF59" s="77">
        <f t="shared" si="31"/>
        <v>108631695</v>
      </c>
      <c r="AG59" s="39">
        <f t="shared" si="32"/>
        <v>0.5637264601144147</v>
      </c>
      <c r="AH59" s="39">
        <f t="shared" si="33"/>
        <v>0.4203178823638902</v>
      </c>
      <c r="AI59" s="12">
        <v>369492397</v>
      </c>
      <c r="AJ59" s="12">
        <v>369492397</v>
      </c>
      <c r="AK59" s="12">
        <v>208292641</v>
      </c>
      <c r="AL59" s="12"/>
    </row>
    <row r="60" spans="1:38" s="55" customFormat="1" ht="12.75">
      <c r="A60" s="60"/>
      <c r="B60" s="61" t="s">
        <v>189</v>
      </c>
      <c r="C60" s="135"/>
      <c r="D60" s="80">
        <f>SUM(D55:D59)</f>
        <v>386782623</v>
      </c>
      <c r="E60" s="81">
        <f>SUM(E55:E59)</f>
        <v>936826238</v>
      </c>
      <c r="F60" s="82">
        <f t="shared" si="17"/>
        <v>1323608861</v>
      </c>
      <c r="G60" s="80">
        <f>SUM(G55:G59)</f>
        <v>386782623</v>
      </c>
      <c r="H60" s="81">
        <f>SUM(H55:H59)</f>
        <v>936826238</v>
      </c>
      <c r="I60" s="89">
        <f t="shared" si="18"/>
        <v>1323608861</v>
      </c>
      <c r="J60" s="80">
        <f>SUM(J55:J59)</f>
        <v>269128969</v>
      </c>
      <c r="K60" s="91">
        <f>SUM(K55:K59)</f>
        <v>75377874</v>
      </c>
      <c r="L60" s="81">
        <f t="shared" si="19"/>
        <v>344506843</v>
      </c>
      <c r="M60" s="43">
        <f t="shared" si="20"/>
        <v>0.260278435080679</v>
      </c>
      <c r="N60" s="110">
        <f>SUM(N55:N59)</f>
        <v>216958807</v>
      </c>
      <c r="O60" s="111">
        <f>SUM(O55:O59)</f>
        <v>140330299</v>
      </c>
      <c r="P60" s="112">
        <f t="shared" si="21"/>
        <v>357289106</v>
      </c>
      <c r="Q60" s="43">
        <f t="shared" si="22"/>
        <v>0.2699355652016899</v>
      </c>
      <c r="R60" s="110">
        <f>SUM(R55:R59)</f>
        <v>0</v>
      </c>
      <c r="S60" s="112">
        <f>SUM(S55:S59)</f>
        <v>0</v>
      </c>
      <c r="T60" s="112">
        <f t="shared" si="23"/>
        <v>0</v>
      </c>
      <c r="U60" s="43">
        <f t="shared" si="24"/>
        <v>0</v>
      </c>
      <c r="V60" s="110">
        <f>SUM(V55:V59)</f>
        <v>0</v>
      </c>
      <c r="W60" s="112">
        <f>SUM(W55:W59)</f>
        <v>0</v>
      </c>
      <c r="X60" s="112">
        <f t="shared" si="25"/>
        <v>0</v>
      </c>
      <c r="Y60" s="43">
        <f t="shared" si="26"/>
        <v>0</v>
      </c>
      <c r="Z60" s="80">
        <f t="shared" si="27"/>
        <v>486087776</v>
      </c>
      <c r="AA60" s="81">
        <f t="shared" si="28"/>
        <v>215708173</v>
      </c>
      <c r="AB60" s="81">
        <f t="shared" si="29"/>
        <v>701795949</v>
      </c>
      <c r="AC60" s="43">
        <f t="shared" si="30"/>
        <v>0.5302140002823689</v>
      </c>
      <c r="AD60" s="80">
        <f>SUM(AD55:AD59)</f>
        <v>103199996</v>
      </c>
      <c r="AE60" s="81">
        <f>SUM(AE55:AE59)</f>
        <v>144824896</v>
      </c>
      <c r="AF60" s="81">
        <f t="shared" si="31"/>
        <v>248024892</v>
      </c>
      <c r="AG60" s="43">
        <f t="shared" si="32"/>
        <v>0.4564740315028063</v>
      </c>
      <c r="AH60" s="43">
        <f t="shared" si="33"/>
        <v>0.44053729091030114</v>
      </c>
      <c r="AI60" s="62">
        <f>SUM(AI55:AI59)</f>
        <v>1167864019</v>
      </c>
      <c r="AJ60" s="62">
        <f>SUM(AJ55:AJ59)</f>
        <v>1167837553</v>
      </c>
      <c r="AK60" s="62">
        <f>SUM(AK55:AK59)</f>
        <v>533099597</v>
      </c>
      <c r="AL60" s="62"/>
    </row>
    <row r="61" spans="1:38" s="55" customFormat="1" ht="12.75">
      <c r="A61" s="60"/>
      <c r="B61" s="61" t="s">
        <v>190</v>
      </c>
      <c r="C61" s="135"/>
      <c r="D61" s="80">
        <f>SUM(D9:D10,D12:D21,D23:D30,D32:D40,D42:D46,D48:D53,D55:D59)</f>
        <v>17421970973</v>
      </c>
      <c r="E61" s="81">
        <f>SUM(E9:E10,E12:E21,E23:E30,E32:E40,E42:E46,E48:E53,E55:E59)</f>
        <v>5337528294</v>
      </c>
      <c r="F61" s="82">
        <f t="shared" si="17"/>
        <v>22759499267</v>
      </c>
      <c r="G61" s="80">
        <f>SUM(G9:G10,G12:G21,G23:G30,G32:G40,G42:G46,G48:G53,G55:G59)</f>
        <v>17446196121</v>
      </c>
      <c r="H61" s="81">
        <f>SUM(H9:H10,H12:H21,H23:H30,H32:H40,H42:H46,H48:H53,H55:H59)</f>
        <v>5398389192</v>
      </c>
      <c r="I61" s="89">
        <f t="shared" si="18"/>
        <v>22844585313</v>
      </c>
      <c r="J61" s="80">
        <f>SUM(J9:J10,J12:J21,J23:J30,J32:J40,J42:J46,J48:J53,J55:J59)</f>
        <v>5496760270</v>
      </c>
      <c r="K61" s="91">
        <f>SUM(K9:K10,K12:K21,K23:K30,K32:K40,K42:K46,K48:K53,K55:K59)</f>
        <v>589357020</v>
      </c>
      <c r="L61" s="81">
        <f t="shared" si="19"/>
        <v>6086117290</v>
      </c>
      <c r="M61" s="43">
        <f t="shared" si="20"/>
        <v>0.2674099820299882</v>
      </c>
      <c r="N61" s="110">
        <f>SUM(N9:N10,N12:N21,N23:N30,N32:N40,N42:N46,N48:N53,N55:N59)</f>
        <v>4279349078</v>
      </c>
      <c r="O61" s="111">
        <f>SUM(O9:O10,O12:O21,O23:O30,O32:O40,O42:O46,O48:O53,O55:O59)</f>
        <v>842674761</v>
      </c>
      <c r="P61" s="112">
        <f t="shared" si="21"/>
        <v>5122023839</v>
      </c>
      <c r="Q61" s="43">
        <f t="shared" si="22"/>
        <v>0.22504993536596157</v>
      </c>
      <c r="R61" s="110">
        <f>SUM(R9:R10,R12:R21,R23:R30,R32:R40,R42:R46,R48:R53,R55:R59)</f>
        <v>0</v>
      </c>
      <c r="S61" s="112">
        <f>SUM(S9:S10,S12:S21,S23:S30,S32:S40,S42:S46,S48:S53,S55:S59)</f>
        <v>0</v>
      </c>
      <c r="T61" s="112">
        <f t="shared" si="23"/>
        <v>0</v>
      </c>
      <c r="U61" s="43">
        <f t="shared" si="24"/>
        <v>0</v>
      </c>
      <c r="V61" s="110">
        <f>SUM(V9:V10,V12:V21,V23:V30,V32:V40,V42:V46,V48:V53,V55:V59)</f>
        <v>0</v>
      </c>
      <c r="W61" s="112">
        <f>SUM(W9:W10,W12:W21,W23:W30,W32:W40,W42:W46,W48:W53,W55:W59)</f>
        <v>0</v>
      </c>
      <c r="X61" s="112">
        <f t="shared" si="25"/>
        <v>0</v>
      </c>
      <c r="Y61" s="43">
        <f t="shared" si="26"/>
        <v>0</v>
      </c>
      <c r="Z61" s="80">
        <f t="shared" si="27"/>
        <v>9776109348</v>
      </c>
      <c r="AA61" s="81">
        <f t="shared" si="28"/>
        <v>1432031781</v>
      </c>
      <c r="AB61" s="81">
        <f t="shared" si="29"/>
        <v>11208141129</v>
      </c>
      <c r="AC61" s="43">
        <f t="shared" si="30"/>
        <v>0.4924599173959498</v>
      </c>
      <c r="AD61" s="80">
        <f>SUM(AD9:AD10,AD12:AD21,AD23:AD30,AD32:AD40,AD42:AD46,AD48:AD53,AD55:AD59)</f>
        <v>3889590907</v>
      </c>
      <c r="AE61" s="81">
        <f>SUM(AE9:AE10,AE12:AE21,AE23:AE30,AE32:AE40,AE42:AE46,AE48:AE53,AE55:AE59)</f>
        <v>1104033092</v>
      </c>
      <c r="AF61" s="81">
        <f t="shared" si="31"/>
        <v>4993623999</v>
      </c>
      <c r="AG61" s="43">
        <f t="shared" si="32"/>
        <v>0.49995847310026587</v>
      </c>
      <c r="AH61" s="43">
        <f t="shared" si="33"/>
        <v>0.02571275691275776</v>
      </c>
      <c r="AI61" s="62">
        <f>SUM(AI9:AI10,AI12:AI21,AI23:AI30,AI32:AI40,AI42:AI46,AI48:AI53,AI55:AI59)</f>
        <v>21864984042</v>
      </c>
      <c r="AJ61" s="62">
        <f>SUM(AJ9:AJ10,AJ12:AJ21,AJ23:AJ30,AJ32:AJ40,AJ42:AJ46,AJ48:AJ53,AJ55:AJ59)</f>
        <v>20916537361</v>
      </c>
      <c r="AK61" s="62">
        <f>SUM(AK9:AK10,AK12:AK21,AK23:AK30,AK32:AK40,AK42:AK46,AK48:AK53,AK55:AK59)</f>
        <v>10931584036</v>
      </c>
      <c r="AL61" s="62"/>
    </row>
    <row r="62" spans="1:38" s="13" customFormat="1" ht="12.75">
      <c r="A62" s="63"/>
      <c r="B62" s="64"/>
      <c r="C62" s="65"/>
      <c r="D62" s="92"/>
      <c r="E62" s="92"/>
      <c r="F62" s="93"/>
      <c r="G62" s="94"/>
      <c r="H62" s="92"/>
      <c r="I62" s="95"/>
      <c r="J62" s="94"/>
      <c r="K62" s="96"/>
      <c r="L62" s="92"/>
      <c r="M62" s="69"/>
      <c r="N62" s="94"/>
      <c r="O62" s="96"/>
      <c r="P62" s="92"/>
      <c r="Q62" s="69"/>
      <c r="R62" s="94"/>
      <c r="S62" s="96"/>
      <c r="T62" s="92"/>
      <c r="U62" s="69"/>
      <c r="V62" s="94"/>
      <c r="W62" s="96"/>
      <c r="X62" s="92"/>
      <c r="Y62" s="69"/>
      <c r="Z62" s="94"/>
      <c r="AA62" s="96"/>
      <c r="AB62" s="92"/>
      <c r="AC62" s="69"/>
      <c r="AD62" s="94"/>
      <c r="AE62" s="92"/>
      <c r="AF62" s="92"/>
      <c r="AG62" s="69"/>
      <c r="AH62" s="69"/>
      <c r="AI62" s="12"/>
      <c r="AJ62" s="12"/>
      <c r="AK62" s="12"/>
      <c r="AL62" s="12"/>
    </row>
    <row r="63" spans="1:38" s="13" customFormat="1" ht="12.75" customHeight="1">
      <c r="A63" s="12"/>
      <c r="B63" s="56"/>
      <c r="C63" s="133"/>
      <c r="D63" s="87"/>
      <c r="E63" s="87"/>
      <c r="F63" s="87"/>
      <c r="G63" s="87"/>
      <c r="H63" s="87"/>
      <c r="I63" s="87"/>
      <c r="J63" s="87"/>
      <c r="K63" s="87"/>
      <c r="L63" s="87"/>
      <c r="M63" s="12"/>
      <c r="N63" s="87"/>
      <c r="O63" s="87"/>
      <c r="P63" s="87"/>
      <c r="Q63" s="12"/>
      <c r="R63" s="87"/>
      <c r="S63" s="87"/>
      <c r="T63" s="87"/>
      <c r="U63" s="12"/>
      <c r="V63" s="87"/>
      <c r="W63" s="87"/>
      <c r="X63" s="87"/>
      <c r="Y63" s="12"/>
      <c r="Z63" s="87"/>
      <c r="AA63" s="87"/>
      <c r="AB63" s="87"/>
      <c r="AC63" s="12"/>
      <c r="AD63" s="87"/>
      <c r="AE63" s="87"/>
      <c r="AF63" s="87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7"/>
      <c r="C64" s="136"/>
      <c r="D64" s="99"/>
      <c r="E64" s="99"/>
      <c r="F64" s="99"/>
      <c r="G64" s="99"/>
      <c r="H64" s="99"/>
      <c r="I64" s="99"/>
      <c r="J64" s="99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71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22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49</v>
      </c>
      <c r="C9" s="131" t="s">
        <v>50</v>
      </c>
      <c r="D9" s="76">
        <v>3866705673</v>
      </c>
      <c r="E9" s="77">
        <v>824147005</v>
      </c>
      <c r="F9" s="78">
        <f>$D9+$E9</f>
        <v>4690852678</v>
      </c>
      <c r="G9" s="76">
        <v>3866705673</v>
      </c>
      <c r="H9" s="77">
        <v>824147005</v>
      </c>
      <c r="I9" s="79">
        <f>$G9+$H9</f>
        <v>4690852678</v>
      </c>
      <c r="J9" s="76">
        <v>960358650</v>
      </c>
      <c r="K9" s="77">
        <v>92165352</v>
      </c>
      <c r="L9" s="77">
        <f>$J9+$K9</f>
        <v>1052524002</v>
      </c>
      <c r="M9" s="39">
        <f>IF($F9=0,0,$L9/$F9)</f>
        <v>0.224377970115394</v>
      </c>
      <c r="N9" s="104">
        <v>938716459</v>
      </c>
      <c r="O9" s="105">
        <v>141693095</v>
      </c>
      <c r="P9" s="106">
        <f>$N9+$O9</f>
        <v>1080409554</v>
      </c>
      <c r="Q9" s="39">
        <f>IF($F9=0,0,$P9/$F9)</f>
        <v>0.230322636024597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1899075109</v>
      </c>
      <c r="AA9" s="77">
        <f>$K9+$O9</f>
        <v>233858447</v>
      </c>
      <c r="AB9" s="77">
        <f>$Z9+$AA9</f>
        <v>2132933556</v>
      </c>
      <c r="AC9" s="39">
        <f>IF($F9=0,0,$AB9/$F9)</f>
        <v>0.45470060613999097</v>
      </c>
      <c r="AD9" s="76">
        <v>798726906</v>
      </c>
      <c r="AE9" s="77">
        <v>131871165</v>
      </c>
      <c r="AF9" s="77">
        <f>$AD9+$AE9</f>
        <v>930598071</v>
      </c>
      <c r="AG9" s="39">
        <f>IF($AI9=0,0,$AK9/$AI9)</f>
        <v>0.5262193338629606</v>
      </c>
      <c r="AH9" s="39">
        <f>IF($AF9=0,0,(($P9/$AF9)-1))</f>
        <v>0.1609840893383927</v>
      </c>
      <c r="AI9" s="12">
        <v>3462841313</v>
      </c>
      <c r="AJ9" s="12">
        <v>4042063677</v>
      </c>
      <c r="AK9" s="12">
        <v>1822214049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3866705673</v>
      </c>
      <c r="E10" s="81">
        <f>E9</f>
        <v>824147005</v>
      </c>
      <c r="F10" s="89">
        <f aca="true" t="shared" si="0" ref="F10:F38">$D10+$E10</f>
        <v>4690852678</v>
      </c>
      <c r="G10" s="80">
        <f>G9</f>
        <v>3866705673</v>
      </c>
      <c r="H10" s="81">
        <f>H9</f>
        <v>824147005</v>
      </c>
      <c r="I10" s="82">
        <f aca="true" t="shared" si="1" ref="I10:I38">$G10+$H10</f>
        <v>4690852678</v>
      </c>
      <c r="J10" s="80">
        <f>J9</f>
        <v>960358650</v>
      </c>
      <c r="K10" s="81">
        <f>K9</f>
        <v>92165352</v>
      </c>
      <c r="L10" s="81">
        <f aca="true" t="shared" si="2" ref="L10:L38">$J10+$K10</f>
        <v>1052524002</v>
      </c>
      <c r="M10" s="43">
        <f aca="true" t="shared" si="3" ref="M10:M38">IF($F10=0,0,$L10/$F10)</f>
        <v>0.224377970115394</v>
      </c>
      <c r="N10" s="110">
        <f>N9</f>
        <v>938716459</v>
      </c>
      <c r="O10" s="111">
        <f>O9</f>
        <v>141693095</v>
      </c>
      <c r="P10" s="112">
        <f aca="true" t="shared" si="4" ref="P10:P38">$N10+$O10</f>
        <v>1080409554</v>
      </c>
      <c r="Q10" s="43">
        <f aca="true" t="shared" si="5" ref="Q10:Q38">IF($F10=0,0,$P10/$F10)</f>
        <v>0.230322636024597</v>
      </c>
      <c r="R10" s="110">
        <f>R9</f>
        <v>0</v>
      </c>
      <c r="S10" s="112">
        <f>S9</f>
        <v>0</v>
      </c>
      <c r="T10" s="112">
        <f aca="true" t="shared" si="6" ref="T10:T38">$R10+$S10</f>
        <v>0</v>
      </c>
      <c r="U10" s="43">
        <f aca="true" t="shared" si="7" ref="U10:U38">IF($I10=0,0,$T10/$I10)</f>
        <v>0</v>
      </c>
      <c r="V10" s="110">
        <f>V9</f>
        <v>0</v>
      </c>
      <c r="W10" s="112">
        <f>W9</f>
        <v>0</v>
      </c>
      <c r="X10" s="112">
        <f aca="true" t="shared" si="8" ref="X10:X38">$V10+$W10</f>
        <v>0</v>
      </c>
      <c r="Y10" s="43">
        <f aca="true" t="shared" si="9" ref="Y10:Y38">IF($I10=0,0,$X10/$I10)</f>
        <v>0</v>
      </c>
      <c r="Z10" s="80">
        <f aca="true" t="shared" si="10" ref="Z10:Z38">$J10+$N10</f>
        <v>1899075109</v>
      </c>
      <c r="AA10" s="81">
        <f aca="true" t="shared" si="11" ref="AA10:AA38">$K10+$O10</f>
        <v>233858447</v>
      </c>
      <c r="AB10" s="81">
        <f aca="true" t="shared" si="12" ref="AB10:AB38">$Z10+$AA10</f>
        <v>2132933556</v>
      </c>
      <c r="AC10" s="43">
        <f aca="true" t="shared" si="13" ref="AC10:AC38">IF($F10=0,0,$AB10/$F10)</f>
        <v>0.45470060613999097</v>
      </c>
      <c r="AD10" s="80">
        <f>AD9</f>
        <v>798726906</v>
      </c>
      <c r="AE10" s="81">
        <f>AE9</f>
        <v>131871165</v>
      </c>
      <c r="AF10" s="81">
        <f aca="true" t="shared" si="14" ref="AF10:AF38">$AD10+$AE10</f>
        <v>930598071</v>
      </c>
      <c r="AG10" s="43">
        <f aca="true" t="shared" si="15" ref="AG10:AG38">IF($AI10=0,0,$AK10/$AI10)</f>
        <v>0.5262193338629606</v>
      </c>
      <c r="AH10" s="43">
        <f aca="true" t="shared" si="16" ref="AH10:AH38">IF($AF10=0,0,(($P10/$AF10)-1))</f>
        <v>0.1609840893383927</v>
      </c>
      <c r="AI10" s="62">
        <f>AI9</f>
        <v>3462841313</v>
      </c>
      <c r="AJ10" s="62">
        <f>AJ9</f>
        <v>4042063677</v>
      </c>
      <c r="AK10" s="62">
        <f>AK9</f>
        <v>1822214049</v>
      </c>
      <c r="AL10" s="62"/>
    </row>
    <row r="11" spans="1:38" s="13" customFormat="1" ht="12.75">
      <c r="A11" s="29" t="s">
        <v>96</v>
      </c>
      <c r="B11" s="59" t="s">
        <v>191</v>
      </c>
      <c r="C11" s="131" t="s">
        <v>192</v>
      </c>
      <c r="D11" s="76">
        <v>88876818</v>
      </c>
      <c r="E11" s="77">
        <v>19500000</v>
      </c>
      <c r="F11" s="78">
        <f t="shared" si="0"/>
        <v>108376818</v>
      </c>
      <c r="G11" s="76">
        <v>88876818</v>
      </c>
      <c r="H11" s="77">
        <v>19500000</v>
      </c>
      <c r="I11" s="79">
        <f t="shared" si="1"/>
        <v>108376818</v>
      </c>
      <c r="J11" s="76">
        <v>31512301</v>
      </c>
      <c r="K11" s="77">
        <v>1415423</v>
      </c>
      <c r="L11" s="77">
        <f t="shared" si="2"/>
        <v>32927724</v>
      </c>
      <c r="M11" s="39">
        <f t="shared" si="3"/>
        <v>0.30382626660989437</v>
      </c>
      <c r="N11" s="104">
        <v>24336163</v>
      </c>
      <c r="O11" s="105">
        <v>4887338</v>
      </c>
      <c r="P11" s="106">
        <f t="shared" si="4"/>
        <v>29223501</v>
      </c>
      <c r="Q11" s="39">
        <f t="shared" si="5"/>
        <v>0.26964715830649316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55848464</v>
      </c>
      <c r="AA11" s="77">
        <f t="shared" si="11"/>
        <v>6302761</v>
      </c>
      <c r="AB11" s="77">
        <f t="shared" si="12"/>
        <v>62151225</v>
      </c>
      <c r="AC11" s="39">
        <f t="shared" si="13"/>
        <v>0.5734734249163875</v>
      </c>
      <c r="AD11" s="76">
        <v>22956019</v>
      </c>
      <c r="AE11" s="77">
        <v>2920651</v>
      </c>
      <c r="AF11" s="77">
        <f t="shared" si="14"/>
        <v>25876670</v>
      </c>
      <c r="AG11" s="39">
        <f t="shared" si="15"/>
        <v>0.5563842117864012</v>
      </c>
      <c r="AH11" s="39">
        <f t="shared" si="16"/>
        <v>0.1293377780062117</v>
      </c>
      <c r="AI11" s="12">
        <v>100047519</v>
      </c>
      <c r="AJ11" s="12">
        <v>98163003</v>
      </c>
      <c r="AK11" s="12">
        <v>55664860</v>
      </c>
      <c r="AL11" s="12"/>
    </row>
    <row r="12" spans="1:38" s="13" customFormat="1" ht="12.75">
      <c r="A12" s="29" t="s">
        <v>96</v>
      </c>
      <c r="B12" s="59" t="s">
        <v>193</v>
      </c>
      <c r="C12" s="131" t="s">
        <v>194</v>
      </c>
      <c r="D12" s="76">
        <v>165055218</v>
      </c>
      <c r="E12" s="77">
        <v>51490000</v>
      </c>
      <c r="F12" s="78">
        <f t="shared" si="0"/>
        <v>216545218</v>
      </c>
      <c r="G12" s="76">
        <v>165055278</v>
      </c>
      <c r="H12" s="77">
        <v>32972000</v>
      </c>
      <c r="I12" s="79">
        <f t="shared" si="1"/>
        <v>198027278</v>
      </c>
      <c r="J12" s="76">
        <v>61756613</v>
      </c>
      <c r="K12" s="77">
        <v>13470001</v>
      </c>
      <c r="L12" s="77">
        <f t="shared" si="2"/>
        <v>75226614</v>
      </c>
      <c r="M12" s="39">
        <f t="shared" si="3"/>
        <v>0.34739448275417467</v>
      </c>
      <c r="N12" s="104">
        <v>46045467</v>
      </c>
      <c r="O12" s="105">
        <v>5334900</v>
      </c>
      <c r="P12" s="106">
        <f t="shared" si="4"/>
        <v>51380367</v>
      </c>
      <c r="Q12" s="39">
        <f t="shared" si="5"/>
        <v>0.23727315465354676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107802080</v>
      </c>
      <c r="AA12" s="77">
        <f t="shared" si="11"/>
        <v>18804901</v>
      </c>
      <c r="AB12" s="77">
        <f t="shared" si="12"/>
        <v>126606981</v>
      </c>
      <c r="AC12" s="39">
        <f t="shared" si="13"/>
        <v>0.5846676374077214</v>
      </c>
      <c r="AD12" s="76">
        <v>41918519</v>
      </c>
      <c r="AE12" s="77">
        <v>8593140</v>
      </c>
      <c r="AF12" s="77">
        <f t="shared" si="14"/>
        <v>50511659</v>
      </c>
      <c r="AG12" s="39">
        <f t="shared" si="15"/>
        <v>0.5721330100612577</v>
      </c>
      <c r="AH12" s="39">
        <f t="shared" si="16"/>
        <v>0.017198168050667206</v>
      </c>
      <c r="AI12" s="12">
        <v>180486978</v>
      </c>
      <c r="AJ12" s="12">
        <v>180486601</v>
      </c>
      <c r="AK12" s="12">
        <v>103262558</v>
      </c>
      <c r="AL12" s="12"/>
    </row>
    <row r="13" spans="1:38" s="13" customFormat="1" ht="12.75">
      <c r="A13" s="29" t="s">
        <v>96</v>
      </c>
      <c r="B13" s="59" t="s">
        <v>195</v>
      </c>
      <c r="C13" s="131" t="s">
        <v>196</v>
      </c>
      <c r="D13" s="76">
        <v>60980361</v>
      </c>
      <c r="E13" s="77">
        <v>29350000</v>
      </c>
      <c r="F13" s="78">
        <f t="shared" si="0"/>
        <v>90330361</v>
      </c>
      <c r="G13" s="76">
        <v>60980361</v>
      </c>
      <c r="H13" s="77">
        <v>29350000</v>
      </c>
      <c r="I13" s="79">
        <f t="shared" si="1"/>
        <v>90330361</v>
      </c>
      <c r="J13" s="76">
        <v>29774892</v>
      </c>
      <c r="K13" s="77">
        <v>5404383</v>
      </c>
      <c r="L13" s="77">
        <f t="shared" si="2"/>
        <v>35179275</v>
      </c>
      <c r="M13" s="39">
        <f t="shared" si="3"/>
        <v>0.38945128316270095</v>
      </c>
      <c r="N13" s="104">
        <v>17538486</v>
      </c>
      <c r="O13" s="105">
        <v>3803317</v>
      </c>
      <c r="P13" s="106">
        <f t="shared" si="4"/>
        <v>21341803</v>
      </c>
      <c r="Q13" s="39">
        <f t="shared" si="5"/>
        <v>0.23626389581239468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47313378</v>
      </c>
      <c r="AA13" s="77">
        <f t="shared" si="11"/>
        <v>9207700</v>
      </c>
      <c r="AB13" s="77">
        <f t="shared" si="12"/>
        <v>56521078</v>
      </c>
      <c r="AC13" s="39">
        <f t="shared" si="13"/>
        <v>0.6257151789750957</v>
      </c>
      <c r="AD13" s="76">
        <v>16119059</v>
      </c>
      <c r="AE13" s="77">
        <v>5036000</v>
      </c>
      <c r="AF13" s="77">
        <f t="shared" si="14"/>
        <v>21155059</v>
      </c>
      <c r="AG13" s="39">
        <f t="shared" si="15"/>
        <v>0.45449677378737297</v>
      </c>
      <c r="AH13" s="39">
        <f t="shared" si="16"/>
        <v>0.008827392067306539</v>
      </c>
      <c r="AI13" s="12">
        <v>143383141</v>
      </c>
      <c r="AJ13" s="12">
        <v>124534782</v>
      </c>
      <c r="AK13" s="12">
        <v>65167175</v>
      </c>
      <c r="AL13" s="12"/>
    </row>
    <row r="14" spans="1:38" s="13" customFormat="1" ht="12.75">
      <c r="A14" s="29" t="s">
        <v>96</v>
      </c>
      <c r="B14" s="59" t="s">
        <v>197</v>
      </c>
      <c r="C14" s="131" t="s">
        <v>198</v>
      </c>
      <c r="D14" s="76">
        <v>48789755</v>
      </c>
      <c r="E14" s="77">
        <v>15597531</v>
      </c>
      <c r="F14" s="78">
        <f t="shared" si="0"/>
        <v>64387286</v>
      </c>
      <c r="G14" s="76">
        <v>48789755</v>
      </c>
      <c r="H14" s="77">
        <v>15597531</v>
      </c>
      <c r="I14" s="79">
        <f t="shared" si="1"/>
        <v>64387286</v>
      </c>
      <c r="J14" s="76">
        <v>38002763</v>
      </c>
      <c r="K14" s="77">
        <v>1316883</v>
      </c>
      <c r="L14" s="77">
        <f t="shared" si="2"/>
        <v>39319646</v>
      </c>
      <c r="M14" s="39">
        <f t="shared" si="3"/>
        <v>0.6106740700330187</v>
      </c>
      <c r="N14" s="104">
        <v>12153028</v>
      </c>
      <c r="O14" s="105">
        <v>3249878</v>
      </c>
      <c r="P14" s="106">
        <f t="shared" si="4"/>
        <v>15402906</v>
      </c>
      <c r="Q14" s="39">
        <f t="shared" si="5"/>
        <v>0.2392227869334328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50155791</v>
      </c>
      <c r="AA14" s="77">
        <f t="shared" si="11"/>
        <v>4566761</v>
      </c>
      <c r="AB14" s="77">
        <f t="shared" si="12"/>
        <v>54722552</v>
      </c>
      <c r="AC14" s="39">
        <f t="shared" si="13"/>
        <v>0.8498968569664515</v>
      </c>
      <c r="AD14" s="76">
        <v>14008795</v>
      </c>
      <c r="AE14" s="77">
        <v>4524426</v>
      </c>
      <c r="AF14" s="77">
        <f t="shared" si="14"/>
        <v>18533221</v>
      </c>
      <c r="AG14" s="39">
        <f t="shared" si="15"/>
        <v>0.49206473044336496</v>
      </c>
      <c r="AH14" s="39">
        <f t="shared" si="16"/>
        <v>-0.16890291223527742</v>
      </c>
      <c r="AI14" s="12">
        <v>57691865</v>
      </c>
      <c r="AJ14" s="12">
        <v>57691865</v>
      </c>
      <c r="AK14" s="12">
        <v>28388132</v>
      </c>
      <c r="AL14" s="12"/>
    </row>
    <row r="15" spans="1:38" s="13" customFormat="1" ht="12.75">
      <c r="A15" s="29" t="s">
        <v>115</v>
      </c>
      <c r="B15" s="59" t="s">
        <v>199</v>
      </c>
      <c r="C15" s="131" t="s">
        <v>200</v>
      </c>
      <c r="D15" s="76">
        <v>54192882</v>
      </c>
      <c r="E15" s="77">
        <v>3373000</v>
      </c>
      <c r="F15" s="78">
        <f t="shared" si="0"/>
        <v>57565882</v>
      </c>
      <c r="G15" s="76">
        <v>54192882</v>
      </c>
      <c r="H15" s="77">
        <v>3373000</v>
      </c>
      <c r="I15" s="79">
        <f t="shared" si="1"/>
        <v>57565882</v>
      </c>
      <c r="J15" s="76">
        <v>13856574</v>
      </c>
      <c r="K15" s="77">
        <v>222189</v>
      </c>
      <c r="L15" s="77">
        <f t="shared" si="2"/>
        <v>14078763</v>
      </c>
      <c r="M15" s="39">
        <f t="shared" si="3"/>
        <v>0.24456783273120006</v>
      </c>
      <c r="N15" s="104">
        <v>46518567</v>
      </c>
      <c r="O15" s="105">
        <v>646088</v>
      </c>
      <c r="P15" s="106">
        <f t="shared" si="4"/>
        <v>47164655</v>
      </c>
      <c r="Q15" s="39">
        <f t="shared" si="5"/>
        <v>0.8193161185300696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60375141</v>
      </c>
      <c r="AA15" s="77">
        <f t="shared" si="11"/>
        <v>868277</v>
      </c>
      <c r="AB15" s="77">
        <f t="shared" si="12"/>
        <v>61243418</v>
      </c>
      <c r="AC15" s="39">
        <f t="shared" si="13"/>
        <v>1.0638839512612697</v>
      </c>
      <c r="AD15" s="76">
        <v>14552650</v>
      </c>
      <c r="AE15" s="77">
        <v>0</v>
      </c>
      <c r="AF15" s="77">
        <f t="shared" si="14"/>
        <v>14552650</v>
      </c>
      <c r="AG15" s="39">
        <f t="shared" si="15"/>
        <v>0.7492881441382847</v>
      </c>
      <c r="AH15" s="39">
        <f t="shared" si="16"/>
        <v>2.24096676550319</v>
      </c>
      <c r="AI15" s="12">
        <v>39114660</v>
      </c>
      <c r="AJ15" s="12">
        <v>45455216</v>
      </c>
      <c r="AK15" s="12">
        <v>29308151</v>
      </c>
      <c r="AL15" s="12"/>
    </row>
    <row r="16" spans="1:38" s="55" customFormat="1" ht="12.75">
      <c r="A16" s="60"/>
      <c r="B16" s="61" t="s">
        <v>201</v>
      </c>
      <c r="C16" s="135"/>
      <c r="D16" s="80">
        <f>SUM(D11:D15)</f>
        <v>417895034</v>
      </c>
      <c r="E16" s="81">
        <f>SUM(E11:E15)</f>
        <v>119310531</v>
      </c>
      <c r="F16" s="89">
        <f t="shared" si="0"/>
        <v>537205565</v>
      </c>
      <c r="G16" s="80">
        <f>SUM(G11:G15)</f>
        <v>417895094</v>
      </c>
      <c r="H16" s="81">
        <f>SUM(H11:H15)</f>
        <v>100792531</v>
      </c>
      <c r="I16" s="82">
        <f t="shared" si="1"/>
        <v>518687625</v>
      </c>
      <c r="J16" s="80">
        <f>SUM(J11:J15)</f>
        <v>174903143</v>
      </c>
      <c r="K16" s="81">
        <f>SUM(K11:K15)</f>
        <v>21828879</v>
      </c>
      <c r="L16" s="81">
        <f t="shared" si="2"/>
        <v>196732022</v>
      </c>
      <c r="M16" s="43">
        <f t="shared" si="3"/>
        <v>0.36621367092502105</v>
      </c>
      <c r="N16" s="110">
        <f>SUM(N11:N15)</f>
        <v>146591711</v>
      </c>
      <c r="O16" s="111">
        <f>SUM(O11:O15)</f>
        <v>17921521</v>
      </c>
      <c r="P16" s="112">
        <f t="shared" si="4"/>
        <v>164513232</v>
      </c>
      <c r="Q16" s="43">
        <f t="shared" si="5"/>
        <v>0.306238882689162</v>
      </c>
      <c r="R16" s="110">
        <f>SUM(R11:R15)</f>
        <v>0</v>
      </c>
      <c r="S16" s="112">
        <f>SUM(S11:S15)</f>
        <v>0</v>
      </c>
      <c r="T16" s="112">
        <f t="shared" si="6"/>
        <v>0</v>
      </c>
      <c r="U16" s="43">
        <f t="shared" si="7"/>
        <v>0</v>
      </c>
      <c r="V16" s="110">
        <f>SUM(V11:V15)</f>
        <v>0</v>
      </c>
      <c r="W16" s="112">
        <f>SUM(W11:W15)</f>
        <v>0</v>
      </c>
      <c r="X16" s="112">
        <f t="shared" si="8"/>
        <v>0</v>
      </c>
      <c r="Y16" s="43">
        <f t="shared" si="9"/>
        <v>0</v>
      </c>
      <c r="Z16" s="80">
        <f t="shared" si="10"/>
        <v>321494854</v>
      </c>
      <c r="AA16" s="81">
        <f t="shared" si="11"/>
        <v>39750400</v>
      </c>
      <c r="AB16" s="81">
        <f t="shared" si="12"/>
        <v>361245254</v>
      </c>
      <c r="AC16" s="43">
        <f t="shared" si="13"/>
        <v>0.6724525536141831</v>
      </c>
      <c r="AD16" s="80">
        <f>SUM(AD11:AD15)</f>
        <v>109555042</v>
      </c>
      <c r="AE16" s="81">
        <f>SUM(AE11:AE15)</f>
        <v>21074217</v>
      </c>
      <c r="AF16" s="81">
        <f t="shared" si="14"/>
        <v>130629259</v>
      </c>
      <c r="AG16" s="43">
        <f t="shared" si="15"/>
        <v>0.5411519111702907</v>
      </c>
      <c r="AH16" s="43">
        <f t="shared" si="16"/>
        <v>0.2593903789961789</v>
      </c>
      <c r="AI16" s="62">
        <f>SUM(AI11:AI15)</f>
        <v>520724163</v>
      </c>
      <c r="AJ16" s="62">
        <f>SUM(AJ11:AJ15)</f>
        <v>506331467</v>
      </c>
      <c r="AK16" s="62">
        <f>SUM(AK11:AK15)</f>
        <v>281790876</v>
      </c>
      <c r="AL16" s="62"/>
    </row>
    <row r="17" spans="1:38" s="13" customFormat="1" ht="12.75">
      <c r="A17" s="29" t="s">
        <v>96</v>
      </c>
      <c r="B17" s="59" t="s">
        <v>202</v>
      </c>
      <c r="C17" s="131" t="s">
        <v>203</v>
      </c>
      <c r="D17" s="76">
        <v>155580456</v>
      </c>
      <c r="E17" s="77">
        <v>34142000</v>
      </c>
      <c r="F17" s="78">
        <f t="shared" si="0"/>
        <v>189722456</v>
      </c>
      <c r="G17" s="76">
        <v>155580456</v>
      </c>
      <c r="H17" s="77">
        <v>34142000</v>
      </c>
      <c r="I17" s="79">
        <f t="shared" si="1"/>
        <v>189722456</v>
      </c>
      <c r="J17" s="76">
        <v>19900063</v>
      </c>
      <c r="K17" s="77">
        <v>5362127</v>
      </c>
      <c r="L17" s="77">
        <f t="shared" si="2"/>
        <v>25262190</v>
      </c>
      <c r="M17" s="39">
        <f t="shared" si="3"/>
        <v>0.13315339961654302</v>
      </c>
      <c r="N17" s="104">
        <v>6321294</v>
      </c>
      <c r="O17" s="105">
        <v>5339479</v>
      </c>
      <c r="P17" s="106">
        <f t="shared" si="4"/>
        <v>11660773</v>
      </c>
      <c r="Q17" s="39">
        <f t="shared" si="5"/>
        <v>0.0614622709712339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26221357</v>
      </c>
      <c r="AA17" s="77">
        <f t="shared" si="11"/>
        <v>10701606</v>
      </c>
      <c r="AB17" s="77">
        <f t="shared" si="12"/>
        <v>36922963</v>
      </c>
      <c r="AC17" s="39">
        <f t="shared" si="13"/>
        <v>0.19461567058777693</v>
      </c>
      <c r="AD17" s="76">
        <v>18216711</v>
      </c>
      <c r="AE17" s="77">
        <v>9657418</v>
      </c>
      <c r="AF17" s="77">
        <f t="shared" si="14"/>
        <v>27874129</v>
      </c>
      <c r="AG17" s="39">
        <f t="shared" si="15"/>
        <v>0.4271875559550638</v>
      </c>
      <c r="AH17" s="39">
        <f t="shared" si="16"/>
        <v>-0.5816632333157388</v>
      </c>
      <c r="AI17" s="12">
        <v>189063541</v>
      </c>
      <c r="AJ17" s="12">
        <v>183674819</v>
      </c>
      <c r="AK17" s="12">
        <v>80765592</v>
      </c>
      <c r="AL17" s="12"/>
    </row>
    <row r="18" spans="1:38" s="13" customFormat="1" ht="12.75">
      <c r="A18" s="29" t="s">
        <v>96</v>
      </c>
      <c r="B18" s="59" t="s">
        <v>204</v>
      </c>
      <c r="C18" s="131" t="s">
        <v>205</v>
      </c>
      <c r="D18" s="76">
        <v>66464000</v>
      </c>
      <c r="E18" s="77">
        <v>67391000</v>
      </c>
      <c r="F18" s="78">
        <f t="shared" si="0"/>
        <v>133855000</v>
      </c>
      <c r="G18" s="76">
        <v>66464000</v>
      </c>
      <c r="H18" s="77">
        <v>67391000</v>
      </c>
      <c r="I18" s="79">
        <f t="shared" si="1"/>
        <v>133855000</v>
      </c>
      <c r="J18" s="76">
        <v>3043869</v>
      </c>
      <c r="K18" s="77">
        <v>72026617</v>
      </c>
      <c r="L18" s="77">
        <f t="shared" si="2"/>
        <v>75070486</v>
      </c>
      <c r="M18" s="39">
        <f t="shared" si="3"/>
        <v>0.5608343804863472</v>
      </c>
      <c r="N18" s="104">
        <v>974535</v>
      </c>
      <c r="O18" s="105">
        <v>23863338</v>
      </c>
      <c r="P18" s="106">
        <f t="shared" si="4"/>
        <v>24837873</v>
      </c>
      <c r="Q18" s="39">
        <f t="shared" si="5"/>
        <v>0.1855580516230249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4018404</v>
      </c>
      <c r="AA18" s="77">
        <f t="shared" si="11"/>
        <v>95889955</v>
      </c>
      <c r="AB18" s="77">
        <f t="shared" si="12"/>
        <v>99908359</v>
      </c>
      <c r="AC18" s="39">
        <f t="shared" si="13"/>
        <v>0.7463924321093721</v>
      </c>
      <c r="AD18" s="76">
        <v>11843651</v>
      </c>
      <c r="AE18" s="77">
        <v>9955678</v>
      </c>
      <c r="AF18" s="77">
        <f t="shared" si="14"/>
        <v>21799329</v>
      </c>
      <c r="AG18" s="39">
        <f t="shared" si="15"/>
        <v>0.9289662071291672</v>
      </c>
      <c r="AH18" s="39">
        <f t="shared" si="16"/>
        <v>0.13938704260117363</v>
      </c>
      <c r="AI18" s="12">
        <v>61350307</v>
      </c>
      <c r="AJ18" s="12">
        <v>61350307</v>
      </c>
      <c r="AK18" s="12">
        <v>56992362</v>
      </c>
      <c r="AL18" s="12"/>
    </row>
    <row r="19" spans="1:38" s="13" customFormat="1" ht="12.75">
      <c r="A19" s="29" t="s">
        <v>96</v>
      </c>
      <c r="B19" s="59" t="s">
        <v>206</v>
      </c>
      <c r="C19" s="131" t="s">
        <v>207</v>
      </c>
      <c r="D19" s="76">
        <v>91719629</v>
      </c>
      <c r="E19" s="77">
        <v>39504500</v>
      </c>
      <c r="F19" s="79">
        <f t="shared" si="0"/>
        <v>131224129</v>
      </c>
      <c r="G19" s="76">
        <v>91719629</v>
      </c>
      <c r="H19" s="77">
        <v>39504500</v>
      </c>
      <c r="I19" s="79">
        <f t="shared" si="1"/>
        <v>131224129</v>
      </c>
      <c r="J19" s="76">
        <v>31882377</v>
      </c>
      <c r="K19" s="77">
        <v>6103381</v>
      </c>
      <c r="L19" s="77">
        <f t="shared" si="2"/>
        <v>37985758</v>
      </c>
      <c r="M19" s="39">
        <f t="shared" si="3"/>
        <v>0.289472357633252</v>
      </c>
      <c r="N19" s="104">
        <v>21776499</v>
      </c>
      <c r="O19" s="105">
        <v>7937998</v>
      </c>
      <c r="P19" s="106">
        <f t="shared" si="4"/>
        <v>29714497</v>
      </c>
      <c r="Q19" s="39">
        <f t="shared" si="5"/>
        <v>0.22644080190465582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53658876</v>
      </c>
      <c r="AA19" s="77">
        <f t="shared" si="11"/>
        <v>14041379</v>
      </c>
      <c r="AB19" s="77">
        <f t="shared" si="12"/>
        <v>67700255</v>
      </c>
      <c r="AC19" s="39">
        <f t="shared" si="13"/>
        <v>0.5159131595379078</v>
      </c>
      <c r="AD19" s="76">
        <v>4078370</v>
      </c>
      <c r="AE19" s="77">
        <v>4728765</v>
      </c>
      <c r="AF19" s="77">
        <f t="shared" si="14"/>
        <v>8807135</v>
      </c>
      <c r="AG19" s="39">
        <f t="shared" si="15"/>
        <v>0.4939052897792917</v>
      </c>
      <c r="AH19" s="39">
        <f t="shared" si="16"/>
        <v>2.3739118339846046</v>
      </c>
      <c r="AI19" s="12">
        <v>101267571</v>
      </c>
      <c r="AJ19" s="12">
        <v>100655796</v>
      </c>
      <c r="AK19" s="12">
        <v>50016589</v>
      </c>
      <c r="AL19" s="12"/>
    </row>
    <row r="20" spans="1:38" s="13" customFormat="1" ht="12.75">
      <c r="A20" s="29" t="s">
        <v>96</v>
      </c>
      <c r="B20" s="59" t="s">
        <v>70</v>
      </c>
      <c r="C20" s="131" t="s">
        <v>71</v>
      </c>
      <c r="D20" s="76">
        <v>1491936000</v>
      </c>
      <c r="E20" s="77">
        <v>204638000</v>
      </c>
      <c r="F20" s="78">
        <f t="shared" si="0"/>
        <v>1696574000</v>
      </c>
      <c r="G20" s="76">
        <v>1491936000</v>
      </c>
      <c r="H20" s="77">
        <v>204638000</v>
      </c>
      <c r="I20" s="79">
        <f t="shared" si="1"/>
        <v>1696574000</v>
      </c>
      <c r="J20" s="76">
        <v>353634658</v>
      </c>
      <c r="K20" s="77">
        <v>77236633</v>
      </c>
      <c r="L20" s="77">
        <f t="shared" si="2"/>
        <v>430871291</v>
      </c>
      <c r="M20" s="39">
        <f t="shared" si="3"/>
        <v>0.25396551579830884</v>
      </c>
      <c r="N20" s="104">
        <v>278992381</v>
      </c>
      <c r="O20" s="105">
        <v>26535373</v>
      </c>
      <c r="P20" s="106">
        <f t="shared" si="4"/>
        <v>305527754</v>
      </c>
      <c r="Q20" s="39">
        <f t="shared" si="5"/>
        <v>0.18008513274398877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632627039</v>
      </c>
      <c r="AA20" s="77">
        <f t="shared" si="11"/>
        <v>103772006</v>
      </c>
      <c r="AB20" s="77">
        <f t="shared" si="12"/>
        <v>736399045</v>
      </c>
      <c r="AC20" s="39">
        <f t="shared" si="13"/>
        <v>0.4340506485422976</v>
      </c>
      <c r="AD20" s="76">
        <v>174725025</v>
      </c>
      <c r="AE20" s="77">
        <v>27639851</v>
      </c>
      <c r="AF20" s="77">
        <f t="shared" si="14"/>
        <v>202364876</v>
      </c>
      <c r="AG20" s="39">
        <f t="shared" si="15"/>
        <v>0.37729709356932184</v>
      </c>
      <c r="AH20" s="39">
        <f t="shared" si="16"/>
        <v>0.5097864809306136</v>
      </c>
      <c r="AI20" s="12">
        <v>1578947000</v>
      </c>
      <c r="AJ20" s="12">
        <v>1578947000</v>
      </c>
      <c r="AK20" s="12">
        <v>595732114</v>
      </c>
      <c r="AL20" s="12"/>
    </row>
    <row r="21" spans="1:38" s="13" customFormat="1" ht="12.75">
      <c r="A21" s="29" t="s">
        <v>96</v>
      </c>
      <c r="B21" s="59" t="s">
        <v>208</v>
      </c>
      <c r="C21" s="131" t="s">
        <v>209</v>
      </c>
      <c r="D21" s="76">
        <v>259170000</v>
      </c>
      <c r="E21" s="77">
        <v>45642000</v>
      </c>
      <c r="F21" s="78">
        <f t="shared" si="0"/>
        <v>304812000</v>
      </c>
      <c r="G21" s="76">
        <v>259170000</v>
      </c>
      <c r="H21" s="77">
        <v>45642000</v>
      </c>
      <c r="I21" s="79">
        <f t="shared" si="1"/>
        <v>304812000</v>
      </c>
      <c r="J21" s="76">
        <v>56237891</v>
      </c>
      <c r="K21" s="77">
        <v>7131807</v>
      </c>
      <c r="L21" s="77">
        <f t="shared" si="2"/>
        <v>63369698</v>
      </c>
      <c r="M21" s="39">
        <f t="shared" si="3"/>
        <v>0.20789764838654645</v>
      </c>
      <c r="N21" s="104">
        <v>66250707</v>
      </c>
      <c r="O21" s="105">
        <v>0</v>
      </c>
      <c r="P21" s="106">
        <f t="shared" si="4"/>
        <v>66250707</v>
      </c>
      <c r="Q21" s="39">
        <f t="shared" si="5"/>
        <v>0.21734940553521515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122488598</v>
      </c>
      <c r="AA21" s="77">
        <f t="shared" si="11"/>
        <v>7131807</v>
      </c>
      <c r="AB21" s="77">
        <f t="shared" si="12"/>
        <v>129620405</v>
      </c>
      <c r="AC21" s="39">
        <f t="shared" si="13"/>
        <v>0.4252470539217616</v>
      </c>
      <c r="AD21" s="76">
        <v>45308271</v>
      </c>
      <c r="AE21" s="77">
        <v>6606665</v>
      </c>
      <c r="AF21" s="77">
        <f t="shared" si="14"/>
        <v>51914936</v>
      </c>
      <c r="AG21" s="39">
        <f t="shared" si="15"/>
        <v>0.40144078840169145</v>
      </c>
      <c r="AH21" s="39">
        <f t="shared" si="16"/>
        <v>0.27613962579092854</v>
      </c>
      <c r="AI21" s="12">
        <v>300049889</v>
      </c>
      <c r="AJ21" s="12">
        <v>300049889</v>
      </c>
      <c r="AK21" s="12">
        <v>120452264</v>
      </c>
      <c r="AL21" s="12"/>
    </row>
    <row r="22" spans="1:38" s="13" customFormat="1" ht="12.75">
      <c r="A22" s="29" t="s">
        <v>115</v>
      </c>
      <c r="B22" s="59" t="s">
        <v>210</v>
      </c>
      <c r="C22" s="131" t="s">
        <v>211</v>
      </c>
      <c r="D22" s="76">
        <v>98590000</v>
      </c>
      <c r="E22" s="77">
        <v>8175000</v>
      </c>
      <c r="F22" s="78">
        <f t="shared" si="0"/>
        <v>106765000</v>
      </c>
      <c r="G22" s="76">
        <v>98590000</v>
      </c>
      <c r="H22" s="77">
        <v>8175000</v>
      </c>
      <c r="I22" s="79">
        <f t="shared" si="1"/>
        <v>106765000</v>
      </c>
      <c r="J22" s="76">
        <v>40297474</v>
      </c>
      <c r="K22" s="77">
        <v>600375</v>
      </c>
      <c r="L22" s="77">
        <f t="shared" si="2"/>
        <v>40897849</v>
      </c>
      <c r="M22" s="39">
        <f t="shared" si="3"/>
        <v>0.3830641970683276</v>
      </c>
      <c r="N22" s="104">
        <v>32210284</v>
      </c>
      <c r="O22" s="105">
        <v>2969361</v>
      </c>
      <c r="P22" s="106">
        <f t="shared" si="4"/>
        <v>35179645</v>
      </c>
      <c r="Q22" s="39">
        <f t="shared" si="5"/>
        <v>0.32950540907600806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72507758</v>
      </c>
      <c r="AA22" s="77">
        <f t="shared" si="11"/>
        <v>3569736</v>
      </c>
      <c r="AB22" s="77">
        <f t="shared" si="12"/>
        <v>76077494</v>
      </c>
      <c r="AC22" s="39">
        <f t="shared" si="13"/>
        <v>0.7125696061443357</v>
      </c>
      <c r="AD22" s="76">
        <v>36410114</v>
      </c>
      <c r="AE22" s="77">
        <v>223228</v>
      </c>
      <c r="AF22" s="77">
        <f t="shared" si="14"/>
        <v>36633342</v>
      </c>
      <c r="AG22" s="39">
        <f t="shared" si="15"/>
        <v>0.7363970393123727</v>
      </c>
      <c r="AH22" s="39">
        <f t="shared" si="16"/>
        <v>-0.03968234729989961</v>
      </c>
      <c r="AI22" s="12">
        <v>112906744</v>
      </c>
      <c r="AJ22" s="12">
        <v>116272960</v>
      </c>
      <c r="AK22" s="12">
        <v>83144192</v>
      </c>
      <c r="AL22" s="12"/>
    </row>
    <row r="23" spans="1:38" s="55" customFormat="1" ht="12.75">
      <c r="A23" s="60"/>
      <c r="B23" s="61" t="s">
        <v>212</v>
      </c>
      <c r="C23" s="135"/>
      <c r="D23" s="80">
        <f>SUM(D17:D22)</f>
        <v>2163460085</v>
      </c>
      <c r="E23" s="81">
        <f>SUM(E17:E22)</f>
        <v>399492500</v>
      </c>
      <c r="F23" s="89">
        <f t="shared" si="0"/>
        <v>2562952585</v>
      </c>
      <c r="G23" s="80">
        <f>SUM(G17:G22)</f>
        <v>2163460085</v>
      </c>
      <c r="H23" s="81">
        <f>SUM(H17:H22)</f>
        <v>399492500</v>
      </c>
      <c r="I23" s="82">
        <f t="shared" si="1"/>
        <v>2562952585</v>
      </c>
      <c r="J23" s="80">
        <f>SUM(J17:J22)</f>
        <v>504996332</v>
      </c>
      <c r="K23" s="81">
        <f>SUM(K17:K22)</f>
        <v>168460940</v>
      </c>
      <c r="L23" s="81">
        <f t="shared" si="2"/>
        <v>673457272</v>
      </c>
      <c r="M23" s="43">
        <f t="shared" si="3"/>
        <v>0.2627661845722362</v>
      </c>
      <c r="N23" s="110">
        <f>SUM(N17:N22)</f>
        <v>406525700</v>
      </c>
      <c r="O23" s="111">
        <f>SUM(O17:O22)</f>
        <v>66645549</v>
      </c>
      <c r="P23" s="112">
        <f t="shared" si="4"/>
        <v>473171249</v>
      </c>
      <c r="Q23" s="43">
        <f t="shared" si="5"/>
        <v>0.18461958749033977</v>
      </c>
      <c r="R23" s="110">
        <f>SUM(R17:R22)</f>
        <v>0</v>
      </c>
      <c r="S23" s="112">
        <f>SUM(S17:S22)</f>
        <v>0</v>
      </c>
      <c r="T23" s="112">
        <f t="shared" si="6"/>
        <v>0</v>
      </c>
      <c r="U23" s="43">
        <f t="shared" si="7"/>
        <v>0</v>
      </c>
      <c r="V23" s="110">
        <f>SUM(V17:V22)</f>
        <v>0</v>
      </c>
      <c r="W23" s="112">
        <f>SUM(W17:W22)</f>
        <v>0</v>
      </c>
      <c r="X23" s="112">
        <f t="shared" si="8"/>
        <v>0</v>
      </c>
      <c r="Y23" s="43">
        <f t="shared" si="9"/>
        <v>0</v>
      </c>
      <c r="Z23" s="80">
        <f t="shared" si="10"/>
        <v>911522032</v>
      </c>
      <c r="AA23" s="81">
        <f t="shared" si="11"/>
        <v>235106489</v>
      </c>
      <c r="AB23" s="81">
        <f t="shared" si="12"/>
        <v>1146628521</v>
      </c>
      <c r="AC23" s="43">
        <f t="shared" si="13"/>
        <v>0.447385772062576</v>
      </c>
      <c r="AD23" s="80">
        <f>SUM(AD17:AD22)</f>
        <v>290582142</v>
      </c>
      <c r="AE23" s="81">
        <f>SUM(AE17:AE22)</f>
        <v>58811605</v>
      </c>
      <c r="AF23" s="81">
        <f t="shared" si="14"/>
        <v>349393747</v>
      </c>
      <c r="AG23" s="43">
        <f t="shared" si="15"/>
        <v>0.4211936375672019</v>
      </c>
      <c r="AH23" s="43">
        <f t="shared" si="16"/>
        <v>0.35426364399131627</v>
      </c>
      <c r="AI23" s="62">
        <f>SUM(AI17:AI22)</f>
        <v>2343585052</v>
      </c>
      <c r="AJ23" s="62">
        <f>SUM(AJ17:AJ22)</f>
        <v>2340950771</v>
      </c>
      <c r="AK23" s="62">
        <f>SUM(AK17:AK22)</f>
        <v>987103113</v>
      </c>
      <c r="AL23" s="62"/>
    </row>
    <row r="24" spans="1:38" s="13" customFormat="1" ht="12.75">
      <c r="A24" s="29" t="s">
        <v>96</v>
      </c>
      <c r="B24" s="59" t="s">
        <v>213</v>
      </c>
      <c r="C24" s="131" t="s">
        <v>214</v>
      </c>
      <c r="D24" s="76">
        <v>294253270</v>
      </c>
      <c r="E24" s="77">
        <v>76650000</v>
      </c>
      <c r="F24" s="78">
        <f t="shared" si="0"/>
        <v>370903270</v>
      </c>
      <c r="G24" s="76">
        <v>294253270</v>
      </c>
      <c r="H24" s="77">
        <v>76650000</v>
      </c>
      <c r="I24" s="79">
        <f t="shared" si="1"/>
        <v>370903270</v>
      </c>
      <c r="J24" s="76">
        <v>48441869</v>
      </c>
      <c r="K24" s="77">
        <v>14404034</v>
      </c>
      <c r="L24" s="77">
        <f t="shared" si="2"/>
        <v>62845903</v>
      </c>
      <c r="M24" s="39">
        <f t="shared" si="3"/>
        <v>0.16944014270890628</v>
      </c>
      <c r="N24" s="104">
        <v>171432980</v>
      </c>
      <c r="O24" s="105">
        <v>9977017</v>
      </c>
      <c r="P24" s="106">
        <f t="shared" si="4"/>
        <v>181409997</v>
      </c>
      <c r="Q24" s="39">
        <f t="shared" si="5"/>
        <v>0.4891032559513428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219874849</v>
      </c>
      <c r="AA24" s="77">
        <f t="shared" si="11"/>
        <v>24381051</v>
      </c>
      <c r="AB24" s="77">
        <f t="shared" si="12"/>
        <v>244255900</v>
      </c>
      <c r="AC24" s="39">
        <f t="shared" si="13"/>
        <v>0.658543398660249</v>
      </c>
      <c r="AD24" s="76">
        <v>29783899</v>
      </c>
      <c r="AE24" s="77">
        <v>10831530</v>
      </c>
      <c r="AF24" s="77">
        <f t="shared" si="14"/>
        <v>40615429</v>
      </c>
      <c r="AG24" s="39">
        <f t="shared" si="15"/>
        <v>0.2991716825413192</v>
      </c>
      <c r="AH24" s="39">
        <f t="shared" si="16"/>
        <v>3.46652913600888</v>
      </c>
      <c r="AI24" s="12">
        <v>459004692</v>
      </c>
      <c r="AJ24" s="12">
        <v>459004692</v>
      </c>
      <c r="AK24" s="12">
        <v>137321206</v>
      </c>
      <c r="AL24" s="12"/>
    </row>
    <row r="25" spans="1:38" s="13" customFormat="1" ht="12.75">
      <c r="A25" s="29" t="s">
        <v>96</v>
      </c>
      <c r="B25" s="59" t="s">
        <v>215</v>
      </c>
      <c r="C25" s="131" t="s">
        <v>216</v>
      </c>
      <c r="D25" s="76">
        <v>465428000</v>
      </c>
      <c r="E25" s="77">
        <v>67647000</v>
      </c>
      <c r="F25" s="78">
        <f t="shared" si="0"/>
        <v>533075000</v>
      </c>
      <c r="G25" s="76">
        <v>465428000</v>
      </c>
      <c r="H25" s="77">
        <v>67647000</v>
      </c>
      <c r="I25" s="79">
        <f t="shared" si="1"/>
        <v>533075000</v>
      </c>
      <c r="J25" s="76">
        <v>144319551</v>
      </c>
      <c r="K25" s="77">
        <v>6964611</v>
      </c>
      <c r="L25" s="77">
        <f t="shared" si="2"/>
        <v>151284162</v>
      </c>
      <c r="M25" s="39">
        <f t="shared" si="3"/>
        <v>0.2837952670824931</v>
      </c>
      <c r="N25" s="104">
        <v>87136105</v>
      </c>
      <c r="O25" s="105">
        <v>16109602</v>
      </c>
      <c r="P25" s="106">
        <f t="shared" si="4"/>
        <v>103245707</v>
      </c>
      <c r="Q25" s="39">
        <f t="shared" si="5"/>
        <v>0.1936795141396614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231455656</v>
      </c>
      <c r="AA25" s="77">
        <f t="shared" si="11"/>
        <v>23074213</v>
      </c>
      <c r="AB25" s="77">
        <f t="shared" si="12"/>
        <v>254529869</v>
      </c>
      <c r="AC25" s="39">
        <f t="shared" si="13"/>
        <v>0.4774747812221545</v>
      </c>
      <c r="AD25" s="76">
        <v>106967481</v>
      </c>
      <c r="AE25" s="77">
        <v>20152685</v>
      </c>
      <c r="AF25" s="77">
        <f t="shared" si="14"/>
        <v>127120166</v>
      </c>
      <c r="AG25" s="39">
        <f t="shared" si="15"/>
        <v>0.4352866117027889</v>
      </c>
      <c r="AH25" s="39">
        <f t="shared" si="16"/>
        <v>-0.18781016223657232</v>
      </c>
      <c r="AI25" s="12">
        <v>571163000</v>
      </c>
      <c r="AJ25" s="12">
        <v>451362000</v>
      </c>
      <c r="AK25" s="12">
        <v>248619607</v>
      </c>
      <c r="AL25" s="12"/>
    </row>
    <row r="26" spans="1:38" s="13" customFormat="1" ht="12.75">
      <c r="A26" s="29" t="s">
        <v>96</v>
      </c>
      <c r="B26" s="59" t="s">
        <v>217</v>
      </c>
      <c r="C26" s="131" t="s">
        <v>218</v>
      </c>
      <c r="D26" s="76">
        <v>147468000</v>
      </c>
      <c r="E26" s="77">
        <v>38194830</v>
      </c>
      <c r="F26" s="78">
        <f t="shared" si="0"/>
        <v>185662830</v>
      </c>
      <c r="G26" s="76">
        <v>147468000</v>
      </c>
      <c r="H26" s="77">
        <v>38194830</v>
      </c>
      <c r="I26" s="79">
        <f t="shared" si="1"/>
        <v>185662830</v>
      </c>
      <c r="J26" s="76">
        <v>99674027</v>
      </c>
      <c r="K26" s="77">
        <v>7003932</v>
      </c>
      <c r="L26" s="77">
        <f t="shared" si="2"/>
        <v>106677959</v>
      </c>
      <c r="M26" s="39">
        <f t="shared" si="3"/>
        <v>0.5745789773860498</v>
      </c>
      <c r="N26" s="104">
        <v>5094662</v>
      </c>
      <c r="O26" s="105">
        <v>3743792</v>
      </c>
      <c r="P26" s="106">
        <f t="shared" si="4"/>
        <v>8838454</v>
      </c>
      <c r="Q26" s="39">
        <f t="shared" si="5"/>
        <v>0.04760486522800498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104768689</v>
      </c>
      <c r="AA26" s="77">
        <f t="shared" si="11"/>
        <v>10747724</v>
      </c>
      <c r="AB26" s="77">
        <f t="shared" si="12"/>
        <v>115516413</v>
      </c>
      <c r="AC26" s="39">
        <f t="shared" si="13"/>
        <v>0.6221838426140547</v>
      </c>
      <c r="AD26" s="76">
        <v>45348384</v>
      </c>
      <c r="AE26" s="77">
        <v>8530918</v>
      </c>
      <c r="AF26" s="77">
        <f t="shared" si="14"/>
        <v>53879302</v>
      </c>
      <c r="AG26" s="39">
        <f t="shared" si="15"/>
        <v>0.6741136595599909</v>
      </c>
      <c r="AH26" s="39">
        <f t="shared" si="16"/>
        <v>-0.8359582683532166</v>
      </c>
      <c r="AI26" s="12">
        <v>176360000</v>
      </c>
      <c r="AJ26" s="12">
        <v>143748000</v>
      </c>
      <c r="AK26" s="12">
        <v>118886685</v>
      </c>
      <c r="AL26" s="12"/>
    </row>
    <row r="27" spans="1:38" s="13" customFormat="1" ht="12.75">
      <c r="A27" s="29" t="s">
        <v>96</v>
      </c>
      <c r="B27" s="59" t="s">
        <v>219</v>
      </c>
      <c r="C27" s="131" t="s">
        <v>220</v>
      </c>
      <c r="D27" s="76">
        <v>1112226033</v>
      </c>
      <c r="E27" s="77">
        <v>458350000</v>
      </c>
      <c r="F27" s="78">
        <f t="shared" si="0"/>
        <v>1570576033</v>
      </c>
      <c r="G27" s="76">
        <v>1112226033</v>
      </c>
      <c r="H27" s="77">
        <v>458350000</v>
      </c>
      <c r="I27" s="79">
        <f t="shared" si="1"/>
        <v>1570576033</v>
      </c>
      <c r="J27" s="76">
        <v>281351741</v>
      </c>
      <c r="K27" s="77">
        <v>50381100</v>
      </c>
      <c r="L27" s="77">
        <f t="shared" si="2"/>
        <v>331732841</v>
      </c>
      <c r="M27" s="39">
        <f t="shared" si="3"/>
        <v>0.2112173075545716</v>
      </c>
      <c r="N27" s="104">
        <v>327605828</v>
      </c>
      <c r="O27" s="105">
        <v>74211873</v>
      </c>
      <c r="P27" s="106">
        <f t="shared" si="4"/>
        <v>401817701</v>
      </c>
      <c r="Q27" s="39">
        <f t="shared" si="5"/>
        <v>0.2558409733481524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608957569</v>
      </c>
      <c r="AA27" s="77">
        <f t="shared" si="11"/>
        <v>124592973</v>
      </c>
      <c r="AB27" s="77">
        <f t="shared" si="12"/>
        <v>733550542</v>
      </c>
      <c r="AC27" s="39">
        <f t="shared" si="13"/>
        <v>0.46705828090272405</v>
      </c>
      <c r="AD27" s="76">
        <v>287763272</v>
      </c>
      <c r="AE27" s="77">
        <v>69453658</v>
      </c>
      <c r="AF27" s="77">
        <f t="shared" si="14"/>
        <v>357216930</v>
      </c>
      <c r="AG27" s="39">
        <f t="shared" si="15"/>
        <v>0.531388039662479</v>
      </c>
      <c r="AH27" s="39">
        <f t="shared" si="16"/>
        <v>0.12485626311160569</v>
      </c>
      <c r="AI27" s="12">
        <v>1301130572</v>
      </c>
      <c r="AJ27" s="12">
        <v>1223986649</v>
      </c>
      <c r="AK27" s="12">
        <v>691405224</v>
      </c>
      <c r="AL27" s="12"/>
    </row>
    <row r="28" spans="1:38" s="13" customFormat="1" ht="12.75">
      <c r="A28" s="29" t="s">
        <v>96</v>
      </c>
      <c r="B28" s="59" t="s">
        <v>221</v>
      </c>
      <c r="C28" s="131" t="s">
        <v>222</v>
      </c>
      <c r="D28" s="76">
        <v>107767000</v>
      </c>
      <c r="E28" s="77">
        <v>77617000</v>
      </c>
      <c r="F28" s="78">
        <f t="shared" si="0"/>
        <v>185384000</v>
      </c>
      <c r="G28" s="76">
        <v>107767000</v>
      </c>
      <c r="H28" s="77">
        <v>77617000</v>
      </c>
      <c r="I28" s="79">
        <f t="shared" si="1"/>
        <v>185384000</v>
      </c>
      <c r="J28" s="76">
        <v>34767569</v>
      </c>
      <c r="K28" s="77">
        <v>7655077</v>
      </c>
      <c r="L28" s="77">
        <f t="shared" si="2"/>
        <v>42422646</v>
      </c>
      <c r="M28" s="39">
        <f t="shared" si="3"/>
        <v>0.22883660941613085</v>
      </c>
      <c r="N28" s="104">
        <v>30423983</v>
      </c>
      <c r="O28" s="105">
        <v>5853343</v>
      </c>
      <c r="P28" s="106">
        <f t="shared" si="4"/>
        <v>36277326</v>
      </c>
      <c r="Q28" s="39">
        <f t="shared" si="5"/>
        <v>0.19568747033185172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65191552</v>
      </c>
      <c r="AA28" s="77">
        <f t="shared" si="11"/>
        <v>13508420</v>
      </c>
      <c r="AB28" s="77">
        <f t="shared" si="12"/>
        <v>78699972</v>
      </c>
      <c r="AC28" s="39">
        <f t="shared" si="13"/>
        <v>0.42452407974798256</v>
      </c>
      <c r="AD28" s="76">
        <v>22707674</v>
      </c>
      <c r="AE28" s="77">
        <v>13025633</v>
      </c>
      <c r="AF28" s="77">
        <f t="shared" si="14"/>
        <v>35733307</v>
      </c>
      <c r="AG28" s="39">
        <f t="shared" si="15"/>
        <v>0.3987094747531662</v>
      </c>
      <c r="AH28" s="39">
        <f t="shared" si="16"/>
        <v>0.01522442353292397</v>
      </c>
      <c r="AI28" s="12">
        <v>186704600</v>
      </c>
      <c r="AJ28" s="12">
        <v>137643170</v>
      </c>
      <c r="AK28" s="12">
        <v>74440893</v>
      </c>
      <c r="AL28" s="12"/>
    </row>
    <row r="29" spans="1:38" s="13" customFormat="1" ht="12.75">
      <c r="A29" s="29" t="s">
        <v>96</v>
      </c>
      <c r="B29" s="59" t="s">
        <v>223</v>
      </c>
      <c r="C29" s="131" t="s">
        <v>224</v>
      </c>
      <c r="D29" s="76">
        <v>166390406</v>
      </c>
      <c r="E29" s="77">
        <v>40276461</v>
      </c>
      <c r="F29" s="78">
        <f t="shared" si="0"/>
        <v>206666867</v>
      </c>
      <c r="G29" s="76">
        <v>166390406</v>
      </c>
      <c r="H29" s="77">
        <v>40276461</v>
      </c>
      <c r="I29" s="79">
        <f t="shared" si="1"/>
        <v>206666867</v>
      </c>
      <c r="J29" s="76">
        <v>50153994</v>
      </c>
      <c r="K29" s="77">
        <v>12238927</v>
      </c>
      <c r="L29" s="77">
        <f t="shared" si="2"/>
        <v>62392921</v>
      </c>
      <c r="M29" s="39">
        <f t="shared" si="3"/>
        <v>0.30190093799602624</v>
      </c>
      <c r="N29" s="104">
        <v>35020972</v>
      </c>
      <c r="O29" s="105">
        <v>6839703</v>
      </c>
      <c r="P29" s="106">
        <f t="shared" si="4"/>
        <v>41860675</v>
      </c>
      <c r="Q29" s="39">
        <f t="shared" si="5"/>
        <v>0.20255145688157164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85174966</v>
      </c>
      <c r="AA29" s="77">
        <f t="shared" si="11"/>
        <v>19078630</v>
      </c>
      <c r="AB29" s="77">
        <f t="shared" si="12"/>
        <v>104253596</v>
      </c>
      <c r="AC29" s="39">
        <f t="shared" si="13"/>
        <v>0.5044523948775979</v>
      </c>
      <c r="AD29" s="76">
        <v>25768110</v>
      </c>
      <c r="AE29" s="77">
        <v>5627666</v>
      </c>
      <c r="AF29" s="77">
        <f t="shared" si="14"/>
        <v>31395776</v>
      </c>
      <c r="AG29" s="39">
        <f t="shared" si="15"/>
        <v>0.4334488361548749</v>
      </c>
      <c r="AH29" s="39">
        <f t="shared" si="16"/>
        <v>0.33332187743981856</v>
      </c>
      <c r="AI29" s="12">
        <v>187750969</v>
      </c>
      <c r="AJ29" s="12">
        <v>187810969</v>
      </c>
      <c r="AK29" s="12">
        <v>81380439</v>
      </c>
      <c r="AL29" s="12"/>
    </row>
    <row r="30" spans="1:38" s="13" customFormat="1" ht="12.75">
      <c r="A30" s="29" t="s">
        <v>115</v>
      </c>
      <c r="B30" s="59" t="s">
        <v>225</v>
      </c>
      <c r="C30" s="131" t="s">
        <v>226</v>
      </c>
      <c r="D30" s="76">
        <v>79180050</v>
      </c>
      <c r="E30" s="77">
        <v>13000000</v>
      </c>
      <c r="F30" s="79">
        <f t="shared" si="0"/>
        <v>92180050</v>
      </c>
      <c r="G30" s="76">
        <v>79180050</v>
      </c>
      <c r="H30" s="77">
        <v>13000000</v>
      </c>
      <c r="I30" s="79">
        <f t="shared" si="1"/>
        <v>92180050</v>
      </c>
      <c r="J30" s="76">
        <v>33144934</v>
      </c>
      <c r="K30" s="77">
        <v>1534925</v>
      </c>
      <c r="L30" s="77">
        <f t="shared" si="2"/>
        <v>34679859</v>
      </c>
      <c r="M30" s="39">
        <f t="shared" si="3"/>
        <v>0.37621870458955053</v>
      </c>
      <c r="N30" s="104">
        <v>43801569</v>
      </c>
      <c r="O30" s="105">
        <v>712256</v>
      </c>
      <c r="P30" s="106">
        <f t="shared" si="4"/>
        <v>44513825</v>
      </c>
      <c r="Q30" s="39">
        <f t="shared" si="5"/>
        <v>0.4829008554454028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76946503</v>
      </c>
      <c r="AA30" s="77">
        <f t="shared" si="11"/>
        <v>2247181</v>
      </c>
      <c r="AB30" s="77">
        <f t="shared" si="12"/>
        <v>79193684</v>
      </c>
      <c r="AC30" s="39">
        <f t="shared" si="13"/>
        <v>0.8591195600349534</v>
      </c>
      <c r="AD30" s="76">
        <v>31058574</v>
      </c>
      <c r="AE30" s="77">
        <v>606884</v>
      </c>
      <c r="AF30" s="77">
        <f t="shared" si="14"/>
        <v>31665458</v>
      </c>
      <c r="AG30" s="39">
        <f t="shared" si="15"/>
        <v>0.9661003512606354</v>
      </c>
      <c r="AH30" s="39">
        <f t="shared" si="16"/>
        <v>0.40575339222947604</v>
      </c>
      <c r="AI30" s="12">
        <v>64055000</v>
      </c>
      <c r="AJ30" s="12">
        <v>78179282</v>
      </c>
      <c r="AK30" s="12">
        <v>61883558</v>
      </c>
      <c r="AL30" s="12"/>
    </row>
    <row r="31" spans="1:38" s="55" customFormat="1" ht="12.75">
      <c r="A31" s="60"/>
      <c r="B31" s="61" t="s">
        <v>227</v>
      </c>
      <c r="C31" s="135"/>
      <c r="D31" s="80">
        <f>SUM(D24:D30)</f>
        <v>2372712759</v>
      </c>
      <c r="E31" s="81">
        <f>SUM(E24:E30)</f>
        <v>771735291</v>
      </c>
      <c r="F31" s="89">
        <f t="shared" si="0"/>
        <v>3144448050</v>
      </c>
      <c r="G31" s="80">
        <f>SUM(G24:G30)</f>
        <v>2372712759</v>
      </c>
      <c r="H31" s="81">
        <f>SUM(H24:H30)</f>
        <v>771735291</v>
      </c>
      <c r="I31" s="82">
        <f t="shared" si="1"/>
        <v>3144448050</v>
      </c>
      <c r="J31" s="80">
        <f>SUM(J24:J30)</f>
        <v>691853685</v>
      </c>
      <c r="K31" s="81">
        <f>SUM(K24:K30)</f>
        <v>100182606</v>
      </c>
      <c r="L31" s="81">
        <f t="shared" si="2"/>
        <v>792036291</v>
      </c>
      <c r="M31" s="43">
        <f t="shared" si="3"/>
        <v>0.25188404400575165</v>
      </c>
      <c r="N31" s="110">
        <f>SUM(N24:N30)</f>
        <v>700516099</v>
      </c>
      <c r="O31" s="111">
        <f>SUM(O24:O30)</f>
        <v>117447586</v>
      </c>
      <c r="P31" s="112">
        <f t="shared" si="4"/>
        <v>817963685</v>
      </c>
      <c r="Q31" s="43">
        <f t="shared" si="5"/>
        <v>0.26012949554056075</v>
      </c>
      <c r="R31" s="110">
        <f>SUM(R24:R30)</f>
        <v>0</v>
      </c>
      <c r="S31" s="112">
        <f>SUM(S24:S30)</f>
        <v>0</v>
      </c>
      <c r="T31" s="112">
        <f t="shared" si="6"/>
        <v>0</v>
      </c>
      <c r="U31" s="43">
        <f t="shared" si="7"/>
        <v>0</v>
      </c>
      <c r="V31" s="110">
        <f>SUM(V24:V30)</f>
        <v>0</v>
      </c>
      <c r="W31" s="112">
        <f>SUM(W24:W30)</f>
        <v>0</v>
      </c>
      <c r="X31" s="112">
        <f t="shared" si="8"/>
        <v>0</v>
      </c>
      <c r="Y31" s="43">
        <f t="shared" si="9"/>
        <v>0</v>
      </c>
      <c r="Z31" s="80">
        <f t="shared" si="10"/>
        <v>1392369784</v>
      </c>
      <c r="AA31" s="81">
        <f t="shared" si="11"/>
        <v>217630192</v>
      </c>
      <c r="AB31" s="81">
        <f t="shared" si="12"/>
        <v>1609999976</v>
      </c>
      <c r="AC31" s="43">
        <f t="shared" si="13"/>
        <v>0.5120135395463125</v>
      </c>
      <c r="AD31" s="80">
        <f>SUM(AD24:AD30)</f>
        <v>549397394</v>
      </c>
      <c r="AE31" s="81">
        <f>SUM(AE24:AE30)</f>
        <v>128228974</v>
      </c>
      <c r="AF31" s="81">
        <f t="shared" si="14"/>
        <v>677626368</v>
      </c>
      <c r="AG31" s="43">
        <f t="shared" si="15"/>
        <v>0.4799241632599268</v>
      </c>
      <c r="AH31" s="43">
        <f t="shared" si="16"/>
        <v>0.20710132253885383</v>
      </c>
      <c r="AI31" s="62">
        <f>SUM(AI24:AI30)</f>
        <v>2946168833</v>
      </c>
      <c r="AJ31" s="62">
        <f>SUM(AJ24:AJ30)</f>
        <v>2681734762</v>
      </c>
      <c r="AK31" s="62">
        <f>SUM(AK24:AK30)</f>
        <v>1413937612</v>
      </c>
      <c r="AL31" s="62"/>
    </row>
    <row r="32" spans="1:38" s="13" customFormat="1" ht="12.75">
      <c r="A32" s="29" t="s">
        <v>96</v>
      </c>
      <c r="B32" s="59" t="s">
        <v>228</v>
      </c>
      <c r="C32" s="131" t="s">
        <v>229</v>
      </c>
      <c r="D32" s="76">
        <v>467336675</v>
      </c>
      <c r="E32" s="77">
        <v>110007000</v>
      </c>
      <c r="F32" s="78">
        <f t="shared" si="0"/>
        <v>577343675</v>
      </c>
      <c r="G32" s="76">
        <v>467336675</v>
      </c>
      <c r="H32" s="77">
        <v>110007000</v>
      </c>
      <c r="I32" s="79">
        <f t="shared" si="1"/>
        <v>577343675</v>
      </c>
      <c r="J32" s="76">
        <v>144960549</v>
      </c>
      <c r="K32" s="77">
        <v>2049792</v>
      </c>
      <c r="L32" s="77">
        <f t="shared" si="2"/>
        <v>147010341</v>
      </c>
      <c r="M32" s="39">
        <f t="shared" si="3"/>
        <v>0.2546322881254393</v>
      </c>
      <c r="N32" s="104">
        <v>125386327</v>
      </c>
      <c r="O32" s="105">
        <v>2890757</v>
      </c>
      <c r="P32" s="106">
        <f t="shared" si="4"/>
        <v>128277084</v>
      </c>
      <c r="Q32" s="39">
        <f t="shared" si="5"/>
        <v>0.22218496461401435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270346876</v>
      </c>
      <c r="AA32" s="77">
        <f t="shared" si="11"/>
        <v>4940549</v>
      </c>
      <c r="AB32" s="77">
        <f t="shared" si="12"/>
        <v>275287425</v>
      </c>
      <c r="AC32" s="39">
        <f t="shared" si="13"/>
        <v>0.4768172527394537</v>
      </c>
      <c r="AD32" s="76">
        <v>87662528</v>
      </c>
      <c r="AE32" s="77">
        <v>5139622</v>
      </c>
      <c r="AF32" s="77">
        <f t="shared" si="14"/>
        <v>92802150</v>
      </c>
      <c r="AG32" s="39">
        <f t="shared" si="15"/>
        <v>0.48424084553330315</v>
      </c>
      <c r="AH32" s="39">
        <f t="shared" si="16"/>
        <v>0.3822641393545301</v>
      </c>
      <c r="AI32" s="12">
        <v>514329688</v>
      </c>
      <c r="AJ32" s="12">
        <v>514329688</v>
      </c>
      <c r="AK32" s="12">
        <v>249059443</v>
      </c>
      <c r="AL32" s="12"/>
    </row>
    <row r="33" spans="1:38" s="13" customFormat="1" ht="12.75">
      <c r="A33" s="29" t="s">
        <v>96</v>
      </c>
      <c r="B33" s="59" t="s">
        <v>230</v>
      </c>
      <c r="C33" s="131" t="s">
        <v>231</v>
      </c>
      <c r="D33" s="76">
        <v>426835796</v>
      </c>
      <c r="E33" s="77">
        <v>83428000</v>
      </c>
      <c r="F33" s="78">
        <f t="shared" si="0"/>
        <v>510263796</v>
      </c>
      <c r="G33" s="76">
        <v>426835796</v>
      </c>
      <c r="H33" s="77">
        <v>83428000</v>
      </c>
      <c r="I33" s="79">
        <f t="shared" si="1"/>
        <v>510263796</v>
      </c>
      <c r="J33" s="76">
        <v>63764427</v>
      </c>
      <c r="K33" s="77">
        <v>0</v>
      </c>
      <c r="L33" s="77">
        <f t="shared" si="2"/>
        <v>63764427</v>
      </c>
      <c r="M33" s="39">
        <f t="shared" si="3"/>
        <v>0.12496365115427471</v>
      </c>
      <c r="N33" s="104">
        <v>0</v>
      </c>
      <c r="O33" s="105">
        <v>0</v>
      </c>
      <c r="P33" s="106">
        <f t="shared" si="4"/>
        <v>0</v>
      </c>
      <c r="Q33" s="39">
        <f t="shared" si="5"/>
        <v>0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63764427</v>
      </c>
      <c r="AA33" s="77">
        <f t="shared" si="11"/>
        <v>0</v>
      </c>
      <c r="AB33" s="77">
        <f t="shared" si="12"/>
        <v>63764427</v>
      </c>
      <c r="AC33" s="39">
        <f t="shared" si="13"/>
        <v>0.12496365115427471</v>
      </c>
      <c r="AD33" s="76">
        <v>148524649</v>
      </c>
      <c r="AE33" s="77">
        <v>3532144</v>
      </c>
      <c r="AF33" s="77">
        <f t="shared" si="14"/>
        <v>152056793</v>
      </c>
      <c r="AG33" s="39">
        <f t="shared" si="15"/>
        <v>0.45266338406944023</v>
      </c>
      <c r="AH33" s="39">
        <f t="shared" si="16"/>
        <v>-1</v>
      </c>
      <c r="AI33" s="12">
        <v>426793553</v>
      </c>
      <c r="AJ33" s="12">
        <v>762726327</v>
      </c>
      <c r="AK33" s="12">
        <v>193193814</v>
      </c>
      <c r="AL33" s="12"/>
    </row>
    <row r="34" spans="1:38" s="13" customFormat="1" ht="12.75">
      <c r="A34" s="29" t="s">
        <v>96</v>
      </c>
      <c r="B34" s="59" t="s">
        <v>232</v>
      </c>
      <c r="C34" s="131" t="s">
        <v>233</v>
      </c>
      <c r="D34" s="76">
        <v>623230460</v>
      </c>
      <c r="E34" s="77">
        <v>278227290</v>
      </c>
      <c r="F34" s="78">
        <f t="shared" si="0"/>
        <v>901457750</v>
      </c>
      <c r="G34" s="76">
        <v>623230460</v>
      </c>
      <c r="H34" s="77">
        <v>133169410</v>
      </c>
      <c r="I34" s="79">
        <f t="shared" si="1"/>
        <v>756399870</v>
      </c>
      <c r="J34" s="76">
        <v>147375897</v>
      </c>
      <c r="K34" s="77">
        <v>7715780</v>
      </c>
      <c r="L34" s="77">
        <f t="shared" si="2"/>
        <v>155091677</v>
      </c>
      <c r="M34" s="39">
        <f t="shared" si="3"/>
        <v>0.17204541976592913</v>
      </c>
      <c r="N34" s="104">
        <v>141490740</v>
      </c>
      <c r="O34" s="105">
        <v>7913018</v>
      </c>
      <c r="P34" s="106">
        <f t="shared" si="4"/>
        <v>149403758</v>
      </c>
      <c r="Q34" s="39">
        <f t="shared" si="5"/>
        <v>0.16573572971112624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288866637</v>
      </c>
      <c r="AA34" s="77">
        <f t="shared" si="11"/>
        <v>15628798</v>
      </c>
      <c r="AB34" s="77">
        <f t="shared" si="12"/>
        <v>304495435</v>
      </c>
      <c r="AC34" s="39">
        <f t="shared" si="13"/>
        <v>0.33778114947705534</v>
      </c>
      <c r="AD34" s="76">
        <v>78060752</v>
      </c>
      <c r="AE34" s="77">
        <v>7190972</v>
      </c>
      <c r="AF34" s="77">
        <f t="shared" si="14"/>
        <v>85251724</v>
      </c>
      <c r="AG34" s="39">
        <f t="shared" si="15"/>
        <v>0.2552302421113293</v>
      </c>
      <c r="AH34" s="39">
        <f t="shared" si="16"/>
        <v>0.7525013101201332</v>
      </c>
      <c r="AI34" s="12">
        <v>897805570</v>
      </c>
      <c r="AJ34" s="12">
        <v>654814780</v>
      </c>
      <c r="AK34" s="12">
        <v>229147133</v>
      </c>
      <c r="AL34" s="12"/>
    </row>
    <row r="35" spans="1:38" s="13" customFormat="1" ht="12.75">
      <c r="A35" s="29" t="s">
        <v>96</v>
      </c>
      <c r="B35" s="59" t="s">
        <v>234</v>
      </c>
      <c r="C35" s="131" t="s">
        <v>235</v>
      </c>
      <c r="D35" s="76">
        <v>164896383</v>
      </c>
      <c r="E35" s="77">
        <v>37738000</v>
      </c>
      <c r="F35" s="78">
        <f t="shared" si="0"/>
        <v>202634383</v>
      </c>
      <c r="G35" s="76">
        <v>164896383</v>
      </c>
      <c r="H35" s="77">
        <v>37738000</v>
      </c>
      <c r="I35" s="79">
        <f t="shared" si="1"/>
        <v>202634383</v>
      </c>
      <c r="J35" s="76">
        <v>46112210</v>
      </c>
      <c r="K35" s="77">
        <v>15246288</v>
      </c>
      <c r="L35" s="77">
        <f t="shared" si="2"/>
        <v>61358498</v>
      </c>
      <c r="M35" s="39">
        <f t="shared" si="3"/>
        <v>0.302803981691498</v>
      </c>
      <c r="N35" s="104">
        <v>41505929</v>
      </c>
      <c r="O35" s="105">
        <v>11470065</v>
      </c>
      <c r="P35" s="106">
        <f t="shared" si="4"/>
        <v>52975994</v>
      </c>
      <c r="Q35" s="39">
        <f t="shared" si="5"/>
        <v>0.2614363525858294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87618139</v>
      </c>
      <c r="AA35" s="77">
        <f t="shared" si="11"/>
        <v>26716353</v>
      </c>
      <c r="AB35" s="77">
        <f t="shared" si="12"/>
        <v>114334492</v>
      </c>
      <c r="AC35" s="39">
        <f t="shared" si="13"/>
        <v>0.5642403342773274</v>
      </c>
      <c r="AD35" s="76">
        <v>37181758</v>
      </c>
      <c r="AE35" s="77">
        <v>2594000</v>
      </c>
      <c r="AF35" s="77">
        <f t="shared" si="14"/>
        <v>39775758</v>
      </c>
      <c r="AG35" s="39">
        <f t="shared" si="15"/>
        <v>0.5956752224921087</v>
      </c>
      <c r="AH35" s="39">
        <f t="shared" si="16"/>
        <v>0.33186635940413756</v>
      </c>
      <c r="AI35" s="12">
        <v>151490429</v>
      </c>
      <c r="AJ35" s="12">
        <v>201425065</v>
      </c>
      <c r="AK35" s="12">
        <v>90239095</v>
      </c>
      <c r="AL35" s="12"/>
    </row>
    <row r="36" spans="1:38" s="13" customFormat="1" ht="12.75">
      <c r="A36" s="29" t="s">
        <v>115</v>
      </c>
      <c r="B36" s="59" t="s">
        <v>236</v>
      </c>
      <c r="C36" s="131" t="s">
        <v>237</v>
      </c>
      <c r="D36" s="76">
        <v>218830870</v>
      </c>
      <c r="E36" s="77">
        <v>6435000</v>
      </c>
      <c r="F36" s="78">
        <f t="shared" si="0"/>
        <v>225265870</v>
      </c>
      <c r="G36" s="76">
        <v>218830870</v>
      </c>
      <c r="H36" s="77">
        <v>6435000</v>
      </c>
      <c r="I36" s="79">
        <f t="shared" si="1"/>
        <v>225265870</v>
      </c>
      <c r="J36" s="76">
        <v>56101178</v>
      </c>
      <c r="K36" s="77">
        <v>57448</v>
      </c>
      <c r="L36" s="77">
        <f t="shared" si="2"/>
        <v>56158626</v>
      </c>
      <c r="M36" s="39">
        <f t="shared" si="3"/>
        <v>0.2492993101884453</v>
      </c>
      <c r="N36" s="104">
        <v>49333745</v>
      </c>
      <c r="O36" s="105">
        <v>1933867</v>
      </c>
      <c r="P36" s="106">
        <f t="shared" si="4"/>
        <v>51267612</v>
      </c>
      <c r="Q36" s="39">
        <f t="shared" si="5"/>
        <v>0.22758712626994937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105434923</v>
      </c>
      <c r="AA36" s="77">
        <f t="shared" si="11"/>
        <v>1991315</v>
      </c>
      <c r="AB36" s="77">
        <f t="shared" si="12"/>
        <v>107426238</v>
      </c>
      <c r="AC36" s="39">
        <f t="shared" si="13"/>
        <v>0.4768864364583947</v>
      </c>
      <c r="AD36" s="76">
        <v>43947427</v>
      </c>
      <c r="AE36" s="77">
        <v>395372</v>
      </c>
      <c r="AF36" s="77">
        <f t="shared" si="14"/>
        <v>44342799</v>
      </c>
      <c r="AG36" s="39">
        <f t="shared" si="15"/>
        <v>0.424914639579699</v>
      </c>
      <c r="AH36" s="39">
        <f t="shared" si="16"/>
        <v>0.1561654463896156</v>
      </c>
      <c r="AI36" s="12">
        <v>236344900</v>
      </c>
      <c r="AJ36" s="12">
        <v>243776184</v>
      </c>
      <c r="AK36" s="12">
        <v>100426408</v>
      </c>
      <c r="AL36" s="12"/>
    </row>
    <row r="37" spans="1:38" s="55" customFormat="1" ht="12.75">
      <c r="A37" s="60"/>
      <c r="B37" s="61" t="s">
        <v>238</v>
      </c>
      <c r="C37" s="135"/>
      <c r="D37" s="80">
        <f>SUM(D32:D36)</f>
        <v>1901130184</v>
      </c>
      <c r="E37" s="81">
        <f>SUM(E32:E36)</f>
        <v>515835290</v>
      </c>
      <c r="F37" s="82">
        <f t="shared" si="0"/>
        <v>2416965474</v>
      </c>
      <c r="G37" s="80">
        <f>SUM(G32:G36)</f>
        <v>1901130184</v>
      </c>
      <c r="H37" s="81">
        <f>SUM(H32:H36)</f>
        <v>370777410</v>
      </c>
      <c r="I37" s="89">
        <f t="shared" si="1"/>
        <v>2271907594</v>
      </c>
      <c r="J37" s="80">
        <f>SUM(J32:J36)</f>
        <v>458314261</v>
      </c>
      <c r="K37" s="91">
        <f>SUM(K32:K36)</f>
        <v>25069308</v>
      </c>
      <c r="L37" s="81">
        <f t="shared" si="2"/>
        <v>483383569</v>
      </c>
      <c r="M37" s="43">
        <f t="shared" si="3"/>
        <v>0.19999605877696539</v>
      </c>
      <c r="N37" s="110">
        <f>SUM(N32:N36)</f>
        <v>357716741</v>
      </c>
      <c r="O37" s="111">
        <f>SUM(O32:O36)</f>
        <v>24207707</v>
      </c>
      <c r="P37" s="112">
        <f t="shared" si="4"/>
        <v>381924448</v>
      </c>
      <c r="Q37" s="43">
        <f t="shared" si="5"/>
        <v>0.1580181645573643</v>
      </c>
      <c r="R37" s="110">
        <f>SUM(R32:R36)</f>
        <v>0</v>
      </c>
      <c r="S37" s="112">
        <f>SUM(S32:S36)</f>
        <v>0</v>
      </c>
      <c r="T37" s="112">
        <f t="shared" si="6"/>
        <v>0</v>
      </c>
      <c r="U37" s="43">
        <f t="shared" si="7"/>
        <v>0</v>
      </c>
      <c r="V37" s="110">
        <f>SUM(V32:V36)</f>
        <v>0</v>
      </c>
      <c r="W37" s="112">
        <f>SUM(W32:W36)</f>
        <v>0</v>
      </c>
      <c r="X37" s="112">
        <f t="shared" si="8"/>
        <v>0</v>
      </c>
      <c r="Y37" s="43">
        <f t="shared" si="9"/>
        <v>0</v>
      </c>
      <c r="Z37" s="80">
        <f t="shared" si="10"/>
        <v>816031002</v>
      </c>
      <c r="AA37" s="81">
        <f t="shared" si="11"/>
        <v>49277015</v>
      </c>
      <c r="AB37" s="81">
        <f t="shared" si="12"/>
        <v>865308017</v>
      </c>
      <c r="AC37" s="43">
        <f t="shared" si="13"/>
        <v>0.3580142233343297</v>
      </c>
      <c r="AD37" s="80">
        <f>SUM(AD32:AD36)</f>
        <v>395377114</v>
      </c>
      <c r="AE37" s="81">
        <f>SUM(AE32:AE36)</f>
        <v>18852110</v>
      </c>
      <c r="AF37" s="81">
        <f t="shared" si="14"/>
        <v>414229224</v>
      </c>
      <c r="AG37" s="43">
        <f t="shared" si="15"/>
        <v>0.3871383940106023</v>
      </c>
      <c r="AH37" s="43">
        <f t="shared" si="16"/>
        <v>-0.07798767959452324</v>
      </c>
      <c r="AI37" s="62">
        <f>SUM(AI32:AI36)</f>
        <v>2226764140</v>
      </c>
      <c r="AJ37" s="62">
        <f>SUM(AJ32:AJ36)</f>
        <v>2377072044</v>
      </c>
      <c r="AK37" s="62">
        <f>SUM(AK32:AK36)</f>
        <v>862065893</v>
      </c>
      <c r="AL37" s="62"/>
    </row>
    <row r="38" spans="1:38" s="55" customFormat="1" ht="12.75">
      <c r="A38" s="60"/>
      <c r="B38" s="61" t="s">
        <v>239</v>
      </c>
      <c r="C38" s="135"/>
      <c r="D38" s="80">
        <f>SUM(D9,D11:D15,D17:D22,D24:D30,D32:D36)</f>
        <v>10721903735</v>
      </c>
      <c r="E38" s="81">
        <f>SUM(E9,E11:E15,E17:E22,E24:E30,E32:E36)</f>
        <v>2630520617</v>
      </c>
      <c r="F38" s="82">
        <f t="shared" si="0"/>
        <v>13352424352</v>
      </c>
      <c r="G38" s="80">
        <f>SUM(G9,G11:G15,G17:G22,G24:G30,G32:G36)</f>
        <v>10721903795</v>
      </c>
      <c r="H38" s="81">
        <f>SUM(H9,H11:H15,H17:H22,H24:H30,H32:H36)</f>
        <v>2466944737</v>
      </c>
      <c r="I38" s="89">
        <f t="shared" si="1"/>
        <v>13188848532</v>
      </c>
      <c r="J38" s="80">
        <f>SUM(J9,J11:J15,J17:J22,J24:J30,J32:J36)</f>
        <v>2790426071</v>
      </c>
      <c r="K38" s="91">
        <f>SUM(K9,K11:K15,K17:K22,K24:K30,K32:K36)</f>
        <v>407707085</v>
      </c>
      <c r="L38" s="81">
        <f t="shared" si="2"/>
        <v>3198133156</v>
      </c>
      <c r="M38" s="43">
        <f t="shared" si="3"/>
        <v>0.23951703987905132</v>
      </c>
      <c r="N38" s="110">
        <f>SUM(N9,N11:N15,N17:N22,N24:N30,N32:N36)</f>
        <v>2550066710</v>
      </c>
      <c r="O38" s="111">
        <f>SUM(O9,O11:O15,O17:O22,O24:O30,O32:O36)</f>
        <v>367915458</v>
      </c>
      <c r="P38" s="112">
        <f t="shared" si="4"/>
        <v>2917982168</v>
      </c>
      <c r="Q38" s="43">
        <f t="shared" si="5"/>
        <v>0.21853575733330619</v>
      </c>
      <c r="R38" s="110">
        <f>SUM(R9,R11:R15,R17:R22,R24:R30,R32:R36)</f>
        <v>0</v>
      </c>
      <c r="S38" s="112">
        <f>SUM(S9,S11:S15,S17:S22,S24:S30,S32:S36)</f>
        <v>0</v>
      </c>
      <c r="T38" s="112">
        <f t="shared" si="6"/>
        <v>0</v>
      </c>
      <c r="U38" s="43">
        <f t="shared" si="7"/>
        <v>0</v>
      </c>
      <c r="V38" s="110">
        <f>SUM(V9,V11:V15,V17:V22,V24:V30,V32:V36)</f>
        <v>0</v>
      </c>
      <c r="W38" s="112">
        <f>SUM(W9,W11:W15,W17:W22,W24:W30,W32:W36)</f>
        <v>0</v>
      </c>
      <c r="X38" s="112">
        <f t="shared" si="8"/>
        <v>0</v>
      </c>
      <c r="Y38" s="43">
        <f t="shared" si="9"/>
        <v>0</v>
      </c>
      <c r="Z38" s="80">
        <f t="shared" si="10"/>
        <v>5340492781</v>
      </c>
      <c r="AA38" s="81">
        <f t="shared" si="11"/>
        <v>775622543</v>
      </c>
      <c r="AB38" s="81">
        <f t="shared" si="12"/>
        <v>6116115324</v>
      </c>
      <c r="AC38" s="43">
        <f t="shared" si="13"/>
        <v>0.4580527972123575</v>
      </c>
      <c r="AD38" s="80">
        <f>SUM(AD9,AD11:AD15,AD17:AD22,AD24:AD30,AD32:AD36)</f>
        <v>2143638598</v>
      </c>
      <c r="AE38" s="81">
        <f>SUM(AE9,AE11:AE15,AE17:AE22,AE24:AE30,AE32:AE36)</f>
        <v>358838071</v>
      </c>
      <c r="AF38" s="81">
        <f t="shared" si="14"/>
        <v>2502476669</v>
      </c>
      <c r="AG38" s="43">
        <f t="shared" si="15"/>
        <v>0.46670196286255644</v>
      </c>
      <c r="AH38" s="43">
        <f t="shared" si="16"/>
        <v>0.1660377114189191</v>
      </c>
      <c r="AI38" s="62">
        <f>SUM(AI9,AI11:AI15,AI17:AI22,AI24:AI30,AI32:AI36)</f>
        <v>11500083501</v>
      </c>
      <c r="AJ38" s="62">
        <f>SUM(AJ9,AJ11:AJ15,AJ17:AJ22,AJ24:AJ30,AJ32:AJ36)</f>
        <v>11948152721</v>
      </c>
      <c r="AK38" s="62">
        <f>SUM(AK9,AK11:AK15,AK17:AK22,AK24:AK30,AK32:AK36)</f>
        <v>5367111543</v>
      </c>
      <c r="AL38" s="62"/>
    </row>
    <row r="39" spans="1:38" s="13" customFormat="1" ht="12.75">
      <c r="A39" s="63"/>
      <c r="B39" s="64"/>
      <c r="C39" s="65"/>
      <c r="D39" s="92"/>
      <c r="E39" s="92"/>
      <c r="F39" s="93"/>
      <c r="G39" s="94"/>
      <c r="H39" s="92"/>
      <c r="I39" s="95"/>
      <c r="J39" s="94"/>
      <c r="K39" s="96"/>
      <c r="L39" s="92"/>
      <c r="M39" s="69"/>
      <c r="N39" s="94"/>
      <c r="O39" s="96"/>
      <c r="P39" s="92"/>
      <c r="Q39" s="69"/>
      <c r="R39" s="94"/>
      <c r="S39" s="96"/>
      <c r="T39" s="92"/>
      <c r="U39" s="69"/>
      <c r="V39" s="94"/>
      <c r="W39" s="96"/>
      <c r="X39" s="92"/>
      <c r="Y39" s="69"/>
      <c r="Z39" s="94"/>
      <c r="AA39" s="96"/>
      <c r="AB39" s="92"/>
      <c r="AC39" s="69"/>
      <c r="AD39" s="94"/>
      <c r="AE39" s="92"/>
      <c r="AF39" s="92"/>
      <c r="AG39" s="69"/>
      <c r="AH39" s="69"/>
      <c r="AI39" s="12"/>
      <c r="AJ39" s="12"/>
      <c r="AK39" s="12"/>
      <c r="AL39" s="12"/>
    </row>
    <row r="40" spans="1:38" s="13" customFormat="1" ht="12.75">
      <c r="A40" s="12"/>
      <c r="B40" s="56"/>
      <c r="C40" s="133"/>
      <c r="D40" s="87"/>
      <c r="E40" s="87"/>
      <c r="F40" s="87"/>
      <c r="G40" s="87"/>
      <c r="H40" s="87"/>
      <c r="I40" s="87"/>
      <c r="J40" s="87"/>
      <c r="K40" s="87"/>
      <c r="L40" s="87"/>
      <c r="M40" s="12"/>
      <c r="N40" s="87"/>
      <c r="O40" s="87"/>
      <c r="P40" s="87"/>
      <c r="Q40" s="12"/>
      <c r="R40" s="87"/>
      <c r="S40" s="87"/>
      <c r="T40" s="87"/>
      <c r="U40" s="12"/>
      <c r="V40" s="87"/>
      <c r="W40" s="87"/>
      <c r="X40" s="87"/>
      <c r="Y40" s="12"/>
      <c r="Z40" s="87"/>
      <c r="AA40" s="87"/>
      <c r="AB40" s="87"/>
      <c r="AC40" s="12"/>
      <c r="AD40" s="87"/>
      <c r="AE40" s="87"/>
      <c r="AF40" s="87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24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43</v>
      </c>
      <c r="C9" s="131" t="s">
        <v>44</v>
      </c>
      <c r="D9" s="76">
        <v>19824806871</v>
      </c>
      <c r="E9" s="77">
        <v>2374785485</v>
      </c>
      <c r="F9" s="78">
        <f>$D9+$E9</f>
        <v>22199592356</v>
      </c>
      <c r="G9" s="76">
        <v>19824806871</v>
      </c>
      <c r="H9" s="77">
        <v>2374785485</v>
      </c>
      <c r="I9" s="79">
        <f>$G9+$H9</f>
        <v>22199592356</v>
      </c>
      <c r="J9" s="76">
        <v>5677398547</v>
      </c>
      <c r="K9" s="77">
        <v>186036582</v>
      </c>
      <c r="L9" s="77">
        <f>$J9+$K9</f>
        <v>5863435129</v>
      </c>
      <c r="M9" s="39">
        <f>IF($F9=0,0,$L9/$F9)</f>
        <v>0.2641235494315398</v>
      </c>
      <c r="N9" s="104">
        <v>5050272104</v>
      </c>
      <c r="O9" s="105">
        <v>377235287</v>
      </c>
      <c r="P9" s="106">
        <f>$N9+$O9</f>
        <v>5427507391</v>
      </c>
      <c r="Q9" s="39">
        <f>IF($F9=0,0,$P9/$F9)</f>
        <v>0.24448680426030792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10727670651</v>
      </c>
      <c r="AA9" s="77">
        <f>$K9+$O9</f>
        <v>563271869</v>
      </c>
      <c r="AB9" s="77">
        <f>$Z9+$AA9</f>
        <v>11290942520</v>
      </c>
      <c r="AC9" s="39">
        <f>IF($F9=0,0,$AB9/$F9)</f>
        <v>0.5086103536918478</v>
      </c>
      <c r="AD9" s="76">
        <v>4267416392</v>
      </c>
      <c r="AE9" s="77">
        <v>376226424</v>
      </c>
      <c r="AF9" s="77">
        <f>$AD9+$AE9</f>
        <v>4643642816</v>
      </c>
      <c r="AG9" s="39">
        <f>IF($AI9=0,0,$AK9/$AI9)</f>
        <v>0.5261433114741728</v>
      </c>
      <c r="AH9" s="39">
        <f>IF($AF9=0,0,(($P9/$AF9)-1))</f>
        <v>0.16880380469814327</v>
      </c>
      <c r="AI9" s="12">
        <v>19516336540</v>
      </c>
      <c r="AJ9" s="12">
        <v>19580550273</v>
      </c>
      <c r="AK9" s="12">
        <v>10268389935</v>
      </c>
      <c r="AL9" s="12"/>
    </row>
    <row r="10" spans="1:38" s="13" customFormat="1" ht="12.75">
      <c r="A10" s="29" t="s">
        <v>94</v>
      </c>
      <c r="B10" s="59" t="s">
        <v>47</v>
      </c>
      <c r="C10" s="131" t="s">
        <v>48</v>
      </c>
      <c r="D10" s="76">
        <v>29371286667</v>
      </c>
      <c r="E10" s="77">
        <v>3722199000</v>
      </c>
      <c r="F10" s="79">
        <f aca="true" t="shared" si="0" ref="F10:F24">$D10+$E10</f>
        <v>33093485667</v>
      </c>
      <c r="G10" s="76">
        <v>29371286667</v>
      </c>
      <c r="H10" s="77">
        <v>3722199000</v>
      </c>
      <c r="I10" s="79">
        <f aca="true" t="shared" si="1" ref="I10:I24">$G10+$H10</f>
        <v>33093485667</v>
      </c>
      <c r="J10" s="76">
        <v>7828995211</v>
      </c>
      <c r="K10" s="77">
        <v>314777401</v>
      </c>
      <c r="L10" s="77">
        <f aca="true" t="shared" si="2" ref="L10:L24">$J10+$K10</f>
        <v>8143772612</v>
      </c>
      <c r="M10" s="39">
        <f aca="true" t="shared" si="3" ref="M10:M24">IF($F10=0,0,$L10/$F10)</f>
        <v>0.24608385752851558</v>
      </c>
      <c r="N10" s="104">
        <v>7398473522</v>
      </c>
      <c r="O10" s="105">
        <v>654509412</v>
      </c>
      <c r="P10" s="106">
        <f aca="true" t="shared" si="4" ref="P10:P24">$N10+$O10</f>
        <v>8052982934</v>
      </c>
      <c r="Q10" s="39">
        <f aca="true" t="shared" si="5" ref="Q10:Q24">IF($F10=0,0,$P10/$F10)</f>
        <v>0.2433404270264052</v>
      </c>
      <c r="R10" s="104">
        <v>0</v>
      </c>
      <c r="S10" s="106">
        <v>0</v>
      </c>
      <c r="T10" s="106">
        <f aca="true" t="shared" si="6" ref="T10:T24">$R10+$S10</f>
        <v>0</v>
      </c>
      <c r="U10" s="39">
        <f aca="true" t="shared" si="7" ref="U10:U24">IF($I10=0,0,$T10/$I10)</f>
        <v>0</v>
      </c>
      <c r="V10" s="104">
        <v>0</v>
      </c>
      <c r="W10" s="106">
        <v>0</v>
      </c>
      <c r="X10" s="106">
        <f aca="true" t="shared" si="8" ref="X10:X24">$V10+$W10</f>
        <v>0</v>
      </c>
      <c r="Y10" s="39">
        <f aca="true" t="shared" si="9" ref="Y10:Y24">IF($I10=0,0,$X10/$I10)</f>
        <v>0</v>
      </c>
      <c r="Z10" s="76">
        <f aca="true" t="shared" si="10" ref="Z10:Z24">$J10+$N10</f>
        <v>15227468733</v>
      </c>
      <c r="AA10" s="77">
        <f aca="true" t="shared" si="11" ref="AA10:AA24">$K10+$O10</f>
        <v>969286813</v>
      </c>
      <c r="AB10" s="77">
        <f aca="true" t="shared" si="12" ref="AB10:AB24">$Z10+$AA10</f>
        <v>16196755546</v>
      </c>
      <c r="AC10" s="39">
        <f aca="true" t="shared" si="13" ref="AC10:AC24">IF($F10=0,0,$AB10/$F10)</f>
        <v>0.48942428455492076</v>
      </c>
      <c r="AD10" s="76">
        <v>6515439701</v>
      </c>
      <c r="AE10" s="77">
        <v>672499049</v>
      </c>
      <c r="AF10" s="77">
        <f aca="true" t="shared" si="14" ref="AF10:AF24">$AD10+$AE10</f>
        <v>7187938750</v>
      </c>
      <c r="AG10" s="39">
        <f aca="true" t="shared" si="15" ref="AG10:AG24">IF($AI10=0,0,$AK10/$AI10)</f>
        <v>0.47070225912047126</v>
      </c>
      <c r="AH10" s="39">
        <f aca="true" t="shared" si="16" ref="AH10:AH24">IF($AF10=0,0,(($P10/$AF10)-1))</f>
        <v>0.12034662704937493</v>
      </c>
      <c r="AI10" s="12">
        <v>29367635035</v>
      </c>
      <c r="AJ10" s="12">
        <v>30295457750</v>
      </c>
      <c r="AK10" s="12">
        <v>13823412156</v>
      </c>
      <c r="AL10" s="12"/>
    </row>
    <row r="11" spans="1:38" s="13" customFormat="1" ht="12.75">
      <c r="A11" s="29" t="s">
        <v>94</v>
      </c>
      <c r="B11" s="59" t="s">
        <v>53</v>
      </c>
      <c r="C11" s="131" t="s">
        <v>54</v>
      </c>
      <c r="D11" s="76">
        <v>18231501475</v>
      </c>
      <c r="E11" s="77">
        <v>3185417550</v>
      </c>
      <c r="F11" s="78">
        <f t="shared" si="0"/>
        <v>21416919025</v>
      </c>
      <c r="G11" s="76">
        <v>18231501475</v>
      </c>
      <c r="H11" s="77">
        <v>3185417550</v>
      </c>
      <c r="I11" s="79">
        <f t="shared" si="1"/>
        <v>21416919025</v>
      </c>
      <c r="J11" s="76">
        <v>4804010518</v>
      </c>
      <c r="K11" s="77">
        <v>365946388</v>
      </c>
      <c r="L11" s="77">
        <f t="shared" si="2"/>
        <v>5169956906</v>
      </c>
      <c r="M11" s="39">
        <f t="shared" si="3"/>
        <v>0.24139592160595563</v>
      </c>
      <c r="N11" s="104">
        <v>4295969256</v>
      </c>
      <c r="O11" s="105">
        <v>551535704</v>
      </c>
      <c r="P11" s="106">
        <f t="shared" si="4"/>
        <v>4847504960</v>
      </c>
      <c r="Q11" s="39">
        <f t="shared" si="5"/>
        <v>0.22633997702197503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9099979774</v>
      </c>
      <c r="AA11" s="77">
        <f t="shared" si="11"/>
        <v>917482092</v>
      </c>
      <c r="AB11" s="77">
        <f t="shared" si="12"/>
        <v>10017461866</v>
      </c>
      <c r="AC11" s="39">
        <f t="shared" si="13"/>
        <v>0.4677358986279307</v>
      </c>
      <c r="AD11" s="76">
        <v>3743646405</v>
      </c>
      <c r="AE11" s="77">
        <v>454666732</v>
      </c>
      <c r="AF11" s="77">
        <f t="shared" si="14"/>
        <v>4198313137</v>
      </c>
      <c r="AG11" s="39">
        <f t="shared" si="15"/>
        <v>0.4559445093004357</v>
      </c>
      <c r="AH11" s="39">
        <f t="shared" si="16"/>
        <v>0.154631586976834</v>
      </c>
      <c r="AI11" s="12">
        <v>18247235662</v>
      </c>
      <c r="AJ11" s="12">
        <v>17806862019</v>
      </c>
      <c r="AK11" s="12">
        <v>8319726910</v>
      </c>
      <c r="AL11" s="12"/>
    </row>
    <row r="12" spans="1:38" s="55" customFormat="1" ht="12.75">
      <c r="A12" s="60"/>
      <c r="B12" s="61" t="s">
        <v>95</v>
      </c>
      <c r="C12" s="135"/>
      <c r="D12" s="80">
        <f>SUM(D9:D11)</f>
        <v>67427595013</v>
      </c>
      <c r="E12" s="81">
        <f>SUM(E9:E11)</f>
        <v>9282402035</v>
      </c>
      <c r="F12" s="89">
        <f t="shared" si="0"/>
        <v>76709997048</v>
      </c>
      <c r="G12" s="80">
        <f>SUM(G9:G11)</f>
        <v>67427595013</v>
      </c>
      <c r="H12" s="81">
        <f>SUM(H9:H11)</f>
        <v>9282402035</v>
      </c>
      <c r="I12" s="82">
        <f t="shared" si="1"/>
        <v>76709997048</v>
      </c>
      <c r="J12" s="80">
        <f>SUM(J9:J11)</f>
        <v>18310404276</v>
      </c>
      <c r="K12" s="81">
        <f>SUM(K9:K11)</f>
        <v>866760371</v>
      </c>
      <c r="L12" s="81">
        <f t="shared" si="2"/>
        <v>19177164647</v>
      </c>
      <c r="M12" s="43">
        <f t="shared" si="3"/>
        <v>0.2499956379218762</v>
      </c>
      <c r="N12" s="110">
        <f>SUM(N9:N11)</f>
        <v>16744714882</v>
      </c>
      <c r="O12" s="111">
        <f>SUM(O9:O11)</f>
        <v>1583280403</v>
      </c>
      <c r="P12" s="112">
        <f t="shared" si="4"/>
        <v>18327995285</v>
      </c>
      <c r="Q12" s="43">
        <f t="shared" si="5"/>
        <v>0.23892577226318445</v>
      </c>
      <c r="R12" s="110">
        <f>SUM(R9:R11)</f>
        <v>0</v>
      </c>
      <c r="S12" s="112">
        <f>SUM(S9:S11)</f>
        <v>0</v>
      </c>
      <c r="T12" s="112">
        <f t="shared" si="6"/>
        <v>0</v>
      </c>
      <c r="U12" s="43">
        <f t="shared" si="7"/>
        <v>0</v>
      </c>
      <c r="V12" s="110">
        <f>SUM(V9:V11)</f>
        <v>0</v>
      </c>
      <c r="W12" s="112">
        <f>SUM(W9:W11)</f>
        <v>0</v>
      </c>
      <c r="X12" s="112">
        <f t="shared" si="8"/>
        <v>0</v>
      </c>
      <c r="Y12" s="43">
        <f t="shared" si="9"/>
        <v>0</v>
      </c>
      <c r="Z12" s="80">
        <f t="shared" si="10"/>
        <v>35055119158</v>
      </c>
      <c r="AA12" s="81">
        <f t="shared" si="11"/>
        <v>2450040774</v>
      </c>
      <c r="AB12" s="81">
        <f t="shared" si="12"/>
        <v>37505159932</v>
      </c>
      <c r="AC12" s="43">
        <f t="shared" si="13"/>
        <v>0.48892141018506063</v>
      </c>
      <c r="AD12" s="80">
        <f>SUM(AD9:AD11)</f>
        <v>14526502498</v>
      </c>
      <c r="AE12" s="81">
        <f>SUM(AE9:AE11)</f>
        <v>1503392205</v>
      </c>
      <c r="AF12" s="81">
        <f t="shared" si="14"/>
        <v>16029894703</v>
      </c>
      <c r="AG12" s="43">
        <f t="shared" si="15"/>
        <v>0.4828086717787503</v>
      </c>
      <c r="AH12" s="43">
        <f t="shared" si="16"/>
        <v>0.14336342343970032</v>
      </c>
      <c r="AI12" s="62">
        <f>SUM(AI9:AI11)</f>
        <v>67131207237</v>
      </c>
      <c r="AJ12" s="62">
        <f>SUM(AJ9:AJ11)</f>
        <v>67682870042</v>
      </c>
      <c r="AK12" s="62">
        <f>SUM(AK9:AK11)</f>
        <v>32411529001</v>
      </c>
      <c r="AL12" s="62"/>
    </row>
    <row r="13" spans="1:38" s="13" customFormat="1" ht="12.75">
      <c r="A13" s="29" t="s">
        <v>96</v>
      </c>
      <c r="B13" s="59" t="s">
        <v>62</v>
      </c>
      <c r="C13" s="131" t="s">
        <v>63</v>
      </c>
      <c r="D13" s="76">
        <v>3481524368</v>
      </c>
      <c r="E13" s="77">
        <v>303245535</v>
      </c>
      <c r="F13" s="78">
        <f t="shared" si="0"/>
        <v>3784769903</v>
      </c>
      <c r="G13" s="76">
        <v>3481524368</v>
      </c>
      <c r="H13" s="77">
        <v>303245535</v>
      </c>
      <c r="I13" s="79">
        <f t="shared" si="1"/>
        <v>3784769903</v>
      </c>
      <c r="J13" s="76">
        <v>1046874165</v>
      </c>
      <c r="K13" s="77">
        <v>16664991</v>
      </c>
      <c r="L13" s="77">
        <f t="shared" si="2"/>
        <v>1063539156</v>
      </c>
      <c r="M13" s="39">
        <f t="shared" si="3"/>
        <v>0.2810049707795935</v>
      </c>
      <c r="N13" s="104">
        <v>803956583</v>
      </c>
      <c r="O13" s="105">
        <v>50066530</v>
      </c>
      <c r="P13" s="106">
        <f t="shared" si="4"/>
        <v>854023113</v>
      </c>
      <c r="Q13" s="39">
        <f t="shared" si="5"/>
        <v>0.22564730086314047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1850830748</v>
      </c>
      <c r="AA13" s="77">
        <f t="shared" si="11"/>
        <v>66731521</v>
      </c>
      <c r="AB13" s="77">
        <f t="shared" si="12"/>
        <v>1917562269</v>
      </c>
      <c r="AC13" s="39">
        <f t="shared" si="13"/>
        <v>0.506652271642734</v>
      </c>
      <c r="AD13" s="76">
        <v>706942929</v>
      </c>
      <c r="AE13" s="77">
        <v>63302127</v>
      </c>
      <c r="AF13" s="77">
        <f t="shared" si="14"/>
        <v>770245056</v>
      </c>
      <c r="AG13" s="39">
        <f t="shared" si="15"/>
        <v>0.48871684089061873</v>
      </c>
      <c r="AH13" s="39">
        <f t="shared" si="16"/>
        <v>0.10876805550050817</v>
      </c>
      <c r="AI13" s="12">
        <v>3394429754</v>
      </c>
      <c r="AJ13" s="12">
        <v>3394429754</v>
      </c>
      <c r="AK13" s="12">
        <v>1658914986</v>
      </c>
      <c r="AL13" s="12"/>
    </row>
    <row r="14" spans="1:38" s="13" customFormat="1" ht="12.75">
      <c r="A14" s="29" t="s">
        <v>96</v>
      </c>
      <c r="B14" s="59" t="s">
        <v>240</v>
      </c>
      <c r="C14" s="131" t="s">
        <v>241</v>
      </c>
      <c r="D14" s="76">
        <v>499091357</v>
      </c>
      <c r="E14" s="77">
        <v>41524000</v>
      </c>
      <c r="F14" s="78">
        <f t="shared" si="0"/>
        <v>540615357</v>
      </c>
      <c r="G14" s="76">
        <v>499091357</v>
      </c>
      <c r="H14" s="77">
        <v>41524000</v>
      </c>
      <c r="I14" s="79">
        <f t="shared" si="1"/>
        <v>540615357</v>
      </c>
      <c r="J14" s="76">
        <v>148748437</v>
      </c>
      <c r="K14" s="77">
        <v>1097140</v>
      </c>
      <c r="L14" s="77">
        <f t="shared" si="2"/>
        <v>149845577</v>
      </c>
      <c r="M14" s="39">
        <f t="shared" si="3"/>
        <v>0.27717595340156054</v>
      </c>
      <c r="N14" s="104">
        <v>125845515</v>
      </c>
      <c r="O14" s="105">
        <v>6595094</v>
      </c>
      <c r="P14" s="106">
        <f t="shared" si="4"/>
        <v>132440609</v>
      </c>
      <c r="Q14" s="39">
        <f t="shared" si="5"/>
        <v>0.24498121868927966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274593952</v>
      </c>
      <c r="AA14" s="77">
        <f t="shared" si="11"/>
        <v>7692234</v>
      </c>
      <c r="AB14" s="77">
        <f t="shared" si="12"/>
        <v>282286186</v>
      </c>
      <c r="AC14" s="39">
        <f t="shared" si="13"/>
        <v>0.5221571720908402</v>
      </c>
      <c r="AD14" s="76">
        <v>123036703</v>
      </c>
      <c r="AE14" s="77">
        <v>12901219</v>
      </c>
      <c r="AF14" s="77">
        <f t="shared" si="14"/>
        <v>135937922</v>
      </c>
      <c r="AG14" s="39">
        <f t="shared" si="15"/>
        <v>0.566742595679848</v>
      </c>
      <c r="AH14" s="39">
        <f t="shared" si="16"/>
        <v>-0.025727280133059582</v>
      </c>
      <c r="AI14" s="12">
        <v>477699259</v>
      </c>
      <c r="AJ14" s="12">
        <v>641607901</v>
      </c>
      <c r="AK14" s="12">
        <v>270732518</v>
      </c>
      <c r="AL14" s="12"/>
    </row>
    <row r="15" spans="1:38" s="13" customFormat="1" ht="12.75">
      <c r="A15" s="29" t="s">
        <v>96</v>
      </c>
      <c r="B15" s="59" t="s">
        <v>242</v>
      </c>
      <c r="C15" s="131" t="s">
        <v>243</v>
      </c>
      <c r="D15" s="76">
        <v>407579836</v>
      </c>
      <c r="E15" s="77">
        <v>0</v>
      </c>
      <c r="F15" s="78">
        <f t="shared" si="0"/>
        <v>407579836</v>
      </c>
      <c r="G15" s="76">
        <v>407579836</v>
      </c>
      <c r="H15" s="77">
        <v>0</v>
      </c>
      <c r="I15" s="79">
        <f t="shared" si="1"/>
        <v>407579836</v>
      </c>
      <c r="J15" s="76">
        <v>100779407</v>
      </c>
      <c r="K15" s="77">
        <v>6659726</v>
      </c>
      <c r="L15" s="77">
        <f t="shared" si="2"/>
        <v>107439133</v>
      </c>
      <c r="M15" s="39">
        <f t="shared" si="3"/>
        <v>0.2636026699809556</v>
      </c>
      <c r="N15" s="104">
        <v>96831647</v>
      </c>
      <c r="O15" s="105">
        <v>14402258</v>
      </c>
      <c r="P15" s="106">
        <f t="shared" si="4"/>
        <v>111233905</v>
      </c>
      <c r="Q15" s="39">
        <f t="shared" si="5"/>
        <v>0.2729131698261933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197611054</v>
      </c>
      <c r="AA15" s="77">
        <f t="shared" si="11"/>
        <v>21061984</v>
      </c>
      <c r="AB15" s="77">
        <f t="shared" si="12"/>
        <v>218673038</v>
      </c>
      <c r="AC15" s="39">
        <f t="shared" si="13"/>
        <v>0.5365158398071489</v>
      </c>
      <c r="AD15" s="76">
        <v>92161384</v>
      </c>
      <c r="AE15" s="77">
        <v>21387275</v>
      </c>
      <c r="AF15" s="77">
        <f t="shared" si="14"/>
        <v>113548659</v>
      </c>
      <c r="AG15" s="39">
        <f t="shared" si="15"/>
        <v>0.5379786102804224</v>
      </c>
      <c r="AH15" s="39">
        <f t="shared" si="16"/>
        <v>-0.020385568798306997</v>
      </c>
      <c r="AI15" s="12">
        <v>394563845</v>
      </c>
      <c r="AJ15" s="12">
        <v>394563845</v>
      </c>
      <c r="AK15" s="12">
        <v>212266909</v>
      </c>
      <c r="AL15" s="12"/>
    </row>
    <row r="16" spans="1:38" s="13" customFormat="1" ht="12.75">
      <c r="A16" s="29" t="s">
        <v>115</v>
      </c>
      <c r="B16" s="59" t="s">
        <v>244</v>
      </c>
      <c r="C16" s="131" t="s">
        <v>245</v>
      </c>
      <c r="D16" s="76">
        <v>345949871</v>
      </c>
      <c r="E16" s="77">
        <v>65200450</v>
      </c>
      <c r="F16" s="78">
        <f t="shared" si="0"/>
        <v>411150321</v>
      </c>
      <c r="G16" s="76">
        <v>345949871</v>
      </c>
      <c r="H16" s="77">
        <v>65200450</v>
      </c>
      <c r="I16" s="79">
        <f t="shared" si="1"/>
        <v>411150321</v>
      </c>
      <c r="J16" s="76">
        <v>101716382</v>
      </c>
      <c r="K16" s="77">
        <v>3972178</v>
      </c>
      <c r="L16" s="77">
        <f t="shared" si="2"/>
        <v>105688560</v>
      </c>
      <c r="M16" s="39">
        <f t="shared" si="3"/>
        <v>0.25705576428335075</v>
      </c>
      <c r="N16" s="104">
        <v>12411635</v>
      </c>
      <c r="O16" s="105">
        <v>3812606</v>
      </c>
      <c r="P16" s="106">
        <f t="shared" si="4"/>
        <v>16224241</v>
      </c>
      <c r="Q16" s="39">
        <f t="shared" si="5"/>
        <v>0.03946060642866432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114128017</v>
      </c>
      <c r="AA16" s="77">
        <f t="shared" si="11"/>
        <v>7784784</v>
      </c>
      <c r="AB16" s="77">
        <f t="shared" si="12"/>
        <v>121912801</v>
      </c>
      <c r="AC16" s="39">
        <f t="shared" si="13"/>
        <v>0.2965163707120151</v>
      </c>
      <c r="AD16" s="76">
        <v>79822809</v>
      </c>
      <c r="AE16" s="77">
        <v>8890909</v>
      </c>
      <c r="AF16" s="77">
        <f t="shared" si="14"/>
        <v>88713718</v>
      </c>
      <c r="AG16" s="39">
        <f t="shared" si="15"/>
        <v>0.5788696015438083</v>
      </c>
      <c r="AH16" s="39">
        <f t="shared" si="16"/>
        <v>-0.8171168860265782</v>
      </c>
      <c r="AI16" s="12">
        <v>321466858</v>
      </c>
      <c r="AJ16" s="12">
        <v>321466858</v>
      </c>
      <c r="AK16" s="12">
        <v>186087392</v>
      </c>
      <c r="AL16" s="12"/>
    </row>
    <row r="17" spans="1:38" s="55" customFormat="1" ht="12.75">
      <c r="A17" s="60"/>
      <c r="B17" s="61" t="s">
        <v>246</v>
      </c>
      <c r="C17" s="135"/>
      <c r="D17" s="80">
        <f>SUM(D13:D16)</f>
        <v>4734145432</v>
      </c>
      <c r="E17" s="81">
        <f>SUM(E13:E16)</f>
        <v>409969985</v>
      </c>
      <c r="F17" s="89">
        <f t="shared" si="0"/>
        <v>5144115417</v>
      </c>
      <c r="G17" s="80">
        <f>SUM(G13:G16)</f>
        <v>4734145432</v>
      </c>
      <c r="H17" s="81">
        <f>SUM(H13:H16)</f>
        <v>409969985</v>
      </c>
      <c r="I17" s="82">
        <f t="shared" si="1"/>
        <v>5144115417</v>
      </c>
      <c r="J17" s="80">
        <f>SUM(J13:J16)</f>
        <v>1398118391</v>
      </c>
      <c r="K17" s="81">
        <f>SUM(K13:K16)</f>
        <v>28394035</v>
      </c>
      <c r="L17" s="81">
        <f t="shared" si="2"/>
        <v>1426512426</v>
      </c>
      <c r="M17" s="43">
        <f t="shared" si="3"/>
        <v>0.2773095683828822</v>
      </c>
      <c r="N17" s="110">
        <f>SUM(N13:N16)</f>
        <v>1039045380</v>
      </c>
      <c r="O17" s="111">
        <f>SUM(O13:O16)</f>
        <v>74876488</v>
      </c>
      <c r="P17" s="112">
        <f t="shared" si="4"/>
        <v>1113921868</v>
      </c>
      <c r="Q17" s="43">
        <f t="shared" si="5"/>
        <v>0.21654293842606448</v>
      </c>
      <c r="R17" s="110">
        <f>SUM(R13:R16)</f>
        <v>0</v>
      </c>
      <c r="S17" s="112">
        <f>SUM(S13:S16)</f>
        <v>0</v>
      </c>
      <c r="T17" s="112">
        <f t="shared" si="6"/>
        <v>0</v>
      </c>
      <c r="U17" s="43">
        <f t="shared" si="7"/>
        <v>0</v>
      </c>
      <c r="V17" s="110">
        <f>SUM(V13:V16)</f>
        <v>0</v>
      </c>
      <c r="W17" s="112">
        <f>SUM(W13:W16)</f>
        <v>0</v>
      </c>
      <c r="X17" s="112">
        <f t="shared" si="8"/>
        <v>0</v>
      </c>
      <c r="Y17" s="43">
        <f t="shared" si="9"/>
        <v>0</v>
      </c>
      <c r="Z17" s="80">
        <f t="shared" si="10"/>
        <v>2437163771</v>
      </c>
      <c r="AA17" s="81">
        <f t="shared" si="11"/>
        <v>103270523</v>
      </c>
      <c r="AB17" s="81">
        <f t="shared" si="12"/>
        <v>2540434294</v>
      </c>
      <c r="AC17" s="43">
        <f t="shared" si="13"/>
        <v>0.49385250680894666</v>
      </c>
      <c r="AD17" s="80">
        <f>SUM(AD13:AD16)</f>
        <v>1001963825</v>
      </c>
      <c r="AE17" s="81">
        <f>SUM(AE13:AE16)</f>
        <v>106481530</v>
      </c>
      <c r="AF17" s="81">
        <f t="shared" si="14"/>
        <v>1108445355</v>
      </c>
      <c r="AG17" s="43">
        <f t="shared" si="15"/>
        <v>0.5073933666436472</v>
      </c>
      <c r="AH17" s="43">
        <f t="shared" si="16"/>
        <v>0.004940715367966808</v>
      </c>
      <c r="AI17" s="62">
        <f>SUM(AI13:AI16)</f>
        <v>4588159716</v>
      </c>
      <c r="AJ17" s="62">
        <f>SUM(AJ13:AJ16)</f>
        <v>4752068358</v>
      </c>
      <c r="AK17" s="62">
        <f>SUM(AK13:AK16)</f>
        <v>2328001805</v>
      </c>
      <c r="AL17" s="62"/>
    </row>
    <row r="18" spans="1:38" s="13" customFormat="1" ht="12.75">
      <c r="A18" s="29" t="s">
        <v>96</v>
      </c>
      <c r="B18" s="59" t="s">
        <v>74</v>
      </c>
      <c r="C18" s="131" t="s">
        <v>75</v>
      </c>
      <c r="D18" s="76">
        <v>1488011519</v>
      </c>
      <c r="E18" s="77">
        <v>226212770</v>
      </c>
      <c r="F18" s="78">
        <f t="shared" si="0"/>
        <v>1714224289</v>
      </c>
      <c r="G18" s="76">
        <v>1488011519</v>
      </c>
      <c r="H18" s="77">
        <v>226212770</v>
      </c>
      <c r="I18" s="79">
        <f t="shared" si="1"/>
        <v>1714224289</v>
      </c>
      <c r="J18" s="76">
        <v>418578318</v>
      </c>
      <c r="K18" s="77">
        <v>25772686</v>
      </c>
      <c r="L18" s="77">
        <f t="shared" si="2"/>
        <v>444351004</v>
      </c>
      <c r="M18" s="39">
        <f t="shared" si="3"/>
        <v>0.2592140403396186</v>
      </c>
      <c r="N18" s="104">
        <v>383341006</v>
      </c>
      <c r="O18" s="105">
        <v>32584950</v>
      </c>
      <c r="P18" s="106">
        <f t="shared" si="4"/>
        <v>415925956</v>
      </c>
      <c r="Q18" s="39">
        <f t="shared" si="5"/>
        <v>0.2426321681876484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801919324</v>
      </c>
      <c r="AA18" s="77">
        <f t="shared" si="11"/>
        <v>58357636</v>
      </c>
      <c r="AB18" s="77">
        <f t="shared" si="12"/>
        <v>860276960</v>
      </c>
      <c r="AC18" s="39">
        <f t="shared" si="13"/>
        <v>0.501846208527267</v>
      </c>
      <c r="AD18" s="76">
        <v>339189139</v>
      </c>
      <c r="AE18" s="77">
        <v>32176185</v>
      </c>
      <c r="AF18" s="77">
        <f t="shared" si="14"/>
        <v>371365324</v>
      </c>
      <c r="AG18" s="39">
        <f t="shared" si="15"/>
        <v>0.46756191422738796</v>
      </c>
      <c r="AH18" s="39">
        <f t="shared" si="16"/>
        <v>0.11999136462186222</v>
      </c>
      <c r="AI18" s="12">
        <v>1582833690</v>
      </c>
      <c r="AJ18" s="12">
        <v>1507930924</v>
      </c>
      <c r="AK18" s="12">
        <v>740072750</v>
      </c>
      <c r="AL18" s="12"/>
    </row>
    <row r="19" spans="1:38" s="13" customFormat="1" ht="12.75">
      <c r="A19" s="29" t="s">
        <v>96</v>
      </c>
      <c r="B19" s="59" t="s">
        <v>247</v>
      </c>
      <c r="C19" s="131" t="s">
        <v>248</v>
      </c>
      <c r="D19" s="76">
        <v>704449576</v>
      </c>
      <c r="E19" s="77">
        <v>112295824</v>
      </c>
      <c r="F19" s="78">
        <f t="shared" si="0"/>
        <v>816745400</v>
      </c>
      <c r="G19" s="76">
        <v>704449576</v>
      </c>
      <c r="H19" s="77">
        <v>112295824</v>
      </c>
      <c r="I19" s="79">
        <f t="shared" si="1"/>
        <v>816745400</v>
      </c>
      <c r="J19" s="76">
        <v>164051295</v>
      </c>
      <c r="K19" s="77">
        <v>6264782</v>
      </c>
      <c r="L19" s="77">
        <f t="shared" si="2"/>
        <v>170316077</v>
      </c>
      <c r="M19" s="39">
        <f t="shared" si="3"/>
        <v>0.20853019435432388</v>
      </c>
      <c r="N19" s="104">
        <v>162669050</v>
      </c>
      <c r="O19" s="105">
        <v>14259283</v>
      </c>
      <c r="P19" s="106">
        <f t="shared" si="4"/>
        <v>176928333</v>
      </c>
      <c r="Q19" s="39">
        <f t="shared" si="5"/>
        <v>0.2166260538473801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326720345</v>
      </c>
      <c r="AA19" s="77">
        <f t="shared" si="11"/>
        <v>20524065</v>
      </c>
      <c r="AB19" s="77">
        <f t="shared" si="12"/>
        <v>347244410</v>
      </c>
      <c r="AC19" s="39">
        <f t="shared" si="13"/>
        <v>0.425156248201704</v>
      </c>
      <c r="AD19" s="76">
        <v>128685387</v>
      </c>
      <c r="AE19" s="77">
        <v>16672040</v>
      </c>
      <c r="AF19" s="77">
        <f t="shared" si="14"/>
        <v>145357427</v>
      </c>
      <c r="AG19" s="39">
        <f t="shared" si="15"/>
        <v>0.4288118918969501</v>
      </c>
      <c r="AH19" s="39">
        <f t="shared" si="16"/>
        <v>0.2171949975421621</v>
      </c>
      <c r="AI19" s="12">
        <v>704868402</v>
      </c>
      <c r="AJ19" s="12">
        <v>704868402</v>
      </c>
      <c r="AK19" s="12">
        <v>302255953</v>
      </c>
      <c r="AL19" s="12"/>
    </row>
    <row r="20" spans="1:38" s="13" customFormat="1" ht="12.75">
      <c r="A20" s="29" t="s">
        <v>96</v>
      </c>
      <c r="B20" s="59" t="s">
        <v>249</v>
      </c>
      <c r="C20" s="131" t="s">
        <v>250</v>
      </c>
      <c r="D20" s="76">
        <v>355037579</v>
      </c>
      <c r="E20" s="77">
        <v>93577792</v>
      </c>
      <c r="F20" s="78">
        <f t="shared" si="0"/>
        <v>448615371</v>
      </c>
      <c r="G20" s="76">
        <v>355037579</v>
      </c>
      <c r="H20" s="77">
        <v>93577792</v>
      </c>
      <c r="I20" s="79">
        <f t="shared" si="1"/>
        <v>448615371</v>
      </c>
      <c r="J20" s="76">
        <v>103427265</v>
      </c>
      <c r="K20" s="77">
        <v>4210899</v>
      </c>
      <c r="L20" s="77">
        <f t="shared" si="2"/>
        <v>107638164</v>
      </c>
      <c r="M20" s="39">
        <f t="shared" si="3"/>
        <v>0.23993418629429886</v>
      </c>
      <c r="N20" s="104">
        <v>89536106</v>
      </c>
      <c r="O20" s="105">
        <v>14521094</v>
      </c>
      <c r="P20" s="106">
        <f t="shared" si="4"/>
        <v>104057200</v>
      </c>
      <c r="Q20" s="39">
        <f t="shared" si="5"/>
        <v>0.23195192747865076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192963371</v>
      </c>
      <c r="AA20" s="77">
        <f t="shared" si="11"/>
        <v>18731993</v>
      </c>
      <c r="AB20" s="77">
        <f t="shared" si="12"/>
        <v>211695364</v>
      </c>
      <c r="AC20" s="39">
        <f t="shared" si="13"/>
        <v>0.4718861137729496</v>
      </c>
      <c r="AD20" s="76">
        <v>94957780</v>
      </c>
      <c r="AE20" s="77">
        <v>3527424</v>
      </c>
      <c r="AF20" s="77">
        <f t="shared" si="14"/>
        <v>98485204</v>
      </c>
      <c r="AG20" s="39">
        <f t="shared" si="15"/>
        <v>0.7510053082782744</v>
      </c>
      <c r="AH20" s="39">
        <f t="shared" si="16"/>
        <v>0.05657698591963123</v>
      </c>
      <c r="AI20" s="12">
        <v>300760231</v>
      </c>
      <c r="AJ20" s="12">
        <v>300760231</v>
      </c>
      <c r="AK20" s="12">
        <v>225872530</v>
      </c>
      <c r="AL20" s="12"/>
    </row>
    <row r="21" spans="1:38" s="13" customFormat="1" ht="12.75">
      <c r="A21" s="29" t="s">
        <v>96</v>
      </c>
      <c r="B21" s="59" t="s">
        <v>251</v>
      </c>
      <c r="C21" s="131" t="s">
        <v>252</v>
      </c>
      <c r="D21" s="76">
        <v>1257833857</v>
      </c>
      <c r="E21" s="77">
        <v>0</v>
      </c>
      <c r="F21" s="78">
        <f t="shared" si="0"/>
        <v>1257833857</v>
      </c>
      <c r="G21" s="76">
        <v>1257833857</v>
      </c>
      <c r="H21" s="77">
        <v>0</v>
      </c>
      <c r="I21" s="79">
        <f t="shared" si="1"/>
        <v>1257833857</v>
      </c>
      <c r="J21" s="76">
        <v>98198302</v>
      </c>
      <c r="K21" s="77">
        <v>9320635</v>
      </c>
      <c r="L21" s="77">
        <f t="shared" si="2"/>
        <v>107518937</v>
      </c>
      <c r="M21" s="39">
        <f t="shared" si="3"/>
        <v>0.08547944261608471</v>
      </c>
      <c r="N21" s="104">
        <v>103783406</v>
      </c>
      <c r="O21" s="105">
        <v>48245174</v>
      </c>
      <c r="P21" s="106">
        <f t="shared" si="4"/>
        <v>152028580</v>
      </c>
      <c r="Q21" s="39">
        <f t="shared" si="5"/>
        <v>0.12086539025320575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201981708</v>
      </c>
      <c r="AA21" s="77">
        <f t="shared" si="11"/>
        <v>57565809</v>
      </c>
      <c r="AB21" s="77">
        <f t="shared" si="12"/>
        <v>259547517</v>
      </c>
      <c r="AC21" s="39">
        <f t="shared" si="13"/>
        <v>0.20634483286929045</v>
      </c>
      <c r="AD21" s="76">
        <v>100597993</v>
      </c>
      <c r="AE21" s="77">
        <v>162404</v>
      </c>
      <c r="AF21" s="77">
        <f t="shared" si="14"/>
        <v>100760397</v>
      </c>
      <c r="AG21" s="39">
        <f t="shared" si="15"/>
        <v>0.13913290688055702</v>
      </c>
      <c r="AH21" s="39">
        <f t="shared" si="16"/>
        <v>0.5088128324861603</v>
      </c>
      <c r="AI21" s="12">
        <v>1404260526</v>
      </c>
      <c r="AJ21" s="12">
        <v>1404260526</v>
      </c>
      <c r="AK21" s="12">
        <v>195378849</v>
      </c>
      <c r="AL21" s="12"/>
    </row>
    <row r="22" spans="1:38" s="13" customFormat="1" ht="12.75">
      <c r="A22" s="29" t="s">
        <v>115</v>
      </c>
      <c r="B22" s="59" t="s">
        <v>253</v>
      </c>
      <c r="C22" s="131" t="s">
        <v>254</v>
      </c>
      <c r="D22" s="76">
        <v>252646700</v>
      </c>
      <c r="E22" s="77">
        <v>1000000</v>
      </c>
      <c r="F22" s="78">
        <f t="shared" si="0"/>
        <v>253646700</v>
      </c>
      <c r="G22" s="76">
        <v>252646700</v>
      </c>
      <c r="H22" s="77">
        <v>1000000</v>
      </c>
      <c r="I22" s="79">
        <f t="shared" si="1"/>
        <v>253646700</v>
      </c>
      <c r="J22" s="76">
        <v>76099353</v>
      </c>
      <c r="K22" s="77">
        <v>258515</v>
      </c>
      <c r="L22" s="77">
        <f t="shared" si="2"/>
        <v>76357868</v>
      </c>
      <c r="M22" s="39">
        <f t="shared" si="3"/>
        <v>0.30104025796511447</v>
      </c>
      <c r="N22" s="104">
        <v>59111582</v>
      </c>
      <c r="O22" s="105">
        <v>1357386</v>
      </c>
      <c r="P22" s="106">
        <f t="shared" si="4"/>
        <v>60468968</v>
      </c>
      <c r="Q22" s="39">
        <f t="shared" si="5"/>
        <v>0.23839840218697897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135210935</v>
      </c>
      <c r="AA22" s="77">
        <f t="shared" si="11"/>
        <v>1615901</v>
      </c>
      <c r="AB22" s="77">
        <f t="shared" si="12"/>
        <v>136826836</v>
      </c>
      <c r="AC22" s="39">
        <f t="shared" si="13"/>
        <v>0.5394386601520934</v>
      </c>
      <c r="AD22" s="76">
        <v>64208711</v>
      </c>
      <c r="AE22" s="77">
        <v>1919583</v>
      </c>
      <c r="AF22" s="77">
        <f t="shared" si="14"/>
        <v>66128294</v>
      </c>
      <c r="AG22" s="39">
        <f t="shared" si="15"/>
        <v>0.5731465547913518</v>
      </c>
      <c r="AH22" s="39">
        <f t="shared" si="16"/>
        <v>-0.08558100712533123</v>
      </c>
      <c r="AI22" s="12">
        <v>246910590</v>
      </c>
      <c r="AJ22" s="12">
        <v>243319040</v>
      </c>
      <c r="AK22" s="12">
        <v>141515954</v>
      </c>
      <c r="AL22" s="12"/>
    </row>
    <row r="23" spans="1:38" s="55" customFormat="1" ht="12.75">
      <c r="A23" s="60"/>
      <c r="B23" s="61" t="s">
        <v>255</v>
      </c>
      <c r="C23" s="135"/>
      <c r="D23" s="80">
        <f>SUM(D18:D22)</f>
        <v>4057979231</v>
      </c>
      <c r="E23" s="81">
        <f>SUM(E18:E22)</f>
        <v>433086386</v>
      </c>
      <c r="F23" s="89">
        <f t="shared" si="0"/>
        <v>4491065617</v>
      </c>
      <c r="G23" s="80">
        <f>SUM(G18:G22)</f>
        <v>4057979231</v>
      </c>
      <c r="H23" s="81">
        <f>SUM(H18:H22)</f>
        <v>433086386</v>
      </c>
      <c r="I23" s="82">
        <f t="shared" si="1"/>
        <v>4491065617</v>
      </c>
      <c r="J23" s="80">
        <f>SUM(J18:J22)</f>
        <v>860354533</v>
      </c>
      <c r="K23" s="81">
        <f>SUM(K18:K22)</f>
        <v>45827517</v>
      </c>
      <c r="L23" s="81">
        <f t="shared" si="2"/>
        <v>906182050</v>
      </c>
      <c r="M23" s="43">
        <f t="shared" si="3"/>
        <v>0.20177439549532192</v>
      </c>
      <c r="N23" s="110">
        <f>SUM(N18:N22)</f>
        <v>798441150</v>
      </c>
      <c r="O23" s="111">
        <f>SUM(O18:O22)</f>
        <v>110967887</v>
      </c>
      <c r="P23" s="112">
        <f t="shared" si="4"/>
        <v>909409037</v>
      </c>
      <c r="Q23" s="43">
        <f t="shared" si="5"/>
        <v>0.20249293030981783</v>
      </c>
      <c r="R23" s="110">
        <f>SUM(R18:R22)</f>
        <v>0</v>
      </c>
      <c r="S23" s="112">
        <f>SUM(S18:S22)</f>
        <v>0</v>
      </c>
      <c r="T23" s="112">
        <f t="shared" si="6"/>
        <v>0</v>
      </c>
      <c r="U23" s="43">
        <f t="shared" si="7"/>
        <v>0</v>
      </c>
      <c r="V23" s="110">
        <f>SUM(V18:V22)</f>
        <v>0</v>
      </c>
      <c r="W23" s="112">
        <f>SUM(W18:W22)</f>
        <v>0</v>
      </c>
      <c r="X23" s="112">
        <f t="shared" si="8"/>
        <v>0</v>
      </c>
      <c r="Y23" s="43">
        <f t="shared" si="9"/>
        <v>0</v>
      </c>
      <c r="Z23" s="80">
        <f t="shared" si="10"/>
        <v>1658795683</v>
      </c>
      <c r="AA23" s="81">
        <f t="shared" si="11"/>
        <v>156795404</v>
      </c>
      <c r="AB23" s="81">
        <f t="shared" si="12"/>
        <v>1815591087</v>
      </c>
      <c r="AC23" s="43">
        <f t="shared" si="13"/>
        <v>0.40426732580513974</v>
      </c>
      <c r="AD23" s="80">
        <f>SUM(AD18:AD22)</f>
        <v>727639010</v>
      </c>
      <c r="AE23" s="81">
        <f>SUM(AE18:AE22)</f>
        <v>54457636</v>
      </c>
      <c r="AF23" s="81">
        <f t="shared" si="14"/>
        <v>782096646</v>
      </c>
      <c r="AG23" s="43">
        <f t="shared" si="15"/>
        <v>0.37859311638474885</v>
      </c>
      <c r="AH23" s="43">
        <f t="shared" si="16"/>
        <v>0.1627834509342725</v>
      </c>
      <c r="AI23" s="62">
        <f>SUM(AI18:AI22)</f>
        <v>4239633439</v>
      </c>
      <c r="AJ23" s="62">
        <f>SUM(AJ18:AJ22)</f>
        <v>4161139123</v>
      </c>
      <c r="AK23" s="62">
        <f>SUM(AK18:AK22)</f>
        <v>1605096036</v>
      </c>
      <c r="AL23" s="62"/>
    </row>
    <row r="24" spans="1:38" s="55" customFormat="1" ht="12.75">
      <c r="A24" s="60"/>
      <c r="B24" s="61" t="s">
        <v>256</v>
      </c>
      <c r="C24" s="135"/>
      <c r="D24" s="80">
        <f>SUM(D9:D11,D13:D16,D18:D22)</f>
        <v>76219719676</v>
      </c>
      <c r="E24" s="81">
        <f>SUM(E9:E11,E13:E16,E18:E22)</f>
        <v>10125458406</v>
      </c>
      <c r="F24" s="89">
        <f t="shared" si="0"/>
        <v>86345178082</v>
      </c>
      <c r="G24" s="80">
        <f>SUM(G9:G11,G13:G16,G18:G22)</f>
        <v>76219719676</v>
      </c>
      <c r="H24" s="81">
        <f>SUM(H9:H11,H13:H16,H18:H22)</f>
        <v>10125458406</v>
      </c>
      <c r="I24" s="82">
        <f t="shared" si="1"/>
        <v>86345178082</v>
      </c>
      <c r="J24" s="80">
        <f>SUM(J9:J11,J13:J16,J18:J22)</f>
        <v>20568877200</v>
      </c>
      <c r="K24" s="81">
        <f>SUM(K9:K11,K13:K16,K18:K22)</f>
        <v>940981923</v>
      </c>
      <c r="L24" s="81">
        <f t="shared" si="2"/>
        <v>21509859123</v>
      </c>
      <c r="M24" s="43">
        <f t="shared" si="3"/>
        <v>0.2491147693571561</v>
      </c>
      <c r="N24" s="110">
        <f>SUM(N9:N11,N13:N16,N18:N22)</f>
        <v>18582201412</v>
      </c>
      <c r="O24" s="111">
        <f>SUM(O9:O11,O13:O16,O18:O22)</f>
        <v>1769124778</v>
      </c>
      <c r="P24" s="112">
        <f t="shared" si="4"/>
        <v>20351326190</v>
      </c>
      <c r="Q24" s="43">
        <f t="shared" si="5"/>
        <v>0.2356973098216651</v>
      </c>
      <c r="R24" s="110">
        <f>SUM(R9:R11,R13:R16,R18:R22)</f>
        <v>0</v>
      </c>
      <c r="S24" s="112">
        <f>SUM(S9:S11,S13:S16,S18:S22)</f>
        <v>0</v>
      </c>
      <c r="T24" s="112">
        <f t="shared" si="6"/>
        <v>0</v>
      </c>
      <c r="U24" s="43">
        <f t="shared" si="7"/>
        <v>0</v>
      </c>
      <c r="V24" s="110">
        <f>SUM(V9:V11,V13:V16,V18:V22)</f>
        <v>0</v>
      </c>
      <c r="W24" s="112">
        <f>SUM(W9:W11,W13:W16,W18:W22)</f>
        <v>0</v>
      </c>
      <c r="X24" s="112">
        <f t="shared" si="8"/>
        <v>0</v>
      </c>
      <c r="Y24" s="43">
        <f t="shared" si="9"/>
        <v>0</v>
      </c>
      <c r="Z24" s="80">
        <f t="shared" si="10"/>
        <v>39151078612</v>
      </c>
      <c r="AA24" s="81">
        <f t="shared" si="11"/>
        <v>2710106701</v>
      </c>
      <c r="AB24" s="81">
        <f t="shared" si="12"/>
        <v>41861185313</v>
      </c>
      <c r="AC24" s="43">
        <f t="shared" si="13"/>
        <v>0.4848120791788212</v>
      </c>
      <c r="AD24" s="80">
        <f>SUM(AD9:AD11,AD13:AD16,AD18:AD22)</f>
        <v>16256105333</v>
      </c>
      <c r="AE24" s="81">
        <f>SUM(AE9:AE11,AE13:AE16,AE18:AE22)</f>
        <v>1664331371</v>
      </c>
      <c r="AF24" s="81">
        <f t="shared" si="14"/>
        <v>17920436704</v>
      </c>
      <c r="AG24" s="43">
        <f t="shared" si="15"/>
        <v>0.47847689746359295</v>
      </c>
      <c r="AH24" s="43">
        <f t="shared" si="16"/>
        <v>0.13564900934905255</v>
      </c>
      <c r="AI24" s="62">
        <f>SUM(AI9:AI11,AI13:AI16,AI18:AI22)</f>
        <v>75959000392</v>
      </c>
      <c r="AJ24" s="62">
        <f>SUM(AJ9:AJ11,AJ13:AJ16,AJ18:AJ22)</f>
        <v>76596077523</v>
      </c>
      <c r="AK24" s="62">
        <f>SUM(AK9:AK11,AK13:AK16,AK18:AK22)</f>
        <v>36344626842</v>
      </c>
      <c r="AL24" s="62"/>
    </row>
    <row r="25" spans="1:38" s="13" customFormat="1" ht="12.75">
      <c r="A25" s="63"/>
      <c r="B25" s="64"/>
      <c r="C25" s="65"/>
      <c r="D25" s="92"/>
      <c r="E25" s="92"/>
      <c r="F25" s="93"/>
      <c r="G25" s="94"/>
      <c r="H25" s="92"/>
      <c r="I25" s="95"/>
      <c r="J25" s="94"/>
      <c r="K25" s="96"/>
      <c r="L25" s="92"/>
      <c r="M25" s="69"/>
      <c r="N25" s="94"/>
      <c r="O25" s="96"/>
      <c r="P25" s="92"/>
      <c r="Q25" s="69"/>
      <c r="R25" s="94"/>
      <c r="S25" s="96"/>
      <c r="T25" s="92"/>
      <c r="U25" s="69"/>
      <c r="V25" s="94"/>
      <c r="W25" s="96"/>
      <c r="X25" s="92"/>
      <c r="Y25" s="69"/>
      <c r="Z25" s="94"/>
      <c r="AA25" s="96"/>
      <c r="AB25" s="92"/>
      <c r="AC25" s="69"/>
      <c r="AD25" s="94"/>
      <c r="AE25" s="92"/>
      <c r="AF25" s="92"/>
      <c r="AG25" s="69"/>
      <c r="AH25" s="69"/>
      <c r="AI25" s="12"/>
      <c r="AJ25" s="12"/>
      <c r="AK25" s="12"/>
      <c r="AL25" s="12"/>
    </row>
    <row r="26" spans="1:38" s="13" customFormat="1" ht="12.75">
      <c r="A26" s="12"/>
      <c r="B26" s="56"/>
      <c r="C26" s="133"/>
      <c r="D26" s="87"/>
      <c r="E26" s="87"/>
      <c r="F26" s="87"/>
      <c r="G26" s="87"/>
      <c r="H26" s="87"/>
      <c r="I26" s="87"/>
      <c r="J26" s="87"/>
      <c r="K26" s="87"/>
      <c r="L26" s="87"/>
      <c r="M26" s="12"/>
      <c r="N26" s="87"/>
      <c r="O26" s="87"/>
      <c r="P26" s="87"/>
      <c r="Q26" s="12"/>
      <c r="R26" s="87"/>
      <c r="S26" s="87"/>
      <c r="T26" s="87"/>
      <c r="U26" s="12"/>
      <c r="V26" s="87"/>
      <c r="W26" s="87"/>
      <c r="X26" s="87"/>
      <c r="Y26" s="12"/>
      <c r="Z26" s="87"/>
      <c r="AA26" s="87"/>
      <c r="AB26" s="87"/>
      <c r="AC26" s="12"/>
      <c r="AD26" s="87"/>
      <c r="AE26" s="87"/>
      <c r="AF26" s="87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26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45</v>
      </c>
      <c r="C9" s="131" t="s">
        <v>46</v>
      </c>
      <c r="D9" s="76">
        <v>21383359656</v>
      </c>
      <c r="E9" s="77">
        <v>5097529000</v>
      </c>
      <c r="F9" s="78">
        <f>$D9+$E9</f>
        <v>26480888656</v>
      </c>
      <c r="G9" s="76">
        <v>21383359656</v>
      </c>
      <c r="H9" s="77">
        <v>5097529000</v>
      </c>
      <c r="I9" s="79">
        <f>$G9+$H9</f>
        <v>26480888656</v>
      </c>
      <c r="J9" s="76">
        <v>5457524093</v>
      </c>
      <c r="K9" s="77">
        <v>614665000</v>
      </c>
      <c r="L9" s="77">
        <f>$J9+$K9</f>
        <v>6072189093</v>
      </c>
      <c r="M9" s="39">
        <f>IF($F9=0,0,$L9/$F9)</f>
        <v>0.2293045815750663</v>
      </c>
      <c r="N9" s="104">
        <v>5449899660</v>
      </c>
      <c r="O9" s="105">
        <v>964162000</v>
      </c>
      <c r="P9" s="106">
        <f>$N9+$O9</f>
        <v>6414061660</v>
      </c>
      <c r="Q9" s="39">
        <f>IF($F9=0,0,$P9/$F9)</f>
        <v>0.24221474374677798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10907423753</v>
      </c>
      <c r="AA9" s="77">
        <f>$K9+$O9</f>
        <v>1578827000</v>
      </c>
      <c r="AB9" s="77">
        <f>$Z9+$AA9</f>
        <v>12486250753</v>
      </c>
      <c r="AC9" s="39">
        <f>IF($F9=0,0,$AB9/$F9)</f>
        <v>0.47151932532184426</v>
      </c>
      <c r="AD9" s="76">
        <v>4197194540</v>
      </c>
      <c r="AE9" s="77">
        <v>1250232000</v>
      </c>
      <c r="AF9" s="77">
        <f>$AD9+$AE9</f>
        <v>5447426540</v>
      </c>
      <c r="AG9" s="39">
        <f>IF($AI9=0,0,$AK9/$AI9)</f>
        <v>0.4620991082125378</v>
      </c>
      <c r="AH9" s="39">
        <f>IF($AF9=0,0,(($P9/$AF9)-1))</f>
        <v>0.17744803218585492</v>
      </c>
      <c r="AI9" s="12">
        <v>23910100337</v>
      </c>
      <c r="AJ9" s="12">
        <v>23963353365</v>
      </c>
      <c r="AK9" s="12">
        <v>11048836043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21383359656</v>
      </c>
      <c r="E10" s="81">
        <f>E9</f>
        <v>5097529000</v>
      </c>
      <c r="F10" s="82">
        <f aca="true" t="shared" si="0" ref="F10:F41">$D10+$E10</f>
        <v>26480888656</v>
      </c>
      <c r="G10" s="80">
        <f>G9</f>
        <v>21383359656</v>
      </c>
      <c r="H10" s="81">
        <f>H9</f>
        <v>5097529000</v>
      </c>
      <c r="I10" s="82">
        <f aca="true" t="shared" si="1" ref="I10:I41">$G10+$H10</f>
        <v>26480888656</v>
      </c>
      <c r="J10" s="80">
        <f>J9</f>
        <v>5457524093</v>
      </c>
      <c r="K10" s="81">
        <f>K9</f>
        <v>614665000</v>
      </c>
      <c r="L10" s="81">
        <f aca="true" t="shared" si="2" ref="L10:L41">$J10+$K10</f>
        <v>6072189093</v>
      </c>
      <c r="M10" s="43">
        <f aca="true" t="shared" si="3" ref="M10:M41">IF($F10=0,0,$L10/$F10)</f>
        <v>0.2293045815750663</v>
      </c>
      <c r="N10" s="110">
        <f>N9</f>
        <v>5449899660</v>
      </c>
      <c r="O10" s="111">
        <f>O9</f>
        <v>964162000</v>
      </c>
      <c r="P10" s="112">
        <f aca="true" t="shared" si="4" ref="P10:P41">$N10+$O10</f>
        <v>6414061660</v>
      </c>
      <c r="Q10" s="43">
        <f aca="true" t="shared" si="5" ref="Q10:Q41">IF($F10=0,0,$P10/$F10)</f>
        <v>0.24221474374677798</v>
      </c>
      <c r="R10" s="110">
        <f>R9</f>
        <v>0</v>
      </c>
      <c r="S10" s="112">
        <f>S9</f>
        <v>0</v>
      </c>
      <c r="T10" s="112">
        <f aca="true" t="shared" si="6" ref="T10:T41">$R10+$S10</f>
        <v>0</v>
      </c>
      <c r="U10" s="43">
        <f aca="true" t="shared" si="7" ref="U10:U41">IF($I10=0,0,$T10/$I10)</f>
        <v>0</v>
      </c>
      <c r="V10" s="110">
        <f>V9</f>
        <v>0</v>
      </c>
      <c r="W10" s="112">
        <f>W9</f>
        <v>0</v>
      </c>
      <c r="X10" s="112">
        <f aca="true" t="shared" si="8" ref="X10:X41">$V10+$W10</f>
        <v>0</v>
      </c>
      <c r="Y10" s="43">
        <f aca="true" t="shared" si="9" ref="Y10:Y41">IF($I10=0,0,$X10/$I10)</f>
        <v>0</v>
      </c>
      <c r="Z10" s="80">
        <f aca="true" t="shared" si="10" ref="Z10:Z41">$J10+$N10</f>
        <v>10907423753</v>
      </c>
      <c r="AA10" s="81">
        <f aca="true" t="shared" si="11" ref="AA10:AA41">$K10+$O10</f>
        <v>1578827000</v>
      </c>
      <c r="AB10" s="81">
        <f aca="true" t="shared" si="12" ref="AB10:AB41">$Z10+$AA10</f>
        <v>12486250753</v>
      </c>
      <c r="AC10" s="43">
        <f aca="true" t="shared" si="13" ref="AC10:AC41">IF($F10=0,0,$AB10/$F10)</f>
        <v>0.47151932532184426</v>
      </c>
      <c r="AD10" s="80">
        <f>AD9</f>
        <v>4197194540</v>
      </c>
      <c r="AE10" s="81">
        <f>AE9</f>
        <v>1250232000</v>
      </c>
      <c r="AF10" s="81">
        <f aca="true" t="shared" si="14" ref="AF10:AF41">$AD10+$AE10</f>
        <v>5447426540</v>
      </c>
      <c r="AG10" s="43">
        <f aca="true" t="shared" si="15" ref="AG10:AG41">IF($AI10=0,0,$AK10/$AI10)</f>
        <v>0.4620991082125378</v>
      </c>
      <c r="AH10" s="43">
        <f aca="true" t="shared" si="16" ref="AH10:AH41">IF($AF10=0,0,(($P10/$AF10)-1))</f>
        <v>0.17744803218585492</v>
      </c>
      <c r="AI10" s="62">
        <f>AI9</f>
        <v>23910100337</v>
      </c>
      <c r="AJ10" s="62">
        <f>AJ9</f>
        <v>23963353365</v>
      </c>
      <c r="AK10" s="62">
        <f>AK9</f>
        <v>11048836043</v>
      </c>
      <c r="AL10" s="62"/>
    </row>
    <row r="11" spans="1:38" s="13" customFormat="1" ht="12.75">
      <c r="A11" s="29" t="s">
        <v>96</v>
      </c>
      <c r="B11" s="59" t="s">
        <v>257</v>
      </c>
      <c r="C11" s="131" t="s">
        <v>258</v>
      </c>
      <c r="D11" s="76">
        <v>51222659</v>
      </c>
      <c r="E11" s="77">
        <v>18729234</v>
      </c>
      <c r="F11" s="78">
        <f t="shared" si="0"/>
        <v>69951893</v>
      </c>
      <c r="G11" s="76">
        <v>51222659</v>
      </c>
      <c r="H11" s="77">
        <v>18729234</v>
      </c>
      <c r="I11" s="79">
        <f t="shared" si="1"/>
        <v>69951893</v>
      </c>
      <c r="J11" s="76">
        <v>17758667</v>
      </c>
      <c r="K11" s="77">
        <v>23423699</v>
      </c>
      <c r="L11" s="77">
        <f t="shared" si="2"/>
        <v>41182366</v>
      </c>
      <c r="M11" s="39">
        <f t="shared" si="3"/>
        <v>0.5887241107256382</v>
      </c>
      <c r="N11" s="104">
        <v>9132900</v>
      </c>
      <c r="O11" s="105">
        <v>5223206</v>
      </c>
      <c r="P11" s="106">
        <f t="shared" si="4"/>
        <v>14356106</v>
      </c>
      <c r="Q11" s="39">
        <f t="shared" si="5"/>
        <v>0.20522827023423082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26891567</v>
      </c>
      <c r="AA11" s="77">
        <f t="shared" si="11"/>
        <v>28646905</v>
      </c>
      <c r="AB11" s="77">
        <f t="shared" si="12"/>
        <v>55538472</v>
      </c>
      <c r="AC11" s="39">
        <f t="shared" si="13"/>
        <v>0.7939523809598691</v>
      </c>
      <c r="AD11" s="76">
        <v>17333095</v>
      </c>
      <c r="AE11" s="77">
        <v>0</v>
      </c>
      <c r="AF11" s="77">
        <f t="shared" si="14"/>
        <v>17333095</v>
      </c>
      <c r="AG11" s="39">
        <f t="shared" si="15"/>
        <v>0.6559882334485672</v>
      </c>
      <c r="AH11" s="39">
        <f t="shared" si="16"/>
        <v>-0.17175172697086127</v>
      </c>
      <c r="AI11" s="12">
        <v>47140405</v>
      </c>
      <c r="AJ11" s="12">
        <v>47140405</v>
      </c>
      <c r="AK11" s="12">
        <v>30923551</v>
      </c>
      <c r="AL11" s="12"/>
    </row>
    <row r="12" spans="1:38" s="13" customFormat="1" ht="12.75">
      <c r="A12" s="29" t="s">
        <v>96</v>
      </c>
      <c r="B12" s="59" t="s">
        <v>259</v>
      </c>
      <c r="C12" s="131" t="s">
        <v>260</v>
      </c>
      <c r="D12" s="76">
        <v>109571963</v>
      </c>
      <c r="E12" s="77">
        <v>13614400</v>
      </c>
      <c r="F12" s="78">
        <f t="shared" si="0"/>
        <v>123186363</v>
      </c>
      <c r="G12" s="76">
        <v>109571963</v>
      </c>
      <c r="H12" s="77">
        <v>13614400</v>
      </c>
      <c r="I12" s="79">
        <f t="shared" si="1"/>
        <v>123186363</v>
      </c>
      <c r="J12" s="76">
        <v>74179137</v>
      </c>
      <c r="K12" s="77">
        <v>12053294</v>
      </c>
      <c r="L12" s="77">
        <f t="shared" si="2"/>
        <v>86232431</v>
      </c>
      <c r="M12" s="39">
        <f t="shared" si="3"/>
        <v>0.7000160480425905</v>
      </c>
      <c r="N12" s="104">
        <v>3905406</v>
      </c>
      <c r="O12" s="105">
        <v>17747494</v>
      </c>
      <c r="P12" s="106">
        <f t="shared" si="4"/>
        <v>21652900</v>
      </c>
      <c r="Q12" s="39">
        <f t="shared" si="5"/>
        <v>0.17577351480049785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78084543</v>
      </c>
      <c r="AA12" s="77">
        <f t="shared" si="11"/>
        <v>29800788</v>
      </c>
      <c r="AB12" s="77">
        <f t="shared" si="12"/>
        <v>107885331</v>
      </c>
      <c r="AC12" s="39">
        <f t="shared" si="13"/>
        <v>0.8757895628430884</v>
      </c>
      <c r="AD12" s="76">
        <v>2778640</v>
      </c>
      <c r="AE12" s="77">
        <v>119273451</v>
      </c>
      <c r="AF12" s="77">
        <f t="shared" si="14"/>
        <v>122052091</v>
      </c>
      <c r="AG12" s="39">
        <f t="shared" si="15"/>
        <v>0.7051931605539071</v>
      </c>
      <c r="AH12" s="39">
        <f t="shared" si="16"/>
        <v>-0.8225929615577008</v>
      </c>
      <c r="AI12" s="12">
        <v>368233387</v>
      </c>
      <c r="AJ12" s="12">
        <v>380338234</v>
      </c>
      <c r="AK12" s="12">
        <v>259675666</v>
      </c>
      <c r="AL12" s="12"/>
    </row>
    <row r="13" spans="1:38" s="13" customFormat="1" ht="12.75">
      <c r="A13" s="29" t="s">
        <v>96</v>
      </c>
      <c r="B13" s="59" t="s">
        <v>261</v>
      </c>
      <c r="C13" s="131" t="s">
        <v>262</v>
      </c>
      <c r="D13" s="76">
        <v>109473197</v>
      </c>
      <c r="E13" s="77">
        <v>38962077</v>
      </c>
      <c r="F13" s="78">
        <f t="shared" si="0"/>
        <v>148435274</v>
      </c>
      <c r="G13" s="76">
        <v>109473197</v>
      </c>
      <c r="H13" s="77">
        <v>38962077</v>
      </c>
      <c r="I13" s="79">
        <f t="shared" si="1"/>
        <v>148435274</v>
      </c>
      <c r="J13" s="76">
        <v>30935403</v>
      </c>
      <c r="K13" s="77">
        <v>4278585</v>
      </c>
      <c r="L13" s="77">
        <f t="shared" si="2"/>
        <v>35213988</v>
      </c>
      <c r="M13" s="39">
        <f t="shared" si="3"/>
        <v>0.23723463467315728</v>
      </c>
      <c r="N13" s="104">
        <v>12078690</v>
      </c>
      <c r="O13" s="105">
        <v>1890439</v>
      </c>
      <c r="P13" s="106">
        <f t="shared" si="4"/>
        <v>13969129</v>
      </c>
      <c r="Q13" s="39">
        <f t="shared" si="5"/>
        <v>0.09410922770284373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43014093</v>
      </c>
      <c r="AA13" s="77">
        <f t="shared" si="11"/>
        <v>6169024</v>
      </c>
      <c r="AB13" s="77">
        <f t="shared" si="12"/>
        <v>49183117</v>
      </c>
      <c r="AC13" s="39">
        <f t="shared" si="13"/>
        <v>0.331343862376001</v>
      </c>
      <c r="AD13" s="76">
        <v>7578600</v>
      </c>
      <c r="AE13" s="77">
        <v>17445409</v>
      </c>
      <c r="AF13" s="77">
        <f t="shared" si="14"/>
        <v>25024009</v>
      </c>
      <c r="AG13" s="39">
        <f t="shared" si="15"/>
        <v>0.7012704707099064</v>
      </c>
      <c r="AH13" s="39">
        <f t="shared" si="16"/>
        <v>-0.4417709408592364</v>
      </c>
      <c r="AI13" s="12">
        <v>86828999</v>
      </c>
      <c r="AJ13" s="12">
        <v>116327861</v>
      </c>
      <c r="AK13" s="12">
        <v>60890613</v>
      </c>
      <c r="AL13" s="12"/>
    </row>
    <row r="14" spans="1:38" s="13" customFormat="1" ht="12.75">
      <c r="A14" s="29" t="s">
        <v>96</v>
      </c>
      <c r="B14" s="59" t="s">
        <v>263</v>
      </c>
      <c r="C14" s="131" t="s">
        <v>264</v>
      </c>
      <c r="D14" s="76">
        <v>78248193</v>
      </c>
      <c r="E14" s="77">
        <v>32098113</v>
      </c>
      <c r="F14" s="78">
        <f t="shared" si="0"/>
        <v>110346306</v>
      </c>
      <c r="G14" s="76">
        <v>78248193</v>
      </c>
      <c r="H14" s="77">
        <v>32098113</v>
      </c>
      <c r="I14" s="79">
        <f t="shared" si="1"/>
        <v>110346306</v>
      </c>
      <c r="J14" s="76">
        <v>9715623</v>
      </c>
      <c r="K14" s="77">
        <v>5458864</v>
      </c>
      <c r="L14" s="77">
        <f t="shared" si="2"/>
        <v>15174487</v>
      </c>
      <c r="M14" s="39">
        <f t="shared" si="3"/>
        <v>0.1375169459682683</v>
      </c>
      <c r="N14" s="104">
        <v>24894835</v>
      </c>
      <c r="O14" s="105">
        <v>4908381</v>
      </c>
      <c r="P14" s="106">
        <f t="shared" si="4"/>
        <v>29803216</v>
      </c>
      <c r="Q14" s="39">
        <f t="shared" si="5"/>
        <v>0.2700880263268623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34610458</v>
      </c>
      <c r="AA14" s="77">
        <f t="shared" si="11"/>
        <v>10367245</v>
      </c>
      <c r="AB14" s="77">
        <f t="shared" si="12"/>
        <v>44977703</v>
      </c>
      <c r="AC14" s="39">
        <f t="shared" si="13"/>
        <v>0.40760497229513054</v>
      </c>
      <c r="AD14" s="76">
        <v>29987088</v>
      </c>
      <c r="AE14" s="77">
        <v>845241</v>
      </c>
      <c r="AF14" s="77">
        <f t="shared" si="14"/>
        <v>30832329</v>
      </c>
      <c r="AG14" s="39">
        <f t="shared" si="15"/>
        <v>0.5978687401883473</v>
      </c>
      <c r="AH14" s="39">
        <f t="shared" si="16"/>
        <v>-0.033377725049573814</v>
      </c>
      <c r="AI14" s="12">
        <v>66521031</v>
      </c>
      <c r="AJ14" s="12">
        <v>68194031</v>
      </c>
      <c r="AK14" s="12">
        <v>39770845</v>
      </c>
      <c r="AL14" s="12"/>
    </row>
    <row r="15" spans="1:38" s="13" customFormat="1" ht="12.75">
      <c r="A15" s="29" t="s">
        <v>96</v>
      </c>
      <c r="B15" s="59" t="s">
        <v>265</v>
      </c>
      <c r="C15" s="131" t="s">
        <v>266</v>
      </c>
      <c r="D15" s="76">
        <v>24895000</v>
      </c>
      <c r="E15" s="77">
        <v>18182000</v>
      </c>
      <c r="F15" s="78">
        <f t="shared" si="0"/>
        <v>43077000</v>
      </c>
      <c r="G15" s="76">
        <v>24895000</v>
      </c>
      <c r="H15" s="77">
        <v>18182000</v>
      </c>
      <c r="I15" s="79">
        <f t="shared" si="1"/>
        <v>43077000</v>
      </c>
      <c r="J15" s="76">
        <v>10701951</v>
      </c>
      <c r="K15" s="77">
        <v>2510112</v>
      </c>
      <c r="L15" s="77">
        <f t="shared" si="2"/>
        <v>13212063</v>
      </c>
      <c r="M15" s="39">
        <f t="shared" si="3"/>
        <v>0.30670805766418274</v>
      </c>
      <c r="N15" s="104">
        <v>5550111</v>
      </c>
      <c r="O15" s="105">
        <v>2565058</v>
      </c>
      <c r="P15" s="106">
        <f t="shared" si="4"/>
        <v>8115169</v>
      </c>
      <c r="Q15" s="39">
        <f t="shared" si="5"/>
        <v>0.18838751537943682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16252062</v>
      </c>
      <c r="AA15" s="77">
        <f t="shared" si="11"/>
        <v>5075170</v>
      </c>
      <c r="AB15" s="77">
        <f t="shared" si="12"/>
        <v>21327232</v>
      </c>
      <c r="AC15" s="39">
        <f t="shared" si="13"/>
        <v>0.49509557304361956</v>
      </c>
      <c r="AD15" s="76">
        <v>10004205</v>
      </c>
      <c r="AE15" s="77">
        <v>1018863</v>
      </c>
      <c r="AF15" s="77">
        <f t="shared" si="14"/>
        <v>11023068</v>
      </c>
      <c r="AG15" s="39">
        <f t="shared" si="15"/>
        <v>1.286336678184314</v>
      </c>
      <c r="AH15" s="39">
        <f t="shared" si="16"/>
        <v>-0.2638012393645762</v>
      </c>
      <c r="AI15" s="12">
        <v>21127000</v>
      </c>
      <c r="AJ15" s="12">
        <v>48892630</v>
      </c>
      <c r="AK15" s="12">
        <v>27176435</v>
      </c>
      <c r="AL15" s="12"/>
    </row>
    <row r="16" spans="1:38" s="13" customFormat="1" ht="12.75">
      <c r="A16" s="29" t="s">
        <v>96</v>
      </c>
      <c r="B16" s="59" t="s">
        <v>267</v>
      </c>
      <c r="C16" s="131" t="s">
        <v>268</v>
      </c>
      <c r="D16" s="76">
        <v>526879058</v>
      </c>
      <c r="E16" s="77">
        <v>204953430</v>
      </c>
      <c r="F16" s="78">
        <f t="shared" si="0"/>
        <v>731832488</v>
      </c>
      <c r="G16" s="76">
        <v>526879058</v>
      </c>
      <c r="H16" s="77">
        <v>204953430</v>
      </c>
      <c r="I16" s="79">
        <f t="shared" si="1"/>
        <v>731832488</v>
      </c>
      <c r="J16" s="76">
        <v>135686557</v>
      </c>
      <c r="K16" s="77">
        <v>23605353</v>
      </c>
      <c r="L16" s="77">
        <f t="shared" si="2"/>
        <v>159291910</v>
      </c>
      <c r="M16" s="39">
        <f t="shared" si="3"/>
        <v>0.21766170894561324</v>
      </c>
      <c r="N16" s="104">
        <v>141994043</v>
      </c>
      <c r="O16" s="105">
        <v>21944785</v>
      </c>
      <c r="P16" s="106">
        <f t="shared" si="4"/>
        <v>163938828</v>
      </c>
      <c r="Q16" s="39">
        <f t="shared" si="5"/>
        <v>0.2240114106549476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277680600</v>
      </c>
      <c r="AA16" s="77">
        <f t="shared" si="11"/>
        <v>45550138</v>
      </c>
      <c r="AB16" s="77">
        <f t="shared" si="12"/>
        <v>323230738</v>
      </c>
      <c r="AC16" s="39">
        <f t="shared" si="13"/>
        <v>0.4416731196005608</v>
      </c>
      <c r="AD16" s="76">
        <v>121310072</v>
      </c>
      <c r="AE16" s="77">
        <v>24314740</v>
      </c>
      <c r="AF16" s="77">
        <f t="shared" si="14"/>
        <v>145624812</v>
      </c>
      <c r="AG16" s="39">
        <f t="shared" si="15"/>
        <v>0.4218459097633778</v>
      </c>
      <c r="AH16" s="39">
        <f t="shared" si="16"/>
        <v>0.1257616456184678</v>
      </c>
      <c r="AI16" s="12">
        <v>700813954</v>
      </c>
      <c r="AJ16" s="12">
        <v>622223694</v>
      </c>
      <c r="AK16" s="12">
        <v>295635500</v>
      </c>
      <c r="AL16" s="12"/>
    </row>
    <row r="17" spans="1:38" s="13" customFormat="1" ht="12.75">
      <c r="A17" s="29" t="s">
        <v>115</v>
      </c>
      <c r="B17" s="59" t="s">
        <v>269</v>
      </c>
      <c r="C17" s="131" t="s">
        <v>270</v>
      </c>
      <c r="D17" s="76">
        <v>694930601</v>
      </c>
      <c r="E17" s="77">
        <v>366519235</v>
      </c>
      <c r="F17" s="78">
        <f t="shared" si="0"/>
        <v>1061449836</v>
      </c>
      <c r="G17" s="76">
        <v>694930601</v>
      </c>
      <c r="H17" s="77">
        <v>366519235</v>
      </c>
      <c r="I17" s="79">
        <f t="shared" si="1"/>
        <v>1061449836</v>
      </c>
      <c r="J17" s="76">
        <v>135184914</v>
      </c>
      <c r="K17" s="77">
        <v>47215141</v>
      </c>
      <c r="L17" s="77">
        <f t="shared" si="2"/>
        <v>182400055</v>
      </c>
      <c r="M17" s="39">
        <f t="shared" si="3"/>
        <v>0.1718404853566721</v>
      </c>
      <c r="N17" s="104">
        <v>141987976</v>
      </c>
      <c r="O17" s="105">
        <v>48397816</v>
      </c>
      <c r="P17" s="106">
        <f t="shared" si="4"/>
        <v>190385792</v>
      </c>
      <c r="Q17" s="39">
        <f t="shared" si="5"/>
        <v>0.17936390919561082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277172890</v>
      </c>
      <c r="AA17" s="77">
        <f t="shared" si="11"/>
        <v>95612957</v>
      </c>
      <c r="AB17" s="77">
        <f t="shared" si="12"/>
        <v>372785847</v>
      </c>
      <c r="AC17" s="39">
        <f t="shared" si="13"/>
        <v>0.3512043945522829</v>
      </c>
      <c r="AD17" s="76">
        <v>66691189</v>
      </c>
      <c r="AE17" s="77">
        <v>72067063</v>
      </c>
      <c r="AF17" s="77">
        <f t="shared" si="14"/>
        <v>138758252</v>
      </c>
      <c r="AG17" s="39">
        <f t="shared" si="15"/>
        <v>0.27876217077384025</v>
      </c>
      <c r="AH17" s="39">
        <f t="shared" si="16"/>
        <v>0.3720682500382031</v>
      </c>
      <c r="AI17" s="12">
        <v>1032870232</v>
      </c>
      <c r="AJ17" s="12">
        <v>938986048</v>
      </c>
      <c r="AK17" s="12">
        <v>287925148</v>
      </c>
      <c r="AL17" s="12"/>
    </row>
    <row r="18" spans="1:38" s="55" customFormat="1" ht="12.75">
      <c r="A18" s="60"/>
      <c r="B18" s="61" t="s">
        <v>271</v>
      </c>
      <c r="C18" s="135"/>
      <c r="D18" s="80">
        <f>SUM(D11:D17)</f>
        <v>1595220671</v>
      </c>
      <c r="E18" s="81">
        <f>SUM(E11:E17)</f>
        <v>693058489</v>
      </c>
      <c r="F18" s="89">
        <f t="shared" si="0"/>
        <v>2288279160</v>
      </c>
      <c r="G18" s="80">
        <f>SUM(G11:G17)</f>
        <v>1595220671</v>
      </c>
      <c r="H18" s="81">
        <f>SUM(H11:H17)</f>
        <v>693058489</v>
      </c>
      <c r="I18" s="82">
        <f t="shared" si="1"/>
        <v>2288279160</v>
      </c>
      <c r="J18" s="80">
        <f>SUM(J11:J17)</f>
        <v>414162252</v>
      </c>
      <c r="K18" s="81">
        <f>SUM(K11:K17)</f>
        <v>118545048</v>
      </c>
      <c r="L18" s="81">
        <f t="shared" si="2"/>
        <v>532707300</v>
      </c>
      <c r="M18" s="43">
        <f t="shared" si="3"/>
        <v>0.23279821330890416</v>
      </c>
      <c r="N18" s="110">
        <f>SUM(N11:N17)</f>
        <v>339543961</v>
      </c>
      <c r="O18" s="111">
        <f>SUM(O11:O17)</f>
        <v>102677179</v>
      </c>
      <c r="P18" s="112">
        <f t="shared" si="4"/>
        <v>442221140</v>
      </c>
      <c r="Q18" s="43">
        <f t="shared" si="5"/>
        <v>0.19325489115585007</v>
      </c>
      <c r="R18" s="110">
        <f>SUM(R11:R17)</f>
        <v>0</v>
      </c>
      <c r="S18" s="112">
        <f>SUM(S11:S17)</f>
        <v>0</v>
      </c>
      <c r="T18" s="112">
        <f t="shared" si="6"/>
        <v>0</v>
      </c>
      <c r="U18" s="43">
        <f t="shared" si="7"/>
        <v>0</v>
      </c>
      <c r="V18" s="110">
        <f>SUM(V11:V17)</f>
        <v>0</v>
      </c>
      <c r="W18" s="112">
        <f>SUM(W11:W17)</f>
        <v>0</v>
      </c>
      <c r="X18" s="112">
        <f t="shared" si="8"/>
        <v>0</v>
      </c>
      <c r="Y18" s="43">
        <f t="shared" si="9"/>
        <v>0</v>
      </c>
      <c r="Z18" s="80">
        <f t="shared" si="10"/>
        <v>753706213</v>
      </c>
      <c r="AA18" s="81">
        <f t="shared" si="11"/>
        <v>221222227</v>
      </c>
      <c r="AB18" s="81">
        <f t="shared" si="12"/>
        <v>974928440</v>
      </c>
      <c r="AC18" s="43">
        <f t="shared" si="13"/>
        <v>0.4260531044647542</v>
      </c>
      <c r="AD18" s="80">
        <f>SUM(AD11:AD17)</f>
        <v>255682889</v>
      </c>
      <c r="AE18" s="81">
        <f>SUM(AE11:AE17)</f>
        <v>234964767</v>
      </c>
      <c r="AF18" s="81">
        <f t="shared" si="14"/>
        <v>490647656</v>
      </c>
      <c r="AG18" s="43">
        <f t="shared" si="15"/>
        <v>0.4312385027770582</v>
      </c>
      <c r="AH18" s="43">
        <f t="shared" si="16"/>
        <v>-0.09869916916509225</v>
      </c>
      <c r="AI18" s="62">
        <f>SUM(AI11:AI17)</f>
        <v>2323535008</v>
      </c>
      <c r="AJ18" s="62">
        <f>SUM(AJ11:AJ17)</f>
        <v>2222102903</v>
      </c>
      <c r="AK18" s="62">
        <f>SUM(AK11:AK17)</f>
        <v>1001997758</v>
      </c>
      <c r="AL18" s="62"/>
    </row>
    <row r="19" spans="1:38" s="13" customFormat="1" ht="12.75">
      <c r="A19" s="29" t="s">
        <v>96</v>
      </c>
      <c r="B19" s="59" t="s">
        <v>272</v>
      </c>
      <c r="C19" s="131" t="s">
        <v>273</v>
      </c>
      <c r="D19" s="76">
        <v>72414500</v>
      </c>
      <c r="E19" s="77">
        <v>33485000</v>
      </c>
      <c r="F19" s="78">
        <f t="shared" si="0"/>
        <v>105899500</v>
      </c>
      <c r="G19" s="76">
        <v>72414500</v>
      </c>
      <c r="H19" s="77">
        <v>33485000</v>
      </c>
      <c r="I19" s="79">
        <f t="shared" si="1"/>
        <v>105899500</v>
      </c>
      <c r="J19" s="76">
        <v>33442988</v>
      </c>
      <c r="K19" s="77">
        <v>2406647</v>
      </c>
      <c r="L19" s="77">
        <f t="shared" si="2"/>
        <v>35849635</v>
      </c>
      <c r="M19" s="39">
        <f t="shared" si="3"/>
        <v>0.33852506385771414</v>
      </c>
      <c r="N19" s="104">
        <v>24002554</v>
      </c>
      <c r="O19" s="105">
        <v>2330481</v>
      </c>
      <c r="P19" s="106">
        <f t="shared" si="4"/>
        <v>26333035</v>
      </c>
      <c r="Q19" s="39">
        <f t="shared" si="5"/>
        <v>0.2486606169056511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57445542</v>
      </c>
      <c r="AA19" s="77">
        <f t="shared" si="11"/>
        <v>4737128</v>
      </c>
      <c r="AB19" s="77">
        <f t="shared" si="12"/>
        <v>62182670</v>
      </c>
      <c r="AC19" s="39">
        <f t="shared" si="13"/>
        <v>0.5871856807633653</v>
      </c>
      <c r="AD19" s="76">
        <v>22753786</v>
      </c>
      <c r="AE19" s="77">
        <v>2067110</v>
      </c>
      <c r="AF19" s="77">
        <f t="shared" si="14"/>
        <v>24820896</v>
      </c>
      <c r="AG19" s="39">
        <f t="shared" si="15"/>
        <v>0.5509107468942178</v>
      </c>
      <c r="AH19" s="39">
        <f t="shared" si="16"/>
        <v>0.06092201506343686</v>
      </c>
      <c r="AI19" s="12">
        <v>103504443</v>
      </c>
      <c r="AJ19" s="12">
        <v>116689030</v>
      </c>
      <c r="AK19" s="12">
        <v>57021710</v>
      </c>
      <c r="AL19" s="12"/>
    </row>
    <row r="20" spans="1:38" s="13" customFormat="1" ht="12.75">
      <c r="A20" s="29" t="s">
        <v>96</v>
      </c>
      <c r="B20" s="59" t="s">
        <v>274</v>
      </c>
      <c r="C20" s="131" t="s">
        <v>275</v>
      </c>
      <c r="D20" s="76">
        <v>212651955</v>
      </c>
      <c r="E20" s="77">
        <v>18506000</v>
      </c>
      <c r="F20" s="79">
        <f t="shared" si="0"/>
        <v>231157955</v>
      </c>
      <c r="G20" s="76">
        <v>212651955</v>
      </c>
      <c r="H20" s="77">
        <v>18506000</v>
      </c>
      <c r="I20" s="79">
        <f t="shared" si="1"/>
        <v>231157955</v>
      </c>
      <c r="J20" s="76">
        <v>57567318</v>
      </c>
      <c r="K20" s="77">
        <v>6684557</v>
      </c>
      <c r="L20" s="77">
        <f t="shared" si="2"/>
        <v>64251875</v>
      </c>
      <c r="M20" s="39">
        <f t="shared" si="3"/>
        <v>0.27795658168026277</v>
      </c>
      <c r="N20" s="104">
        <v>48795488</v>
      </c>
      <c r="O20" s="105">
        <v>4201462</v>
      </c>
      <c r="P20" s="106">
        <f t="shared" si="4"/>
        <v>52996950</v>
      </c>
      <c r="Q20" s="39">
        <f t="shared" si="5"/>
        <v>0.22926725580350457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106362806</v>
      </c>
      <c r="AA20" s="77">
        <f t="shared" si="11"/>
        <v>10886019</v>
      </c>
      <c r="AB20" s="77">
        <f t="shared" si="12"/>
        <v>117248825</v>
      </c>
      <c r="AC20" s="39">
        <f t="shared" si="13"/>
        <v>0.5072238374837673</v>
      </c>
      <c r="AD20" s="76">
        <v>27414295</v>
      </c>
      <c r="AE20" s="77">
        <v>2762412</v>
      </c>
      <c r="AF20" s="77">
        <f t="shared" si="14"/>
        <v>30176707</v>
      </c>
      <c r="AG20" s="39">
        <f t="shared" si="15"/>
        <v>0.4913276018434243</v>
      </c>
      <c r="AH20" s="39">
        <f t="shared" si="16"/>
        <v>0.7562204517543945</v>
      </c>
      <c r="AI20" s="12">
        <v>214958650</v>
      </c>
      <c r="AJ20" s="12">
        <v>222280650</v>
      </c>
      <c r="AK20" s="12">
        <v>105615118</v>
      </c>
      <c r="AL20" s="12"/>
    </row>
    <row r="21" spans="1:38" s="13" customFormat="1" ht="12.75">
      <c r="A21" s="29" t="s">
        <v>96</v>
      </c>
      <c r="B21" s="59" t="s">
        <v>276</v>
      </c>
      <c r="C21" s="131" t="s">
        <v>277</v>
      </c>
      <c r="D21" s="76">
        <v>128534011</v>
      </c>
      <c r="E21" s="77">
        <v>14514000</v>
      </c>
      <c r="F21" s="78">
        <f t="shared" si="0"/>
        <v>143048011</v>
      </c>
      <c r="G21" s="76">
        <v>128534011</v>
      </c>
      <c r="H21" s="77">
        <v>14514000</v>
      </c>
      <c r="I21" s="79">
        <f t="shared" si="1"/>
        <v>143048011</v>
      </c>
      <c r="J21" s="76">
        <v>21356715</v>
      </c>
      <c r="K21" s="77">
        <v>0</v>
      </c>
      <c r="L21" s="77">
        <f t="shared" si="2"/>
        <v>21356715</v>
      </c>
      <c r="M21" s="39">
        <f t="shared" si="3"/>
        <v>0.14929753200133625</v>
      </c>
      <c r="N21" s="104">
        <v>23705740</v>
      </c>
      <c r="O21" s="105">
        <v>0</v>
      </c>
      <c r="P21" s="106">
        <f t="shared" si="4"/>
        <v>23705740</v>
      </c>
      <c r="Q21" s="39">
        <f t="shared" si="5"/>
        <v>0.16571876696698704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45062455</v>
      </c>
      <c r="AA21" s="77">
        <f t="shared" si="11"/>
        <v>0</v>
      </c>
      <c r="AB21" s="77">
        <f t="shared" si="12"/>
        <v>45062455</v>
      </c>
      <c r="AC21" s="39">
        <f t="shared" si="13"/>
        <v>0.3150162989683233</v>
      </c>
      <c r="AD21" s="76">
        <v>14080762</v>
      </c>
      <c r="AE21" s="77">
        <v>1861</v>
      </c>
      <c r="AF21" s="77">
        <f t="shared" si="14"/>
        <v>14082623</v>
      </c>
      <c r="AG21" s="39">
        <f t="shared" si="15"/>
        <v>0.42424926741722535</v>
      </c>
      <c r="AH21" s="39">
        <f t="shared" si="16"/>
        <v>0.6833327143672028</v>
      </c>
      <c r="AI21" s="12">
        <v>87740597</v>
      </c>
      <c r="AJ21" s="12">
        <v>93242657</v>
      </c>
      <c r="AK21" s="12">
        <v>37223884</v>
      </c>
      <c r="AL21" s="12"/>
    </row>
    <row r="22" spans="1:38" s="13" customFormat="1" ht="12.75">
      <c r="A22" s="29" t="s">
        <v>96</v>
      </c>
      <c r="B22" s="59" t="s">
        <v>278</v>
      </c>
      <c r="C22" s="131" t="s">
        <v>279</v>
      </c>
      <c r="D22" s="76">
        <v>44042382</v>
      </c>
      <c r="E22" s="77">
        <v>15292655</v>
      </c>
      <c r="F22" s="78">
        <f t="shared" si="0"/>
        <v>59335037</v>
      </c>
      <c r="G22" s="76">
        <v>44042382</v>
      </c>
      <c r="H22" s="77">
        <v>15292655</v>
      </c>
      <c r="I22" s="79">
        <f t="shared" si="1"/>
        <v>59335037</v>
      </c>
      <c r="J22" s="76">
        <v>14640641</v>
      </c>
      <c r="K22" s="77">
        <v>634470</v>
      </c>
      <c r="L22" s="77">
        <f t="shared" si="2"/>
        <v>15275111</v>
      </c>
      <c r="M22" s="39">
        <f t="shared" si="3"/>
        <v>0.2574382990609747</v>
      </c>
      <c r="N22" s="104">
        <v>4156587</v>
      </c>
      <c r="O22" s="105">
        <v>1963251</v>
      </c>
      <c r="P22" s="106">
        <f t="shared" si="4"/>
        <v>6119838</v>
      </c>
      <c r="Q22" s="39">
        <f t="shared" si="5"/>
        <v>0.10314037555921639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18797228</v>
      </c>
      <c r="AA22" s="77">
        <f t="shared" si="11"/>
        <v>2597721</v>
      </c>
      <c r="AB22" s="77">
        <f t="shared" si="12"/>
        <v>21394949</v>
      </c>
      <c r="AC22" s="39">
        <f t="shared" si="13"/>
        <v>0.3605786746201911</v>
      </c>
      <c r="AD22" s="76">
        <v>10533347</v>
      </c>
      <c r="AE22" s="77">
        <v>2681591</v>
      </c>
      <c r="AF22" s="77">
        <f t="shared" si="14"/>
        <v>13214938</v>
      </c>
      <c r="AG22" s="39">
        <f t="shared" si="15"/>
        <v>0.8805566894080212</v>
      </c>
      <c r="AH22" s="39">
        <f t="shared" si="16"/>
        <v>-0.5368999839424142</v>
      </c>
      <c r="AI22" s="12">
        <v>39170783</v>
      </c>
      <c r="AJ22" s="12">
        <v>31505000</v>
      </c>
      <c r="AK22" s="12">
        <v>34492095</v>
      </c>
      <c r="AL22" s="12"/>
    </row>
    <row r="23" spans="1:38" s="13" customFormat="1" ht="12.75">
      <c r="A23" s="29" t="s">
        <v>96</v>
      </c>
      <c r="B23" s="59" t="s">
        <v>76</v>
      </c>
      <c r="C23" s="131" t="s">
        <v>77</v>
      </c>
      <c r="D23" s="76">
        <v>3036074401</v>
      </c>
      <c r="E23" s="77">
        <v>411313300</v>
      </c>
      <c r="F23" s="78">
        <f t="shared" si="0"/>
        <v>3447387701</v>
      </c>
      <c r="G23" s="76">
        <v>3036074401</v>
      </c>
      <c r="H23" s="77">
        <v>411313300</v>
      </c>
      <c r="I23" s="79">
        <f t="shared" si="1"/>
        <v>3447387701</v>
      </c>
      <c r="J23" s="76">
        <v>713279507</v>
      </c>
      <c r="K23" s="77">
        <v>13359323</v>
      </c>
      <c r="L23" s="77">
        <f t="shared" si="2"/>
        <v>726638830</v>
      </c>
      <c r="M23" s="39">
        <f t="shared" si="3"/>
        <v>0.21077955049535638</v>
      </c>
      <c r="N23" s="104">
        <v>701779054</v>
      </c>
      <c r="O23" s="105">
        <v>37806703</v>
      </c>
      <c r="P23" s="106">
        <f t="shared" si="4"/>
        <v>739585757</v>
      </c>
      <c r="Q23" s="39">
        <f t="shared" si="5"/>
        <v>0.21453512663674726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1415058561</v>
      </c>
      <c r="AA23" s="77">
        <f t="shared" si="11"/>
        <v>51166026</v>
      </c>
      <c r="AB23" s="77">
        <f t="shared" si="12"/>
        <v>1466224587</v>
      </c>
      <c r="AC23" s="39">
        <f t="shared" si="13"/>
        <v>0.42531467713210364</v>
      </c>
      <c r="AD23" s="76">
        <v>538449821</v>
      </c>
      <c r="AE23" s="77">
        <v>11013872</v>
      </c>
      <c r="AF23" s="77">
        <f t="shared" si="14"/>
        <v>549463693</v>
      </c>
      <c r="AG23" s="39">
        <f t="shared" si="15"/>
        <v>0.49806240023875975</v>
      </c>
      <c r="AH23" s="39">
        <f t="shared" si="16"/>
        <v>0.34601387939202755</v>
      </c>
      <c r="AI23" s="12">
        <v>2547833200</v>
      </c>
      <c r="AJ23" s="12">
        <v>2547833200</v>
      </c>
      <c r="AK23" s="12">
        <v>1268979919</v>
      </c>
      <c r="AL23" s="12"/>
    </row>
    <row r="24" spans="1:38" s="13" customFormat="1" ht="12.75">
      <c r="A24" s="29" t="s">
        <v>96</v>
      </c>
      <c r="B24" s="59" t="s">
        <v>280</v>
      </c>
      <c r="C24" s="131" t="s">
        <v>281</v>
      </c>
      <c r="D24" s="76">
        <v>52514000</v>
      </c>
      <c r="E24" s="77">
        <v>13038000</v>
      </c>
      <c r="F24" s="78">
        <f t="shared" si="0"/>
        <v>65552000</v>
      </c>
      <c r="G24" s="76">
        <v>52514000</v>
      </c>
      <c r="H24" s="77">
        <v>13038000</v>
      </c>
      <c r="I24" s="79">
        <f t="shared" si="1"/>
        <v>65552000</v>
      </c>
      <c r="J24" s="76">
        <v>15401085</v>
      </c>
      <c r="K24" s="77">
        <v>1373174</v>
      </c>
      <c r="L24" s="77">
        <f t="shared" si="2"/>
        <v>16774259</v>
      </c>
      <c r="M24" s="39">
        <f t="shared" si="3"/>
        <v>0.2558924060288016</v>
      </c>
      <c r="N24" s="104">
        <v>12341995</v>
      </c>
      <c r="O24" s="105">
        <v>233932</v>
      </c>
      <c r="P24" s="106">
        <f t="shared" si="4"/>
        <v>12575927</v>
      </c>
      <c r="Q24" s="39">
        <f t="shared" si="5"/>
        <v>0.1918465798144984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27743080</v>
      </c>
      <c r="AA24" s="77">
        <f t="shared" si="11"/>
        <v>1607106</v>
      </c>
      <c r="AB24" s="77">
        <f t="shared" si="12"/>
        <v>29350186</v>
      </c>
      <c r="AC24" s="39">
        <f t="shared" si="13"/>
        <v>0.44773898584329996</v>
      </c>
      <c r="AD24" s="76">
        <v>1466264</v>
      </c>
      <c r="AE24" s="77">
        <v>1035841</v>
      </c>
      <c r="AF24" s="77">
        <f t="shared" si="14"/>
        <v>2502105</v>
      </c>
      <c r="AG24" s="39">
        <f t="shared" si="15"/>
        <v>0.3802587879276336</v>
      </c>
      <c r="AH24" s="39">
        <f t="shared" si="16"/>
        <v>4.026138791137862</v>
      </c>
      <c r="AI24" s="12">
        <v>40572990</v>
      </c>
      <c r="AJ24" s="12">
        <v>41562600</v>
      </c>
      <c r="AK24" s="12">
        <v>15428236</v>
      </c>
      <c r="AL24" s="12"/>
    </row>
    <row r="25" spans="1:38" s="13" customFormat="1" ht="12.75">
      <c r="A25" s="29" t="s">
        <v>96</v>
      </c>
      <c r="B25" s="59" t="s">
        <v>282</v>
      </c>
      <c r="C25" s="131" t="s">
        <v>283</v>
      </c>
      <c r="D25" s="76">
        <v>49145680</v>
      </c>
      <c r="E25" s="77">
        <v>21592000</v>
      </c>
      <c r="F25" s="78">
        <f t="shared" si="0"/>
        <v>70737680</v>
      </c>
      <c r="G25" s="76">
        <v>49145680</v>
      </c>
      <c r="H25" s="77">
        <v>21592000</v>
      </c>
      <c r="I25" s="79">
        <f t="shared" si="1"/>
        <v>70737680</v>
      </c>
      <c r="J25" s="76">
        <v>16672941</v>
      </c>
      <c r="K25" s="77">
        <v>1003514</v>
      </c>
      <c r="L25" s="77">
        <f t="shared" si="2"/>
        <v>17676455</v>
      </c>
      <c r="M25" s="39">
        <f t="shared" si="3"/>
        <v>0.24988740088733472</v>
      </c>
      <c r="N25" s="104">
        <v>12296195</v>
      </c>
      <c r="O25" s="105">
        <v>4910652</v>
      </c>
      <c r="P25" s="106">
        <f t="shared" si="4"/>
        <v>17206847</v>
      </c>
      <c r="Q25" s="39">
        <f t="shared" si="5"/>
        <v>0.24324867595318364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28969136</v>
      </c>
      <c r="AA25" s="77">
        <f t="shared" si="11"/>
        <v>5914166</v>
      </c>
      <c r="AB25" s="77">
        <f t="shared" si="12"/>
        <v>34883302</v>
      </c>
      <c r="AC25" s="39">
        <f t="shared" si="13"/>
        <v>0.49313607684051836</v>
      </c>
      <c r="AD25" s="76">
        <v>10709924</v>
      </c>
      <c r="AE25" s="77">
        <v>9014062</v>
      </c>
      <c r="AF25" s="77">
        <f t="shared" si="14"/>
        <v>19723986</v>
      </c>
      <c r="AG25" s="39">
        <f t="shared" si="15"/>
        <v>0.6501352190095774</v>
      </c>
      <c r="AH25" s="39">
        <f t="shared" si="16"/>
        <v>-0.12761817007982057</v>
      </c>
      <c r="AI25" s="12">
        <v>62585505</v>
      </c>
      <c r="AJ25" s="12">
        <v>67092950</v>
      </c>
      <c r="AK25" s="12">
        <v>40689041</v>
      </c>
      <c r="AL25" s="12"/>
    </row>
    <row r="26" spans="1:38" s="13" customFormat="1" ht="12.75">
      <c r="A26" s="29" t="s">
        <v>115</v>
      </c>
      <c r="B26" s="59" t="s">
        <v>284</v>
      </c>
      <c r="C26" s="131" t="s">
        <v>285</v>
      </c>
      <c r="D26" s="76">
        <v>423495448</v>
      </c>
      <c r="E26" s="77">
        <v>101771669</v>
      </c>
      <c r="F26" s="78">
        <f t="shared" si="0"/>
        <v>525267117</v>
      </c>
      <c r="G26" s="76">
        <v>423495448</v>
      </c>
      <c r="H26" s="77">
        <v>101771669</v>
      </c>
      <c r="I26" s="79">
        <f t="shared" si="1"/>
        <v>525267117</v>
      </c>
      <c r="J26" s="76">
        <v>143159695</v>
      </c>
      <c r="K26" s="77">
        <v>5338777</v>
      </c>
      <c r="L26" s="77">
        <f t="shared" si="2"/>
        <v>148498472</v>
      </c>
      <c r="M26" s="39">
        <f t="shared" si="3"/>
        <v>0.2827103909495252</v>
      </c>
      <c r="N26" s="104">
        <v>110415142</v>
      </c>
      <c r="O26" s="105">
        <v>22038587</v>
      </c>
      <c r="P26" s="106">
        <f t="shared" si="4"/>
        <v>132453729</v>
      </c>
      <c r="Q26" s="39">
        <f t="shared" si="5"/>
        <v>0.2521645172774065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253574837</v>
      </c>
      <c r="AA26" s="77">
        <f t="shared" si="11"/>
        <v>27377364</v>
      </c>
      <c r="AB26" s="77">
        <f t="shared" si="12"/>
        <v>280952201</v>
      </c>
      <c r="AC26" s="39">
        <f t="shared" si="13"/>
        <v>0.5348749082269317</v>
      </c>
      <c r="AD26" s="76">
        <v>139040251</v>
      </c>
      <c r="AE26" s="77">
        <v>0</v>
      </c>
      <c r="AF26" s="77">
        <f t="shared" si="14"/>
        <v>139040251</v>
      </c>
      <c r="AG26" s="39">
        <f t="shared" si="15"/>
        <v>0.5050980715996698</v>
      </c>
      <c r="AH26" s="39">
        <f t="shared" si="16"/>
        <v>-0.04737133278046224</v>
      </c>
      <c r="AI26" s="12">
        <v>522068776</v>
      </c>
      <c r="AJ26" s="12">
        <v>457429601</v>
      </c>
      <c r="AK26" s="12">
        <v>263695932</v>
      </c>
      <c r="AL26" s="12"/>
    </row>
    <row r="27" spans="1:38" s="55" customFormat="1" ht="12.75">
      <c r="A27" s="60"/>
      <c r="B27" s="61" t="s">
        <v>286</v>
      </c>
      <c r="C27" s="135"/>
      <c r="D27" s="80">
        <f>SUM(D19:D26)</f>
        <v>4018872377</v>
      </c>
      <c r="E27" s="81">
        <f>SUM(E19:E26)</f>
        <v>629512624</v>
      </c>
      <c r="F27" s="89">
        <f t="shared" si="0"/>
        <v>4648385001</v>
      </c>
      <c r="G27" s="80">
        <f>SUM(G19:G26)</f>
        <v>4018872377</v>
      </c>
      <c r="H27" s="81">
        <f>SUM(H19:H26)</f>
        <v>629512624</v>
      </c>
      <c r="I27" s="82">
        <f t="shared" si="1"/>
        <v>4648385001</v>
      </c>
      <c r="J27" s="80">
        <f>SUM(J19:J26)</f>
        <v>1015520890</v>
      </c>
      <c r="K27" s="81">
        <f>SUM(K19:K26)</f>
        <v>30800462</v>
      </c>
      <c r="L27" s="81">
        <f t="shared" si="2"/>
        <v>1046321352</v>
      </c>
      <c r="M27" s="43">
        <f t="shared" si="3"/>
        <v>0.22509352211034725</v>
      </c>
      <c r="N27" s="110">
        <f>SUM(N19:N26)</f>
        <v>937492755</v>
      </c>
      <c r="O27" s="111">
        <f>SUM(O19:O26)</f>
        <v>73485068</v>
      </c>
      <c r="P27" s="112">
        <f t="shared" si="4"/>
        <v>1010977823</v>
      </c>
      <c r="Q27" s="43">
        <f t="shared" si="5"/>
        <v>0.21749012243661184</v>
      </c>
      <c r="R27" s="110">
        <f>SUM(R19:R26)</f>
        <v>0</v>
      </c>
      <c r="S27" s="112">
        <f>SUM(S19:S26)</f>
        <v>0</v>
      </c>
      <c r="T27" s="112">
        <f t="shared" si="6"/>
        <v>0</v>
      </c>
      <c r="U27" s="43">
        <f t="shared" si="7"/>
        <v>0</v>
      </c>
      <c r="V27" s="110">
        <f>SUM(V19:V26)</f>
        <v>0</v>
      </c>
      <c r="W27" s="112">
        <f>SUM(W19:W26)</f>
        <v>0</v>
      </c>
      <c r="X27" s="112">
        <f t="shared" si="8"/>
        <v>0</v>
      </c>
      <c r="Y27" s="43">
        <f t="shared" si="9"/>
        <v>0</v>
      </c>
      <c r="Z27" s="80">
        <f t="shared" si="10"/>
        <v>1953013645</v>
      </c>
      <c r="AA27" s="81">
        <f t="shared" si="11"/>
        <v>104285530</v>
      </c>
      <c r="AB27" s="81">
        <f t="shared" si="12"/>
        <v>2057299175</v>
      </c>
      <c r="AC27" s="43">
        <f t="shared" si="13"/>
        <v>0.4425836445469591</v>
      </c>
      <c r="AD27" s="80">
        <f>SUM(AD19:AD26)</f>
        <v>764448450</v>
      </c>
      <c r="AE27" s="81">
        <f>SUM(AE19:AE26)</f>
        <v>28576749</v>
      </c>
      <c r="AF27" s="81">
        <f t="shared" si="14"/>
        <v>793025199</v>
      </c>
      <c r="AG27" s="43">
        <f t="shared" si="15"/>
        <v>0.5038493059058851</v>
      </c>
      <c r="AH27" s="43">
        <f t="shared" si="16"/>
        <v>0.2748369462595097</v>
      </c>
      <c r="AI27" s="62">
        <f>SUM(AI19:AI26)</f>
        <v>3618434944</v>
      </c>
      <c r="AJ27" s="62">
        <f>SUM(AJ19:AJ26)</f>
        <v>3577635688</v>
      </c>
      <c r="AK27" s="62">
        <f>SUM(AK19:AK26)</f>
        <v>1823145935</v>
      </c>
      <c r="AL27" s="62"/>
    </row>
    <row r="28" spans="1:38" s="13" customFormat="1" ht="12.75">
      <c r="A28" s="29" t="s">
        <v>96</v>
      </c>
      <c r="B28" s="59" t="s">
        <v>287</v>
      </c>
      <c r="C28" s="131" t="s">
        <v>288</v>
      </c>
      <c r="D28" s="76">
        <v>492316632</v>
      </c>
      <c r="E28" s="77">
        <v>74119330</v>
      </c>
      <c r="F28" s="78">
        <f t="shared" si="0"/>
        <v>566435962</v>
      </c>
      <c r="G28" s="76">
        <v>492316632</v>
      </c>
      <c r="H28" s="77">
        <v>74119330</v>
      </c>
      <c r="I28" s="79">
        <f t="shared" si="1"/>
        <v>566435962</v>
      </c>
      <c r="J28" s="76">
        <v>207613695</v>
      </c>
      <c r="K28" s="77">
        <v>19823760</v>
      </c>
      <c r="L28" s="77">
        <f t="shared" si="2"/>
        <v>227437455</v>
      </c>
      <c r="M28" s="39">
        <f t="shared" si="3"/>
        <v>0.4015236853905826</v>
      </c>
      <c r="N28" s="104">
        <v>82736983</v>
      </c>
      <c r="O28" s="105">
        <v>11106433</v>
      </c>
      <c r="P28" s="106">
        <f t="shared" si="4"/>
        <v>93843416</v>
      </c>
      <c r="Q28" s="39">
        <f t="shared" si="5"/>
        <v>0.16567347819628725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290350678</v>
      </c>
      <c r="AA28" s="77">
        <f t="shared" si="11"/>
        <v>30930193</v>
      </c>
      <c r="AB28" s="77">
        <f t="shared" si="12"/>
        <v>321280871</v>
      </c>
      <c r="AC28" s="39">
        <f t="shared" si="13"/>
        <v>0.5671971635868699</v>
      </c>
      <c r="AD28" s="76">
        <v>79002006</v>
      </c>
      <c r="AE28" s="77">
        <v>13284332</v>
      </c>
      <c r="AF28" s="77">
        <f t="shared" si="14"/>
        <v>92286338</v>
      </c>
      <c r="AG28" s="39">
        <f t="shared" si="15"/>
        <v>0.5488160571600621</v>
      </c>
      <c r="AH28" s="39">
        <f t="shared" si="16"/>
        <v>0.01687224819777766</v>
      </c>
      <c r="AI28" s="12">
        <v>545170576</v>
      </c>
      <c r="AJ28" s="12">
        <v>593156260</v>
      </c>
      <c r="AK28" s="12">
        <v>299198366</v>
      </c>
      <c r="AL28" s="12"/>
    </row>
    <row r="29" spans="1:38" s="13" customFormat="1" ht="12.75">
      <c r="A29" s="29" t="s">
        <v>96</v>
      </c>
      <c r="B29" s="59" t="s">
        <v>289</v>
      </c>
      <c r="C29" s="131" t="s">
        <v>290</v>
      </c>
      <c r="D29" s="76">
        <v>53605000</v>
      </c>
      <c r="E29" s="77">
        <v>16770000</v>
      </c>
      <c r="F29" s="78">
        <f t="shared" si="0"/>
        <v>70375000</v>
      </c>
      <c r="G29" s="76">
        <v>53605000</v>
      </c>
      <c r="H29" s="77">
        <v>16770000</v>
      </c>
      <c r="I29" s="79">
        <f t="shared" si="1"/>
        <v>70375000</v>
      </c>
      <c r="J29" s="76">
        <v>22912198</v>
      </c>
      <c r="K29" s="77">
        <v>0</v>
      </c>
      <c r="L29" s="77">
        <f t="shared" si="2"/>
        <v>22912198</v>
      </c>
      <c r="M29" s="39">
        <f t="shared" si="3"/>
        <v>0.32557297335701596</v>
      </c>
      <c r="N29" s="104">
        <v>25242253</v>
      </c>
      <c r="O29" s="105">
        <v>0</v>
      </c>
      <c r="P29" s="106">
        <f t="shared" si="4"/>
        <v>25242253</v>
      </c>
      <c r="Q29" s="39">
        <f t="shared" si="5"/>
        <v>0.3586821030195382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48154451</v>
      </c>
      <c r="AA29" s="77">
        <f t="shared" si="11"/>
        <v>0</v>
      </c>
      <c r="AB29" s="77">
        <f t="shared" si="12"/>
        <v>48154451</v>
      </c>
      <c r="AC29" s="39">
        <f t="shared" si="13"/>
        <v>0.6842550763765541</v>
      </c>
      <c r="AD29" s="76">
        <v>29371110</v>
      </c>
      <c r="AE29" s="77">
        <v>9115121</v>
      </c>
      <c r="AF29" s="77">
        <f t="shared" si="14"/>
        <v>38486231</v>
      </c>
      <c r="AG29" s="39">
        <f t="shared" si="15"/>
        <v>1.9141337892155286</v>
      </c>
      <c r="AH29" s="39">
        <f t="shared" si="16"/>
        <v>-0.34412249929072036</v>
      </c>
      <c r="AI29" s="12">
        <v>44154097</v>
      </c>
      <c r="AJ29" s="12">
        <v>48123881</v>
      </c>
      <c r="AK29" s="12">
        <v>84516849</v>
      </c>
      <c r="AL29" s="12"/>
    </row>
    <row r="30" spans="1:38" s="13" customFormat="1" ht="12.75">
      <c r="A30" s="29" t="s">
        <v>96</v>
      </c>
      <c r="B30" s="59" t="s">
        <v>291</v>
      </c>
      <c r="C30" s="131" t="s">
        <v>292</v>
      </c>
      <c r="D30" s="76">
        <v>236504000</v>
      </c>
      <c r="E30" s="77">
        <v>47352175</v>
      </c>
      <c r="F30" s="79">
        <f t="shared" si="0"/>
        <v>283856175</v>
      </c>
      <c r="G30" s="76">
        <v>236504000</v>
      </c>
      <c r="H30" s="77">
        <v>47352175</v>
      </c>
      <c r="I30" s="79">
        <f t="shared" si="1"/>
        <v>283856175</v>
      </c>
      <c r="J30" s="76">
        <v>60470474</v>
      </c>
      <c r="K30" s="77">
        <v>4336373</v>
      </c>
      <c r="L30" s="77">
        <f t="shared" si="2"/>
        <v>64806847</v>
      </c>
      <c r="M30" s="39">
        <f t="shared" si="3"/>
        <v>0.2283087447366611</v>
      </c>
      <c r="N30" s="104">
        <v>53225148</v>
      </c>
      <c r="O30" s="105">
        <v>3348639</v>
      </c>
      <c r="P30" s="106">
        <f t="shared" si="4"/>
        <v>56573787</v>
      </c>
      <c r="Q30" s="39">
        <f t="shared" si="5"/>
        <v>0.1993044082976176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113695622</v>
      </c>
      <c r="AA30" s="77">
        <f t="shared" si="11"/>
        <v>7685012</v>
      </c>
      <c r="AB30" s="77">
        <f t="shared" si="12"/>
        <v>121380634</v>
      </c>
      <c r="AC30" s="39">
        <f t="shared" si="13"/>
        <v>0.4276131530342787</v>
      </c>
      <c r="AD30" s="76">
        <v>48897258</v>
      </c>
      <c r="AE30" s="77">
        <v>11390991</v>
      </c>
      <c r="AF30" s="77">
        <f t="shared" si="14"/>
        <v>60288249</v>
      </c>
      <c r="AG30" s="39">
        <f t="shared" si="15"/>
        <v>0.4975043921455064</v>
      </c>
      <c r="AH30" s="39">
        <f t="shared" si="16"/>
        <v>-0.06161170811247152</v>
      </c>
      <c r="AI30" s="12">
        <v>255957481</v>
      </c>
      <c r="AJ30" s="12">
        <v>243081000</v>
      </c>
      <c r="AK30" s="12">
        <v>127339971</v>
      </c>
      <c r="AL30" s="12"/>
    </row>
    <row r="31" spans="1:38" s="13" customFormat="1" ht="12.75">
      <c r="A31" s="29" t="s">
        <v>96</v>
      </c>
      <c r="B31" s="59" t="s">
        <v>293</v>
      </c>
      <c r="C31" s="131" t="s">
        <v>294</v>
      </c>
      <c r="D31" s="76">
        <v>150132915</v>
      </c>
      <c r="E31" s="77">
        <v>24893000</v>
      </c>
      <c r="F31" s="78">
        <f t="shared" si="0"/>
        <v>175025915</v>
      </c>
      <c r="G31" s="76">
        <v>150132915</v>
      </c>
      <c r="H31" s="77">
        <v>24893000</v>
      </c>
      <c r="I31" s="79">
        <f t="shared" si="1"/>
        <v>175025915</v>
      </c>
      <c r="J31" s="76">
        <v>27740309</v>
      </c>
      <c r="K31" s="77">
        <v>5545438</v>
      </c>
      <c r="L31" s="77">
        <f t="shared" si="2"/>
        <v>33285747</v>
      </c>
      <c r="M31" s="39">
        <f t="shared" si="3"/>
        <v>0.19017610620690084</v>
      </c>
      <c r="N31" s="104">
        <v>18863773</v>
      </c>
      <c r="O31" s="105">
        <v>4005477</v>
      </c>
      <c r="P31" s="106">
        <f t="shared" si="4"/>
        <v>22869250</v>
      </c>
      <c r="Q31" s="39">
        <f t="shared" si="5"/>
        <v>0.13066207938407293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46604082</v>
      </c>
      <c r="AA31" s="77">
        <f t="shared" si="11"/>
        <v>9550915</v>
      </c>
      <c r="AB31" s="77">
        <f t="shared" si="12"/>
        <v>56154997</v>
      </c>
      <c r="AC31" s="39">
        <f t="shared" si="13"/>
        <v>0.32083818559097377</v>
      </c>
      <c r="AD31" s="76">
        <v>18143090</v>
      </c>
      <c r="AE31" s="77">
        <v>204969</v>
      </c>
      <c r="AF31" s="77">
        <f t="shared" si="14"/>
        <v>18348059</v>
      </c>
      <c r="AG31" s="39">
        <f t="shared" si="15"/>
        <v>2.9522585999777897</v>
      </c>
      <c r="AH31" s="39">
        <f t="shared" si="16"/>
        <v>0.24641249518545805</v>
      </c>
      <c r="AI31" s="12">
        <v>14200589</v>
      </c>
      <c r="AJ31" s="12">
        <v>102629931</v>
      </c>
      <c r="AK31" s="12">
        <v>41923811</v>
      </c>
      <c r="AL31" s="12"/>
    </row>
    <row r="32" spans="1:38" s="13" customFormat="1" ht="12.75">
      <c r="A32" s="29" t="s">
        <v>96</v>
      </c>
      <c r="B32" s="59" t="s">
        <v>295</v>
      </c>
      <c r="C32" s="131" t="s">
        <v>296</v>
      </c>
      <c r="D32" s="76">
        <v>63697201</v>
      </c>
      <c r="E32" s="77">
        <v>45531000</v>
      </c>
      <c r="F32" s="78">
        <f t="shared" si="0"/>
        <v>109228201</v>
      </c>
      <c r="G32" s="76">
        <v>63697201</v>
      </c>
      <c r="H32" s="77">
        <v>45531000</v>
      </c>
      <c r="I32" s="79">
        <f t="shared" si="1"/>
        <v>109228201</v>
      </c>
      <c r="J32" s="76">
        <v>30080339</v>
      </c>
      <c r="K32" s="77">
        <v>28154000</v>
      </c>
      <c r="L32" s="77">
        <f t="shared" si="2"/>
        <v>58234339</v>
      </c>
      <c r="M32" s="39">
        <f t="shared" si="3"/>
        <v>0.5331438077974021</v>
      </c>
      <c r="N32" s="104">
        <v>13242938</v>
      </c>
      <c r="O32" s="105">
        <v>0</v>
      </c>
      <c r="P32" s="106">
        <f t="shared" si="4"/>
        <v>13242938</v>
      </c>
      <c r="Q32" s="39">
        <f t="shared" si="5"/>
        <v>0.12124101540407134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43323277</v>
      </c>
      <c r="AA32" s="77">
        <f t="shared" si="11"/>
        <v>28154000</v>
      </c>
      <c r="AB32" s="77">
        <f t="shared" si="12"/>
        <v>71477277</v>
      </c>
      <c r="AC32" s="39">
        <f t="shared" si="13"/>
        <v>0.6543848232014734</v>
      </c>
      <c r="AD32" s="76">
        <v>18133433</v>
      </c>
      <c r="AE32" s="77">
        <v>1976840</v>
      </c>
      <c r="AF32" s="77">
        <f t="shared" si="14"/>
        <v>20110273</v>
      </c>
      <c r="AG32" s="39">
        <f t="shared" si="15"/>
        <v>0.7630234162086936</v>
      </c>
      <c r="AH32" s="39">
        <f t="shared" si="16"/>
        <v>-0.34148392714509646</v>
      </c>
      <c r="AI32" s="12">
        <v>69308658</v>
      </c>
      <c r="AJ32" s="12">
        <v>71897384</v>
      </c>
      <c r="AK32" s="12">
        <v>52884129</v>
      </c>
      <c r="AL32" s="12"/>
    </row>
    <row r="33" spans="1:38" s="13" customFormat="1" ht="12.75">
      <c r="A33" s="29" t="s">
        <v>115</v>
      </c>
      <c r="B33" s="59" t="s">
        <v>297</v>
      </c>
      <c r="C33" s="131" t="s">
        <v>298</v>
      </c>
      <c r="D33" s="76">
        <v>368366400</v>
      </c>
      <c r="E33" s="77">
        <v>171697130</v>
      </c>
      <c r="F33" s="78">
        <f t="shared" si="0"/>
        <v>540063530</v>
      </c>
      <c r="G33" s="76">
        <v>368366400</v>
      </c>
      <c r="H33" s="77">
        <v>171697130</v>
      </c>
      <c r="I33" s="79">
        <f t="shared" si="1"/>
        <v>540063530</v>
      </c>
      <c r="J33" s="76">
        <v>128654008</v>
      </c>
      <c r="K33" s="77">
        <v>4678223</v>
      </c>
      <c r="L33" s="77">
        <f t="shared" si="2"/>
        <v>133332231</v>
      </c>
      <c r="M33" s="39">
        <f t="shared" si="3"/>
        <v>0.24688249362070422</v>
      </c>
      <c r="N33" s="104">
        <v>100559751</v>
      </c>
      <c r="O33" s="105">
        <v>20429219</v>
      </c>
      <c r="P33" s="106">
        <f t="shared" si="4"/>
        <v>120988970</v>
      </c>
      <c r="Q33" s="39">
        <f t="shared" si="5"/>
        <v>0.22402729175213887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229213759</v>
      </c>
      <c r="AA33" s="77">
        <f t="shared" si="11"/>
        <v>25107442</v>
      </c>
      <c r="AB33" s="77">
        <f t="shared" si="12"/>
        <v>254321201</v>
      </c>
      <c r="AC33" s="39">
        <f t="shared" si="13"/>
        <v>0.47090978537284306</v>
      </c>
      <c r="AD33" s="76">
        <v>99184011</v>
      </c>
      <c r="AE33" s="77">
        <v>9181398</v>
      </c>
      <c r="AF33" s="77">
        <f t="shared" si="14"/>
        <v>108365409</v>
      </c>
      <c r="AG33" s="39">
        <f t="shared" si="15"/>
        <v>0.540651771389886</v>
      </c>
      <c r="AH33" s="39">
        <f t="shared" si="16"/>
        <v>0.11649068754033864</v>
      </c>
      <c r="AI33" s="12">
        <v>473758322</v>
      </c>
      <c r="AJ33" s="12">
        <v>331230431</v>
      </c>
      <c r="AK33" s="12">
        <v>256138276</v>
      </c>
      <c r="AL33" s="12"/>
    </row>
    <row r="34" spans="1:38" s="55" customFormat="1" ht="12.75">
      <c r="A34" s="60"/>
      <c r="B34" s="61" t="s">
        <v>299</v>
      </c>
      <c r="C34" s="135"/>
      <c r="D34" s="80">
        <f>SUM(D28:D33)</f>
        <v>1364622148</v>
      </c>
      <c r="E34" s="81">
        <f>SUM(E28:E33)</f>
        <v>380362635</v>
      </c>
      <c r="F34" s="89">
        <f t="shared" si="0"/>
        <v>1744984783</v>
      </c>
      <c r="G34" s="80">
        <f>SUM(G28:G33)</f>
        <v>1364622148</v>
      </c>
      <c r="H34" s="81">
        <f>SUM(H28:H33)</f>
        <v>380362635</v>
      </c>
      <c r="I34" s="82">
        <f t="shared" si="1"/>
        <v>1744984783</v>
      </c>
      <c r="J34" s="80">
        <f>SUM(J28:J33)</f>
        <v>477471023</v>
      </c>
      <c r="K34" s="81">
        <f>SUM(K28:K33)</f>
        <v>62537794</v>
      </c>
      <c r="L34" s="81">
        <f t="shared" si="2"/>
        <v>540008817</v>
      </c>
      <c r="M34" s="43">
        <f t="shared" si="3"/>
        <v>0.30946333874133275</v>
      </c>
      <c r="N34" s="110">
        <f>SUM(N28:N33)</f>
        <v>293870846</v>
      </c>
      <c r="O34" s="111">
        <f>SUM(O28:O33)</f>
        <v>38889768</v>
      </c>
      <c r="P34" s="112">
        <f t="shared" si="4"/>
        <v>332760614</v>
      </c>
      <c r="Q34" s="43">
        <f t="shared" si="5"/>
        <v>0.1906954245342551</v>
      </c>
      <c r="R34" s="110">
        <f>SUM(R28:R33)</f>
        <v>0</v>
      </c>
      <c r="S34" s="112">
        <f>SUM(S28:S33)</f>
        <v>0</v>
      </c>
      <c r="T34" s="112">
        <f t="shared" si="6"/>
        <v>0</v>
      </c>
      <c r="U34" s="43">
        <f t="shared" si="7"/>
        <v>0</v>
      </c>
      <c r="V34" s="110">
        <f>SUM(V28:V33)</f>
        <v>0</v>
      </c>
      <c r="W34" s="112">
        <f>SUM(W28:W33)</f>
        <v>0</v>
      </c>
      <c r="X34" s="112">
        <f t="shared" si="8"/>
        <v>0</v>
      </c>
      <c r="Y34" s="43">
        <f t="shared" si="9"/>
        <v>0</v>
      </c>
      <c r="Z34" s="80">
        <f t="shared" si="10"/>
        <v>771341869</v>
      </c>
      <c r="AA34" s="81">
        <f t="shared" si="11"/>
        <v>101427562</v>
      </c>
      <c r="AB34" s="81">
        <f t="shared" si="12"/>
        <v>872769431</v>
      </c>
      <c r="AC34" s="43">
        <f t="shared" si="13"/>
        <v>0.5001587632755878</v>
      </c>
      <c r="AD34" s="80">
        <f>SUM(AD28:AD33)</f>
        <v>292730908</v>
      </c>
      <c r="AE34" s="81">
        <f>SUM(AE28:AE33)</f>
        <v>45153651</v>
      </c>
      <c r="AF34" s="81">
        <f t="shared" si="14"/>
        <v>337884559</v>
      </c>
      <c r="AG34" s="43">
        <f t="shared" si="15"/>
        <v>0.6145959660925333</v>
      </c>
      <c r="AH34" s="43">
        <f t="shared" si="16"/>
        <v>-0.015164779992210331</v>
      </c>
      <c r="AI34" s="62">
        <f>SUM(AI28:AI33)</f>
        <v>1402549723</v>
      </c>
      <c r="AJ34" s="62">
        <f>SUM(AJ28:AJ33)</f>
        <v>1390118887</v>
      </c>
      <c r="AK34" s="62">
        <f>SUM(AK28:AK33)</f>
        <v>862001402</v>
      </c>
      <c r="AL34" s="62"/>
    </row>
    <row r="35" spans="1:38" s="13" customFormat="1" ht="12.75">
      <c r="A35" s="29" t="s">
        <v>96</v>
      </c>
      <c r="B35" s="59" t="s">
        <v>300</v>
      </c>
      <c r="C35" s="131" t="s">
        <v>301</v>
      </c>
      <c r="D35" s="76">
        <v>194031000</v>
      </c>
      <c r="E35" s="77">
        <v>34858000</v>
      </c>
      <c r="F35" s="78">
        <f t="shared" si="0"/>
        <v>228889000</v>
      </c>
      <c r="G35" s="76">
        <v>194031000</v>
      </c>
      <c r="H35" s="77">
        <v>34858000</v>
      </c>
      <c r="I35" s="79">
        <f t="shared" si="1"/>
        <v>228889000</v>
      </c>
      <c r="J35" s="76">
        <v>58511519</v>
      </c>
      <c r="K35" s="77">
        <v>4784177</v>
      </c>
      <c r="L35" s="77">
        <f t="shared" si="2"/>
        <v>63295696</v>
      </c>
      <c r="M35" s="39">
        <f t="shared" si="3"/>
        <v>0.2765344599347282</v>
      </c>
      <c r="N35" s="104">
        <v>44882362</v>
      </c>
      <c r="O35" s="105">
        <v>3838294</v>
      </c>
      <c r="P35" s="106">
        <f t="shared" si="4"/>
        <v>48720656</v>
      </c>
      <c r="Q35" s="39">
        <f t="shared" si="5"/>
        <v>0.21285713162275163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103393881</v>
      </c>
      <c r="AA35" s="77">
        <f t="shared" si="11"/>
        <v>8622471</v>
      </c>
      <c r="AB35" s="77">
        <f t="shared" si="12"/>
        <v>112016352</v>
      </c>
      <c r="AC35" s="39">
        <f t="shared" si="13"/>
        <v>0.4893915915574798</v>
      </c>
      <c r="AD35" s="76">
        <v>41897233</v>
      </c>
      <c r="AE35" s="77">
        <v>4324551</v>
      </c>
      <c r="AF35" s="77">
        <f t="shared" si="14"/>
        <v>46221784</v>
      </c>
      <c r="AG35" s="39">
        <f t="shared" si="15"/>
        <v>0.5137691034575935</v>
      </c>
      <c r="AH35" s="39">
        <f t="shared" si="16"/>
        <v>0.05406264717086651</v>
      </c>
      <c r="AI35" s="12">
        <v>177638000</v>
      </c>
      <c r="AJ35" s="12">
        <v>181193719</v>
      </c>
      <c r="AK35" s="12">
        <v>91264916</v>
      </c>
      <c r="AL35" s="12"/>
    </row>
    <row r="36" spans="1:38" s="13" customFormat="1" ht="12.75">
      <c r="A36" s="29" t="s">
        <v>96</v>
      </c>
      <c r="B36" s="59" t="s">
        <v>302</v>
      </c>
      <c r="C36" s="131" t="s">
        <v>303</v>
      </c>
      <c r="D36" s="76">
        <v>85926653</v>
      </c>
      <c r="E36" s="77">
        <v>25699000</v>
      </c>
      <c r="F36" s="78">
        <f t="shared" si="0"/>
        <v>111625653</v>
      </c>
      <c r="G36" s="76">
        <v>85926653</v>
      </c>
      <c r="H36" s="77">
        <v>25699000</v>
      </c>
      <c r="I36" s="79">
        <f t="shared" si="1"/>
        <v>111625653</v>
      </c>
      <c r="J36" s="76">
        <v>39615157</v>
      </c>
      <c r="K36" s="77">
        <v>5951663</v>
      </c>
      <c r="L36" s="77">
        <f t="shared" si="2"/>
        <v>45566820</v>
      </c>
      <c r="M36" s="39">
        <f t="shared" si="3"/>
        <v>0.4082110050455875</v>
      </c>
      <c r="N36" s="104">
        <v>2870460</v>
      </c>
      <c r="O36" s="105">
        <v>7400912</v>
      </c>
      <c r="P36" s="106">
        <f t="shared" si="4"/>
        <v>10271372</v>
      </c>
      <c r="Q36" s="39">
        <f t="shared" si="5"/>
        <v>0.09201623214692414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42485617</v>
      </c>
      <c r="AA36" s="77">
        <f t="shared" si="11"/>
        <v>13352575</v>
      </c>
      <c r="AB36" s="77">
        <f t="shared" si="12"/>
        <v>55838192</v>
      </c>
      <c r="AC36" s="39">
        <f t="shared" si="13"/>
        <v>0.5002272371925116</v>
      </c>
      <c r="AD36" s="76">
        <v>10714686</v>
      </c>
      <c r="AE36" s="77">
        <v>0</v>
      </c>
      <c r="AF36" s="77">
        <f t="shared" si="14"/>
        <v>10714686</v>
      </c>
      <c r="AG36" s="39">
        <f t="shared" si="15"/>
        <v>0.5653240897427406</v>
      </c>
      <c r="AH36" s="39">
        <f t="shared" si="16"/>
        <v>-0.041374427584718765</v>
      </c>
      <c r="AI36" s="12">
        <v>83355199</v>
      </c>
      <c r="AJ36" s="12">
        <v>92032983</v>
      </c>
      <c r="AK36" s="12">
        <v>47122702</v>
      </c>
      <c r="AL36" s="12"/>
    </row>
    <row r="37" spans="1:38" s="13" customFormat="1" ht="12.75">
      <c r="A37" s="29" t="s">
        <v>96</v>
      </c>
      <c r="B37" s="59" t="s">
        <v>304</v>
      </c>
      <c r="C37" s="131" t="s">
        <v>305</v>
      </c>
      <c r="D37" s="76">
        <v>77321000</v>
      </c>
      <c r="E37" s="77">
        <v>26581000</v>
      </c>
      <c r="F37" s="78">
        <f t="shared" si="0"/>
        <v>103902000</v>
      </c>
      <c r="G37" s="76">
        <v>77321000</v>
      </c>
      <c r="H37" s="77">
        <v>26581000</v>
      </c>
      <c r="I37" s="79">
        <f t="shared" si="1"/>
        <v>103902000</v>
      </c>
      <c r="J37" s="76">
        <v>22073518</v>
      </c>
      <c r="K37" s="77">
        <v>6787996</v>
      </c>
      <c r="L37" s="77">
        <f t="shared" si="2"/>
        <v>28861514</v>
      </c>
      <c r="M37" s="39">
        <f t="shared" si="3"/>
        <v>0.2777763084444958</v>
      </c>
      <c r="N37" s="104">
        <v>112954</v>
      </c>
      <c r="O37" s="105">
        <v>4915878</v>
      </c>
      <c r="P37" s="106">
        <f t="shared" si="4"/>
        <v>5028832</v>
      </c>
      <c r="Q37" s="39">
        <f t="shared" si="5"/>
        <v>0.04839976131354545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22186472</v>
      </c>
      <c r="AA37" s="77">
        <f t="shared" si="11"/>
        <v>11703874</v>
      </c>
      <c r="AB37" s="77">
        <f t="shared" si="12"/>
        <v>33890346</v>
      </c>
      <c r="AC37" s="39">
        <f t="shared" si="13"/>
        <v>0.32617606975804125</v>
      </c>
      <c r="AD37" s="76">
        <v>6982806</v>
      </c>
      <c r="AE37" s="77">
        <v>0</v>
      </c>
      <c r="AF37" s="77">
        <f t="shared" si="14"/>
        <v>6982806</v>
      </c>
      <c r="AG37" s="39">
        <f t="shared" si="15"/>
        <v>0.18457894319473447</v>
      </c>
      <c r="AH37" s="39">
        <f t="shared" si="16"/>
        <v>-0.27982647663417826</v>
      </c>
      <c r="AI37" s="12">
        <v>75662000</v>
      </c>
      <c r="AJ37" s="12">
        <v>75662000</v>
      </c>
      <c r="AK37" s="12">
        <v>13965612</v>
      </c>
      <c r="AL37" s="12"/>
    </row>
    <row r="38" spans="1:38" s="13" customFormat="1" ht="12.75">
      <c r="A38" s="29" t="s">
        <v>96</v>
      </c>
      <c r="B38" s="59" t="s">
        <v>306</v>
      </c>
      <c r="C38" s="131" t="s">
        <v>307</v>
      </c>
      <c r="D38" s="76">
        <v>120624000</v>
      </c>
      <c r="E38" s="77">
        <v>45367000</v>
      </c>
      <c r="F38" s="78">
        <f t="shared" si="0"/>
        <v>165991000</v>
      </c>
      <c r="G38" s="76">
        <v>120624000</v>
      </c>
      <c r="H38" s="77">
        <v>45367000</v>
      </c>
      <c r="I38" s="79">
        <f t="shared" si="1"/>
        <v>165991000</v>
      </c>
      <c r="J38" s="76">
        <v>35193357</v>
      </c>
      <c r="K38" s="77">
        <v>2551742</v>
      </c>
      <c r="L38" s="77">
        <f t="shared" si="2"/>
        <v>37745099</v>
      </c>
      <c r="M38" s="39">
        <f t="shared" si="3"/>
        <v>0.22739244296377514</v>
      </c>
      <c r="N38" s="104">
        <v>8469364</v>
      </c>
      <c r="O38" s="105">
        <v>2351836</v>
      </c>
      <c r="P38" s="106">
        <f t="shared" si="4"/>
        <v>10821200</v>
      </c>
      <c r="Q38" s="39">
        <f t="shared" si="5"/>
        <v>0.06519148628540102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43662721</v>
      </c>
      <c r="AA38" s="77">
        <f t="shared" si="11"/>
        <v>4903578</v>
      </c>
      <c r="AB38" s="77">
        <f t="shared" si="12"/>
        <v>48566299</v>
      </c>
      <c r="AC38" s="39">
        <f t="shared" si="13"/>
        <v>0.29258392924917614</v>
      </c>
      <c r="AD38" s="76">
        <v>35928125</v>
      </c>
      <c r="AE38" s="77">
        <v>5128286</v>
      </c>
      <c r="AF38" s="77">
        <f t="shared" si="14"/>
        <v>41056411</v>
      </c>
      <c r="AG38" s="39">
        <f t="shared" si="15"/>
        <v>0.40067370477164915</v>
      </c>
      <c r="AH38" s="39">
        <f t="shared" si="16"/>
        <v>-0.7364309315785055</v>
      </c>
      <c r="AI38" s="12">
        <v>139763000</v>
      </c>
      <c r="AJ38" s="12">
        <v>136429614</v>
      </c>
      <c r="AK38" s="12">
        <v>55999359</v>
      </c>
      <c r="AL38" s="12"/>
    </row>
    <row r="39" spans="1:38" s="13" customFormat="1" ht="12.75">
      <c r="A39" s="29" t="s">
        <v>115</v>
      </c>
      <c r="B39" s="59" t="s">
        <v>308</v>
      </c>
      <c r="C39" s="131" t="s">
        <v>309</v>
      </c>
      <c r="D39" s="76">
        <v>174854000</v>
      </c>
      <c r="E39" s="77">
        <v>168886000</v>
      </c>
      <c r="F39" s="78">
        <f t="shared" si="0"/>
        <v>343740000</v>
      </c>
      <c r="G39" s="76">
        <v>174854000</v>
      </c>
      <c r="H39" s="77">
        <v>168886000</v>
      </c>
      <c r="I39" s="79">
        <f t="shared" si="1"/>
        <v>343740000</v>
      </c>
      <c r="J39" s="76">
        <v>93849816</v>
      </c>
      <c r="K39" s="77">
        <v>45954999</v>
      </c>
      <c r="L39" s="77">
        <f t="shared" si="2"/>
        <v>139804815</v>
      </c>
      <c r="M39" s="39">
        <f t="shared" si="3"/>
        <v>0.4067167481235818</v>
      </c>
      <c r="N39" s="104">
        <v>49729034</v>
      </c>
      <c r="O39" s="105">
        <v>70428160</v>
      </c>
      <c r="P39" s="106">
        <f t="shared" si="4"/>
        <v>120157194</v>
      </c>
      <c r="Q39" s="39">
        <f t="shared" si="5"/>
        <v>0.34955836969802756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143578850</v>
      </c>
      <c r="AA39" s="77">
        <f t="shared" si="11"/>
        <v>116383159</v>
      </c>
      <c r="AB39" s="77">
        <f t="shared" si="12"/>
        <v>259962009</v>
      </c>
      <c r="AC39" s="39">
        <f t="shared" si="13"/>
        <v>0.7562751178216094</v>
      </c>
      <c r="AD39" s="76">
        <v>45566365</v>
      </c>
      <c r="AE39" s="77">
        <v>58717791</v>
      </c>
      <c r="AF39" s="77">
        <f t="shared" si="14"/>
        <v>104284156</v>
      </c>
      <c r="AG39" s="39">
        <f t="shared" si="15"/>
        <v>0.46296841489628815</v>
      </c>
      <c r="AH39" s="39">
        <f t="shared" si="16"/>
        <v>0.15220948808369328</v>
      </c>
      <c r="AI39" s="12">
        <v>326578000</v>
      </c>
      <c r="AJ39" s="12">
        <v>354374005</v>
      </c>
      <c r="AK39" s="12">
        <v>151195299</v>
      </c>
      <c r="AL39" s="12"/>
    </row>
    <row r="40" spans="1:38" s="55" customFormat="1" ht="12.75">
      <c r="A40" s="60"/>
      <c r="B40" s="61" t="s">
        <v>310</v>
      </c>
      <c r="C40" s="135"/>
      <c r="D40" s="80">
        <f>SUM(D35:D39)</f>
        <v>652756653</v>
      </c>
      <c r="E40" s="81">
        <f>SUM(E35:E39)</f>
        <v>301391000</v>
      </c>
      <c r="F40" s="82">
        <f t="shared" si="0"/>
        <v>954147653</v>
      </c>
      <c r="G40" s="80">
        <f>SUM(G35:G39)</f>
        <v>652756653</v>
      </c>
      <c r="H40" s="81">
        <f>SUM(H35:H39)</f>
        <v>301391000</v>
      </c>
      <c r="I40" s="82">
        <f t="shared" si="1"/>
        <v>954147653</v>
      </c>
      <c r="J40" s="80">
        <f>SUM(J35:J39)</f>
        <v>249243367</v>
      </c>
      <c r="K40" s="81">
        <f>SUM(K35:K39)</f>
        <v>66030577</v>
      </c>
      <c r="L40" s="81">
        <f t="shared" si="2"/>
        <v>315273944</v>
      </c>
      <c r="M40" s="43">
        <f t="shared" si="3"/>
        <v>0.33042469161740945</v>
      </c>
      <c r="N40" s="110">
        <f>SUM(N35:N39)</f>
        <v>106064174</v>
      </c>
      <c r="O40" s="111">
        <f>SUM(O35:O39)</f>
        <v>88935080</v>
      </c>
      <c r="P40" s="112">
        <f t="shared" si="4"/>
        <v>194999254</v>
      </c>
      <c r="Q40" s="43">
        <f t="shared" si="5"/>
        <v>0.20437010287337573</v>
      </c>
      <c r="R40" s="110">
        <f>SUM(R35:R39)</f>
        <v>0</v>
      </c>
      <c r="S40" s="112">
        <f>SUM(S35:S39)</f>
        <v>0</v>
      </c>
      <c r="T40" s="112">
        <f t="shared" si="6"/>
        <v>0</v>
      </c>
      <c r="U40" s="43">
        <f t="shared" si="7"/>
        <v>0</v>
      </c>
      <c r="V40" s="110">
        <f>SUM(V35:V39)</f>
        <v>0</v>
      </c>
      <c r="W40" s="112">
        <f>SUM(W35:W39)</f>
        <v>0</v>
      </c>
      <c r="X40" s="112">
        <f t="shared" si="8"/>
        <v>0</v>
      </c>
      <c r="Y40" s="43">
        <f t="shared" si="9"/>
        <v>0</v>
      </c>
      <c r="Z40" s="80">
        <f t="shared" si="10"/>
        <v>355307541</v>
      </c>
      <c r="AA40" s="81">
        <f t="shared" si="11"/>
        <v>154965657</v>
      </c>
      <c r="AB40" s="81">
        <f t="shared" si="12"/>
        <v>510273198</v>
      </c>
      <c r="AC40" s="43">
        <f t="shared" si="13"/>
        <v>0.5347947944907852</v>
      </c>
      <c r="AD40" s="80">
        <f>SUM(AD35:AD39)</f>
        <v>141089215</v>
      </c>
      <c r="AE40" s="81">
        <f>SUM(AE35:AE39)</f>
        <v>68170628</v>
      </c>
      <c r="AF40" s="81">
        <f t="shared" si="14"/>
        <v>209259843</v>
      </c>
      <c r="AG40" s="43">
        <f t="shared" si="15"/>
        <v>0.44775789530231636</v>
      </c>
      <c r="AH40" s="43">
        <f t="shared" si="16"/>
        <v>-0.06814775733153922</v>
      </c>
      <c r="AI40" s="62">
        <f>SUM(AI35:AI39)</f>
        <v>802996199</v>
      </c>
      <c r="AJ40" s="62">
        <f>SUM(AJ35:AJ39)</f>
        <v>839692321</v>
      </c>
      <c r="AK40" s="62">
        <f>SUM(AK35:AK39)</f>
        <v>359547888</v>
      </c>
      <c r="AL40" s="62"/>
    </row>
    <row r="41" spans="1:38" s="13" customFormat="1" ht="12.75">
      <c r="A41" s="29" t="s">
        <v>96</v>
      </c>
      <c r="B41" s="59" t="s">
        <v>78</v>
      </c>
      <c r="C41" s="131" t="s">
        <v>79</v>
      </c>
      <c r="D41" s="76">
        <v>1265075000</v>
      </c>
      <c r="E41" s="77">
        <v>312845750</v>
      </c>
      <c r="F41" s="78">
        <f t="shared" si="0"/>
        <v>1577920750</v>
      </c>
      <c r="G41" s="76">
        <v>1265075000</v>
      </c>
      <c r="H41" s="77">
        <v>312845750</v>
      </c>
      <c r="I41" s="79">
        <f t="shared" si="1"/>
        <v>1577920750</v>
      </c>
      <c r="J41" s="76">
        <v>236644787</v>
      </c>
      <c r="K41" s="77">
        <v>42230322</v>
      </c>
      <c r="L41" s="77">
        <f t="shared" si="2"/>
        <v>278875109</v>
      </c>
      <c r="M41" s="39">
        <f t="shared" si="3"/>
        <v>0.1767358145204694</v>
      </c>
      <c r="N41" s="104">
        <v>312914462</v>
      </c>
      <c r="O41" s="105">
        <v>46838944</v>
      </c>
      <c r="P41" s="106">
        <f t="shared" si="4"/>
        <v>359753406</v>
      </c>
      <c r="Q41" s="39">
        <f t="shared" si="5"/>
        <v>0.22799206233899896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549559249</v>
      </c>
      <c r="AA41" s="77">
        <f t="shared" si="11"/>
        <v>89069266</v>
      </c>
      <c r="AB41" s="77">
        <f t="shared" si="12"/>
        <v>638628515</v>
      </c>
      <c r="AC41" s="39">
        <f t="shared" si="13"/>
        <v>0.40472787685946837</v>
      </c>
      <c r="AD41" s="76">
        <v>241433895</v>
      </c>
      <c r="AE41" s="77">
        <v>27293435</v>
      </c>
      <c r="AF41" s="77">
        <f t="shared" si="14"/>
        <v>268727330</v>
      </c>
      <c r="AG41" s="39">
        <f t="shared" si="15"/>
        <v>0.4273340413690475</v>
      </c>
      <c r="AH41" s="39">
        <f t="shared" si="16"/>
        <v>0.3387302512178423</v>
      </c>
      <c r="AI41" s="12">
        <v>1235459336</v>
      </c>
      <c r="AJ41" s="12">
        <v>1208301357</v>
      </c>
      <c r="AK41" s="12">
        <v>527953831</v>
      </c>
      <c r="AL41" s="12"/>
    </row>
    <row r="42" spans="1:38" s="13" customFormat="1" ht="12.75">
      <c r="A42" s="29" t="s">
        <v>96</v>
      </c>
      <c r="B42" s="59" t="s">
        <v>311</v>
      </c>
      <c r="C42" s="131" t="s">
        <v>312</v>
      </c>
      <c r="D42" s="76">
        <v>36252277</v>
      </c>
      <c r="E42" s="77">
        <v>9913000</v>
      </c>
      <c r="F42" s="78">
        <f aca="true" t="shared" si="17" ref="F42:F73">$D42+$E42</f>
        <v>46165277</v>
      </c>
      <c r="G42" s="76">
        <v>36252277</v>
      </c>
      <c r="H42" s="77">
        <v>9913000</v>
      </c>
      <c r="I42" s="79">
        <f aca="true" t="shared" si="18" ref="I42:I73">$G42+$H42</f>
        <v>46165277</v>
      </c>
      <c r="J42" s="76">
        <v>9705003</v>
      </c>
      <c r="K42" s="77">
        <v>0</v>
      </c>
      <c r="L42" s="77">
        <f aca="true" t="shared" si="19" ref="L42:L73">$J42+$K42</f>
        <v>9705003</v>
      </c>
      <c r="M42" s="39">
        <f aca="true" t="shared" si="20" ref="M42:M73">IF($F42=0,0,$L42/$F42)</f>
        <v>0.21022299942010528</v>
      </c>
      <c r="N42" s="104">
        <v>9705003</v>
      </c>
      <c r="O42" s="105">
        <v>0</v>
      </c>
      <c r="P42" s="106">
        <f aca="true" t="shared" si="21" ref="P42:P73">$N42+$O42</f>
        <v>9705003</v>
      </c>
      <c r="Q42" s="39">
        <f aca="true" t="shared" si="22" ref="Q42:Q73">IF($F42=0,0,$P42/$F42)</f>
        <v>0.21022299942010528</v>
      </c>
      <c r="R42" s="104">
        <v>0</v>
      </c>
      <c r="S42" s="106">
        <v>0</v>
      </c>
      <c r="T42" s="106">
        <f aca="true" t="shared" si="23" ref="T42:T73">$R42+$S42</f>
        <v>0</v>
      </c>
      <c r="U42" s="39">
        <f aca="true" t="shared" si="24" ref="U42:U73">IF($I42=0,0,$T42/$I42)</f>
        <v>0</v>
      </c>
      <c r="V42" s="104">
        <v>0</v>
      </c>
      <c r="W42" s="106">
        <v>0</v>
      </c>
      <c r="X42" s="106">
        <f aca="true" t="shared" si="25" ref="X42:X73">$V42+$W42</f>
        <v>0</v>
      </c>
      <c r="Y42" s="39">
        <f aca="true" t="shared" si="26" ref="Y42:Y73">IF($I42=0,0,$X42/$I42)</f>
        <v>0</v>
      </c>
      <c r="Z42" s="76">
        <f aca="true" t="shared" si="27" ref="Z42:Z73">$J42+$N42</f>
        <v>19410006</v>
      </c>
      <c r="AA42" s="77">
        <f aca="true" t="shared" si="28" ref="AA42:AA73">$K42+$O42</f>
        <v>0</v>
      </c>
      <c r="AB42" s="77">
        <f aca="true" t="shared" si="29" ref="AB42:AB73">$Z42+$AA42</f>
        <v>19410006</v>
      </c>
      <c r="AC42" s="39">
        <f aca="true" t="shared" si="30" ref="AC42:AC73">IF($F42=0,0,$AB42/$F42)</f>
        <v>0.42044599884021056</v>
      </c>
      <c r="AD42" s="76">
        <v>4389920</v>
      </c>
      <c r="AE42" s="77">
        <v>1033083</v>
      </c>
      <c r="AF42" s="77">
        <f aca="true" t="shared" si="31" ref="AF42:AF73">$AD42+$AE42</f>
        <v>5423003</v>
      </c>
      <c r="AG42" s="39">
        <f aca="true" t="shared" si="32" ref="AG42:AG73">IF($AI42=0,0,$AK42/$AI42)</f>
        <v>0.3927832824801036</v>
      </c>
      <c r="AH42" s="39">
        <f aca="true" t="shared" si="33" ref="AH42:AH73">IF($AF42=0,0,(($P42/$AF42)-1))</f>
        <v>0.7895994156743045</v>
      </c>
      <c r="AI42" s="12">
        <v>25519192</v>
      </c>
      <c r="AJ42" s="12">
        <v>48116670</v>
      </c>
      <c r="AK42" s="12">
        <v>10023512</v>
      </c>
      <c r="AL42" s="12"/>
    </row>
    <row r="43" spans="1:38" s="13" customFormat="1" ht="12.75">
      <c r="A43" s="29" t="s">
        <v>96</v>
      </c>
      <c r="B43" s="59" t="s">
        <v>313</v>
      </c>
      <c r="C43" s="131" t="s">
        <v>314</v>
      </c>
      <c r="D43" s="76">
        <v>64521960</v>
      </c>
      <c r="E43" s="77">
        <v>36352000</v>
      </c>
      <c r="F43" s="78">
        <f t="shared" si="17"/>
        <v>100873960</v>
      </c>
      <c r="G43" s="76">
        <v>64521960</v>
      </c>
      <c r="H43" s="77">
        <v>36352000</v>
      </c>
      <c r="I43" s="79">
        <f t="shared" si="18"/>
        <v>100873960</v>
      </c>
      <c r="J43" s="76">
        <v>25007029</v>
      </c>
      <c r="K43" s="77">
        <v>5854022</v>
      </c>
      <c r="L43" s="77">
        <f t="shared" si="19"/>
        <v>30861051</v>
      </c>
      <c r="M43" s="39">
        <f t="shared" si="20"/>
        <v>0.3059367452214625</v>
      </c>
      <c r="N43" s="104">
        <v>16435448</v>
      </c>
      <c r="O43" s="105">
        <v>8735864</v>
      </c>
      <c r="P43" s="106">
        <f t="shared" si="21"/>
        <v>25171312</v>
      </c>
      <c r="Q43" s="39">
        <f t="shared" si="22"/>
        <v>0.24953230744584629</v>
      </c>
      <c r="R43" s="104">
        <v>0</v>
      </c>
      <c r="S43" s="106">
        <v>0</v>
      </c>
      <c r="T43" s="106">
        <f t="shared" si="23"/>
        <v>0</v>
      </c>
      <c r="U43" s="39">
        <f t="shared" si="24"/>
        <v>0</v>
      </c>
      <c r="V43" s="104">
        <v>0</v>
      </c>
      <c r="W43" s="106">
        <v>0</v>
      </c>
      <c r="X43" s="106">
        <f t="shared" si="25"/>
        <v>0</v>
      </c>
      <c r="Y43" s="39">
        <f t="shared" si="26"/>
        <v>0</v>
      </c>
      <c r="Z43" s="76">
        <f t="shared" si="27"/>
        <v>41442477</v>
      </c>
      <c r="AA43" s="77">
        <f t="shared" si="28"/>
        <v>14589886</v>
      </c>
      <c r="AB43" s="77">
        <f t="shared" si="29"/>
        <v>56032363</v>
      </c>
      <c r="AC43" s="39">
        <f t="shared" si="30"/>
        <v>0.5554690526673088</v>
      </c>
      <c r="AD43" s="76">
        <v>3182911</v>
      </c>
      <c r="AE43" s="77">
        <v>1378170</v>
      </c>
      <c r="AF43" s="77">
        <f t="shared" si="31"/>
        <v>4561081</v>
      </c>
      <c r="AG43" s="39">
        <f t="shared" si="32"/>
        <v>0.2937205373593546</v>
      </c>
      <c r="AH43" s="39">
        <f t="shared" si="33"/>
        <v>4.518716286774999</v>
      </c>
      <c r="AI43" s="12">
        <v>69878750</v>
      </c>
      <c r="AJ43" s="12">
        <v>83065147</v>
      </c>
      <c r="AK43" s="12">
        <v>20524824</v>
      </c>
      <c r="AL43" s="12"/>
    </row>
    <row r="44" spans="1:38" s="13" customFormat="1" ht="12.75">
      <c r="A44" s="29" t="s">
        <v>115</v>
      </c>
      <c r="B44" s="59" t="s">
        <v>315</v>
      </c>
      <c r="C44" s="131" t="s">
        <v>316</v>
      </c>
      <c r="D44" s="76">
        <v>106968000</v>
      </c>
      <c r="E44" s="77">
        <v>85346000</v>
      </c>
      <c r="F44" s="78">
        <f t="shared" si="17"/>
        <v>192314000</v>
      </c>
      <c r="G44" s="76">
        <v>106968000</v>
      </c>
      <c r="H44" s="77">
        <v>85346000</v>
      </c>
      <c r="I44" s="79">
        <f t="shared" si="18"/>
        <v>192314000</v>
      </c>
      <c r="J44" s="76">
        <v>39199560</v>
      </c>
      <c r="K44" s="77">
        <v>0</v>
      </c>
      <c r="L44" s="77">
        <f t="shared" si="19"/>
        <v>39199560</v>
      </c>
      <c r="M44" s="39">
        <f t="shared" si="20"/>
        <v>0.20383102634233596</v>
      </c>
      <c r="N44" s="104">
        <v>31019397</v>
      </c>
      <c r="O44" s="105">
        <v>0</v>
      </c>
      <c r="P44" s="106">
        <f t="shared" si="21"/>
        <v>31019397</v>
      </c>
      <c r="Q44" s="39">
        <f t="shared" si="22"/>
        <v>0.1612955739051759</v>
      </c>
      <c r="R44" s="104">
        <v>0</v>
      </c>
      <c r="S44" s="106">
        <v>0</v>
      </c>
      <c r="T44" s="106">
        <f t="shared" si="23"/>
        <v>0</v>
      </c>
      <c r="U44" s="39">
        <f t="shared" si="24"/>
        <v>0</v>
      </c>
      <c r="V44" s="104">
        <v>0</v>
      </c>
      <c r="W44" s="106">
        <v>0</v>
      </c>
      <c r="X44" s="106">
        <f t="shared" si="25"/>
        <v>0</v>
      </c>
      <c r="Y44" s="39">
        <f t="shared" si="26"/>
        <v>0</v>
      </c>
      <c r="Z44" s="76">
        <f t="shared" si="27"/>
        <v>70218957</v>
      </c>
      <c r="AA44" s="77">
        <f t="shared" si="28"/>
        <v>0</v>
      </c>
      <c r="AB44" s="77">
        <f t="shared" si="29"/>
        <v>70218957</v>
      </c>
      <c r="AC44" s="39">
        <f t="shared" si="30"/>
        <v>0.36512660024751187</v>
      </c>
      <c r="AD44" s="76">
        <v>56885829</v>
      </c>
      <c r="AE44" s="77">
        <v>57718311</v>
      </c>
      <c r="AF44" s="77">
        <f t="shared" si="31"/>
        <v>114604140</v>
      </c>
      <c r="AG44" s="39">
        <f t="shared" si="32"/>
        <v>0.800421169623549</v>
      </c>
      <c r="AH44" s="39">
        <f t="shared" si="33"/>
        <v>-0.7293344114793758</v>
      </c>
      <c r="AI44" s="12">
        <v>193513956</v>
      </c>
      <c r="AJ44" s="12">
        <v>151165000</v>
      </c>
      <c r="AK44" s="12">
        <v>154892667</v>
      </c>
      <c r="AL44" s="12"/>
    </row>
    <row r="45" spans="1:38" s="55" customFormat="1" ht="12.75">
      <c r="A45" s="60"/>
      <c r="B45" s="61" t="s">
        <v>317</v>
      </c>
      <c r="C45" s="135"/>
      <c r="D45" s="80">
        <f>SUM(D41:D44)</f>
        <v>1472817237</v>
      </c>
      <c r="E45" s="81">
        <f>SUM(E41:E44)</f>
        <v>444456750</v>
      </c>
      <c r="F45" s="89">
        <f t="shared" si="17"/>
        <v>1917273987</v>
      </c>
      <c r="G45" s="80">
        <f>SUM(G41:G44)</f>
        <v>1472817237</v>
      </c>
      <c r="H45" s="81">
        <f>SUM(H41:H44)</f>
        <v>444456750</v>
      </c>
      <c r="I45" s="82">
        <f t="shared" si="18"/>
        <v>1917273987</v>
      </c>
      <c r="J45" s="80">
        <f>SUM(J41:J44)</f>
        <v>310556379</v>
      </c>
      <c r="K45" s="81">
        <f>SUM(K41:K44)</f>
        <v>48084344</v>
      </c>
      <c r="L45" s="81">
        <f t="shared" si="19"/>
        <v>358640723</v>
      </c>
      <c r="M45" s="43">
        <f t="shared" si="20"/>
        <v>0.18705762735620948</v>
      </c>
      <c r="N45" s="110">
        <f>SUM(N41:N44)</f>
        <v>370074310</v>
      </c>
      <c r="O45" s="111">
        <f>SUM(O41:O44)</f>
        <v>55574808</v>
      </c>
      <c r="P45" s="112">
        <f t="shared" si="21"/>
        <v>425649118</v>
      </c>
      <c r="Q45" s="43">
        <f t="shared" si="22"/>
        <v>0.22200745479576572</v>
      </c>
      <c r="R45" s="110">
        <f>SUM(R41:R44)</f>
        <v>0</v>
      </c>
      <c r="S45" s="112">
        <f>SUM(S41:S44)</f>
        <v>0</v>
      </c>
      <c r="T45" s="112">
        <f t="shared" si="23"/>
        <v>0</v>
      </c>
      <c r="U45" s="43">
        <f t="shared" si="24"/>
        <v>0</v>
      </c>
      <c r="V45" s="110">
        <f>SUM(V41:V44)</f>
        <v>0</v>
      </c>
      <c r="W45" s="112">
        <f>SUM(W41:W44)</f>
        <v>0</v>
      </c>
      <c r="X45" s="112">
        <f t="shared" si="25"/>
        <v>0</v>
      </c>
      <c r="Y45" s="43">
        <f t="shared" si="26"/>
        <v>0</v>
      </c>
      <c r="Z45" s="80">
        <f t="shared" si="27"/>
        <v>680630689</v>
      </c>
      <c r="AA45" s="81">
        <f t="shared" si="28"/>
        <v>103659152</v>
      </c>
      <c r="AB45" s="81">
        <f t="shared" si="29"/>
        <v>784289841</v>
      </c>
      <c r="AC45" s="43">
        <f t="shared" si="30"/>
        <v>0.4090650821519752</v>
      </c>
      <c r="AD45" s="80">
        <f>SUM(AD41:AD44)</f>
        <v>305892555</v>
      </c>
      <c r="AE45" s="81">
        <f>SUM(AE41:AE44)</f>
        <v>87422999</v>
      </c>
      <c r="AF45" s="81">
        <f t="shared" si="31"/>
        <v>393315554</v>
      </c>
      <c r="AG45" s="43">
        <f t="shared" si="32"/>
        <v>0.46799284720692913</v>
      </c>
      <c r="AH45" s="43">
        <f t="shared" si="33"/>
        <v>0.08220769219820889</v>
      </c>
      <c r="AI45" s="62">
        <f>SUM(AI41:AI44)</f>
        <v>1524371234</v>
      </c>
      <c r="AJ45" s="62">
        <f>SUM(AJ41:AJ44)</f>
        <v>1490648174</v>
      </c>
      <c r="AK45" s="62">
        <f>SUM(AK41:AK44)</f>
        <v>713394834</v>
      </c>
      <c r="AL45" s="62"/>
    </row>
    <row r="46" spans="1:38" s="13" customFormat="1" ht="12.75">
      <c r="A46" s="29" t="s">
        <v>96</v>
      </c>
      <c r="B46" s="59" t="s">
        <v>318</v>
      </c>
      <c r="C46" s="131" t="s">
        <v>319</v>
      </c>
      <c r="D46" s="76">
        <v>61071472</v>
      </c>
      <c r="E46" s="77">
        <v>16146000</v>
      </c>
      <c r="F46" s="79">
        <f t="shared" si="17"/>
        <v>77217472</v>
      </c>
      <c r="G46" s="76">
        <v>61071472</v>
      </c>
      <c r="H46" s="77">
        <v>16146000</v>
      </c>
      <c r="I46" s="79">
        <f t="shared" si="18"/>
        <v>77217472</v>
      </c>
      <c r="J46" s="76">
        <v>19685175</v>
      </c>
      <c r="K46" s="77">
        <v>6795879</v>
      </c>
      <c r="L46" s="77">
        <f t="shared" si="19"/>
        <v>26481054</v>
      </c>
      <c r="M46" s="39">
        <f t="shared" si="20"/>
        <v>0.3429412193136807</v>
      </c>
      <c r="N46" s="104">
        <v>21387136</v>
      </c>
      <c r="O46" s="105">
        <v>629253</v>
      </c>
      <c r="P46" s="106">
        <f t="shared" si="21"/>
        <v>22016389</v>
      </c>
      <c r="Q46" s="39">
        <f t="shared" si="22"/>
        <v>0.2851218568771586</v>
      </c>
      <c r="R46" s="104">
        <v>0</v>
      </c>
      <c r="S46" s="106">
        <v>0</v>
      </c>
      <c r="T46" s="106">
        <f t="shared" si="23"/>
        <v>0</v>
      </c>
      <c r="U46" s="39">
        <f t="shared" si="24"/>
        <v>0</v>
      </c>
      <c r="V46" s="104">
        <v>0</v>
      </c>
      <c r="W46" s="106">
        <v>0</v>
      </c>
      <c r="X46" s="106">
        <f t="shared" si="25"/>
        <v>0</v>
      </c>
      <c r="Y46" s="39">
        <f t="shared" si="26"/>
        <v>0</v>
      </c>
      <c r="Z46" s="76">
        <f t="shared" si="27"/>
        <v>41072311</v>
      </c>
      <c r="AA46" s="77">
        <f t="shared" si="28"/>
        <v>7425132</v>
      </c>
      <c r="AB46" s="77">
        <f t="shared" si="29"/>
        <v>48497443</v>
      </c>
      <c r="AC46" s="39">
        <f t="shared" si="30"/>
        <v>0.6280630761908393</v>
      </c>
      <c r="AD46" s="76">
        <v>15562942</v>
      </c>
      <c r="AE46" s="77">
        <v>0</v>
      </c>
      <c r="AF46" s="77">
        <f t="shared" si="31"/>
        <v>15562942</v>
      </c>
      <c r="AG46" s="39">
        <f t="shared" si="32"/>
        <v>0.6445546261023236</v>
      </c>
      <c r="AH46" s="39">
        <f t="shared" si="33"/>
        <v>0.4146675480767068</v>
      </c>
      <c r="AI46" s="12">
        <v>51037533</v>
      </c>
      <c r="AJ46" s="12">
        <v>41954597</v>
      </c>
      <c r="AK46" s="12">
        <v>32896478</v>
      </c>
      <c r="AL46" s="12"/>
    </row>
    <row r="47" spans="1:38" s="13" customFormat="1" ht="12.75">
      <c r="A47" s="29" t="s">
        <v>96</v>
      </c>
      <c r="B47" s="59" t="s">
        <v>320</v>
      </c>
      <c r="C47" s="131" t="s">
        <v>321</v>
      </c>
      <c r="D47" s="76">
        <v>103646316</v>
      </c>
      <c r="E47" s="77">
        <v>31693000</v>
      </c>
      <c r="F47" s="78">
        <f t="shared" si="17"/>
        <v>135339316</v>
      </c>
      <c r="G47" s="76">
        <v>103646316</v>
      </c>
      <c r="H47" s="77">
        <v>31693000</v>
      </c>
      <c r="I47" s="79">
        <f t="shared" si="18"/>
        <v>135339316</v>
      </c>
      <c r="J47" s="76">
        <v>25852815</v>
      </c>
      <c r="K47" s="77">
        <v>0</v>
      </c>
      <c r="L47" s="77">
        <f t="shared" si="19"/>
        <v>25852815</v>
      </c>
      <c r="M47" s="39">
        <f t="shared" si="20"/>
        <v>0.19102220821036217</v>
      </c>
      <c r="N47" s="104">
        <v>31000055</v>
      </c>
      <c r="O47" s="105">
        <v>0</v>
      </c>
      <c r="P47" s="106">
        <f t="shared" si="21"/>
        <v>31000055</v>
      </c>
      <c r="Q47" s="39">
        <f t="shared" si="22"/>
        <v>0.2290543200321775</v>
      </c>
      <c r="R47" s="104">
        <v>0</v>
      </c>
      <c r="S47" s="106">
        <v>0</v>
      </c>
      <c r="T47" s="106">
        <f t="shared" si="23"/>
        <v>0</v>
      </c>
      <c r="U47" s="39">
        <f t="shared" si="24"/>
        <v>0</v>
      </c>
      <c r="V47" s="104">
        <v>0</v>
      </c>
      <c r="W47" s="106">
        <v>0</v>
      </c>
      <c r="X47" s="106">
        <f t="shared" si="25"/>
        <v>0</v>
      </c>
      <c r="Y47" s="39">
        <f t="shared" si="26"/>
        <v>0</v>
      </c>
      <c r="Z47" s="76">
        <f t="shared" si="27"/>
        <v>56852870</v>
      </c>
      <c r="AA47" s="77">
        <f t="shared" si="28"/>
        <v>0</v>
      </c>
      <c r="AB47" s="77">
        <f t="shared" si="29"/>
        <v>56852870</v>
      </c>
      <c r="AC47" s="39">
        <f t="shared" si="30"/>
        <v>0.42007652824253966</v>
      </c>
      <c r="AD47" s="76">
        <v>23422290</v>
      </c>
      <c r="AE47" s="77">
        <v>0</v>
      </c>
      <c r="AF47" s="77">
        <f t="shared" si="31"/>
        <v>23422290</v>
      </c>
      <c r="AG47" s="39">
        <f t="shared" si="32"/>
        <v>0.5645375309998629</v>
      </c>
      <c r="AH47" s="39">
        <f t="shared" si="33"/>
        <v>0.3235279300187983</v>
      </c>
      <c r="AI47" s="12">
        <v>90960886</v>
      </c>
      <c r="AJ47" s="12">
        <v>97002163</v>
      </c>
      <c r="AK47" s="12">
        <v>51350834</v>
      </c>
      <c r="AL47" s="12"/>
    </row>
    <row r="48" spans="1:38" s="13" customFormat="1" ht="12.75">
      <c r="A48" s="29" t="s">
        <v>96</v>
      </c>
      <c r="B48" s="59" t="s">
        <v>322</v>
      </c>
      <c r="C48" s="131" t="s">
        <v>323</v>
      </c>
      <c r="D48" s="76">
        <v>363010072</v>
      </c>
      <c r="E48" s="77">
        <v>48248000</v>
      </c>
      <c r="F48" s="78">
        <f t="shared" si="17"/>
        <v>411258072</v>
      </c>
      <c r="G48" s="76">
        <v>363010072</v>
      </c>
      <c r="H48" s="77">
        <v>48248000</v>
      </c>
      <c r="I48" s="79">
        <f t="shared" si="18"/>
        <v>411258072</v>
      </c>
      <c r="J48" s="76">
        <v>85494043</v>
      </c>
      <c r="K48" s="77">
        <v>2817785</v>
      </c>
      <c r="L48" s="77">
        <f t="shared" si="19"/>
        <v>88311828</v>
      </c>
      <c r="M48" s="39">
        <f t="shared" si="20"/>
        <v>0.21473579246853056</v>
      </c>
      <c r="N48" s="104">
        <v>68762723</v>
      </c>
      <c r="O48" s="105">
        <v>3775931</v>
      </c>
      <c r="P48" s="106">
        <f t="shared" si="21"/>
        <v>72538654</v>
      </c>
      <c r="Q48" s="39">
        <f t="shared" si="22"/>
        <v>0.17638232277663354</v>
      </c>
      <c r="R48" s="104">
        <v>0</v>
      </c>
      <c r="S48" s="106">
        <v>0</v>
      </c>
      <c r="T48" s="106">
        <f t="shared" si="23"/>
        <v>0</v>
      </c>
      <c r="U48" s="39">
        <f t="shared" si="24"/>
        <v>0</v>
      </c>
      <c r="V48" s="104">
        <v>0</v>
      </c>
      <c r="W48" s="106">
        <v>0</v>
      </c>
      <c r="X48" s="106">
        <f t="shared" si="25"/>
        <v>0</v>
      </c>
      <c r="Y48" s="39">
        <f t="shared" si="26"/>
        <v>0</v>
      </c>
      <c r="Z48" s="76">
        <f t="shared" si="27"/>
        <v>154256766</v>
      </c>
      <c r="AA48" s="77">
        <f t="shared" si="28"/>
        <v>6593716</v>
      </c>
      <c r="AB48" s="77">
        <f t="shared" si="29"/>
        <v>160850482</v>
      </c>
      <c r="AC48" s="39">
        <f t="shared" si="30"/>
        <v>0.3911181152451641</v>
      </c>
      <c r="AD48" s="76">
        <v>66975997</v>
      </c>
      <c r="AE48" s="77">
        <v>2185079</v>
      </c>
      <c r="AF48" s="77">
        <f t="shared" si="31"/>
        <v>69161076</v>
      </c>
      <c r="AG48" s="39">
        <f t="shared" si="32"/>
        <v>0.49848828787296096</v>
      </c>
      <c r="AH48" s="39">
        <f t="shared" si="33"/>
        <v>0.048836400405337876</v>
      </c>
      <c r="AI48" s="12">
        <v>300251610</v>
      </c>
      <c r="AJ48" s="12">
        <v>295454330</v>
      </c>
      <c r="AK48" s="12">
        <v>149671911</v>
      </c>
      <c r="AL48" s="12"/>
    </row>
    <row r="49" spans="1:38" s="13" customFormat="1" ht="12.75">
      <c r="A49" s="29" t="s">
        <v>96</v>
      </c>
      <c r="B49" s="59" t="s">
        <v>324</v>
      </c>
      <c r="C49" s="131" t="s">
        <v>325</v>
      </c>
      <c r="D49" s="76">
        <v>75735875</v>
      </c>
      <c r="E49" s="77">
        <v>51834461</v>
      </c>
      <c r="F49" s="78">
        <f t="shared" si="17"/>
        <v>127570336</v>
      </c>
      <c r="G49" s="76">
        <v>75735875</v>
      </c>
      <c r="H49" s="77">
        <v>51834461</v>
      </c>
      <c r="I49" s="79">
        <f t="shared" si="18"/>
        <v>127570336</v>
      </c>
      <c r="J49" s="76">
        <v>16480591</v>
      </c>
      <c r="K49" s="77">
        <v>7309428</v>
      </c>
      <c r="L49" s="77">
        <f t="shared" si="19"/>
        <v>23790019</v>
      </c>
      <c r="M49" s="39">
        <f t="shared" si="20"/>
        <v>0.18648550866872374</v>
      </c>
      <c r="N49" s="104">
        <v>1439631</v>
      </c>
      <c r="O49" s="105">
        <v>31720662</v>
      </c>
      <c r="P49" s="106">
        <f t="shared" si="21"/>
        <v>33160293</v>
      </c>
      <c r="Q49" s="39">
        <f t="shared" si="22"/>
        <v>0.2599373337074224</v>
      </c>
      <c r="R49" s="104">
        <v>0</v>
      </c>
      <c r="S49" s="106">
        <v>0</v>
      </c>
      <c r="T49" s="106">
        <f t="shared" si="23"/>
        <v>0</v>
      </c>
      <c r="U49" s="39">
        <f t="shared" si="24"/>
        <v>0</v>
      </c>
      <c r="V49" s="104">
        <v>0</v>
      </c>
      <c r="W49" s="106">
        <v>0</v>
      </c>
      <c r="X49" s="106">
        <f t="shared" si="25"/>
        <v>0</v>
      </c>
      <c r="Y49" s="39">
        <f t="shared" si="26"/>
        <v>0</v>
      </c>
      <c r="Z49" s="76">
        <f t="shared" si="27"/>
        <v>17920222</v>
      </c>
      <c r="AA49" s="77">
        <f t="shared" si="28"/>
        <v>39030090</v>
      </c>
      <c r="AB49" s="77">
        <f t="shared" si="29"/>
        <v>56950312</v>
      </c>
      <c r="AC49" s="39">
        <f t="shared" si="30"/>
        <v>0.44642284237614616</v>
      </c>
      <c r="AD49" s="76">
        <v>1721959</v>
      </c>
      <c r="AE49" s="77">
        <v>0</v>
      </c>
      <c r="AF49" s="77">
        <f t="shared" si="31"/>
        <v>1721959</v>
      </c>
      <c r="AG49" s="39">
        <f t="shared" si="32"/>
        <v>0.021455940628872166</v>
      </c>
      <c r="AH49" s="39">
        <f t="shared" si="33"/>
        <v>18.25730693936383</v>
      </c>
      <c r="AI49" s="12">
        <v>97196065</v>
      </c>
      <c r="AJ49" s="12">
        <v>112422252</v>
      </c>
      <c r="AK49" s="12">
        <v>2085433</v>
      </c>
      <c r="AL49" s="12"/>
    </row>
    <row r="50" spans="1:38" s="13" customFormat="1" ht="12.75">
      <c r="A50" s="29" t="s">
        <v>96</v>
      </c>
      <c r="B50" s="59" t="s">
        <v>326</v>
      </c>
      <c r="C50" s="131" t="s">
        <v>327</v>
      </c>
      <c r="D50" s="76">
        <v>164355000</v>
      </c>
      <c r="E50" s="77">
        <v>64484675</v>
      </c>
      <c r="F50" s="78">
        <f t="shared" si="17"/>
        <v>228839675</v>
      </c>
      <c r="G50" s="76">
        <v>164355000</v>
      </c>
      <c r="H50" s="77">
        <v>64484675</v>
      </c>
      <c r="I50" s="79">
        <f t="shared" si="18"/>
        <v>228839675</v>
      </c>
      <c r="J50" s="76">
        <v>56571845</v>
      </c>
      <c r="K50" s="77">
        <v>7590462</v>
      </c>
      <c r="L50" s="77">
        <f t="shared" si="19"/>
        <v>64162307</v>
      </c>
      <c r="M50" s="39">
        <f t="shared" si="20"/>
        <v>0.2803810440650206</v>
      </c>
      <c r="N50" s="104">
        <v>38385429</v>
      </c>
      <c r="O50" s="105">
        <v>6974279</v>
      </c>
      <c r="P50" s="106">
        <f t="shared" si="21"/>
        <v>45359708</v>
      </c>
      <c r="Q50" s="39">
        <f t="shared" si="22"/>
        <v>0.19821610042052368</v>
      </c>
      <c r="R50" s="104">
        <v>0</v>
      </c>
      <c r="S50" s="106">
        <v>0</v>
      </c>
      <c r="T50" s="106">
        <f t="shared" si="23"/>
        <v>0</v>
      </c>
      <c r="U50" s="39">
        <f t="shared" si="24"/>
        <v>0</v>
      </c>
      <c r="V50" s="104">
        <v>0</v>
      </c>
      <c r="W50" s="106">
        <v>0</v>
      </c>
      <c r="X50" s="106">
        <f t="shared" si="25"/>
        <v>0</v>
      </c>
      <c r="Y50" s="39">
        <f t="shared" si="26"/>
        <v>0</v>
      </c>
      <c r="Z50" s="76">
        <f t="shared" si="27"/>
        <v>94957274</v>
      </c>
      <c r="AA50" s="77">
        <f t="shared" si="28"/>
        <v>14564741</v>
      </c>
      <c r="AB50" s="77">
        <f t="shared" si="29"/>
        <v>109522015</v>
      </c>
      <c r="AC50" s="39">
        <f t="shared" si="30"/>
        <v>0.4785971444855443</v>
      </c>
      <c r="AD50" s="76">
        <v>35267324</v>
      </c>
      <c r="AE50" s="77">
        <v>6565928</v>
      </c>
      <c r="AF50" s="77">
        <f t="shared" si="31"/>
        <v>41833252</v>
      </c>
      <c r="AG50" s="39">
        <f t="shared" si="32"/>
        <v>0.7567089755644691</v>
      </c>
      <c r="AH50" s="39">
        <f t="shared" si="33"/>
        <v>0.08429791688200572</v>
      </c>
      <c r="AI50" s="12">
        <v>126025500</v>
      </c>
      <c r="AJ50" s="12">
        <v>138465244</v>
      </c>
      <c r="AK50" s="12">
        <v>95364627</v>
      </c>
      <c r="AL50" s="12"/>
    </row>
    <row r="51" spans="1:38" s="13" customFormat="1" ht="12.75">
      <c r="A51" s="29" t="s">
        <v>115</v>
      </c>
      <c r="B51" s="59" t="s">
        <v>328</v>
      </c>
      <c r="C51" s="131" t="s">
        <v>329</v>
      </c>
      <c r="D51" s="76">
        <v>318834017</v>
      </c>
      <c r="E51" s="77">
        <v>248052000</v>
      </c>
      <c r="F51" s="78">
        <f t="shared" si="17"/>
        <v>566886017</v>
      </c>
      <c r="G51" s="76">
        <v>318834017</v>
      </c>
      <c r="H51" s="77">
        <v>248052000</v>
      </c>
      <c r="I51" s="79">
        <f t="shared" si="18"/>
        <v>566886017</v>
      </c>
      <c r="J51" s="76">
        <v>117153404</v>
      </c>
      <c r="K51" s="77">
        <v>30014910</v>
      </c>
      <c r="L51" s="77">
        <f t="shared" si="19"/>
        <v>147168314</v>
      </c>
      <c r="M51" s="39">
        <f t="shared" si="20"/>
        <v>0.2596082979411362</v>
      </c>
      <c r="N51" s="104">
        <v>102977339</v>
      </c>
      <c r="O51" s="105">
        <v>45532655</v>
      </c>
      <c r="P51" s="106">
        <f t="shared" si="21"/>
        <v>148509994</v>
      </c>
      <c r="Q51" s="39">
        <f t="shared" si="22"/>
        <v>0.26197505238517815</v>
      </c>
      <c r="R51" s="104">
        <v>0</v>
      </c>
      <c r="S51" s="106">
        <v>0</v>
      </c>
      <c r="T51" s="106">
        <f t="shared" si="23"/>
        <v>0</v>
      </c>
      <c r="U51" s="39">
        <f t="shared" si="24"/>
        <v>0</v>
      </c>
      <c r="V51" s="104">
        <v>0</v>
      </c>
      <c r="W51" s="106">
        <v>0</v>
      </c>
      <c r="X51" s="106">
        <f t="shared" si="25"/>
        <v>0</v>
      </c>
      <c r="Y51" s="39">
        <f t="shared" si="26"/>
        <v>0</v>
      </c>
      <c r="Z51" s="76">
        <f t="shared" si="27"/>
        <v>220130743</v>
      </c>
      <c r="AA51" s="77">
        <f t="shared" si="28"/>
        <v>75547565</v>
      </c>
      <c r="AB51" s="77">
        <f t="shared" si="29"/>
        <v>295678308</v>
      </c>
      <c r="AC51" s="39">
        <f t="shared" si="30"/>
        <v>0.5215833503263143</v>
      </c>
      <c r="AD51" s="76">
        <v>104296686</v>
      </c>
      <c r="AE51" s="77">
        <v>40148453</v>
      </c>
      <c r="AF51" s="77">
        <f t="shared" si="31"/>
        <v>144445139</v>
      </c>
      <c r="AG51" s="39">
        <f t="shared" si="32"/>
        <v>0.37251833527072414</v>
      </c>
      <c r="AH51" s="39">
        <f t="shared" si="33"/>
        <v>0.028141168530427363</v>
      </c>
      <c r="AI51" s="12">
        <v>714879000</v>
      </c>
      <c r="AJ51" s="12">
        <v>518235028</v>
      </c>
      <c r="AK51" s="12">
        <v>266305535</v>
      </c>
      <c r="AL51" s="12"/>
    </row>
    <row r="52" spans="1:38" s="55" customFormat="1" ht="12.75">
      <c r="A52" s="60"/>
      <c r="B52" s="61" t="s">
        <v>330</v>
      </c>
      <c r="C52" s="135"/>
      <c r="D52" s="80">
        <f>SUM(D46:D51)</f>
        <v>1086652752</v>
      </c>
      <c r="E52" s="81">
        <f>SUM(E46:E51)</f>
        <v>460458136</v>
      </c>
      <c r="F52" s="89">
        <f t="shared" si="17"/>
        <v>1547110888</v>
      </c>
      <c r="G52" s="80">
        <f>SUM(G46:G51)</f>
        <v>1086652752</v>
      </c>
      <c r="H52" s="81">
        <f>SUM(H46:H51)</f>
        <v>460458136</v>
      </c>
      <c r="I52" s="82">
        <f t="shared" si="18"/>
        <v>1547110888</v>
      </c>
      <c r="J52" s="80">
        <f>SUM(J46:J51)</f>
        <v>321237873</v>
      </c>
      <c r="K52" s="81">
        <f>SUM(K46:K51)</f>
        <v>54528464</v>
      </c>
      <c r="L52" s="81">
        <f t="shared" si="19"/>
        <v>375766337</v>
      </c>
      <c r="M52" s="43">
        <f t="shared" si="20"/>
        <v>0.24288261424219257</v>
      </c>
      <c r="N52" s="110">
        <f>SUM(N46:N51)</f>
        <v>263952313</v>
      </c>
      <c r="O52" s="111">
        <f>SUM(O46:O51)</f>
        <v>88632780</v>
      </c>
      <c r="P52" s="112">
        <f t="shared" si="21"/>
        <v>352585093</v>
      </c>
      <c r="Q52" s="43">
        <f t="shared" si="22"/>
        <v>0.2278990444284172</v>
      </c>
      <c r="R52" s="110">
        <f>SUM(R46:R51)</f>
        <v>0</v>
      </c>
      <c r="S52" s="112">
        <f>SUM(S46:S51)</f>
        <v>0</v>
      </c>
      <c r="T52" s="112">
        <f t="shared" si="23"/>
        <v>0</v>
      </c>
      <c r="U52" s="43">
        <f t="shared" si="24"/>
        <v>0</v>
      </c>
      <c r="V52" s="110">
        <f>SUM(V46:V51)</f>
        <v>0</v>
      </c>
      <c r="W52" s="112">
        <f>SUM(W46:W51)</f>
        <v>0</v>
      </c>
      <c r="X52" s="112">
        <f t="shared" si="25"/>
        <v>0</v>
      </c>
      <c r="Y52" s="43">
        <f t="shared" si="26"/>
        <v>0</v>
      </c>
      <c r="Z52" s="80">
        <f t="shared" si="27"/>
        <v>585190186</v>
      </c>
      <c r="AA52" s="81">
        <f t="shared" si="28"/>
        <v>143161244</v>
      </c>
      <c r="AB52" s="81">
        <f t="shared" si="29"/>
        <v>728351430</v>
      </c>
      <c r="AC52" s="43">
        <f t="shared" si="30"/>
        <v>0.4707816586706098</v>
      </c>
      <c r="AD52" s="80">
        <f>SUM(AD46:AD51)</f>
        <v>247247198</v>
      </c>
      <c r="AE52" s="81">
        <f>SUM(AE46:AE51)</f>
        <v>48899460</v>
      </c>
      <c r="AF52" s="81">
        <f t="shared" si="31"/>
        <v>296146658</v>
      </c>
      <c r="AG52" s="43">
        <f t="shared" si="32"/>
        <v>0.4329876921109218</v>
      </c>
      <c r="AH52" s="43">
        <f t="shared" si="33"/>
        <v>0.19057596456145043</v>
      </c>
      <c r="AI52" s="62">
        <f>SUM(AI46:AI51)</f>
        <v>1380350594</v>
      </c>
      <c r="AJ52" s="62">
        <f>SUM(AJ46:AJ51)</f>
        <v>1203533614</v>
      </c>
      <c r="AK52" s="62">
        <f>SUM(AK46:AK51)</f>
        <v>597674818</v>
      </c>
      <c r="AL52" s="62"/>
    </row>
    <row r="53" spans="1:38" s="13" customFormat="1" ht="12.75">
      <c r="A53" s="29" t="s">
        <v>96</v>
      </c>
      <c r="B53" s="59" t="s">
        <v>331</v>
      </c>
      <c r="C53" s="131" t="s">
        <v>332</v>
      </c>
      <c r="D53" s="76">
        <v>59411717</v>
      </c>
      <c r="E53" s="77">
        <v>73127377</v>
      </c>
      <c r="F53" s="78">
        <f t="shared" si="17"/>
        <v>132539094</v>
      </c>
      <c r="G53" s="76">
        <v>59411717</v>
      </c>
      <c r="H53" s="77">
        <v>73127377</v>
      </c>
      <c r="I53" s="79">
        <f t="shared" si="18"/>
        <v>132539094</v>
      </c>
      <c r="J53" s="76">
        <v>25027731</v>
      </c>
      <c r="K53" s="77">
        <v>5303845</v>
      </c>
      <c r="L53" s="77">
        <f t="shared" si="19"/>
        <v>30331576</v>
      </c>
      <c r="M53" s="39">
        <f t="shared" si="20"/>
        <v>0.2288500327307202</v>
      </c>
      <c r="N53" s="104">
        <v>2688083</v>
      </c>
      <c r="O53" s="105">
        <v>7028358</v>
      </c>
      <c r="P53" s="106">
        <f t="shared" si="21"/>
        <v>9716441</v>
      </c>
      <c r="Q53" s="39">
        <f t="shared" si="22"/>
        <v>0.07331000014229763</v>
      </c>
      <c r="R53" s="104">
        <v>0</v>
      </c>
      <c r="S53" s="106">
        <v>0</v>
      </c>
      <c r="T53" s="106">
        <f t="shared" si="23"/>
        <v>0</v>
      </c>
      <c r="U53" s="39">
        <f t="shared" si="24"/>
        <v>0</v>
      </c>
      <c r="V53" s="104">
        <v>0</v>
      </c>
      <c r="W53" s="106">
        <v>0</v>
      </c>
      <c r="X53" s="106">
        <f t="shared" si="25"/>
        <v>0</v>
      </c>
      <c r="Y53" s="39">
        <f t="shared" si="26"/>
        <v>0</v>
      </c>
      <c r="Z53" s="76">
        <f t="shared" si="27"/>
        <v>27715814</v>
      </c>
      <c r="AA53" s="77">
        <f t="shared" si="28"/>
        <v>12332203</v>
      </c>
      <c r="AB53" s="77">
        <f t="shared" si="29"/>
        <v>40048017</v>
      </c>
      <c r="AC53" s="39">
        <f t="shared" si="30"/>
        <v>0.30216003287301785</v>
      </c>
      <c r="AD53" s="76">
        <v>14562444</v>
      </c>
      <c r="AE53" s="77">
        <v>2673067</v>
      </c>
      <c r="AF53" s="77">
        <f t="shared" si="31"/>
        <v>17235511</v>
      </c>
      <c r="AG53" s="39">
        <f t="shared" si="32"/>
        <v>0.5627726294977091</v>
      </c>
      <c r="AH53" s="39">
        <f t="shared" si="33"/>
        <v>-0.4362545444692646</v>
      </c>
      <c r="AI53" s="12">
        <v>66231828</v>
      </c>
      <c r="AJ53" s="12">
        <v>87567471</v>
      </c>
      <c r="AK53" s="12">
        <v>37273460</v>
      </c>
      <c r="AL53" s="12"/>
    </row>
    <row r="54" spans="1:38" s="13" customFormat="1" ht="12.75">
      <c r="A54" s="29" t="s">
        <v>96</v>
      </c>
      <c r="B54" s="59" t="s">
        <v>333</v>
      </c>
      <c r="C54" s="131" t="s">
        <v>334</v>
      </c>
      <c r="D54" s="76">
        <v>7718000</v>
      </c>
      <c r="E54" s="77">
        <v>490000</v>
      </c>
      <c r="F54" s="78">
        <f t="shared" si="17"/>
        <v>8208000</v>
      </c>
      <c r="G54" s="76">
        <v>7718000</v>
      </c>
      <c r="H54" s="77">
        <v>490000</v>
      </c>
      <c r="I54" s="79">
        <f t="shared" si="18"/>
        <v>8208000</v>
      </c>
      <c r="J54" s="76">
        <v>29298078</v>
      </c>
      <c r="K54" s="77">
        <v>0</v>
      </c>
      <c r="L54" s="77">
        <f t="shared" si="19"/>
        <v>29298078</v>
      </c>
      <c r="M54" s="39">
        <f t="shared" si="20"/>
        <v>3.5694539473684213</v>
      </c>
      <c r="N54" s="104">
        <v>17466283</v>
      </c>
      <c r="O54" s="105">
        <v>0</v>
      </c>
      <c r="P54" s="106">
        <f t="shared" si="21"/>
        <v>17466283</v>
      </c>
      <c r="Q54" s="39">
        <f t="shared" si="22"/>
        <v>2.127958455165692</v>
      </c>
      <c r="R54" s="104">
        <v>0</v>
      </c>
      <c r="S54" s="106">
        <v>0</v>
      </c>
      <c r="T54" s="106">
        <f t="shared" si="23"/>
        <v>0</v>
      </c>
      <c r="U54" s="39">
        <f t="shared" si="24"/>
        <v>0</v>
      </c>
      <c r="V54" s="104">
        <v>0</v>
      </c>
      <c r="W54" s="106">
        <v>0</v>
      </c>
      <c r="X54" s="106">
        <f t="shared" si="25"/>
        <v>0</v>
      </c>
      <c r="Y54" s="39">
        <f t="shared" si="26"/>
        <v>0</v>
      </c>
      <c r="Z54" s="76">
        <f t="shared" si="27"/>
        <v>46764361</v>
      </c>
      <c r="AA54" s="77">
        <f t="shared" si="28"/>
        <v>0</v>
      </c>
      <c r="AB54" s="77">
        <f t="shared" si="29"/>
        <v>46764361</v>
      </c>
      <c r="AC54" s="39">
        <f t="shared" si="30"/>
        <v>5.697412402534113</v>
      </c>
      <c r="AD54" s="76">
        <v>20409446</v>
      </c>
      <c r="AE54" s="77">
        <v>14544</v>
      </c>
      <c r="AF54" s="77">
        <f t="shared" si="31"/>
        <v>20423990</v>
      </c>
      <c r="AG54" s="39">
        <f t="shared" si="32"/>
        <v>0.8859109371597458</v>
      </c>
      <c r="AH54" s="39">
        <f t="shared" si="33"/>
        <v>-0.14481533725780316</v>
      </c>
      <c r="AI54" s="12">
        <v>80381088</v>
      </c>
      <c r="AJ54" s="12">
        <v>65444000</v>
      </c>
      <c r="AK54" s="12">
        <v>71210485</v>
      </c>
      <c r="AL54" s="12"/>
    </row>
    <row r="55" spans="1:38" s="13" customFormat="1" ht="12.75">
      <c r="A55" s="29" t="s">
        <v>96</v>
      </c>
      <c r="B55" s="59" t="s">
        <v>335</v>
      </c>
      <c r="C55" s="131" t="s">
        <v>336</v>
      </c>
      <c r="D55" s="76">
        <v>23510700</v>
      </c>
      <c r="E55" s="77">
        <v>100</v>
      </c>
      <c r="F55" s="79">
        <f t="shared" si="17"/>
        <v>23510800</v>
      </c>
      <c r="G55" s="76">
        <v>23510700</v>
      </c>
      <c r="H55" s="77">
        <v>100</v>
      </c>
      <c r="I55" s="79">
        <f t="shared" si="18"/>
        <v>23510800</v>
      </c>
      <c r="J55" s="76">
        <v>1096371</v>
      </c>
      <c r="K55" s="77">
        <v>0</v>
      </c>
      <c r="L55" s="77">
        <f t="shared" si="19"/>
        <v>1096371</v>
      </c>
      <c r="M55" s="39">
        <f t="shared" si="20"/>
        <v>0.04663265392925804</v>
      </c>
      <c r="N55" s="104">
        <v>4089844</v>
      </c>
      <c r="O55" s="105">
        <v>0</v>
      </c>
      <c r="P55" s="106">
        <f t="shared" si="21"/>
        <v>4089844</v>
      </c>
      <c r="Q55" s="39">
        <f t="shared" si="22"/>
        <v>0.17395596917161474</v>
      </c>
      <c r="R55" s="104">
        <v>0</v>
      </c>
      <c r="S55" s="106">
        <v>0</v>
      </c>
      <c r="T55" s="106">
        <f t="shared" si="23"/>
        <v>0</v>
      </c>
      <c r="U55" s="39">
        <f t="shared" si="24"/>
        <v>0</v>
      </c>
      <c r="V55" s="104">
        <v>0</v>
      </c>
      <c r="W55" s="106">
        <v>0</v>
      </c>
      <c r="X55" s="106">
        <f t="shared" si="25"/>
        <v>0</v>
      </c>
      <c r="Y55" s="39">
        <f t="shared" si="26"/>
        <v>0</v>
      </c>
      <c r="Z55" s="76">
        <f t="shared" si="27"/>
        <v>5186215</v>
      </c>
      <c r="AA55" s="77">
        <f t="shared" si="28"/>
        <v>0</v>
      </c>
      <c r="AB55" s="77">
        <f t="shared" si="29"/>
        <v>5186215</v>
      </c>
      <c r="AC55" s="39">
        <f t="shared" si="30"/>
        <v>0.2205886231008728</v>
      </c>
      <c r="AD55" s="76">
        <v>4990165</v>
      </c>
      <c r="AE55" s="77">
        <v>0</v>
      </c>
      <c r="AF55" s="77">
        <f t="shared" si="31"/>
        <v>4990165</v>
      </c>
      <c r="AG55" s="39">
        <f t="shared" si="32"/>
        <v>0.789585112499396</v>
      </c>
      <c r="AH55" s="39">
        <f t="shared" si="33"/>
        <v>-0.18041908433889464</v>
      </c>
      <c r="AI55" s="12">
        <v>18419210</v>
      </c>
      <c r="AJ55" s="12">
        <v>19154000</v>
      </c>
      <c r="AK55" s="12">
        <v>14543534</v>
      </c>
      <c r="AL55" s="12"/>
    </row>
    <row r="56" spans="1:38" s="13" customFormat="1" ht="12.75">
      <c r="A56" s="29" t="s">
        <v>96</v>
      </c>
      <c r="B56" s="59" t="s">
        <v>337</v>
      </c>
      <c r="C56" s="131" t="s">
        <v>338</v>
      </c>
      <c r="D56" s="76">
        <v>114527000</v>
      </c>
      <c r="E56" s="77">
        <v>24412000</v>
      </c>
      <c r="F56" s="78">
        <f t="shared" si="17"/>
        <v>138939000</v>
      </c>
      <c r="G56" s="76">
        <v>114527000</v>
      </c>
      <c r="H56" s="77">
        <v>24412000</v>
      </c>
      <c r="I56" s="78">
        <f t="shared" si="18"/>
        <v>138939000</v>
      </c>
      <c r="J56" s="76">
        <v>17360862</v>
      </c>
      <c r="K56" s="90">
        <v>1162149</v>
      </c>
      <c r="L56" s="77">
        <f t="shared" si="19"/>
        <v>18523011</v>
      </c>
      <c r="M56" s="39">
        <f t="shared" si="20"/>
        <v>0.13331757821777904</v>
      </c>
      <c r="N56" s="104">
        <v>12280905</v>
      </c>
      <c r="O56" s="105">
        <v>1561278</v>
      </c>
      <c r="P56" s="106">
        <f t="shared" si="21"/>
        <v>13842183</v>
      </c>
      <c r="Q56" s="39">
        <f t="shared" si="22"/>
        <v>0.09962777189989852</v>
      </c>
      <c r="R56" s="104">
        <v>0</v>
      </c>
      <c r="S56" s="106">
        <v>0</v>
      </c>
      <c r="T56" s="106">
        <f t="shared" si="23"/>
        <v>0</v>
      </c>
      <c r="U56" s="39">
        <f t="shared" si="24"/>
        <v>0</v>
      </c>
      <c r="V56" s="104">
        <v>0</v>
      </c>
      <c r="W56" s="106">
        <v>0</v>
      </c>
      <c r="X56" s="106">
        <f t="shared" si="25"/>
        <v>0</v>
      </c>
      <c r="Y56" s="39">
        <f t="shared" si="26"/>
        <v>0</v>
      </c>
      <c r="Z56" s="76">
        <f t="shared" si="27"/>
        <v>29641767</v>
      </c>
      <c r="AA56" s="77">
        <f t="shared" si="28"/>
        <v>2723427</v>
      </c>
      <c r="AB56" s="77">
        <f t="shared" si="29"/>
        <v>32365194</v>
      </c>
      <c r="AC56" s="39">
        <f t="shared" si="30"/>
        <v>0.23294535011767753</v>
      </c>
      <c r="AD56" s="76">
        <v>2249542</v>
      </c>
      <c r="AE56" s="77">
        <v>3297829</v>
      </c>
      <c r="AF56" s="77">
        <f t="shared" si="31"/>
        <v>5547371</v>
      </c>
      <c r="AG56" s="39">
        <f t="shared" si="32"/>
        <v>0.4397281670693821</v>
      </c>
      <c r="AH56" s="39">
        <f t="shared" si="33"/>
        <v>1.4952690202259773</v>
      </c>
      <c r="AI56" s="12">
        <v>57940000</v>
      </c>
      <c r="AJ56" s="12">
        <v>30273845</v>
      </c>
      <c r="AK56" s="12">
        <v>25477850</v>
      </c>
      <c r="AL56" s="12"/>
    </row>
    <row r="57" spans="1:38" s="13" customFormat="1" ht="12.75">
      <c r="A57" s="29" t="s">
        <v>96</v>
      </c>
      <c r="B57" s="59" t="s">
        <v>339</v>
      </c>
      <c r="C57" s="131" t="s">
        <v>340</v>
      </c>
      <c r="D57" s="76">
        <v>85512070</v>
      </c>
      <c r="E57" s="77">
        <v>0</v>
      </c>
      <c r="F57" s="78">
        <f t="shared" si="17"/>
        <v>85512070</v>
      </c>
      <c r="G57" s="76">
        <v>85512070</v>
      </c>
      <c r="H57" s="77">
        <v>0</v>
      </c>
      <c r="I57" s="78">
        <f t="shared" si="18"/>
        <v>85512070</v>
      </c>
      <c r="J57" s="76">
        <v>32195483</v>
      </c>
      <c r="K57" s="90">
        <v>0</v>
      </c>
      <c r="L57" s="77">
        <f t="shared" si="19"/>
        <v>32195483</v>
      </c>
      <c r="M57" s="39">
        <f t="shared" si="20"/>
        <v>0.37650220606284</v>
      </c>
      <c r="N57" s="104">
        <v>22942859</v>
      </c>
      <c r="O57" s="105">
        <v>0</v>
      </c>
      <c r="P57" s="106">
        <f t="shared" si="21"/>
        <v>22942859</v>
      </c>
      <c r="Q57" s="39">
        <f t="shared" si="22"/>
        <v>0.2682996564110774</v>
      </c>
      <c r="R57" s="104">
        <v>0</v>
      </c>
      <c r="S57" s="106">
        <v>0</v>
      </c>
      <c r="T57" s="106">
        <f t="shared" si="23"/>
        <v>0</v>
      </c>
      <c r="U57" s="39">
        <f t="shared" si="24"/>
        <v>0</v>
      </c>
      <c r="V57" s="104">
        <v>0</v>
      </c>
      <c r="W57" s="106">
        <v>0</v>
      </c>
      <c r="X57" s="106">
        <f t="shared" si="25"/>
        <v>0</v>
      </c>
      <c r="Y57" s="39">
        <f t="shared" si="26"/>
        <v>0</v>
      </c>
      <c r="Z57" s="76">
        <f t="shared" si="27"/>
        <v>55138342</v>
      </c>
      <c r="AA57" s="77">
        <f t="shared" si="28"/>
        <v>0</v>
      </c>
      <c r="AB57" s="77">
        <f t="shared" si="29"/>
        <v>55138342</v>
      </c>
      <c r="AC57" s="39">
        <f t="shared" si="30"/>
        <v>0.6448018624739175</v>
      </c>
      <c r="AD57" s="76">
        <v>13340734</v>
      </c>
      <c r="AE57" s="77">
        <v>1113666</v>
      </c>
      <c r="AF57" s="77">
        <f t="shared" si="31"/>
        <v>14454400</v>
      </c>
      <c r="AG57" s="39">
        <f t="shared" si="32"/>
        <v>0.3056999916025047</v>
      </c>
      <c r="AH57" s="39">
        <f t="shared" si="33"/>
        <v>0.5872577900154969</v>
      </c>
      <c r="AI57" s="12">
        <v>82822315</v>
      </c>
      <c r="AJ57" s="12">
        <v>44319829</v>
      </c>
      <c r="AK57" s="12">
        <v>25318781</v>
      </c>
      <c r="AL57" s="12"/>
    </row>
    <row r="58" spans="1:38" s="13" customFormat="1" ht="12.75">
      <c r="A58" s="29" t="s">
        <v>115</v>
      </c>
      <c r="B58" s="59" t="s">
        <v>341</v>
      </c>
      <c r="C58" s="131" t="s">
        <v>342</v>
      </c>
      <c r="D58" s="76">
        <v>206614651</v>
      </c>
      <c r="E58" s="77">
        <v>222741391</v>
      </c>
      <c r="F58" s="78">
        <f t="shared" si="17"/>
        <v>429356042</v>
      </c>
      <c r="G58" s="76">
        <v>206614651</v>
      </c>
      <c r="H58" s="77">
        <v>222741391</v>
      </c>
      <c r="I58" s="78">
        <f t="shared" si="18"/>
        <v>429356042</v>
      </c>
      <c r="J58" s="76">
        <v>99448762</v>
      </c>
      <c r="K58" s="90">
        <v>19704121</v>
      </c>
      <c r="L58" s="77">
        <f t="shared" si="19"/>
        <v>119152883</v>
      </c>
      <c r="M58" s="39">
        <f t="shared" si="20"/>
        <v>0.27751532840895715</v>
      </c>
      <c r="N58" s="104">
        <v>71200830</v>
      </c>
      <c r="O58" s="105">
        <v>16271457</v>
      </c>
      <c r="P58" s="106">
        <f t="shared" si="21"/>
        <v>87472287</v>
      </c>
      <c r="Q58" s="39">
        <f t="shared" si="22"/>
        <v>0.20372902310292865</v>
      </c>
      <c r="R58" s="104">
        <v>0</v>
      </c>
      <c r="S58" s="106">
        <v>0</v>
      </c>
      <c r="T58" s="106">
        <f t="shared" si="23"/>
        <v>0</v>
      </c>
      <c r="U58" s="39">
        <f t="shared" si="24"/>
        <v>0</v>
      </c>
      <c r="V58" s="104">
        <v>0</v>
      </c>
      <c r="W58" s="106">
        <v>0</v>
      </c>
      <c r="X58" s="106">
        <f t="shared" si="25"/>
        <v>0</v>
      </c>
      <c r="Y58" s="39">
        <f t="shared" si="26"/>
        <v>0</v>
      </c>
      <c r="Z58" s="76">
        <f t="shared" si="27"/>
        <v>170649592</v>
      </c>
      <c r="AA58" s="77">
        <f t="shared" si="28"/>
        <v>35975578</v>
      </c>
      <c r="AB58" s="77">
        <f t="shared" si="29"/>
        <v>206625170</v>
      </c>
      <c r="AC58" s="39">
        <f t="shared" si="30"/>
        <v>0.48124435151188577</v>
      </c>
      <c r="AD58" s="76">
        <v>52707658</v>
      </c>
      <c r="AE58" s="77">
        <v>9398526</v>
      </c>
      <c r="AF58" s="77">
        <f t="shared" si="31"/>
        <v>62106184</v>
      </c>
      <c r="AG58" s="39">
        <f t="shared" si="32"/>
        <v>0.7968547669039364</v>
      </c>
      <c r="AH58" s="39">
        <f t="shared" si="33"/>
        <v>0.40843119583711673</v>
      </c>
      <c r="AI58" s="12">
        <v>173659625</v>
      </c>
      <c r="AJ58" s="12">
        <v>333395747</v>
      </c>
      <c r="AK58" s="12">
        <v>138381500</v>
      </c>
      <c r="AL58" s="12"/>
    </row>
    <row r="59" spans="1:38" s="55" customFormat="1" ht="12.75">
      <c r="A59" s="60"/>
      <c r="B59" s="61" t="s">
        <v>343</v>
      </c>
      <c r="C59" s="135"/>
      <c r="D59" s="80">
        <f>SUM(D53:D58)</f>
        <v>497294138</v>
      </c>
      <c r="E59" s="81">
        <f>SUM(E53:E58)</f>
        <v>320770868</v>
      </c>
      <c r="F59" s="82">
        <f t="shared" si="17"/>
        <v>818065006</v>
      </c>
      <c r="G59" s="80">
        <f>SUM(G53:G58)</f>
        <v>497294138</v>
      </c>
      <c r="H59" s="81">
        <f>SUM(H53:H58)</f>
        <v>320770868</v>
      </c>
      <c r="I59" s="89">
        <f t="shared" si="18"/>
        <v>818065006</v>
      </c>
      <c r="J59" s="80">
        <f>SUM(J53:J58)</f>
        <v>204427287</v>
      </c>
      <c r="K59" s="91">
        <f>SUM(K53:K58)</f>
        <v>26170115</v>
      </c>
      <c r="L59" s="81">
        <f t="shared" si="19"/>
        <v>230597402</v>
      </c>
      <c r="M59" s="43">
        <f t="shared" si="20"/>
        <v>0.28188151346006846</v>
      </c>
      <c r="N59" s="110">
        <f>SUM(N53:N58)</f>
        <v>130668804</v>
      </c>
      <c r="O59" s="111">
        <f>SUM(O53:O58)</f>
        <v>24861093</v>
      </c>
      <c r="P59" s="112">
        <f t="shared" si="21"/>
        <v>155529897</v>
      </c>
      <c r="Q59" s="43">
        <f t="shared" si="22"/>
        <v>0.1901192397416887</v>
      </c>
      <c r="R59" s="110">
        <f>SUM(R53:R58)</f>
        <v>0</v>
      </c>
      <c r="S59" s="112">
        <f>SUM(S53:S58)</f>
        <v>0</v>
      </c>
      <c r="T59" s="112">
        <f t="shared" si="23"/>
        <v>0</v>
      </c>
      <c r="U59" s="43">
        <f t="shared" si="24"/>
        <v>0</v>
      </c>
      <c r="V59" s="110">
        <f>SUM(V53:V58)</f>
        <v>0</v>
      </c>
      <c r="W59" s="112">
        <f>SUM(W53:W58)</f>
        <v>0</v>
      </c>
      <c r="X59" s="112">
        <f t="shared" si="25"/>
        <v>0</v>
      </c>
      <c r="Y59" s="43">
        <f t="shared" si="26"/>
        <v>0</v>
      </c>
      <c r="Z59" s="80">
        <f t="shared" si="27"/>
        <v>335096091</v>
      </c>
      <c r="AA59" s="81">
        <f t="shared" si="28"/>
        <v>51031208</v>
      </c>
      <c r="AB59" s="81">
        <f t="shared" si="29"/>
        <v>386127299</v>
      </c>
      <c r="AC59" s="43">
        <f t="shared" si="30"/>
        <v>0.47200075320175716</v>
      </c>
      <c r="AD59" s="80">
        <f>SUM(AD53:AD58)</f>
        <v>108259989</v>
      </c>
      <c r="AE59" s="81">
        <f>SUM(AE53:AE58)</f>
        <v>16497632</v>
      </c>
      <c r="AF59" s="81">
        <f t="shared" si="31"/>
        <v>124757621</v>
      </c>
      <c r="AG59" s="43">
        <f t="shared" si="32"/>
        <v>0.6511689693335503</v>
      </c>
      <c r="AH59" s="43">
        <f t="shared" si="33"/>
        <v>0.2466564828131823</v>
      </c>
      <c r="AI59" s="62">
        <f>SUM(AI53:AI58)</f>
        <v>479454066</v>
      </c>
      <c r="AJ59" s="62">
        <f>SUM(AJ53:AJ58)</f>
        <v>580154892</v>
      </c>
      <c r="AK59" s="62">
        <f>SUM(AK53:AK58)</f>
        <v>312205610</v>
      </c>
      <c r="AL59" s="62"/>
    </row>
    <row r="60" spans="1:38" s="13" customFormat="1" ht="12.75">
      <c r="A60" s="29" t="s">
        <v>96</v>
      </c>
      <c r="B60" s="59" t="s">
        <v>344</v>
      </c>
      <c r="C60" s="131" t="s">
        <v>345</v>
      </c>
      <c r="D60" s="76">
        <v>47025000</v>
      </c>
      <c r="E60" s="77">
        <v>17624000</v>
      </c>
      <c r="F60" s="78">
        <f t="shared" si="17"/>
        <v>64649000</v>
      </c>
      <c r="G60" s="76">
        <v>47025000</v>
      </c>
      <c r="H60" s="77">
        <v>17624000</v>
      </c>
      <c r="I60" s="78">
        <f t="shared" si="18"/>
        <v>64649000</v>
      </c>
      <c r="J60" s="76">
        <v>23640710</v>
      </c>
      <c r="K60" s="90">
        <v>457746</v>
      </c>
      <c r="L60" s="77">
        <f t="shared" si="19"/>
        <v>24098456</v>
      </c>
      <c r="M60" s="39">
        <f t="shared" si="20"/>
        <v>0.37275837213259294</v>
      </c>
      <c r="N60" s="104">
        <v>15036335</v>
      </c>
      <c r="O60" s="105">
        <v>68120</v>
      </c>
      <c r="P60" s="106">
        <f t="shared" si="21"/>
        <v>15104455</v>
      </c>
      <c r="Q60" s="39">
        <f t="shared" si="22"/>
        <v>0.23363787529582825</v>
      </c>
      <c r="R60" s="104">
        <v>0</v>
      </c>
      <c r="S60" s="106">
        <v>0</v>
      </c>
      <c r="T60" s="106">
        <f t="shared" si="23"/>
        <v>0</v>
      </c>
      <c r="U60" s="39">
        <f t="shared" si="24"/>
        <v>0</v>
      </c>
      <c r="V60" s="104">
        <v>0</v>
      </c>
      <c r="W60" s="106">
        <v>0</v>
      </c>
      <c r="X60" s="106">
        <f t="shared" si="25"/>
        <v>0</v>
      </c>
      <c r="Y60" s="39">
        <f t="shared" si="26"/>
        <v>0</v>
      </c>
      <c r="Z60" s="76">
        <f t="shared" si="27"/>
        <v>38677045</v>
      </c>
      <c r="AA60" s="77">
        <f t="shared" si="28"/>
        <v>525866</v>
      </c>
      <c r="AB60" s="77">
        <f t="shared" si="29"/>
        <v>39202911</v>
      </c>
      <c r="AC60" s="39">
        <f t="shared" si="30"/>
        <v>0.6063962474284211</v>
      </c>
      <c r="AD60" s="76">
        <v>12660088</v>
      </c>
      <c r="AE60" s="77">
        <v>0</v>
      </c>
      <c r="AF60" s="77">
        <f t="shared" si="31"/>
        <v>12660088</v>
      </c>
      <c r="AG60" s="39">
        <f t="shared" si="32"/>
        <v>0.7958009381231885</v>
      </c>
      <c r="AH60" s="39">
        <f t="shared" si="33"/>
        <v>0.19307662000453707</v>
      </c>
      <c r="AI60" s="12">
        <v>40240131</v>
      </c>
      <c r="AJ60" s="12">
        <v>52710131</v>
      </c>
      <c r="AK60" s="12">
        <v>32023134</v>
      </c>
      <c r="AL60" s="12"/>
    </row>
    <row r="61" spans="1:38" s="13" customFormat="1" ht="12.75">
      <c r="A61" s="29" t="s">
        <v>96</v>
      </c>
      <c r="B61" s="59" t="s">
        <v>92</v>
      </c>
      <c r="C61" s="131" t="s">
        <v>93</v>
      </c>
      <c r="D61" s="76">
        <v>1861269601</v>
      </c>
      <c r="E61" s="77">
        <v>220734200</v>
      </c>
      <c r="F61" s="78">
        <f t="shared" si="17"/>
        <v>2082003801</v>
      </c>
      <c r="G61" s="76">
        <v>1861269601</v>
      </c>
      <c r="H61" s="77">
        <v>220734200</v>
      </c>
      <c r="I61" s="78">
        <f t="shared" si="18"/>
        <v>2082003801</v>
      </c>
      <c r="J61" s="76">
        <v>432582128</v>
      </c>
      <c r="K61" s="90">
        <v>3833687</v>
      </c>
      <c r="L61" s="77">
        <f t="shared" si="19"/>
        <v>436415815</v>
      </c>
      <c r="M61" s="39">
        <f t="shared" si="20"/>
        <v>0.2096133613158567</v>
      </c>
      <c r="N61" s="104">
        <v>445226651</v>
      </c>
      <c r="O61" s="105">
        <v>17515871</v>
      </c>
      <c r="P61" s="106">
        <f t="shared" si="21"/>
        <v>462742522</v>
      </c>
      <c r="Q61" s="39">
        <f t="shared" si="22"/>
        <v>0.2222582503344815</v>
      </c>
      <c r="R61" s="104">
        <v>0</v>
      </c>
      <c r="S61" s="106">
        <v>0</v>
      </c>
      <c r="T61" s="106">
        <f t="shared" si="23"/>
        <v>0</v>
      </c>
      <c r="U61" s="39">
        <f t="shared" si="24"/>
        <v>0</v>
      </c>
      <c r="V61" s="104">
        <v>0</v>
      </c>
      <c r="W61" s="106">
        <v>0</v>
      </c>
      <c r="X61" s="106">
        <f t="shared" si="25"/>
        <v>0</v>
      </c>
      <c r="Y61" s="39">
        <f t="shared" si="26"/>
        <v>0</v>
      </c>
      <c r="Z61" s="76">
        <f t="shared" si="27"/>
        <v>877808779</v>
      </c>
      <c r="AA61" s="77">
        <f t="shared" si="28"/>
        <v>21349558</v>
      </c>
      <c r="AB61" s="77">
        <f t="shared" si="29"/>
        <v>899158337</v>
      </c>
      <c r="AC61" s="39">
        <f t="shared" si="30"/>
        <v>0.4318716116503382</v>
      </c>
      <c r="AD61" s="76">
        <v>375845273</v>
      </c>
      <c r="AE61" s="77">
        <v>21294156</v>
      </c>
      <c r="AF61" s="77">
        <f t="shared" si="31"/>
        <v>397139429</v>
      </c>
      <c r="AG61" s="39">
        <f t="shared" si="32"/>
        <v>0.4405556083967032</v>
      </c>
      <c r="AH61" s="39">
        <f t="shared" si="33"/>
        <v>0.16518907015903483</v>
      </c>
      <c r="AI61" s="12">
        <v>1792584500</v>
      </c>
      <c r="AJ61" s="12">
        <v>1678300500</v>
      </c>
      <c r="AK61" s="12">
        <v>789733155</v>
      </c>
      <c r="AL61" s="12"/>
    </row>
    <row r="62" spans="1:38" s="13" customFormat="1" ht="12.75">
      <c r="A62" s="29" t="s">
        <v>96</v>
      </c>
      <c r="B62" s="59" t="s">
        <v>346</v>
      </c>
      <c r="C62" s="131" t="s">
        <v>347</v>
      </c>
      <c r="D62" s="76">
        <v>44665000</v>
      </c>
      <c r="E62" s="77">
        <v>11718000</v>
      </c>
      <c r="F62" s="78">
        <f t="shared" si="17"/>
        <v>56383000</v>
      </c>
      <c r="G62" s="76">
        <v>44665000</v>
      </c>
      <c r="H62" s="77">
        <v>11718000</v>
      </c>
      <c r="I62" s="78">
        <f t="shared" si="18"/>
        <v>56383000</v>
      </c>
      <c r="J62" s="76">
        <v>11260534</v>
      </c>
      <c r="K62" s="90">
        <v>581105</v>
      </c>
      <c r="L62" s="77">
        <f t="shared" si="19"/>
        <v>11841639</v>
      </c>
      <c r="M62" s="39">
        <f t="shared" si="20"/>
        <v>0.21002144263341788</v>
      </c>
      <c r="N62" s="104">
        <v>589077</v>
      </c>
      <c r="O62" s="105">
        <v>1117904</v>
      </c>
      <c r="P62" s="106">
        <f t="shared" si="21"/>
        <v>1706981</v>
      </c>
      <c r="Q62" s="39">
        <f t="shared" si="22"/>
        <v>0.03027474593405814</v>
      </c>
      <c r="R62" s="104">
        <v>0</v>
      </c>
      <c r="S62" s="106">
        <v>0</v>
      </c>
      <c r="T62" s="106">
        <f t="shared" si="23"/>
        <v>0</v>
      </c>
      <c r="U62" s="39">
        <f t="shared" si="24"/>
        <v>0</v>
      </c>
      <c r="V62" s="104">
        <v>0</v>
      </c>
      <c r="W62" s="106">
        <v>0</v>
      </c>
      <c r="X62" s="106">
        <f t="shared" si="25"/>
        <v>0</v>
      </c>
      <c r="Y62" s="39">
        <f t="shared" si="26"/>
        <v>0</v>
      </c>
      <c r="Z62" s="76">
        <f t="shared" si="27"/>
        <v>11849611</v>
      </c>
      <c r="AA62" s="77">
        <f t="shared" si="28"/>
        <v>1699009</v>
      </c>
      <c r="AB62" s="77">
        <f t="shared" si="29"/>
        <v>13548620</v>
      </c>
      <c r="AC62" s="39">
        <f t="shared" si="30"/>
        <v>0.240296188567476</v>
      </c>
      <c r="AD62" s="76">
        <v>245186</v>
      </c>
      <c r="AE62" s="77">
        <v>0</v>
      </c>
      <c r="AF62" s="77">
        <f t="shared" si="31"/>
        <v>245186</v>
      </c>
      <c r="AG62" s="39">
        <f t="shared" si="32"/>
        <v>1.2743500190336603</v>
      </c>
      <c r="AH62" s="39">
        <f t="shared" si="33"/>
        <v>5.961983963195289</v>
      </c>
      <c r="AI62" s="12">
        <v>26308655</v>
      </c>
      <c r="AJ62" s="12">
        <v>57498000</v>
      </c>
      <c r="AK62" s="12">
        <v>33526435</v>
      </c>
      <c r="AL62" s="12"/>
    </row>
    <row r="63" spans="1:38" s="13" customFormat="1" ht="12.75">
      <c r="A63" s="29" t="s">
        <v>96</v>
      </c>
      <c r="B63" s="59" t="s">
        <v>348</v>
      </c>
      <c r="C63" s="131" t="s">
        <v>349</v>
      </c>
      <c r="D63" s="76">
        <v>178736100</v>
      </c>
      <c r="E63" s="77">
        <v>33317988</v>
      </c>
      <c r="F63" s="78">
        <f t="shared" si="17"/>
        <v>212054088</v>
      </c>
      <c r="G63" s="76">
        <v>178736100</v>
      </c>
      <c r="H63" s="77">
        <v>33317988</v>
      </c>
      <c r="I63" s="78">
        <f t="shared" si="18"/>
        <v>212054088</v>
      </c>
      <c r="J63" s="76">
        <v>61297963</v>
      </c>
      <c r="K63" s="90">
        <v>2330324</v>
      </c>
      <c r="L63" s="77">
        <f t="shared" si="19"/>
        <v>63628287</v>
      </c>
      <c r="M63" s="39">
        <f t="shared" si="20"/>
        <v>0.30005687511197615</v>
      </c>
      <c r="N63" s="104">
        <v>42090615</v>
      </c>
      <c r="O63" s="105">
        <v>3307706</v>
      </c>
      <c r="P63" s="106">
        <f t="shared" si="21"/>
        <v>45398321</v>
      </c>
      <c r="Q63" s="39">
        <f t="shared" si="22"/>
        <v>0.21408840276637345</v>
      </c>
      <c r="R63" s="104">
        <v>0</v>
      </c>
      <c r="S63" s="106">
        <v>0</v>
      </c>
      <c r="T63" s="106">
        <f t="shared" si="23"/>
        <v>0</v>
      </c>
      <c r="U63" s="39">
        <f t="shared" si="24"/>
        <v>0</v>
      </c>
      <c r="V63" s="104">
        <v>0</v>
      </c>
      <c r="W63" s="106">
        <v>0</v>
      </c>
      <c r="X63" s="106">
        <f t="shared" si="25"/>
        <v>0</v>
      </c>
      <c r="Y63" s="39">
        <f t="shared" si="26"/>
        <v>0</v>
      </c>
      <c r="Z63" s="76">
        <f t="shared" si="27"/>
        <v>103388578</v>
      </c>
      <c r="AA63" s="77">
        <f t="shared" si="28"/>
        <v>5638030</v>
      </c>
      <c r="AB63" s="77">
        <f t="shared" si="29"/>
        <v>109026608</v>
      </c>
      <c r="AC63" s="39">
        <f t="shared" si="30"/>
        <v>0.5141452778783496</v>
      </c>
      <c r="AD63" s="76">
        <v>41099081</v>
      </c>
      <c r="AE63" s="77">
        <v>6690649</v>
      </c>
      <c r="AF63" s="77">
        <f t="shared" si="31"/>
        <v>47789730</v>
      </c>
      <c r="AG63" s="39">
        <f t="shared" si="32"/>
        <v>0.4919140989120002</v>
      </c>
      <c r="AH63" s="39">
        <f t="shared" si="33"/>
        <v>-0.050040228308467105</v>
      </c>
      <c r="AI63" s="12">
        <v>206597197</v>
      </c>
      <c r="AJ63" s="12">
        <v>193500769</v>
      </c>
      <c r="AK63" s="12">
        <v>101628074</v>
      </c>
      <c r="AL63" s="12"/>
    </row>
    <row r="64" spans="1:38" s="13" customFormat="1" ht="12.75">
      <c r="A64" s="29" t="s">
        <v>96</v>
      </c>
      <c r="B64" s="59" t="s">
        <v>350</v>
      </c>
      <c r="C64" s="131" t="s">
        <v>351</v>
      </c>
      <c r="D64" s="76">
        <v>50121000</v>
      </c>
      <c r="E64" s="77">
        <v>31998000</v>
      </c>
      <c r="F64" s="78">
        <f t="shared" si="17"/>
        <v>82119000</v>
      </c>
      <c r="G64" s="76">
        <v>50121000</v>
      </c>
      <c r="H64" s="77">
        <v>31998000</v>
      </c>
      <c r="I64" s="78">
        <f t="shared" si="18"/>
        <v>82119000</v>
      </c>
      <c r="J64" s="76">
        <v>19712164</v>
      </c>
      <c r="K64" s="90">
        <v>0</v>
      </c>
      <c r="L64" s="77">
        <f t="shared" si="19"/>
        <v>19712164</v>
      </c>
      <c r="M64" s="39">
        <f t="shared" si="20"/>
        <v>0.24004388752907366</v>
      </c>
      <c r="N64" s="104">
        <v>11025301</v>
      </c>
      <c r="O64" s="105">
        <v>1981599</v>
      </c>
      <c r="P64" s="106">
        <f t="shared" si="21"/>
        <v>13006900</v>
      </c>
      <c r="Q64" s="39">
        <f t="shared" si="22"/>
        <v>0.15839087178363107</v>
      </c>
      <c r="R64" s="104">
        <v>0</v>
      </c>
      <c r="S64" s="106">
        <v>0</v>
      </c>
      <c r="T64" s="106">
        <f t="shared" si="23"/>
        <v>0</v>
      </c>
      <c r="U64" s="39">
        <f t="shared" si="24"/>
        <v>0</v>
      </c>
      <c r="V64" s="104">
        <v>0</v>
      </c>
      <c r="W64" s="106">
        <v>0</v>
      </c>
      <c r="X64" s="106">
        <f t="shared" si="25"/>
        <v>0</v>
      </c>
      <c r="Y64" s="39">
        <f t="shared" si="26"/>
        <v>0</v>
      </c>
      <c r="Z64" s="76">
        <f t="shared" si="27"/>
        <v>30737465</v>
      </c>
      <c r="AA64" s="77">
        <f t="shared" si="28"/>
        <v>1981599</v>
      </c>
      <c r="AB64" s="77">
        <f t="shared" si="29"/>
        <v>32719064</v>
      </c>
      <c r="AC64" s="39">
        <f t="shared" si="30"/>
        <v>0.3984347593127047</v>
      </c>
      <c r="AD64" s="76">
        <v>2677878</v>
      </c>
      <c r="AE64" s="77">
        <v>0</v>
      </c>
      <c r="AF64" s="77">
        <f t="shared" si="31"/>
        <v>2677878</v>
      </c>
      <c r="AG64" s="39">
        <f t="shared" si="32"/>
        <v>0.5036941300876401</v>
      </c>
      <c r="AH64" s="39">
        <f t="shared" si="33"/>
        <v>3.8571667566632986</v>
      </c>
      <c r="AI64" s="12">
        <v>56172900</v>
      </c>
      <c r="AJ64" s="12">
        <v>42658900</v>
      </c>
      <c r="AK64" s="12">
        <v>28293960</v>
      </c>
      <c r="AL64" s="12"/>
    </row>
    <row r="65" spans="1:38" s="13" customFormat="1" ht="12.75">
      <c r="A65" s="29" t="s">
        <v>96</v>
      </c>
      <c r="B65" s="59" t="s">
        <v>352</v>
      </c>
      <c r="C65" s="131" t="s">
        <v>353</v>
      </c>
      <c r="D65" s="76">
        <v>58757000</v>
      </c>
      <c r="E65" s="77">
        <v>18697000</v>
      </c>
      <c r="F65" s="78">
        <f t="shared" si="17"/>
        <v>77454000</v>
      </c>
      <c r="G65" s="76">
        <v>58757000</v>
      </c>
      <c r="H65" s="77">
        <v>18697000</v>
      </c>
      <c r="I65" s="78">
        <f t="shared" si="18"/>
        <v>77454000</v>
      </c>
      <c r="J65" s="76">
        <v>23656410</v>
      </c>
      <c r="K65" s="90">
        <v>6872000</v>
      </c>
      <c r="L65" s="77">
        <f t="shared" si="19"/>
        <v>30528410</v>
      </c>
      <c r="M65" s="39">
        <f t="shared" si="20"/>
        <v>0.3941489141942314</v>
      </c>
      <c r="N65" s="104">
        <v>7236429</v>
      </c>
      <c r="O65" s="105">
        <v>0</v>
      </c>
      <c r="P65" s="106">
        <f t="shared" si="21"/>
        <v>7236429</v>
      </c>
      <c r="Q65" s="39">
        <f t="shared" si="22"/>
        <v>0.09342873189247812</v>
      </c>
      <c r="R65" s="104">
        <v>0</v>
      </c>
      <c r="S65" s="106">
        <v>0</v>
      </c>
      <c r="T65" s="106">
        <f t="shared" si="23"/>
        <v>0</v>
      </c>
      <c r="U65" s="39">
        <f t="shared" si="24"/>
        <v>0</v>
      </c>
      <c r="V65" s="104">
        <v>0</v>
      </c>
      <c r="W65" s="106">
        <v>0</v>
      </c>
      <c r="X65" s="106">
        <f t="shared" si="25"/>
        <v>0</v>
      </c>
      <c r="Y65" s="39">
        <f t="shared" si="26"/>
        <v>0</v>
      </c>
      <c r="Z65" s="76">
        <f t="shared" si="27"/>
        <v>30892839</v>
      </c>
      <c r="AA65" s="77">
        <f t="shared" si="28"/>
        <v>6872000</v>
      </c>
      <c r="AB65" s="77">
        <f t="shared" si="29"/>
        <v>37764839</v>
      </c>
      <c r="AC65" s="39">
        <f t="shared" si="30"/>
        <v>0.4875776460867095</v>
      </c>
      <c r="AD65" s="76">
        <v>23701403</v>
      </c>
      <c r="AE65" s="77">
        <v>3108000</v>
      </c>
      <c r="AF65" s="77">
        <f t="shared" si="31"/>
        <v>26809403</v>
      </c>
      <c r="AG65" s="39">
        <f t="shared" si="32"/>
        <v>0.6973887710183355</v>
      </c>
      <c r="AH65" s="39">
        <f t="shared" si="33"/>
        <v>-0.7300786966423684</v>
      </c>
      <c r="AI65" s="12">
        <v>63425039</v>
      </c>
      <c r="AJ65" s="12">
        <v>60556000</v>
      </c>
      <c r="AK65" s="12">
        <v>44231910</v>
      </c>
      <c r="AL65" s="12"/>
    </row>
    <row r="66" spans="1:38" s="13" customFormat="1" ht="12.75">
      <c r="A66" s="29" t="s">
        <v>115</v>
      </c>
      <c r="B66" s="59" t="s">
        <v>354</v>
      </c>
      <c r="C66" s="131" t="s">
        <v>355</v>
      </c>
      <c r="D66" s="76">
        <v>478753812</v>
      </c>
      <c r="E66" s="77">
        <v>196754868</v>
      </c>
      <c r="F66" s="78">
        <f t="shared" si="17"/>
        <v>675508680</v>
      </c>
      <c r="G66" s="76">
        <v>478793812</v>
      </c>
      <c r="H66" s="77">
        <v>295690584</v>
      </c>
      <c r="I66" s="78">
        <f t="shared" si="18"/>
        <v>774484396</v>
      </c>
      <c r="J66" s="76">
        <v>148391653</v>
      </c>
      <c r="K66" s="90">
        <v>28027964</v>
      </c>
      <c r="L66" s="77">
        <f t="shared" si="19"/>
        <v>176419617</v>
      </c>
      <c r="M66" s="39">
        <f t="shared" si="20"/>
        <v>0.26116558117358313</v>
      </c>
      <c r="N66" s="104">
        <v>126536987</v>
      </c>
      <c r="O66" s="105">
        <v>44601441</v>
      </c>
      <c r="P66" s="106">
        <f t="shared" si="21"/>
        <v>171138428</v>
      </c>
      <c r="Q66" s="39">
        <f t="shared" si="22"/>
        <v>0.2533474891840028</v>
      </c>
      <c r="R66" s="104">
        <v>0</v>
      </c>
      <c r="S66" s="106">
        <v>0</v>
      </c>
      <c r="T66" s="106">
        <f t="shared" si="23"/>
        <v>0</v>
      </c>
      <c r="U66" s="39">
        <f t="shared" si="24"/>
        <v>0</v>
      </c>
      <c r="V66" s="104">
        <v>0</v>
      </c>
      <c r="W66" s="106">
        <v>0</v>
      </c>
      <c r="X66" s="106">
        <f t="shared" si="25"/>
        <v>0</v>
      </c>
      <c r="Y66" s="39">
        <f t="shared" si="26"/>
        <v>0</v>
      </c>
      <c r="Z66" s="76">
        <f t="shared" si="27"/>
        <v>274928640</v>
      </c>
      <c r="AA66" s="77">
        <f t="shared" si="28"/>
        <v>72629405</v>
      </c>
      <c r="AB66" s="77">
        <f t="shared" si="29"/>
        <v>347558045</v>
      </c>
      <c r="AC66" s="39">
        <f t="shared" si="30"/>
        <v>0.514513070357586</v>
      </c>
      <c r="AD66" s="76">
        <v>114121111</v>
      </c>
      <c r="AE66" s="77">
        <v>23893173</v>
      </c>
      <c r="AF66" s="77">
        <f t="shared" si="31"/>
        <v>138014284</v>
      </c>
      <c r="AG66" s="39">
        <f t="shared" si="32"/>
        <v>0.5327794724193465</v>
      </c>
      <c r="AH66" s="39">
        <f t="shared" si="33"/>
        <v>0.24000518670951476</v>
      </c>
      <c r="AI66" s="12">
        <v>525843088</v>
      </c>
      <c r="AJ66" s="12">
        <v>746393795</v>
      </c>
      <c r="AK66" s="12">
        <v>280158403</v>
      </c>
      <c r="AL66" s="12"/>
    </row>
    <row r="67" spans="1:38" s="55" customFormat="1" ht="12.75">
      <c r="A67" s="60"/>
      <c r="B67" s="61" t="s">
        <v>356</v>
      </c>
      <c r="C67" s="135"/>
      <c r="D67" s="80">
        <f>SUM(D60:D66)</f>
        <v>2719327513</v>
      </c>
      <c r="E67" s="81">
        <f>SUM(E60:E66)</f>
        <v>530844056</v>
      </c>
      <c r="F67" s="89">
        <f t="shared" si="17"/>
        <v>3250171569</v>
      </c>
      <c r="G67" s="80">
        <f>SUM(G60:G66)</f>
        <v>2719367513</v>
      </c>
      <c r="H67" s="81">
        <f>SUM(H60:H66)</f>
        <v>629779772</v>
      </c>
      <c r="I67" s="89">
        <f t="shared" si="18"/>
        <v>3349147285</v>
      </c>
      <c r="J67" s="80">
        <f>SUM(J60:J66)</f>
        <v>720541562</v>
      </c>
      <c r="K67" s="91">
        <f>SUM(K60:K66)</f>
        <v>42102826</v>
      </c>
      <c r="L67" s="81">
        <f t="shared" si="19"/>
        <v>762644388</v>
      </c>
      <c r="M67" s="43">
        <f t="shared" si="20"/>
        <v>0.23464742454646706</v>
      </c>
      <c r="N67" s="110">
        <f>SUM(N60:N66)</f>
        <v>647741395</v>
      </c>
      <c r="O67" s="111">
        <f>SUM(O60:O66)</f>
        <v>68592641</v>
      </c>
      <c r="P67" s="112">
        <f t="shared" si="21"/>
        <v>716334036</v>
      </c>
      <c r="Q67" s="43">
        <f t="shared" si="22"/>
        <v>0.22039883765902205</v>
      </c>
      <c r="R67" s="110">
        <f>SUM(R60:R66)</f>
        <v>0</v>
      </c>
      <c r="S67" s="112">
        <f>SUM(S60:S66)</f>
        <v>0</v>
      </c>
      <c r="T67" s="112">
        <f t="shared" si="23"/>
        <v>0</v>
      </c>
      <c r="U67" s="43">
        <f t="shared" si="24"/>
        <v>0</v>
      </c>
      <c r="V67" s="110">
        <f>SUM(V60:V66)</f>
        <v>0</v>
      </c>
      <c r="W67" s="112">
        <f>SUM(W60:W66)</f>
        <v>0</v>
      </c>
      <c r="X67" s="112">
        <f t="shared" si="25"/>
        <v>0</v>
      </c>
      <c r="Y67" s="43">
        <f t="shared" si="26"/>
        <v>0</v>
      </c>
      <c r="Z67" s="80">
        <f t="shared" si="27"/>
        <v>1368282957</v>
      </c>
      <c r="AA67" s="81">
        <f t="shared" si="28"/>
        <v>110695467</v>
      </c>
      <c r="AB67" s="81">
        <f t="shared" si="29"/>
        <v>1478978424</v>
      </c>
      <c r="AC67" s="43">
        <f t="shared" si="30"/>
        <v>0.4550462622054891</v>
      </c>
      <c r="AD67" s="80">
        <f>SUM(AD60:AD66)</f>
        <v>570350020</v>
      </c>
      <c r="AE67" s="81">
        <f>SUM(AE60:AE66)</f>
        <v>54985978</v>
      </c>
      <c r="AF67" s="81">
        <f t="shared" si="31"/>
        <v>625335998</v>
      </c>
      <c r="AG67" s="43">
        <f t="shared" si="32"/>
        <v>0.48303660103008383</v>
      </c>
      <c r="AH67" s="43">
        <f t="shared" si="33"/>
        <v>0.14551863044992963</v>
      </c>
      <c r="AI67" s="62">
        <f>SUM(AI60:AI66)</f>
        <v>2711171510</v>
      </c>
      <c r="AJ67" s="62">
        <f>SUM(AJ60:AJ66)</f>
        <v>2831618095</v>
      </c>
      <c r="AK67" s="62">
        <f>SUM(AK60:AK66)</f>
        <v>1309595071</v>
      </c>
      <c r="AL67" s="62"/>
    </row>
    <row r="68" spans="1:38" s="13" customFormat="1" ht="12.75">
      <c r="A68" s="29" t="s">
        <v>96</v>
      </c>
      <c r="B68" s="59" t="s">
        <v>357</v>
      </c>
      <c r="C68" s="131" t="s">
        <v>358</v>
      </c>
      <c r="D68" s="76">
        <v>113549758</v>
      </c>
      <c r="E68" s="77">
        <v>70198000</v>
      </c>
      <c r="F68" s="78">
        <f t="shared" si="17"/>
        <v>183747758</v>
      </c>
      <c r="G68" s="76">
        <v>113549758</v>
      </c>
      <c r="H68" s="77">
        <v>70198000</v>
      </c>
      <c r="I68" s="78">
        <f t="shared" si="18"/>
        <v>183747758</v>
      </c>
      <c r="J68" s="76">
        <v>31439626</v>
      </c>
      <c r="K68" s="90">
        <v>14077855</v>
      </c>
      <c r="L68" s="77">
        <f t="shared" si="19"/>
        <v>45517481</v>
      </c>
      <c r="M68" s="39">
        <f t="shared" si="20"/>
        <v>0.24771720479985393</v>
      </c>
      <c r="N68" s="104">
        <v>12727010</v>
      </c>
      <c r="O68" s="105">
        <v>9716520</v>
      </c>
      <c r="P68" s="106">
        <f t="shared" si="21"/>
        <v>22443530</v>
      </c>
      <c r="Q68" s="39">
        <f t="shared" si="22"/>
        <v>0.12214315017655888</v>
      </c>
      <c r="R68" s="104">
        <v>0</v>
      </c>
      <c r="S68" s="106">
        <v>0</v>
      </c>
      <c r="T68" s="106">
        <f t="shared" si="23"/>
        <v>0</v>
      </c>
      <c r="U68" s="39">
        <f t="shared" si="24"/>
        <v>0</v>
      </c>
      <c r="V68" s="104">
        <v>0</v>
      </c>
      <c r="W68" s="106">
        <v>0</v>
      </c>
      <c r="X68" s="106">
        <f t="shared" si="25"/>
        <v>0</v>
      </c>
      <c r="Y68" s="39">
        <f t="shared" si="26"/>
        <v>0</v>
      </c>
      <c r="Z68" s="76">
        <f t="shared" si="27"/>
        <v>44166636</v>
      </c>
      <c r="AA68" s="77">
        <f t="shared" si="28"/>
        <v>23794375</v>
      </c>
      <c r="AB68" s="77">
        <f t="shared" si="29"/>
        <v>67961011</v>
      </c>
      <c r="AC68" s="39">
        <f t="shared" si="30"/>
        <v>0.36986035497641284</v>
      </c>
      <c r="AD68" s="76">
        <v>49681648</v>
      </c>
      <c r="AE68" s="77">
        <v>15524383</v>
      </c>
      <c r="AF68" s="77">
        <f t="shared" si="31"/>
        <v>65206031</v>
      </c>
      <c r="AG68" s="39">
        <f t="shared" si="32"/>
        <v>0.6476859244795429</v>
      </c>
      <c r="AH68" s="39">
        <f t="shared" si="33"/>
        <v>-0.6558059177072133</v>
      </c>
      <c r="AI68" s="12">
        <v>179287580</v>
      </c>
      <c r="AJ68" s="12">
        <v>174357580</v>
      </c>
      <c r="AK68" s="12">
        <v>116122042</v>
      </c>
      <c r="AL68" s="12"/>
    </row>
    <row r="69" spans="1:38" s="13" customFormat="1" ht="12.75">
      <c r="A69" s="29" t="s">
        <v>96</v>
      </c>
      <c r="B69" s="59" t="s">
        <v>359</v>
      </c>
      <c r="C69" s="131" t="s">
        <v>360</v>
      </c>
      <c r="D69" s="76">
        <v>813206061</v>
      </c>
      <c r="E69" s="77">
        <v>390852537</v>
      </c>
      <c r="F69" s="78">
        <f t="shared" si="17"/>
        <v>1204058598</v>
      </c>
      <c r="G69" s="76">
        <v>813206061</v>
      </c>
      <c r="H69" s="77">
        <v>390852537</v>
      </c>
      <c r="I69" s="78">
        <f t="shared" si="18"/>
        <v>1204058598</v>
      </c>
      <c r="J69" s="76">
        <v>202456358</v>
      </c>
      <c r="K69" s="90">
        <v>7637395</v>
      </c>
      <c r="L69" s="77">
        <f t="shared" si="19"/>
        <v>210093753</v>
      </c>
      <c r="M69" s="39">
        <f t="shared" si="20"/>
        <v>0.17448798035990604</v>
      </c>
      <c r="N69" s="104">
        <v>216412914</v>
      </c>
      <c r="O69" s="105">
        <v>14459808</v>
      </c>
      <c r="P69" s="106">
        <f t="shared" si="21"/>
        <v>230872722</v>
      </c>
      <c r="Q69" s="39">
        <f t="shared" si="22"/>
        <v>0.19174542035038067</v>
      </c>
      <c r="R69" s="104">
        <v>0</v>
      </c>
      <c r="S69" s="106">
        <v>0</v>
      </c>
      <c r="T69" s="106">
        <f t="shared" si="23"/>
        <v>0</v>
      </c>
      <c r="U69" s="39">
        <f t="shared" si="24"/>
        <v>0</v>
      </c>
      <c r="V69" s="104">
        <v>0</v>
      </c>
      <c r="W69" s="106">
        <v>0</v>
      </c>
      <c r="X69" s="106">
        <f t="shared" si="25"/>
        <v>0</v>
      </c>
      <c r="Y69" s="39">
        <f t="shared" si="26"/>
        <v>0</v>
      </c>
      <c r="Z69" s="76">
        <f t="shared" si="27"/>
        <v>418869272</v>
      </c>
      <c r="AA69" s="77">
        <f t="shared" si="28"/>
        <v>22097203</v>
      </c>
      <c r="AB69" s="77">
        <f t="shared" si="29"/>
        <v>440966475</v>
      </c>
      <c r="AC69" s="39">
        <f t="shared" si="30"/>
        <v>0.3662334007102867</v>
      </c>
      <c r="AD69" s="76">
        <v>184574797</v>
      </c>
      <c r="AE69" s="77">
        <v>20115994</v>
      </c>
      <c r="AF69" s="77">
        <f t="shared" si="31"/>
        <v>204690791</v>
      </c>
      <c r="AG69" s="39">
        <f t="shared" si="32"/>
        <v>0.40189881835768515</v>
      </c>
      <c r="AH69" s="39">
        <f t="shared" si="33"/>
        <v>0.127909667416352</v>
      </c>
      <c r="AI69" s="12">
        <v>958233626</v>
      </c>
      <c r="AJ69" s="12">
        <v>876213713</v>
      </c>
      <c r="AK69" s="12">
        <v>385112962</v>
      </c>
      <c r="AL69" s="12"/>
    </row>
    <row r="70" spans="1:38" s="13" customFormat="1" ht="12.75">
      <c r="A70" s="29" t="s">
        <v>96</v>
      </c>
      <c r="B70" s="59" t="s">
        <v>361</v>
      </c>
      <c r="C70" s="131" t="s">
        <v>362</v>
      </c>
      <c r="D70" s="76">
        <v>60229007</v>
      </c>
      <c r="E70" s="77">
        <v>47524000</v>
      </c>
      <c r="F70" s="78">
        <f t="shared" si="17"/>
        <v>107753007</v>
      </c>
      <c r="G70" s="76">
        <v>60229007</v>
      </c>
      <c r="H70" s="77">
        <v>47524000</v>
      </c>
      <c r="I70" s="78">
        <f t="shared" si="18"/>
        <v>107753007</v>
      </c>
      <c r="J70" s="76">
        <v>25554916</v>
      </c>
      <c r="K70" s="90">
        <v>5548416</v>
      </c>
      <c r="L70" s="77">
        <f t="shared" si="19"/>
        <v>31103332</v>
      </c>
      <c r="M70" s="39">
        <f t="shared" si="20"/>
        <v>0.28865395839950897</v>
      </c>
      <c r="N70" s="104">
        <v>3444530</v>
      </c>
      <c r="O70" s="105">
        <v>6014601</v>
      </c>
      <c r="P70" s="106">
        <f t="shared" si="21"/>
        <v>9459131</v>
      </c>
      <c r="Q70" s="39">
        <f t="shared" si="22"/>
        <v>0.08778530885917643</v>
      </c>
      <c r="R70" s="104">
        <v>0</v>
      </c>
      <c r="S70" s="106">
        <v>0</v>
      </c>
      <c r="T70" s="106">
        <f t="shared" si="23"/>
        <v>0</v>
      </c>
      <c r="U70" s="39">
        <f t="shared" si="24"/>
        <v>0</v>
      </c>
      <c r="V70" s="104">
        <v>0</v>
      </c>
      <c r="W70" s="106">
        <v>0</v>
      </c>
      <c r="X70" s="106">
        <f t="shared" si="25"/>
        <v>0</v>
      </c>
      <c r="Y70" s="39">
        <f t="shared" si="26"/>
        <v>0</v>
      </c>
      <c r="Z70" s="76">
        <f t="shared" si="27"/>
        <v>28999446</v>
      </c>
      <c r="AA70" s="77">
        <f t="shared" si="28"/>
        <v>11563017</v>
      </c>
      <c r="AB70" s="77">
        <f t="shared" si="29"/>
        <v>40562463</v>
      </c>
      <c r="AC70" s="39">
        <f t="shared" si="30"/>
        <v>0.37643926725868543</v>
      </c>
      <c r="AD70" s="76">
        <v>24889505</v>
      </c>
      <c r="AE70" s="77">
        <v>10233595</v>
      </c>
      <c r="AF70" s="77">
        <f t="shared" si="31"/>
        <v>35123100</v>
      </c>
      <c r="AG70" s="39">
        <f t="shared" si="32"/>
        <v>0.3806236865535388</v>
      </c>
      <c r="AH70" s="39">
        <f t="shared" si="33"/>
        <v>-0.7306863289402131</v>
      </c>
      <c r="AI70" s="12">
        <v>114903808</v>
      </c>
      <c r="AJ70" s="12">
        <v>94862009</v>
      </c>
      <c r="AK70" s="12">
        <v>43735111</v>
      </c>
      <c r="AL70" s="12"/>
    </row>
    <row r="71" spans="1:38" s="13" customFormat="1" ht="12.75">
      <c r="A71" s="29" t="s">
        <v>96</v>
      </c>
      <c r="B71" s="59" t="s">
        <v>363</v>
      </c>
      <c r="C71" s="131" t="s">
        <v>364</v>
      </c>
      <c r="D71" s="76">
        <v>62437430</v>
      </c>
      <c r="E71" s="77">
        <v>39127000</v>
      </c>
      <c r="F71" s="78">
        <f t="shared" si="17"/>
        <v>101564430</v>
      </c>
      <c r="G71" s="76">
        <v>62437430</v>
      </c>
      <c r="H71" s="77">
        <v>39127000</v>
      </c>
      <c r="I71" s="78">
        <f t="shared" si="18"/>
        <v>101564430</v>
      </c>
      <c r="J71" s="76">
        <v>22137588</v>
      </c>
      <c r="K71" s="90">
        <v>1932704</v>
      </c>
      <c r="L71" s="77">
        <f t="shared" si="19"/>
        <v>24070292</v>
      </c>
      <c r="M71" s="39">
        <f t="shared" si="20"/>
        <v>0.2369952945140341</v>
      </c>
      <c r="N71" s="104">
        <v>17969470</v>
      </c>
      <c r="O71" s="105">
        <v>2890186</v>
      </c>
      <c r="P71" s="106">
        <f t="shared" si="21"/>
        <v>20859656</v>
      </c>
      <c r="Q71" s="39">
        <f t="shared" si="22"/>
        <v>0.2053834792357915</v>
      </c>
      <c r="R71" s="104">
        <v>0</v>
      </c>
      <c r="S71" s="106">
        <v>0</v>
      </c>
      <c r="T71" s="106">
        <f t="shared" si="23"/>
        <v>0</v>
      </c>
      <c r="U71" s="39">
        <f t="shared" si="24"/>
        <v>0</v>
      </c>
      <c r="V71" s="104">
        <v>0</v>
      </c>
      <c r="W71" s="106">
        <v>0</v>
      </c>
      <c r="X71" s="106">
        <f t="shared" si="25"/>
        <v>0</v>
      </c>
      <c r="Y71" s="39">
        <f t="shared" si="26"/>
        <v>0</v>
      </c>
      <c r="Z71" s="76">
        <f t="shared" si="27"/>
        <v>40107058</v>
      </c>
      <c r="AA71" s="77">
        <f t="shared" si="28"/>
        <v>4822890</v>
      </c>
      <c r="AB71" s="77">
        <f t="shared" si="29"/>
        <v>44929948</v>
      </c>
      <c r="AC71" s="39">
        <f t="shared" si="30"/>
        <v>0.4423787737498256</v>
      </c>
      <c r="AD71" s="76">
        <v>11469954</v>
      </c>
      <c r="AE71" s="77">
        <v>1917504</v>
      </c>
      <c r="AF71" s="77">
        <f t="shared" si="31"/>
        <v>13387458</v>
      </c>
      <c r="AG71" s="39">
        <f t="shared" si="32"/>
        <v>0.8919546875</v>
      </c>
      <c r="AH71" s="39">
        <f t="shared" si="33"/>
        <v>0.5581491273399326</v>
      </c>
      <c r="AI71" s="12">
        <v>37120000</v>
      </c>
      <c r="AJ71" s="12">
        <v>73870461</v>
      </c>
      <c r="AK71" s="12">
        <v>33109358</v>
      </c>
      <c r="AL71" s="12"/>
    </row>
    <row r="72" spans="1:38" s="13" customFormat="1" ht="12.75">
      <c r="A72" s="29" t="s">
        <v>115</v>
      </c>
      <c r="B72" s="59" t="s">
        <v>365</v>
      </c>
      <c r="C72" s="131" t="s">
        <v>366</v>
      </c>
      <c r="D72" s="76">
        <v>364357262</v>
      </c>
      <c r="E72" s="77">
        <v>254825200</v>
      </c>
      <c r="F72" s="78">
        <f t="shared" si="17"/>
        <v>619182462</v>
      </c>
      <c r="G72" s="76">
        <v>364357262</v>
      </c>
      <c r="H72" s="77">
        <v>254825200</v>
      </c>
      <c r="I72" s="78">
        <f t="shared" si="18"/>
        <v>619182462</v>
      </c>
      <c r="J72" s="76">
        <v>83673309</v>
      </c>
      <c r="K72" s="90">
        <v>29808559</v>
      </c>
      <c r="L72" s="77">
        <f t="shared" si="19"/>
        <v>113481868</v>
      </c>
      <c r="M72" s="39">
        <f t="shared" si="20"/>
        <v>0.18327694171673745</v>
      </c>
      <c r="N72" s="104">
        <v>84664001</v>
      </c>
      <c r="O72" s="105">
        <v>52417762</v>
      </c>
      <c r="P72" s="106">
        <f t="shared" si="21"/>
        <v>137081763</v>
      </c>
      <c r="Q72" s="39">
        <f t="shared" si="22"/>
        <v>0.2213915467780158</v>
      </c>
      <c r="R72" s="104">
        <v>0</v>
      </c>
      <c r="S72" s="106">
        <v>0</v>
      </c>
      <c r="T72" s="106">
        <f t="shared" si="23"/>
        <v>0</v>
      </c>
      <c r="U72" s="39">
        <f t="shared" si="24"/>
        <v>0</v>
      </c>
      <c r="V72" s="104">
        <v>0</v>
      </c>
      <c r="W72" s="106">
        <v>0</v>
      </c>
      <c r="X72" s="106">
        <f t="shared" si="25"/>
        <v>0</v>
      </c>
      <c r="Y72" s="39">
        <f t="shared" si="26"/>
        <v>0</v>
      </c>
      <c r="Z72" s="76">
        <f t="shared" si="27"/>
        <v>168337310</v>
      </c>
      <c r="AA72" s="77">
        <f t="shared" si="28"/>
        <v>82226321</v>
      </c>
      <c r="AB72" s="77">
        <f t="shared" si="29"/>
        <v>250563631</v>
      </c>
      <c r="AC72" s="39">
        <f t="shared" si="30"/>
        <v>0.4046684884947533</v>
      </c>
      <c r="AD72" s="76">
        <v>66003216</v>
      </c>
      <c r="AE72" s="77">
        <v>29250000</v>
      </c>
      <c r="AF72" s="77">
        <f t="shared" si="31"/>
        <v>95253216</v>
      </c>
      <c r="AG72" s="39">
        <f t="shared" si="32"/>
        <v>0.45716453298937754</v>
      </c>
      <c r="AH72" s="39">
        <f t="shared" si="33"/>
        <v>0.43913002370439647</v>
      </c>
      <c r="AI72" s="12">
        <v>580182317</v>
      </c>
      <c r="AJ72" s="12">
        <v>360450452</v>
      </c>
      <c r="AK72" s="12">
        <v>265238778</v>
      </c>
      <c r="AL72" s="12"/>
    </row>
    <row r="73" spans="1:38" s="55" customFormat="1" ht="12.75">
      <c r="A73" s="60"/>
      <c r="B73" s="61" t="s">
        <v>367</v>
      </c>
      <c r="C73" s="135"/>
      <c r="D73" s="80">
        <f>SUM(D68:D72)</f>
        <v>1413779518</v>
      </c>
      <c r="E73" s="81">
        <f>SUM(E68:E72)</f>
        <v>802526737</v>
      </c>
      <c r="F73" s="89">
        <f t="shared" si="17"/>
        <v>2216306255</v>
      </c>
      <c r="G73" s="80">
        <f>SUM(G68:G72)</f>
        <v>1413779518</v>
      </c>
      <c r="H73" s="81">
        <f>SUM(H68:H72)</f>
        <v>802526737</v>
      </c>
      <c r="I73" s="89">
        <f t="shared" si="18"/>
        <v>2216306255</v>
      </c>
      <c r="J73" s="80">
        <f>SUM(J68:J72)</f>
        <v>365261797</v>
      </c>
      <c r="K73" s="91">
        <f>SUM(K68:K72)</f>
        <v>59004929</v>
      </c>
      <c r="L73" s="81">
        <f t="shared" si="19"/>
        <v>424266726</v>
      </c>
      <c r="M73" s="43">
        <f t="shared" si="20"/>
        <v>0.19142964788501218</v>
      </c>
      <c r="N73" s="110">
        <f>SUM(N68:N72)</f>
        <v>335217925</v>
      </c>
      <c r="O73" s="111">
        <f>SUM(O68:O72)</f>
        <v>85498877</v>
      </c>
      <c r="P73" s="112">
        <f t="shared" si="21"/>
        <v>420716802</v>
      </c>
      <c r="Q73" s="43">
        <f t="shared" si="22"/>
        <v>0.18982791798329332</v>
      </c>
      <c r="R73" s="110">
        <f>SUM(R68:R72)</f>
        <v>0</v>
      </c>
      <c r="S73" s="112">
        <f>SUM(S68:S72)</f>
        <v>0</v>
      </c>
      <c r="T73" s="112">
        <f t="shared" si="23"/>
        <v>0</v>
      </c>
      <c r="U73" s="43">
        <f t="shared" si="24"/>
        <v>0</v>
      </c>
      <c r="V73" s="110">
        <f>SUM(V68:V72)</f>
        <v>0</v>
      </c>
      <c r="W73" s="112">
        <f>SUM(W68:W72)</f>
        <v>0</v>
      </c>
      <c r="X73" s="112">
        <f t="shared" si="25"/>
        <v>0</v>
      </c>
      <c r="Y73" s="43">
        <f t="shared" si="26"/>
        <v>0</v>
      </c>
      <c r="Z73" s="80">
        <f t="shared" si="27"/>
        <v>700479722</v>
      </c>
      <c r="AA73" s="81">
        <f t="shared" si="28"/>
        <v>144503806</v>
      </c>
      <c r="AB73" s="81">
        <f t="shared" si="29"/>
        <v>844983528</v>
      </c>
      <c r="AC73" s="43">
        <f t="shared" si="30"/>
        <v>0.3812575658683055</v>
      </c>
      <c r="AD73" s="80">
        <f>SUM(AD68:AD72)</f>
        <v>336619120</v>
      </c>
      <c r="AE73" s="81">
        <f>SUM(AE68:AE72)</f>
        <v>77041476</v>
      </c>
      <c r="AF73" s="81">
        <f t="shared" si="31"/>
        <v>413660596</v>
      </c>
      <c r="AG73" s="43">
        <f t="shared" si="32"/>
        <v>0.4510380936395479</v>
      </c>
      <c r="AH73" s="43">
        <f t="shared" si="33"/>
        <v>0.01705796024139561</v>
      </c>
      <c r="AI73" s="62">
        <f>SUM(AI68:AI72)</f>
        <v>1869727331</v>
      </c>
      <c r="AJ73" s="62">
        <f>SUM(AJ68:AJ72)</f>
        <v>1579754215</v>
      </c>
      <c r="AK73" s="62">
        <f>SUM(AK68:AK72)</f>
        <v>843318251</v>
      </c>
      <c r="AL73" s="62"/>
    </row>
    <row r="74" spans="1:38" s="13" customFormat="1" ht="12.75">
      <c r="A74" s="29" t="s">
        <v>96</v>
      </c>
      <c r="B74" s="59" t="s">
        <v>368</v>
      </c>
      <c r="C74" s="131" t="s">
        <v>369</v>
      </c>
      <c r="D74" s="76">
        <v>72604000</v>
      </c>
      <c r="E74" s="77">
        <v>41604269</v>
      </c>
      <c r="F74" s="78">
        <f aca="true" t="shared" si="34" ref="F74:F81">$D74+$E74</f>
        <v>114208269</v>
      </c>
      <c r="G74" s="76">
        <v>72604000</v>
      </c>
      <c r="H74" s="77">
        <v>41604269</v>
      </c>
      <c r="I74" s="78">
        <f aca="true" t="shared" si="35" ref="I74:I81">$G74+$H74</f>
        <v>114208269</v>
      </c>
      <c r="J74" s="76">
        <v>16382725</v>
      </c>
      <c r="K74" s="90">
        <v>5889009</v>
      </c>
      <c r="L74" s="77">
        <f aca="true" t="shared" si="36" ref="L74:L81">$J74+$K74</f>
        <v>22271734</v>
      </c>
      <c r="M74" s="39">
        <f aca="true" t="shared" si="37" ref="M74:M81">IF($F74=0,0,$L74/$F74)</f>
        <v>0.19500982017335364</v>
      </c>
      <c r="N74" s="104">
        <v>28616201</v>
      </c>
      <c r="O74" s="105">
        <v>1509285</v>
      </c>
      <c r="P74" s="106">
        <f aca="true" t="shared" si="38" ref="P74:P81">$N74+$O74</f>
        <v>30125486</v>
      </c>
      <c r="Q74" s="39">
        <f aca="true" t="shared" si="39" ref="Q74:Q81">IF($F74=0,0,$P74/$F74)</f>
        <v>0.2637767498253563</v>
      </c>
      <c r="R74" s="104">
        <v>0</v>
      </c>
      <c r="S74" s="106">
        <v>0</v>
      </c>
      <c r="T74" s="106">
        <f aca="true" t="shared" si="40" ref="T74:T81">$R74+$S74</f>
        <v>0</v>
      </c>
      <c r="U74" s="39">
        <f aca="true" t="shared" si="41" ref="U74:U81">IF($I74=0,0,$T74/$I74)</f>
        <v>0</v>
      </c>
      <c r="V74" s="104">
        <v>0</v>
      </c>
      <c r="W74" s="106">
        <v>0</v>
      </c>
      <c r="X74" s="106">
        <f aca="true" t="shared" si="42" ref="X74:X81">$V74+$W74</f>
        <v>0</v>
      </c>
      <c r="Y74" s="39">
        <f aca="true" t="shared" si="43" ref="Y74:Y81">IF($I74=0,0,$X74/$I74)</f>
        <v>0</v>
      </c>
      <c r="Z74" s="76">
        <f aca="true" t="shared" si="44" ref="Z74:Z81">$J74+$N74</f>
        <v>44998926</v>
      </c>
      <c r="AA74" s="77">
        <f aca="true" t="shared" si="45" ref="AA74:AA81">$K74+$O74</f>
        <v>7398294</v>
      </c>
      <c r="AB74" s="77">
        <f aca="true" t="shared" si="46" ref="AB74:AB81">$Z74+$AA74</f>
        <v>52397220</v>
      </c>
      <c r="AC74" s="39">
        <f aca="true" t="shared" si="47" ref="AC74:AC81">IF($F74=0,0,$AB74/$F74)</f>
        <v>0.45878656999871</v>
      </c>
      <c r="AD74" s="76">
        <v>12935825</v>
      </c>
      <c r="AE74" s="77">
        <v>25155635</v>
      </c>
      <c r="AF74" s="77">
        <f aca="true" t="shared" si="48" ref="AF74:AF81">$AD74+$AE74</f>
        <v>38091460</v>
      </c>
      <c r="AG74" s="39">
        <f aca="true" t="shared" si="49" ref="AG74:AG81">IF($AI74=0,0,$AK74/$AI74)</f>
        <v>0.5713063560678835</v>
      </c>
      <c r="AH74" s="39">
        <f aca="true" t="shared" si="50" ref="AH74:AH81">IF($AF74=0,0,(($P74/$AF74)-1))</f>
        <v>-0.20912755772553748</v>
      </c>
      <c r="AI74" s="12">
        <v>99936000</v>
      </c>
      <c r="AJ74" s="12">
        <v>74896000</v>
      </c>
      <c r="AK74" s="12">
        <v>57094072</v>
      </c>
      <c r="AL74" s="12"/>
    </row>
    <row r="75" spans="1:38" s="13" customFormat="1" ht="12.75">
      <c r="A75" s="29" t="s">
        <v>96</v>
      </c>
      <c r="B75" s="59" t="s">
        <v>370</v>
      </c>
      <c r="C75" s="131" t="s">
        <v>371</v>
      </c>
      <c r="D75" s="76">
        <v>26438542</v>
      </c>
      <c r="E75" s="77">
        <v>8374000</v>
      </c>
      <c r="F75" s="78">
        <f t="shared" si="34"/>
        <v>34812542</v>
      </c>
      <c r="G75" s="76">
        <v>26438542</v>
      </c>
      <c r="H75" s="77">
        <v>8374000</v>
      </c>
      <c r="I75" s="78">
        <f t="shared" si="35"/>
        <v>34812542</v>
      </c>
      <c r="J75" s="76">
        <v>15808003</v>
      </c>
      <c r="K75" s="90">
        <v>1236326</v>
      </c>
      <c r="L75" s="77">
        <f t="shared" si="36"/>
        <v>17044329</v>
      </c>
      <c r="M75" s="39">
        <f t="shared" si="37"/>
        <v>0.48960311487739105</v>
      </c>
      <c r="N75" s="104">
        <v>366641</v>
      </c>
      <c r="O75" s="105">
        <v>197837</v>
      </c>
      <c r="P75" s="106">
        <f t="shared" si="38"/>
        <v>564478</v>
      </c>
      <c r="Q75" s="39">
        <f t="shared" si="39"/>
        <v>0.016214788336916044</v>
      </c>
      <c r="R75" s="104">
        <v>0</v>
      </c>
      <c r="S75" s="106">
        <v>0</v>
      </c>
      <c r="T75" s="106">
        <f t="shared" si="40"/>
        <v>0</v>
      </c>
      <c r="U75" s="39">
        <f t="shared" si="41"/>
        <v>0</v>
      </c>
      <c r="V75" s="104">
        <v>0</v>
      </c>
      <c r="W75" s="106">
        <v>0</v>
      </c>
      <c r="X75" s="106">
        <f t="shared" si="42"/>
        <v>0</v>
      </c>
      <c r="Y75" s="39">
        <f t="shared" si="43"/>
        <v>0</v>
      </c>
      <c r="Z75" s="76">
        <f t="shared" si="44"/>
        <v>16174644</v>
      </c>
      <c r="AA75" s="77">
        <f t="shared" si="45"/>
        <v>1434163</v>
      </c>
      <c r="AB75" s="77">
        <f t="shared" si="46"/>
        <v>17608807</v>
      </c>
      <c r="AC75" s="39">
        <f t="shared" si="47"/>
        <v>0.5058179032143071</v>
      </c>
      <c r="AD75" s="76">
        <v>6231919</v>
      </c>
      <c r="AE75" s="77">
        <v>6156186</v>
      </c>
      <c r="AF75" s="77">
        <f t="shared" si="48"/>
        <v>12388105</v>
      </c>
      <c r="AG75" s="39">
        <f t="shared" si="49"/>
        <v>0.5046001459251173</v>
      </c>
      <c r="AH75" s="39">
        <f t="shared" si="50"/>
        <v>-0.9544338702327757</v>
      </c>
      <c r="AI75" s="12">
        <v>39888952</v>
      </c>
      <c r="AJ75" s="12">
        <v>37852074</v>
      </c>
      <c r="AK75" s="12">
        <v>20127971</v>
      </c>
      <c r="AL75" s="12"/>
    </row>
    <row r="76" spans="1:38" s="13" customFormat="1" ht="12.75">
      <c r="A76" s="29" t="s">
        <v>96</v>
      </c>
      <c r="B76" s="59" t="s">
        <v>372</v>
      </c>
      <c r="C76" s="131" t="s">
        <v>373</v>
      </c>
      <c r="D76" s="76">
        <v>265020409</v>
      </c>
      <c r="E76" s="77">
        <v>90440560</v>
      </c>
      <c r="F76" s="78">
        <f t="shared" si="34"/>
        <v>355460969</v>
      </c>
      <c r="G76" s="76">
        <v>265020409</v>
      </c>
      <c r="H76" s="77">
        <v>90440560</v>
      </c>
      <c r="I76" s="78">
        <f t="shared" si="35"/>
        <v>355460969</v>
      </c>
      <c r="J76" s="76">
        <v>93284815</v>
      </c>
      <c r="K76" s="90">
        <v>9632117</v>
      </c>
      <c r="L76" s="77">
        <f t="shared" si="36"/>
        <v>102916932</v>
      </c>
      <c r="M76" s="39">
        <f t="shared" si="37"/>
        <v>0.28953089361549567</v>
      </c>
      <c r="N76" s="104">
        <v>35702830</v>
      </c>
      <c r="O76" s="105">
        <v>11365620</v>
      </c>
      <c r="P76" s="106">
        <f t="shared" si="38"/>
        <v>47068450</v>
      </c>
      <c r="Q76" s="39">
        <f t="shared" si="39"/>
        <v>0.1324152413481999</v>
      </c>
      <c r="R76" s="104">
        <v>0</v>
      </c>
      <c r="S76" s="106">
        <v>0</v>
      </c>
      <c r="T76" s="106">
        <f t="shared" si="40"/>
        <v>0</v>
      </c>
      <c r="U76" s="39">
        <f t="shared" si="41"/>
        <v>0</v>
      </c>
      <c r="V76" s="104">
        <v>0</v>
      </c>
      <c r="W76" s="106">
        <v>0</v>
      </c>
      <c r="X76" s="106">
        <f t="shared" si="42"/>
        <v>0</v>
      </c>
      <c r="Y76" s="39">
        <f t="shared" si="43"/>
        <v>0</v>
      </c>
      <c r="Z76" s="76">
        <f t="shared" si="44"/>
        <v>128987645</v>
      </c>
      <c r="AA76" s="77">
        <f t="shared" si="45"/>
        <v>20997737</v>
      </c>
      <c r="AB76" s="77">
        <f t="shared" si="46"/>
        <v>149985382</v>
      </c>
      <c r="AC76" s="39">
        <f t="shared" si="47"/>
        <v>0.42194613496369554</v>
      </c>
      <c r="AD76" s="76">
        <v>43518752</v>
      </c>
      <c r="AE76" s="77">
        <v>8983919</v>
      </c>
      <c r="AF76" s="77">
        <f t="shared" si="48"/>
        <v>52502671</v>
      </c>
      <c r="AG76" s="39">
        <f t="shared" si="49"/>
        <v>0.42547179387945977</v>
      </c>
      <c r="AH76" s="39">
        <f t="shared" si="50"/>
        <v>-0.10350370555433264</v>
      </c>
      <c r="AI76" s="12">
        <v>333959769</v>
      </c>
      <c r="AJ76" s="12">
        <v>305114255</v>
      </c>
      <c r="AK76" s="12">
        <v>142090462</v>
      </c>
      <c r="AL76" s="12"/>
    </row>
    <row r="77" spans="1:38" s="13" customFormat="1" ht="12.75">
      <c r="A77" s="29" t="s">
        <v>96</v>
      </c>
      <c r="B77" s="59" t="s">
        <v>374</v>
      </c>
      <c r="C77" s="131" t="s">
        <v>375</v>
      </c>
      <c r="D77" s="76">
        <v>61863302</v>
      </c>
      <c r="E77" s="77">
        <v>27222399</v>
      </c>
      <c r="F77" s="78">
        <f t="shared" si="34"/>
        <v>89085701</v>
      </c>
      <c r="G77" s="76">
        <v>61863302</v>
      </c>
      <c r="H77" s="77">
        <v>27222399</v>
      </c>
      <c r="I77" s="78">
        <f t="shared" si="35"/>
        <v>89085701</v>
      </c>
      <c r="J77" s="76">
        <v>40297094</v>
      </c>
      <c r="K77" s="90">
        <v>0</v>
      </c>
      <c r="L77" s="77">
        <f t="shared" si="36"/>
        <v>40297094</v>
      </c>
      <c r="M77" s="39">
        <f t="shared" si="37"/>
        <v>0.4523407634183627</v>
      </c>
      <c r="N77" s="104">
        <v>12655968</v>
      </c>
      <c r="O77" s="105">
        <v>1174609</v>
      </c>
      <c r="P77" s="106">
        <f t="shared" si="38"/>
        <v>13830577</v>
      </c>
      <c r="Q77" s="39">
        <f t="shared" si="39"/>
        <v>0.155250246052394</v>
      </c>
      <c r="R77" s="104">
        <v>0</v>
      </c>
      <c r="S77" s="106">
        <v>0</v>
      </c>
      <c r="T77" s="106">
        <f t="shared" si="40"/>
        <v>0</v>
      </c>
      <c r="U77" s="39">
        <f t="shared" si="41"/>
        <v>0</v>
      </c>
      <c r="V77" s="104">
        <v>0</v>
      </c>
      <c r="W77" s="106">
        <v>0</v>
      </c>
      <c r="X77" s="106">
        <f t="shared" si="42"/>
        <v>0</v>
      </c>
      <c r="Y77" s="39">
        <f t="shared" si="43"/>
        <v>0</v>
      </c>
      <c r="Z77" s="76">
        <f t="shared" si="44"/>
        <v>52953062</v>
      </c>
      <c r="AA77" s="77">
        <f t="shared" si="45"/>
        <v>1174609</v>
      </c>
      <c r="AB77" s="77">
        <f t="shared" si="46"/>
        <v>54127671</v>
      </c>
      <c r="AC77" s="39">
        <f t="shared" si="47"/>
        <v>0.6075910094707567</v>
      </c>
      <c r="AD77" s="76">
        <v>15690544</v>
      </c>
      <c r="AE77" s="77">
        <v>0</v>
      </c>
      <c r="AF77" s="77">
        <f t="shared" si="48"/>
        <v>15690544</v>
      </c>
      <c r="AG77" s="39">
        <f t="shared" si="49"/>
        <v>0.4767014174548333</v>
      </c>
      <c r="AH77" s="39">
        <f t="shared" si="50"/>
        <v>-0.11854063186082009</v>
      </c>
      <c r="AI77" s="12">
        <v>79072643</v>
      </c>
      <c r="AJ77" s="12">
        <v>73486210</v>
      </c>
      <c r="AK77" s="12">
        <v>37694041</v>
      </c>
      <c r="AL77" s="12"/>
    </row>
    <row r="78" spans="1:38" s="13" customFormat="1" ht="12.75">
      <c r="A78" s="29" t="s">
        <v>96</v>
      </c>
      <c r="B78" s="59" t="s">
        <v>376</v>
      </c>
      <c r="C78" s="131" t="s">
        <v>377</v>
      </c>
      <c r="D78" s="76">
        <v>101316189</v>
      </c>
      <c r="E78" s="77">
        <v>52703600</v>
      </c>
      <c r="F78" s="78">
        <f t="shared" si="34"/>
        <v>154019789</v>
      </c>
      <c r="G78" s="76">
        <v>101316189</v>
      </c>
      <c r="H78" s="77">
        <v>52703600</v>
      </c>
      <c r="I78" s="78">
        <f t="shared" si="35"/>
        <v>154019789</v>
      </c>
      <c r="J78" s="76">
        <v>38082981</v>
      </c>
      <c r="K78" s="90">
        <v>0</v>
      </c>
      <c r="L78" s="77">
        <f t="shared" si="36"/>
        <v>38082981</v>
      </c>
      <c r="M78" s="39">
        <f t="shared" si="37"/>
        <v>0.2472603114655611</v>
      </c>
      <c r="N78" s="104">
        <v>29792269</v>
      </c>
      <c r="O78" s="105">
        <v>17467632</v>
      </c>
      <c r="P78" s="106">
        <f t="shared" si="38"/>
        <v>47259901</v>
      </c>
      <c r="Q78" s="39">
        <f t="shared" si="39"/>
        <v>0.3068430446947307</v>
      </c>
      <c r="R78" s="104">
        <v>0</v>
      </c>
      <c r="S78" s="106">
        <v>0</v>
      </c>
      <c r="T78" s="106">
        <f t="shared" si="40"/>
        <v>0</v>
      </c>
      <c r="U78" s="39">
        <f t="shared" si="41"/>
        <v>0</v>
      </c>
      <c r="V78" s="104">
        <v>0</v>
      </c>
      <c r="W78" s="106">
        <v>0</v>
      </c>
      <c r="X78" s="106">
        <f t="shared" si="42"/>
        <v>0</v>
      </c>
      <c r="Y78" s="39">
        <f t="shared" si="43"/>
        <v>0</v>
      </c>
      <c r="Z78" s="76">
        <f t="shared" si="44"/>
        <v>67875250</v>
      </c>
      <c r="AA78" s="77">
        <f t="shared" si="45"/>
        <v>17467632</v>
      </c>
      <c r="AB78" s="77">
        <f t="shared" si="46"/>
        <v>85342882</v>
      </c>
      <c r="AC78" s="39">
        <f t="shared" si="47"/>
        <v>0.5541033561602918</v>
      </c>
      <c r="AD78" s="76">
        <v>25689427</v>
      </c>
      <c r="AE78" s="77">
        <v>8220624</v>
      </c>
      <c r="AF78" s="77">
        <f t="shared" si="48"/>
        <v>33910051</v>
      </c>
      <c r="AG78" s="39">
        <f t="shared" si="49"/>
        <v>0.8661563237833456</v>
      </c>
      <c r="AH78" s="39">
        <f t="shared" si="50"/>
        <v>0.39368416166640396</v>
      </c>
      <c r="AI78" s="12">
        <v>85131000</v>
      </c>
      <c r="AJ78" s="12">
        <v>86600027</v>
      </c>
      <c r="AK78" s="12">
        <v>73736754</v>
      </c>
      <c r="AL78" s="12"/>
    </row>
    <row r="79" spans="1:38" s="13" customFormat="1" ht="12.75">
      <c r="A79" s="29" t="s">
        <v>115</v>
      </c>
      <c r="B79" s="59" t="s">
        <v>378</v>
      </c>
      <c r="C79" s="131" t="s">
        <v>379</v>
      </c>
      <c r="D79" s="76">
        <v>384935387</v>
      </c>
      <c r="E79" s="77">
        <v>294807705</v>
      </c>
      <c r="F79" s="78">
        <f t="shared" si="34"/>
        <v>679743092</v>
      </c>
      <c r="G79" s="76">
        <v>384935387</v>
      </c>
      <c r="H79" s="77">
        <v>294807705</v>
      </c>
      <c r="I79" s="78">
        <f t="shared" si="35"/>
        <v>679743092</v>
      </c>
      <c r="J79" s="76">
        <v>114077683</v>
      </c>
      <c r="K79" s="90">
        <v>42363924</v>
      </c>
      <c r="L79" s="77">
        <f t="shared" si="36"/>
        <v>156441607</v>
      </c>
      <c r="M79" s="39">
        <f t="shared" si="37"/>
        <v>0.230148138085087</v>
      </c>
      <c r="N79" s="104">
        <v>60662285</v>
      </c>
      <c r="O79" s="105">
        <v>38605363</v>
      </c>
      <c r="P79" s="106">
        <f t="shared" si="38"/>
        <v>99267648</v>
      </c>
      <c r="Q79" s="39">
        <f t="shared" si="39"/>
        <v>0.14603700893513458</v>
      </c>
      <c r="R79" s="104">
        <v>0</v>
      </c>
      <c r="S79" s="106">
        <v>0</v>
      </c>
      <c r="T79" s="106">
        <f t="shared" si="40"/>
        <v>0</v>
      </c>
      <c r="U79" s="39">
        <f t="shared" si="41"/>
        <v>0</v>
      </c>
      <c r="V79" s="104">
        <v>0</v>
      </c>
      <c r="W79" s="106">
        <v>0</v>
      </c>
      <c r="X79" s="106">
        <f t="shared" si="42"/>
        <v>0</v>
      </c>
      <c r="Y79" s="39">
        <f t="shared" si="43"/>
        <v>0</v>
      </c>
      <c r="Z79" s="76">
        <f t="shared" si="44"/>
        <v>174739968</v>
      </c>
      <c r="AA79" s="77">
        <f t="shared" si="45"/>
        <v>80969287</v>
      </c>
      <c r="AB79" s="77">
        <f t="shared" si="46"/>
        <v>255709255</v>
      </c>
      <c r="AC79" s="39">
        <f t="shared" si="47"/>
        <v>0.3761851470202216</v>
      </c>
      <c r="AD79" s="76">
        <v>61379199</v>
      </c>
      <c r="AE79" s="77">
        <v>48905693</v>
      </c>
      <c r="AF79" s="77">
        <f t="shared" si="48"/>
        <v>110284892</v>
      </c>
      <c r="AG79" s="39">
        <f t="shared" si="49"/>
        <v>0.3944112621395835</v>
      </c>
      <c r="AH79" s="39">
        <f t="shared" si="50"/>
        <v>-0.09989803499104843</v>
      </c>
      <c r="AI79" s="12">
        <v>529836445</v>
      </c>
      <c r="AJ79" s="12">
        <v>512459930</v>
      </c>
      <c r="AK79" s="12">
        <v>208973461</v>
      </c>
      <c r="AL79" s="12"/>
    </row>
    <row r="80" spans="1:38" s="55" customFormat="1" ht="12.75">
      <c r="A80" s="60"/>
      <c r="B80" s="61" t="s">
        <v>380</v>
      </c>
      <c r="C80" s="135"/>
      <c r="D80" s="80">
        <f>SUM(D74:D79)</f>
        <v>912177829</v>
      </c>
      <c r="E80" s="81">
        <f>SUM(E74:E79)</f>
        <v>515152533</v>
      </c>
      <c r="F80" s="82">
        <f t="shared" si="34"/>
        <v>1427330362</v>
      </c>
      <c r="G80" s="80">
        <f>SUM(G74:G79)</f>
        <v>912177829</v>
      </c>
      <c r="H80" s="81">
        <f>SUM(H74:H79)</f>
        <v>515152533</v>
      </c>
      <c r="I80" s="89">
        <f t="shared" si="35"/>
        <v>1427330362</v>
      </c>
      <c r="J80" s="80">
        <f>SUM(J74:J79)</f>
        <v>317933301</v>
      </c>
      <c r="K80" s="91">
        <f>SUM(K74:K79)</f>
        <v>59121376</v>
      </c>
      <c r="L80" s="81">
        <f t="shared" si="36"/>
        <v>377054677</v>
      </c>
      <c r="M80" s="43">
        <f t="shared" si="37"/>
        <v>0.26416776875093195</v>
      </c>
      <c r="N80" s="110">
        <f>SUM(N74:N79)</f>
        <v>167796194</v>
      </c>
      <c r="O80" s="111">
        <f>SUM(O74:O79)</f>
        <v>70320346</v>
      </c>
      <c r="P80" s="112">
        <f t="shared" si="38"/>
        <v>238116540</v>
      </c>
      <c r="Q80" s="43">
        <f t="shared" si="39"/>
        <v>0.1668265079615815</v>
      </c>
      <c r="R80" s="110">
        <f>SUM(R74:R79)</f>
        <v>0</v>
      </c>
      <c r="S80" s="112">
        <f>SUM(S74:S79)</f>
        <v>0</v>
      </c>
      <c r="T80" s="112">
        <f t="shared" si="40"/>
        <v>0</v>
      </c>
      <c r="U80" s="43">
        <f t="shared" si="41"/>
        <v>0</v>
      </c>
      <c r="V80" s="110">
        <f>SUM(V74:V79)</f>
        <v>0</v>
      </c>
      <c r="W80" s="112">
        <f>SUM(W74:W79)</f>
        <v>0</v>
      </c>
      <c r="X80" s="112">
        <f t="shared" si="42"/>
        <v>0</v>
      </c>
      <c r="Y80" s="43">
        <f t="shared" si="43"/>
        <v>0</v>
      </c>
      <c r="Z80" s="80">
        <f t="shared" si="44"/>
        <v>485729495</v>
      </c>
      <c r="AA80" s="81">
        <f t="shared" si="45"/>
        <v>129441722</v>
      </c>
      <c r="AB80" s="81">
        <f t="shared" si="46"/>
        <v>615171217</v>
      </c>
      <c r="AC80" s="43">
        <f t="shared" si="47"/>
        <v>0.43099427671251345</v>
      </c>
      <c r="AD80" s="80">
        <f>SUM(AD74:AD79)</f>
        <v>165445666</v>
      </c>
      <c r="AE80" s="81">
        <f>SUM(AE74:AE79)</f>
        <v>97422057</v>
      </c>
      <c r="AF80" s="81">
        <f t="shared" si="48"/>
        <v>262867723</v>
      </c>
      <c r="AG80" s="43">
        <f t="shared" si="49"/>
        <v>0.46215558775648513</v>
      </c>
      <c r="AH80" s="43">
        <f t="shared" si="50"/>
        <v>-0.09415831931560503</v>
      </c>
      <c r="AI80" s="62">
        <f>SUM(AI74:AI79)</f>
        <v>1167824809</v>
      </c>
      <c r="AJ80" s="62">
        <f>SUM(AJ74:AJ79)</f>
        <v>1090408496</v>
      </c>
      <c r="AK80" s="62">
        <f>SUM(AK74:AK79)</f>
        <v>539716761</v>
      </c>
      <c r="AL80" s="62"/>
    </row>
    <row r="81" spans="1:38" s="55" customFormat="1" ht="12.75">
      <c r="A81" s="60"/>
      <c r="B81" s="61" t="s">
        <v>381</v>
      </c>
      <c r="C81" s="135"/>
      <c r="D81" s="80">
        <f>SUM(D9,D11:D17,D19:D26,D28:D33,D35:D39,D41:D44,D46:D51,D53:D58,D60:D66,D68:D72,D74:D79)</f>
        <v>37116880492</v>
      </c>
      <c r="E81" s="81">
        <f>SUM(E9,E11:E17,E19:E26,E28:E33,E35:E39,E41:E44,E46:E51,E53:E58,E60:E66,E68:E72,E74:E79)</f>
        <v>10176062828</v>
      </c>
      <c r="F81" s="82">
        <f t="shared" si="34"/>
        <v>47292943320</v>
      </c>
      <c r="G81" s="80">
        <f>SUM(G9,G11:G17,G19:G26,G28:G33,G35:G39,G41:G44,G46:G51,G53:G58,G60:G66,G68:G72,G74:G79)</f>
        <v>37116920492</v>
      </c>
      <c r="H81" s="81">
        <f>SUM(H9,H11:H17,H19:H26,H28:H33,H35:H39,H41:H44,H46:H51,H53:H58,H60:H66,H68:H72,H74:H79)</f>
        <v>10274998544</v>
      </c>
      <c r="I81" s="89">
        <f t="shared" si="35"/>
        <v>47391919036</v>
      </c>
      <c r="J81" s="80">
        <f>SUM(J9,J11:J17,J19:J26,J28:J33,J35:J39,J41:J44,J46:J51,J53:J58,J60:J66,J68:J72,J74:J79)</f>
        <v>9853879824</v>
      </c>
      <c r="K81" s="91">
        <f>SUM(K9,K11:K17,K19:K26,K28:K33,K35:K39,K41:K44,K46:K51,K53:K58,K60:K66,K68:K72,K74:K79)</f>
        <v>1181590935</v>
      </c>
      <c r="L81" s="81">
        <f t="shared" si="36"/>
        <v>11035470759</v>
      </c>
      <c r="M81" s="43">
        <f t="shared" si="37"/>
        <v>0.23334286226023793</v>
      </c>
      <c r="N81" s="110">
        <f>SUM(N9,N11:N17,N19:N26,N28:N33,N35:N39,N41:N44,N46:N51,N53:N58,N60:N66,N68:N72,N74:N79)</f>
        <v>9042322337</v>
      </c>
      <c r="O81" s="111">
        <f>SUM(O9,O11:O17,O19:O26,O28:O33,O35:O39,O41:O44,O46:O51,O53:O58,O60:O66,O68:O72,O74:O79)</f>
        <v>1661629640</v>
      </c>
      <c r="P81" s="112">
        <f t="shared" si="38"/>
        <v>10703951977</v>
      </c>
      <c r="Q81" s="43">
        <f t="shared" si="39"/>
        <v>0.2263329627122899</v>
      </c>
      <c r="R81" s="110">
        <f>SUM(R9,R11:R17,R19:R26,R28:R33,R35:R39,R41:R44,R46:R51,R53:R58,R60:R66,R68:R72,R74:R79)</f>
        <v>0</v>
      </c>
      <c r="S81" s="112">
        <f>SUM(S9,S11:S17,S19:S26,S28:S33,S35:S39,S41:S44,S46:S51,S53:S58,S60:S66,S68:S72,S74:S79)</f>
        <v>0</v>
      </c>
      <c r="T81" s="112">
        <f t="shared" si="40"/>
        <v>0</v>
      </c>
      <c r="U81" s="43">
        <f t="shared" si="41"/>
        <v>0</v>
      </c>
      <c r="V81" s="110">
        <f>SUM(V9,V11:V17,V19:V26,V28:V33,V35:V39,V41:V44,V46:V51,V53:V58,V60:V66,V68:V72,V74:V79)</f>
        <v>0</v>
      </c>
      <c r="W81" s="112">
        <f>SUM(W9,W11:W17,W19:W26,W28:W33,W35:W39,W41:W44,W46:W51,W53:W58,W60:W66,W68:W72,W74:W79)</f>
        <v>0</v>
      </c>
      <c r="X81" s="112">
        <f t="shared" si="42"/>
        <v>0</v>
      </c>
      <c r="Y81" s="43">
        <f t="shared" si="43"/>
        <v>0</v>
      </c>
      <c r="Z81" s="80">
        <f t="shared" si="44"/>
        <v>18896202161</v>
      </c>
      <c r="AA81" s="81">
        <f t="shared" si="45"/>
        <v>2843220575</v>
      </c>
      <c r="AB81" s="81">
        <f t="shared" si="46"/>
        <v>21739422736</v>
      </c>
      <c r="AC81" s="43">
        <f t="shared" si="47"/>
        <v>0.45967582497252785</v>
      </c>
      <c r="AD81" s="80">
        <f>SUM(AD9,AD11:AD17,AD19:AD26,AD28:AD33,AD35:AD39,AD41:AD44,AD46:AD51,AD53:AD58,AD60:AD66,AD68:AD72,AD74:AD79)</f>
        <v>7384960550</v>
      </c>
      <c r="AE81" s="81">
        <f>SUM(AE9,AE11:AE17,AE19:AE26,AE28:AE33,AE35:AE39,AE41:AE44,AE46:AE51,AE53:AE58,AE60:AE66,AE68:AE72,AE74:AE79)</f>
        <v>2009367397</v>
      </c>
      <c r="AF81" s="81">
        <f t="shared" si="48"/>
        <v>9394327947</v>
      </c>
      <c r="AG81" s="43">
        <f t="shared" si="49"/>
        <v>0.47125980374848064</v>
      </c>
      <c r="AH81" s="43">
        <f t="shared" si="50"/>
        <v>0.13940582417268255</v>
      </c>
      <c r="AI81" s="62">
        <f>SUM(AI9,AI11:AI17,AI19:AI26,AI28:AI33,AI35:AI39,AI41:AI44,AI46:AI51,AI53:AI58,AI60:AI66,AI68:AI72,AI74:AI79)</f>
        <v>41190515755</v>
      </c>
      <c r="AJ81" s="62">
        <f>SUM(AJ9,AJ11:AJ17,AJ19:AJ26,AJ28:AJ33,AJ35:AJ39,AJ41:AJ44,AJ46:AJ51,AJ53:AJ58,AJ60:AJ66,AJ68:AJ72,AJ74:AJ79)</f>
        <v>40769020650</v>
      </c>
      <c r="AK81" s="62">
        <f>SUM(AK9,AK11:AK17,AK19:AK26,AK28:AK33,AK35:AK39,AK41:AK44,AK46:AK51,AK53:AK58,AK60:AK66,AK68:AK72,AK74:AK79)</f>
        <v>19411434371</v>
      </c>
      <c r="AL81" s="62"/>
    </row>
    <row r="82" spans="1:38" s="13" customFormat="1" ht="12.75">
      <c r="A82" s="63"/>
      <c r="B82" s="64"/>
      <c r="C82" s="65"/>
      <c r="D82" s="66"/>
      <c r="E82" s="66"/>
      <c r="F82" s="67"/>
      <c r="G82" s="68"/>
      <c r="H82" s="66"/>
      <c r="I82" s="69"/>
      <c r="J82" s="68"/>
      <c r="K82" s="70"/>
      <c r="L82" s="66"/>
      <c r="M82" s="69"/>
      <c r="N82" s="68"/>
      <c r="O82" s="70"/>
      <c r="P82" s="66"/>
      <c r="Q82" s="69"/>
      <c r="R82" s="68"/>
      <c r="S82" s="70"/>
      <c r="T82" s="66"/>
      <c r="U82" s="69"/>
      <c r="V82" s="68"/>
      <c r="W82" s="70"/>
      <c r="X82" s="66"/>
      <c r="Y82" s="69"/>
      <c r="Z82" s="68"/>
      <c r="AA82" s="70"/>
      <c r="AB82" s="66"/>
      <c r="AC82" s="69"/>
      <c r="AD82" s="68"/>
      <c r="AE82" s="66"/>
      <c r="AF82" s="66"/>
      <c r="AG82" s="69"/>
      <c r="AH82" s="69"/>
      <c r="AI82" s="12"/>
      <c r="AJ82" s="12"/>
      <c r="AK82" s="12"/>
      <c r="AL82" s="12"/>
    </row>
    <row r="83" spans="1:38" s="13" customFormat="1" ht="12.75">
      <c r="A83" s="12"/>
      <c r="B83" s="12"/>
      <c r="C83" s="13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3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28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382</v>
      </c>
      <c r="C9" s="131" t="s">
        <v>383</v>
      </c>
      <c r="D9" s="76">
        <v>139906896</v>
      </c>
      <c r="E9" s="77">
        <v>54932014</v>
      </c>
      <c r="F9" s="78">
        <f>$D9+$E9</f>
        <v>194838910</v>
      </c>
      <c r="G9" s="76">
        <v>139906896</v>
      </c>
      <c r="H9" s="77">
        <v>54932014</v>
      </c>
      <c r="I9" s="79">
        <f>$G9+$H9</f>
        <v>194838910</v>
      </c>
      <c r="J9" s="76">
        <v>65568212</v>
      </c>
      <c r="K9" s="77">
        <v>7385939</v>
      </c>
      <c r="L9" s="77">
        <f>$J9+$K9</f>
        <v>72954151</v>
      </c>
      <c r="M9" s="39">
        <f>IF($F9=0,0,$L9/$F9)</f>
        <v>0.3744331714851002</v>
      </c>
      <c r="N9" s="104">
        <v>50831882</v>
      </c>
      <c r="O9" s="105">
        <v>9153481</v>
      </c>
      <c r="P9" s="106">
        <f>$N9+$O9</f>
        <v>59985363</v>
      </c>
      <c r="Q9" s="39">
        <f>IF($F9=0,0,$P9/$F9)</f>
        <v>0.3078715796552136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116400094</v>
      </c>
      <c r="AA9" s="77">
        <f>$K9+$O9</f>
        <v>16539420</v>
      </c>
      <c r="AB9" s="77">
        <f>$Z9+$AA9</f>
        <v>132939514</v>
      </c>
      <c r="AC9" s="39">
        <f>IF($F9=0,0,$AB9/$F9)</f>
        <v>0.6823047511403139</v>
      </c>
      <c r="AD9" s="76">
        <v>42479138</v>
      </c>
      <c r="AE9" s="77">
        <v>2568231</v>
      </c>
      <c r="AF9" s="77">
        <f>$AD9+$AE9</f>
        <v>45047369</v>
      </c>
      <c r="AG9" s="39">
        <f>IF($AI9=0,0,$AK9/$AI9)</f>
        <v>0.4348565512730423</v>
      </c>
      <c r="AH9" s="39">
        <f>IF($AF9=0,0,(($P9/$AF9)-1))</f>
        <v>0.3316063586310667</v>
      </c>
      <c r="AI9" s="12">
        <v>226269000</v>
      </c>
      <c r="AJ9" s="12">
        <v>205448700</v>
      </c>
      <c r="AK9" s="12">
        <v>98394557</v>
      </c>
      <c r="AL9" s="12"/>
    </row>
    <row r="10" spans="1:38" s="13" customFormat="1" ht="12.75">
      <c r="A10" s="29" t="s">
        <v>96</v>
      </c>
      <c r="B10" s="59" t="s">
        <v>384</v>
      </c>
      <c r="C10" s="131" t="s">
        <v>385</v>
      </c>
      <c r="D10" s="76">
        <v>185123688</v>
      </c>
      <c r="E10" s="77">
        <v>81243000</v>
      </c>
      <c r="F10" s="79">
        <f aca="true" t="shared" si="0" ref="F10:F44">$D10+$E10</f>
        <v>266366688</v>
      </c>
      <c r="G10" s="76">
        <v>185123688</v>
      </c>
      <c r="H10" s="77">
        <v>81243000</v>
      </c>
      <c r="I10" s="79">
        <f aca="true" t="shared" si="1" ref="I10:I44">$G10+$H10</f>
        <v>266366688</v>
      </c>
      <c r="J10" s="76">
        <v>63579914</v>
      </c>
      <c r="K10" s="77">
        <v>7823133</v>
      </c>
      <c r="L10" s="77">
        <f aca="true" t="shared" si="2" ref="L10:L44">$J10+$K10</f>
        <v>71403047</v>
      </c>
      <c r="M10" s="39">
        <f aca="true" t="shared" si="3" ref="M10:M44">IF($F10=0,0,$L10/$F10)</f>
        <v>0.2680629756525711</v>
      </c>
      <c r="N10" s="104">
        <v>43988504</v>
      </c>
      <c r="O10" s="105">
        <v>17700174</v>
      </c>
      <c r="P10" s="106">
        <f aca="true" t="shared" si="4" ref="P10:P44">$N10+$O10</f>
        <v>61688678</v>
      </c>
      <c r="Q10" s="39">
        <f aca="true" t="shared" si="5" ref="Q10:Q44">IF($F10=0,0,$P10/$F10)</f>
        <v>0.2315930661719982</v>
      </c>
      <c r="R10" s="104">
        <v>0</v>
      </c>
      <c r="S10" s="106">
        <v>0</v>
      </c>
      <c r="T10" s="106">
        <f aca="true" t="shared" si="6" ref="T10:T44">$R10+$S10</f>
        <v>0</v>
      </c>
      <c r="U10" s="39">
        <f aca="true" t="shared" si="7" ref="U10:U44">IF($I10=0,0,$T10/$I10)</f>
        <v>0</v>
      </c>
      <c r="V10" s="104">
        <v>0</v>
      </c>
      <c r="W10" s="106">
        <v>0</v>
      </c>
      <c r="X10" s="106">
        <f aca="true" t="shared" si="8" ref="X10:X44">$V10+$W10</f>
        <v>0</v>
      </c>
      <c r="Y10" s="39">
        <f aca="true" t="shared" si="9" ref="Y10:Y44">IF($I10=0,0,$X10/$I10)</f>
        <v>0</v>
      </c>
      <c r="Z10" s="76">
        <f aca="true" t="shared" si="10" ref="Z10:Z44">$J10+$N10</f>
        <v>107568418</v>
      </c>
      <c r="AA10" s="77">
        <f aca="true" t="shared" si="11" ref="AA10:AA44">$K10+$O10</f>
        <v>25523307</v>
      </c>
      <c r="AB10" s="77">
        <f aca="true" t="shared" si="12" ref="AB10:AB44">$Z10+$AA10</f>
        <v>133091725</v>
      </c>
      <c r="AC10" s="39">
        <f aca="true" t="shared" si="13" ref="AC10:AC44">IF($F10=0,0,$AB10/$F10)</f>
        <v>0.4996560418245693</v>
      </c>
      <c r="AD10" s="76">
        <v>48757914</v>
      </c>
      <c r="AE10" s="77">
        <v>5044357</v>
      </c>
      <c r="AF10" s="77">
        <f aca="true" t="shared" si="14" ref="AF10:AF44">$AD10+$AE10</f>
        <v>53802271</v>
      </c>
      <c r="AG10" s="39">
        <f aca="true" t="shared" si="15" ref="AG10:AG44">IF($AI10=0,0,$AK10/$AI10)</f>
        <v>0.49296445658388405</v>
      </c>
      <c r="AH10" s="39">
        <f aca="true" t="shared" si="16" ref="AH10:AH44">IF($AF10=0,0,(($P10/$AF10)-1))</f>
        <v>0.14658130323160523</v>
      </c>
      <c r="AI10" s="12">
        <v>233664822</v>
      </c>
      <c r="AJ10" s="12">
        <v>214479328</v>
      </c>
      <c r="AK10" s="12">
        <v>115188452</v>
      </c>
      <c r="AL10" s="12"/>
    </row>
    <row r="11" spans="1:38" s="13" customFormat="1" ht="12.75">
      <c r="A11" s="29" t="s">
        <v>96</v>
      </c>
      <c r="B11" s="59" t="s">
        <v>386</v>
      </c>
      <c r="C11" s="131" t="s">
        <v>387</v>
      </c>
      <c r="D11" s="76">
        <v>633962217</v>
      </c>
      <c r="E11" s="77">
        <v>118376400</v>
      </c>
      <c r="F11" s="78">
        <f t="shared" si="0"/>
        <v>752338617</v>
      </c>
      <c r="G11" s="76">
        <v>633962217</v>
      </c>
      <c r="H11" s="77">
        <v>118376400</v>
      </c>
      <c r="I11" s="79">
        <f t="shared" si="1"/>
        <v>752338617</v>
      </c>
      <c r="J11" s="76">
        <v>208962393</v>
      </c>
      <c r="K11" s="77">
        <v>18679814</v>
      </c>
      <c r="L11" s="77">
        <f t="shared" si="2"/>
        <v>227642207</v>
      </c>
      <c r="M11" s="39">
        <f t="shared" si="3"/>
        <v>0.30257945273065784</v>
      </c>
      <c r="N11" s="104">
        <v>197197689</v>
      </c>
      <c r="O11" s="105">
        <v>18887161</v>
      </c>
      <c r="P11" s="106">
        <f t="shared" si="4"/>
        <v>216084850</v>
      </c>
      <c r="Q11" s="39">
        <f t="shared" si="5"/>
        <v>0.2872175442245044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406160082</v>
      </c>
      <c r="AA11" s="77">
        <f t="shared" si="11"/>
        <v>37566975</v>
      </c>
      <c r="AB11" s="77">
        <f t="shared" si="12"/>
        <v>443727057</v>
      </c>
      <c r="AC11" s="39">
        <f t="shared" si="13"/>
        <v>0.5897969969551623</v>
      </c>
      <c r="AD11" s="76">
        <v>143671218</v>
      </c>
      <c r="AE11" s="77">
        <v>24627022</v>
      </c>
      <c r="AF11" s="77">
        <f t="shared" si="14"/>
        <v>168298240</v>
      </c>
      <c r="AG11" s="39">
        <f t="shared" si="15"/>
        <v>0.5215216923052642</v>
      </c>
      <c r="AH11" s="39">
        <f t="shared" si="16"/>
        <v>0.28394004595651157</v>
      </c>
      <c r="AI11" s="12">
        <v>715162557</v>
      </c>
      <c r="AJ11" s="12">
        <v>715162557</v>
      </c>
      <c r="AK11" s="12">
        <v>372972787</v>
      </c>
      <c r="AL11" s="12"/>
    </row>
    <row r="12" spans="1:38" s="13" customFormat="1" ht="12.75">
      <c r="A12" s="29" t="s">
        <v>96</v>
      </c>
      <c r="B12" s="59" t="s">
        <v>388</v>
      </c>
      <c r="C12" s="131" t="s">
        <v>389</v>
      </c>
      <c r="D12" s="76">
        <v>305359000</v>
      </c>
      <c r="E12" s="77">
        <v>45701000</v>
      </c>
      <c r="F12" s="78">
        <f t="shared" si="0"/>
        <v>351060000</v>
      </c>
      <c r="G12" s="76">
        <v>305359000</v>
      </c>
      <c r="H12" s="77">
        <v>45701000</v>
      </c>
      <c r="I12" s="79">
        <f t="shared" si="1"/>
        <v>351060000</v>
      </c>
      <c r="J12" s="76">
        <v>57347011</v>
      </c>
      <c r="K12" s="77">
        <v>3658297</v>
      </c>
      <c r="L12" s="77">
        <f t="shared" si="2"/>
        <v>61005308</v>
      </c>
      <c r="M12" s="39">
        <f t="shared" si="3"/>
        <v>0.17377459123796501</v>
      </c>
      <c r="N12" s="104">
        <v>97886893</v>
      </c>
      <c r="O12" s="105">
        <v>8184471</v>
      </c>
      <c r="P12" s="106">
        <f t="shared" si="4"/>
        <v>106071364</v>
      </c>
      <c r="Q12" s="39">
        <f t="shared" si="5"/>
        <v>0.3021459693499687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155233904</v>
      </c>
      <c r="AA12" s="77">
        <f t="shared" si="11"/>
        <v>11842768</v>
      </c>
      <c r="AB12" s="77">
        <f t="shared" si="12"/>
        <v>167076672</v>
      </c>
      <c r="AC12" s="39">
        <f t="shared" si="13"/>
        <v>0.4759205605879337</v>
      </c>
      <c r="AD12" s="76">
        <v>67817289</v>
      </c>
      <c r="AE12" s="77">
        <v>2778783</v>
      </c>
      <c r="AF12" s="77">
        <f t="shared" si="14"/>
        <v>70596072</v>
      </c>
      <c r="AG12" s="39">
        <f t="shared" si="15"/>
        <v>0.3648373037235834</v>
      </c>
      <c r="AH12" s="39">
        <f t="shared" si="16"/>
        <v>0.5025108479123315</v>
      </c>
      <c r="AI12" s="12">
        <v>377083000</v>
      </c>
      <c r="AJ12" s="12">
        <v>320364330</v>
      </c>
      <c r="AK12" s="12">
        <v>137573945</v>
      </c>
      <c r="AL12" s="12"/>
    </row>
    <row r="13" spans="1:38" s="13" customFormat="1" ht="12.75">
      <c r="A13" s="29" t="s">
        <v>96</v>
      </c>
      <c r="B13" s="59" t="s">
        <v>390</v>
      </c>
      <c r="C13" s="131" t="s">
        <v>391</v>
      </c>
      <c r="D13" s="76">
        <v>85724633</v>
      </c>
      <c r="E13" s="77">
        <v>34257961</v>
      </c>
      <c r="F13" s="78">
        <f t="shared" si="0"/>
        <v>119982594</v>
      </c>
      <c r="G13" s="76">
        <v>85724633</v>
      </c>
      <c r="H13" s="77">
        <v>34257961</v>
      </c>
      <c r="I13" s="79">
        <f t="shared" si="1"/>
        <v>119982594</v>
      </c>
      <c r="J13" s="76">
        <v>31979575</v>
      </c>
      <c r="K13" s="77">
        <v>7132450</v>
      </c>
      <c r="L13" s="77">
        <f t="shared" si="2"/>
        <v>39112025</v>
      </c>
      <c r="M13" s="39">
        <f t="shared" si="3"/>
        <v>0.3259808251853598</v>
      </c>
      <c r="N13" s="104">
        <v>16202033</v>
      </c>
      <c r="O13" s="105">
        <v>5563885</v>
      </c>
      <c r="P13" s="106">
        <f t="shared" si="4"/>
        <v>21765918</v>
      </c>
      <c r="Q13" s="39">
        <f t="shared" si="5"/>
        <v>0.18140896337013684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48181608</v>
      </c>
      <c r="AA13" s="77">
        <f t="shared" si="11"/>
        <v>12696335</v>
      </c>
      <c r="AB13" s="77">
        <f t="shared" si="12"/>
        <v>60877943</v>
      </c>
      <c r="AC13" s="39">
        <f t="shared" si="13"/>
        <v>0.5073897885554967</v>
      </c>
      <c r="AD13" s="76">
        <v>19768881</v>
      </c>
      <c r="AE13" s="77">
        <v>2904711</v>
      </c>
      <c r="AF13" s="77">
        <f t="shared" si="14"/>
        <v>22673592</v>
      </c>
      <c r="AG13" s="39">
        <f t="shared" si="15"/>
        <v>0.5827423923717361</v>
      </c>
      <c r="AH13" s="39">
        <f t="shared" si="16"/>
        <v>-0.04003221015884917</v>
      </c>
      <c r="AI13" s="12">
        <v>89825104</v>
      </c>
      <c r="AJ13" s="12">
        <v>79185597</v>
      </c>
      <c r="AK13" s="12">
        <v>52344896</v>
      </c>
      <c r="AL13" s="12"/>
    </row>
    <row r="14" spans="1:38" s="13" customFormat="1" ht="12.75">
      <c r="A14" s="29" t="s">
        <v>115</v>
      </c>
      <c r="B14" s="59" t="s">
        <v>392</v>
      </c>
      <c r="C14" s="131" t="s">
        <v>393</v>
      </c>
      <c r="D14" s="76">
        <v>1044849000</v>
      </c>
      <c r="E14" s="77">
        <v>937827809</v>
      </c>
      <c r="F14" s="78">
        <f t="shared" si="0"/>
        <v>1982676809</v>
      </c>
      <c r="G14" s="76">
        <v>1044849000</v>
      </c>
      <c r="H14" s="77">
        <v>937827809</v>
      </c>
      <c r="I14" s="79">
        <f t="shared" si="1"/>
        <v>1982676809</v>
      </c>
      <c r="J14" s="76">
        <v>202070286</v>
      </c>
      <c r="K14" s="77">
        <v>27890943</v>
      </c>
      <c r="L14" s="77">
        <f t="shared" si="2"/>
        <v>229961229</v>
      </c>
      <c r="M14" s="39">
        <f t="shared" si="3"/>
        <v>0.11598523166061807</v>
      </c>
      <c r="N14" s="104">
        <v>166017565</v>
      </c>
      <c r="O14" s="105">
        <v>83135378</v>
      </c>
      <c r="P14" s="106">
        <f t="shared" si="4"/>
        <v>249152943</v>
      </c>
      <c r="Q14" s="39">
        <f t="shared" si="5"/>
        <v>0.12566493029474882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368087851</v>
      </c>
      <c r="AA14" s="77">
        <f t="shared" si="11"/>
        <v>111026321</v>
      </c>
      <c r="AB14" s="77">
        <f t="shared" si="12"/>
        <v>479114172</v>
      </c>
      <c r="AC14" s="39">
        <f t="shared" si="13"/>
        <v>0.24165016195536687</v>
      </c>
      <c r="AD14" s="76">
        <v>147563557</v>
      </c>
      <c r="AE14" s="77">
        <v>162989836</v>
      </c>
      <c r="AF14" s="77">
        <f t="shared" si="14"/>
        <v>310553393</v>
      </c>
      <c r="AG14" s="39">
        <f t="shared" si="15"/>
        <v>0.6372684964147531</v>
      </c>
      <c r="AH14" s="39">
        <f t="shared" si="16"/>
        <v>-0.19771302257193502</v>
      </c>
      <c r="AI14" s="12">
        <v>859843865</v>
      </c>
      <c r="AJ14" s="12">
        <v>1040143773</v>
      </c>
      <c r="AK14" s="12">
        <v>547951407</v>
      </c>
      <c r="AL14" s="12"/>
    </row>
    <row r="15" spans="1:38" s="55" customFormat="1" ht="12.75">
      <c r="A15" s="60"/>
      <c r="B15" s="61" t="s">
        <v>394</v>
      </c>
      <c r="C15" s="135"/>
      <c r="D15" s="80">
        <f>SUM(D9:D14)</f>
        <v>2394925434</v>
      </c>
      <c r="E15" s="81">
        <f>SUM(E9:E14)</f>
        <v>1272338184</v>
      </c>
      <c r="F15" s="89">
        <f t="shared" si="0"/>
        <v>3667263618</v>
      </c>
      <c r="G15" s="80">
        <f>SUM(G9:G14)</f>
        <v>2394925434</v>
      </c>
      <c r="H15" s="81">
        <f>SUM(H9:H14)</f>
        <v>1272338184</v>
      </c>
      <c r="I15" s="82">
        <f t="shared" si="1"/>
        <v>3667263618</v>
      </c>
      <c r="J15" s="80">
        <f>SUM(J9:J14)</f>
        <v>629507391</v>
      </c>
      <c r="K15" s="81">
        <f>SUM(K9:K14)</f>
        <v>72570576</v>
      </c>
      <c r="L15" s="81">
        <f t="shared" si="2"/>
        <v>702077967</v>
      </c>
      <c r="M15" s="43">
        <f t="shared" si="3"/>
        <v>0.19144464105443537</v>
      </c>
      <c r="N15" s="110">
        <f>SUM(N9:N14)</f>
        <v>572124566</v>
      </c>
      <c r="O15" s="111">
        <f>SUM(O9:O14)</f>
        <v>142624550</v>
      </c>
      <c r="P15" s="112">
        <f t="shared" si="4"/>
        <v>714749116</v>
      </c>
      <c r="Q15" s="43">
        <f t="shared" si="5"/>
        <v>0.19489984643912775</v>
      </c>
      <c r="R15" s="110">
        <f>SUM(R9:R14)</f>
        <v>0</v>
      </c>
      <c r="S15" s="112">
        <f>SUM(S9:S14)</f>
        <v>0</v>
      </c>
      <c r="T15" s="112">
        <f t="shared" si="6"/>
        <v>0</v>
      </c>
      <c r="U15" s="43">
        <f t="shared" si="7"/>
        <v>0</v>
      </c>
      <c r="V15" s="110">
        <f>SUM(V9:V14)</f>
        <v>0</v>
      </c>
      <c r="W15" s="112">
        <f>SUM(W9:W14)</f>
        <v>0</v>
      </c>
      <c r="X15" s="112">
        <f t="shared" si="8"/>
        <v>0</v>
      </c>
      <c r="Y15" s="43">
        <f t="shared" si="9"/>
        <v>0</v>
      </c>
      <c r="Z15" s="80">
        <f t="shared" si="10"/>
        <v>1201631957</v>
      </c>
      <c r="AA15" s="81">
        <f t="shared" si="11"/>
        <v>215195126</v>
      </c>
      <c r="AB15" s="81">
        <f t="shared" si="12"/>
        <v>1416827083</v>
      </c>
      <c r="AC15" s="43">
        <f t="shared" si="13"/>
        <v>0.3863444874935631</v>
      </c>
      <c r="AD15" s="80">
        <f>SUM(AD9:AD14)</f>
        <v>470057997</v>
      </c>
      <c r="AE15" s="81">
        <f>SUM(AE9:AE14)</f>
        <v>200912940</v>
      </c>
      <c r="AF15" s="81">
        <f t="shared" si="14"/>
        <v>670970937</v>
      </c>
      <c r="AG15" s="43">
        <f t="shared" si="15"/>
        <v>0.5293790269337301</v>
      </c>
      <c r="AH15" s="43">
        <f t="shared" si="16"/>
        <v>0.06524601377779193</v>
      </c>
      <c r="AI15" s="62">
        <f>SUM(AI9:AI14)</f>
        <v>2501848348</v>
      </c>
      <c r="AJ15" s="62">
        <f>SUM(AJ9:AJ14)</f>
        <v>2574784285</v>
      </c>
      <c r="AK15" s="62">
        <f>SUM(AK9:AK14)</f>
        <v>1324426044</v>
      </c>
      <c r="AL15" s="62"/>
    </row>
    <row r="16" spans="1:38" s="13" customFormat="1" ht="12.75">
      <c r="A16" s="29" t="s">
        <v>96</v>
      </c>
      <c r="B16" s="59" t="s">
        <v>395</v>
      </c>
      <c r="C16" s="131" t="s">
        <v>396</v>
      </c>
      <c r="D16" s="76">
        <v>140802000</v>
      </c>
      <c r="E16" s="77">
        <v>12039000</v>
      </c>
      <c r="F16" s="78">
        <f t="shared" si="0"/>
        <v>152841000</v>
      </c>
      <c r="G16" s="76">
        <v>140802000</v>
      </c>
      <c r="H16" s="77">
        <v>12039000</v>
      </c>
      <c r="I16" s="79">
        <f t="shared" si="1"/>
        <v>152841000</v>
      </c>
      <c r="J16" s="76">
        <v>39919698</v>
      </c>
      <c r="K16" s="77">
        <v>2267910</v>
      </c>
      <c r="L16" s="77">
        <f t="shared" si="2"/>
        <v>42187608</v>
      </c>
      <c r="M16" s="39">
        <f t="shared" si="3"/>
        <v>0.2760228472726559</v>
      </c>
      <c r="N16" s="104">
        <v>26299805</v>
      </c>
      <c r="O16" s="105">
        <v>0</v>
      </c>
      <c r="P16" s="106">
        <f t="shared" si="4"/>
        <v>26299805</v>
      </c>
      <c r="Q16" s="39">
        <f t="shared" si="5"/>
        <v>0.17207297125771226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66219503</v>
      </c>
      <c r="AA16" s="77">
        <f t="shared" si="11"/>
        <v>2267910</v>
      </c>
      <c r="AB16" s="77">
        <f t="shared" si="12"/>
        <v>68487413</v>
      </c>
      <c r="AC16" s="39">
        <f t="shared" si="13"/>
        <v>0.4480958185303682</v>
      </c>
      <c r="AD16" s="76">
        <v>21087539</v>
      </c>
      <c r="AE16" s="77">
        <v>6888642</v>
      </c>
      <c r="AF16" s="77">
        <f t="shared" si="14"/>
        <v>27976181</v>
      </c>
      <c r="AG16" s="39">
        <f t="shared" si="15"/>
        <v>0.4657835524466607</v>
      </c>
      <c r="AH16" s="39">
        <f t="shared" si="16"/>
        <v>-0.05992154540321282</v>
      </c>
      <c r="AI16" s="12">
        <v>152261467</v>
      </c>
      <c r="AJ16" s="12">
        <v>152261467</v>
      </c>
      <c r="AK16" s="12">
        <v>70920887</v>
      </c>
      <c r="AL16" s="12"/>
    </row>
    <row r="17" spans="1:38" s="13" customFormat="1" ht="12.75">
      <c r="A17" s="29" t="s">
        <v>96</v>
      </c>
      <c r="B17" s="59" t="s">
        <v>397</v>
      </c>
      <c r="C17" s="131" t="s">
        <v>398</v>
      </c>
      <c r="D17" s="76">
        <v>80477304</v>
      </c>
      <c r="E17" s="77">
        <v>18222542</v>
      </c>
      <c r="F17" s="78">
        <f t="shared" si="0"/>
        <v>98699846</v>
      </c>
      <c r="G17" s="76">
        <v>80477304</v>
      </c>
      <c r="H17" s="77">
        <v>18222542</v>
      </c>
      <c r="I17" s="79">
        <f t="shared" si="1"/>
        <v>98699846</v>
      </c>
      <c r="J17" s="76">
        <v>25475987</v>
      </c>
      <c r="K17" s="77">
        <v>2593593</v>
      </c>
      <c r="L17" s="77">
        <f t="shared" si="2"/>
        <v>28069580</v>
      </c>
      <c r="M17" s="39">
        <f t="shared" si="3"/>
        <v>0.2843933515357258</v>
      </c>
      <c r="N17" s="104">
        <v>9471280</v>
      </c>
      <c r="O17" s="105">
        <v>5004417</v>
      </c>
      <c r="P17" s="106">
        <f t="shared" si="4"/>
        <v>14475697</v>
      </c>
      <c r="Q17" s="39">
        <f t="shared" si="5"/>
        <v>0.14666382559502678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34947267</v>
      </c>
      <c r="AA17" s="77">
        <f t="shared" si="11"/>
        <v>7598010</v>
      </c>
      <c r="AB17" s="77">
        <f t="shared" si="12"/>
        <v>42545277</v>
      </c>
      <c r="AC17" s="39">
        <f t="shared" si="13"/>
        <v>0.4310571771307526</v>
      </c>
      <c r="AD17" s="76">
        <v>14302799</v>
      </c>
      <c r="AE17" s="77">
        <v>2207961</v>
      </c>
      <c r="AF17" s="77">
        <f t="shared" si="14"/>
        <v>16510760</v>
      </c>
      <c r="AG17" s="39">
        <f t="shared" si="15"/>
        <v>0.7626161265935862</v>
      </c>
      <c r="AH17" s="39">
        <f t="shared" si="16"/>
        <v>-0.12325677315883699</v>
      </c>
      <c r="AI17" s="12">
        <v>66413728</v>
      </c>
      <c r="AJ17" s="12">
        <v>66413728</v>
      </c>
      <c r="AK17" s="12">
        <v>50648180</v>
      </c>
      <c r="AL17" s="12"/>
    </row>
    <row r="18" spans="1:38" s="13" customFormat="1" ht="12.75">
      <c r="A18" s="29" t="s">
        <v>96</v>
      </c>
      <c r="B18" s="59" t="s">
        <v>399</v>
      </c>
      <c r="C18" s="131" t="s">
        <v>400</v>
      </c>
      <c r="D18" s="76">
        <v>557549146</v>
      </c>
      <c r="E18" s="77">
        <v>95778500</v>
      </c>
      <c r="F18" s="78">
        <f t="shared" si="0"/>
        <v>653327646</v>
      </c>
      <c r="G18" s="76">
        <v>557549146</v>
      </c>
      <c r="H18" s="77">
        <v>95778500</v>
      </c>
      <c r="I18" s="79">
        <f t="shared" si="1"/>
        <v>653327646</v>
      </c>
      <c r="J18" s="76">
        <v>153598000</v>
      </c>
      <c r="K18" s="77">
        <v>29515803</v>
      </c>
      <c r="L18" s="77">
        <f t="shared" si="2"/>
        <v>183113803</v>
      </c>
      <c r="M18" s="39">
        <f t="shared" si="3"/>
        <v>0.2802786689360456</v>
      </c>
      <c r="N18" s="104">
        <v>124759196</v>
      </c>
      <c r="O18" s="105">
        <v>42817970</v>
      </c>
      <c r="P18" s="106">
        <f t="shared" si="4"/>
        <v>167577166</v>
      </c>
      <c r="Q18" s="39">
        <f t="shared" si="5"/>
        <v>0.25649789508524795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278357196</v>
      </c>
      <c r="AA18" s="77">
        <f t="shared" si="11"/>
        <v>72333773</v>
      </c>
      <c r="AB18" s="77">
        <f t="shared" si="12"/>
        <v>350690969</v>
      </c>
      <c r="AC18" s="39">
        <f t="shared" si="13"/>
        <v>0.5367765640212936</v>
      </c>
      <c r="AD18" s="76">
        <v>101670404</v>
      </c>
      <c r="AE18" s="77">
        <v>16360762</v>
      </c>
      <c r="AF18" s="77">
        <f t="shared" si="14"/>
        <v>118031166</v>
      </c>
      <c r="AG18" s="39">
        <f t="shared" si="15"/>
        <v>0.5438584255695937</v>
      </c>
      <c r="AH18" s="39">
        <f t="shared" si="16"/>
        <v>0.41977048672043105</v>
      </c>
      <c r="AI18" s="12">
        <v>502763499</v>
      </c>
      <c r="AJ18" s="12">
        <v>502763499</v>
      </c>
      <c r="AK18" s="12">
        <v>273432165</v>
      </c>
      <c r="AL18" s="12"/>
    </row>
    <row r="19" spans="1:38" s="13" customFormat="1" ht="12.75">
      <c r="A19" s="29" t="s">
        <v>96</v>
      </c>
      <c r="B19" s="59" t="s">
        <v>401</v>
      </c>
      <c r="C19" s="131" t="s">
        <v>402</v>
      </c>
      <c r="D19" s="76">
        <v>697731003</v>
      </c>
      <c r="E19" s="77">
        <v>216927201</v>
      </c>
      <c r="F19" s="78">
        <f t="shared" si="0"/>
        <v>914658204</v>
      </c>
      <c r="G19" s="76">
        <v>697731003</v>
      </c>
      <c r="H19" s="77">
        <v>216927201</v>
      </c>
      <c r="I19" s="79">
        <f t="shared" si="1"/>
        <v>914658204</v>
      </c>
      <c r="J19" s="76">
        <v>163783362</v>
      </c>
      <c r="K19" s="77">
        <v>6119525</v>
      </c>
      <c r="L19" s="77">
        <f t="shared" si="2"/>
        <v>169902887</v>
      </c>
      <c r="M19" s="39">
        <f t="shared" si="3"/>
        <v>0.1857556038495884</v>
      </c>
      <c r="N19" s="104">
        <v>139883070</v>
      </c>
      <c r="O19" s="105">
        <v>7299424</v>
      </c>
      <c r="P19" s="106">
        <f t="shared" si="4"/>
        <v>147182494</v>
      </c>
      <c r="Q19" s="39">
        <f t="shared" si="5"/>
        <v>0.16091529421191306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303666432</v>
      </c>
      <c r="AA19" s="77">
        <f t="shared" si="11"/>
        <v>13418949</v>
      </c>
      <c r="AB19" s="77">
        <f t="shared" si="12"/>
        <v>317085381</v>
      </c>
      <c r="AC19" s="39">
        <f t="shared" si="13"/>
        <v>0.3466708980615015</v>
      </c>
      <c r="AD19" s="76">
        <v>130689154</v>
      </c>
      <c r="AE19" s="77">
        <v>32924799</v>
      </c>
      <c r="AF19" s="77">
        <f t="shared" si="14"/>
        <v>163613953</v>
      </c>
      <c r="AG19" s="39">
        <f t="shared" si="15"/>
        <v>0.4315807371881008</v>
      </c>
      <c r="AH19" s="39">
        <f t="shared" si="16"/>
        <v>-0.10042822570273091</v>
      </c>
      <c r="AI19" s="12">
        <v>773968000</v>
      </c>
      <c r="AJ19" s="12">
        <v>773968000</v>
      </c>
      <c r="AK19" s="12">
        <v>334029680</v>
      </c>
      <c r="AL19" s="12"/>
    </row>
    <row r="20" spans="1:38" s="13" customFormat="1" ht="12.75">
      <c r="A20" s="29" t="s">
        <v>115</v>
      </c>
      <c r="B20" s="59" t="s">
        <v>403</v>
      </c>
      <c r="C20" s="131" t="s">
        <v>404</v>
      </c>
      <c r="D20" s="76">
        <v>516679725</v>
      </c>
      <c r="E20" s="77">
        <v>816469363</v>
      </c>
      <c r="F20" s="78">
        <f t="shared" si="0"/>
        <v>1333149088</v>
      </c>
      <c r="G20" s="76">
        <v>516679725</v>
      </c>
      <c r="H20" s="77">
        <v>816469363</v>
      </c>
      <c r="I20" s="79">
        <f t="shared" si="1"/>
        <v>1333149088</v>
      </c>
      <c r="J20" s="76">
        <v>52564480</v>
      </c>
      <c r="K20" s="77">
        <v>37202771</v>
      </c>
      <c r="L20" s="77">
        <f t="shared" si="2"/>
        <v>89767251</v>
      </c>
      <c r="M20" s="39">
        <f t="shared" si="3"/>
        <v>0.06733474283410379</v>
      </c>
      <c r="N20" s="104">
        <v>171283281</v>
      </c>
      <c r="O20" s="105">
        <v>30817301</v>
      </c>
      <c r="P20" s="106">
        <f t="shared" si="4"/>
        <v>202100582</v>
      </c>
      <c r="Q20" s="39">
        <f t="shared" si="5"/>
        <v>0.15159638469482267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223847761</v>
      </c>
      <c r="AA20" s="77">
        <f t="shared" si="11"/>
        <v>68020072</v>
      </c>
      <c r="AB20" s="77">
        <f t="shared" si="12"/>
        <v>291867833</v>
      </c>
      <c r="AC20" s="39">
        <f t="shared" si="13"/>
        <v>0.21893112752892646</v>
      </c>
      <c r="AD20" s="76">
        <v>765476280</v>
      </c>
      <c r="AE20" s="77">
        <v>103699789</v>
      </c>
      <c r="AF20" s="77">
        <f t="shared" si="14"/>
        <v>869176069</v>
      </c>
      <c r="AG20" s="39">
        <f t="shared" si="15"/>
        <v>3.4955501260619632</v>
      </c>
      <c r="AH20" s="39">
        <f t="shared" si="16"/>
        <v>-0.7674802733207787</v>
      </c>
      <c r="AI20" s="12">
        <v>442365790</v>
      </c>
      <c r="AJ20" s="12">
        <v>442365790</v>
      </c>
      <c r="AK20" s="12">
        <v>1546311793</v>
      </c>
      <c r="AL20" s="12"/>
    </row>
    <row r="21" spans="1:38" s="55" customFormat="1" ht="12.75">
      <c r="A21" s="60"/>
      <c r="B21" s="61" t="s">
        <v>405</v>
      </c>
      <c r="C21" s="135"/>
      <c r="D21" s="80">
        <f>SUM(D16:D20)</f>
        <v>1993239178</v>
      </c>
      <c r="E21" s="81">
        <f>SUM(E16:E20)</f>
        <v>1159436606</v>
      </c>
      <c r="F21" s="82">
        <f t="shared" si="0"/>
        <v>3152675784</v>
      </c>
      <c r="G21" s="80">
        <f>SUM(G16:G20)</f>
        <v>1993239178</v>
      </c>
      <c r="H21" s="81">
        <f>SUM(H16:H20)</f>
        <v>1159436606</v>
      </c>
      <c r="I21" s="82">
        <f t="shared" si="1"/>
        <v>3152675784</v>
      </c>
      <c r="J21" s="80">
        <f>SUM(J16:J20)</f>
        <v>435341527</v>
      </c>
      <c r="K21" s="81">
        <f>SUM(K16:K20)</f>
        <v>77699602</v>
      </c>
      <c r="L21" s="81">
        <f t="shared" si="2"/>
        <v>513041129</v>
      </c>
      <c r="M21" s="43">
        <f t="shared" si="3"/>
        <v>0.16273196616147828</v>
      </c>
      <c r="N21" s="110">
        <f>SUM(N16:N20)</f>
        <v>471696632</v>
      </c>
      <c r="O21" s="111">
        <f>SUM(O16:O20)</f>
        <v>85939112</v>
      </c>
      <c r="P21" s="112">
        <f t="shared" si="4"/>
        <v>557635744</v>
      </c>
      <c r="Q21" s="43">
        <f t="shared" si="5"/>
        <v>0.17687697124773552</v>
      </c>
      <c r="R21" s="110">
        <f>SUM(R16:R20)</f>
        <v>0</v>
      </c>
      <c r="S21" s="112">
        <f>SUM(S16:S20)</f>
        <v>0</v>
      </c>
      <c r="T21" s="112">
        <f t="shared" si="6"/>
        <v>0</v>
      </c>
      <c r="U21" s="43">
        <f t="shared" si="7"/>
        <v>0</v>
      </c>
      <c r="V21" s="110">
        <f>SUM(V16:V20)</f>
        <v>0</v>
      </c>
      <c r="W21" s="112">
        <f>SUM(W16:W20)</f>
        <v>0</v>
      </c>
      <c r="X21" s="112">
        <f t="shared" si="8"/>
        <v>0</v>
      </c>
      <c r="Y21" s="43">
        <f t="shared" si="9"/>
        <v>0</v>
      </c>
      <c r="Z21" s="80">
        <f t="shared" si="10"/>
        <v>907038159</v>
      </c>
      <c r="AA21" s="81">
        <f t="shared" si="11"/>
        <v>163638714</v>
      </c>
      <c r="AB21" s="81">
        <f t="shared" si="12"/>
        <v>1070676873</v>
      </c>
      <c r="AC21" s="43">
        <f t="shared" si="13"/>
        <v>0.3396089374092138</v>
      </c>
      <c r="AD21" s="80">
        <f>SUM(AD16:AD20)</f>
        <v>1033226176</v>
      </c>
      <c r="AE21" s="81">
        <f>SUM(AE16:AE20)</f>
        <v>162081953</v>
      </c>
      <c r="AF21" s="81">
        <f t="shared" si="14"/>
        <v>1195308129</v>
      </c>
      <c r="AG21" s="43">
        <f t="shared" si="15"/>
        <v>1.1742052917911079</v>
      </c>
      <c r="AH21" s="43">
        <f t="shared" si="16"/>
        <v>-0.5334795016691466</v>
      </c>
      <c r="AI21" s="62">
        <f>SUM(AI16:AI20)</f>
        <v>1937772484</v>
      </c>
      <c r="AJ21" s="62">
        <f>SUM(AJ16:AJ20)</f>
        <v>1937772484</v>
      </c>
      <c r="AK21" s="62">
        <f>SUM(AK16:AK20)</f>
        <v>2275342705</v>
      </c>
      <c r="AL21" s="62"/>
    </row>
    <row r="22" spans="1:38" s="13" customFormat="1" ht="12.75">
      <c r="A22" s="29" t="s">
        <v>96</v>
      </c>
      <c r="B22" s="59" t="s">
        <v>406</v>
      </c>
      <c r="C22" s="131" t="s">
        <v>407</v>
      </c>
      <c r="D22" s="76">
        <v>122071200</v>
      </c>
      <c r="E22" s="77">
        <v>39755000</v>
      </c>
      <c r="F22" s="78">
        <f t="shared" si="0"/>
        <v>161826200</v>
      </c>
      <c r="G22" s="76">
        <v>122071200</v>
      </c>
      <c r="H22" s="77">
        <v>39755000</v>
      </c>
      <c r="I22" s="79">
        <f t="shared" si="1"/>
        <v>161826200</v>
      </c>
      <c r="J22" s="76">
        <v>45196589</v>
      </c>
      <c r="K22" s="77">
        <v>8917000</v>
      </c>
      <c r="L22" s="77">
        <f t="shared" si="2"/>
        <v>54113589</v>
      </c>
      <c r="M22" s="39">
        <f t="shared" si="3"/>
        <v>0.3343932502895081</v>
      </c>
      <c r="N22" s="104">
        <v>27692786</v>
      </c>
      <c r="O22" s="105">
        <v>0</v>
      </c>
      <c r="P22" s="106">
        <f t="shared" si="4"/>
        <v>27692786</v>
      </c>
      <c r="Q22" s="39">
        <f t="shared" si="5"/>
        <v>0.17112671495715773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72889375</v>
      </c>
      <c r="AA22" s="77">
        <f t="shared" si="11"/>
        <v>8917000</v>
      </c>
      <c r="AB22" s="77">
        <f t="shared" si="12"/>
        <v>81806375</v>
      </c>
      <c r="AC22" s="39">
        <f t="shared" si="13"/>
        <v>0.5055199652466659</v>
      </c>
      <c r="AD22" s="76">
        <v>21706431</v>
      </c>
      <c r="AE22" s="77">
        <v>0</v>
      </c>
      <c r="AF22" s="77">
        <f t="shared" si="14"/>
        <v>21706431</v>
      </c>
      <c r="AG22" s="39">
        <f t="shared" si="15"/>
        <v>0.4410815220413925</v>
      </c>
      <c r="AH22" s="39">
        <f t="shared" si="16"/>
        <v>0.27578716187843133</v>
      </c>
      <c r="AI22" s="12">
        <v>120324612</v>
      </c>
      <c r="AJ22" s="12">
        <v>120324612</v>
      </c>
      <c r="AK22" s="12">
        <v>53072963</v>
      </c>
      <c r="AL22" s="12"/>
    </row>
    <row r="23" spans="1:38" s="13" customFormat="1" ht="12.75">
      <c r="A23" s="29" t="s">
        <v>96</v>
      </c>
      <c r="B23" s="59" t="s">
        <v>408</v>
      </c>
      <c r="C23" s="131" t="s">
        <v>409</v>
      </c>
      <c r="D23" s="76">
        <v>64797813</v>
      </c>
      <c r="E23" s="77">
        <v>37527987</v>
      </c>
      <c r="F23" s="78">
        <f t="shared" si="0"/>
        <v>102325800</v>
      </c>
      <c r="G23" s="76">
        <v>64797813</v>
      </c>
      <c r="H23" s="77">
        <v>37527987</v>
      </c>
      <c r="I23" s="79">
        <f t="shared" si="1"/>
        <v>102325800</v>
      </c>
      <c r="J23" s="76">
        <v>2265333</v>
      </c>
      <c r="K23" s="77">
        <v>7959501</v>
      </c>
      <c r="L23" s="77">
        <f t="shared" si="2"/>
        <v>10224834</v>
      </c>
      <c r="M23" s="39">
        <f t="shared" si="3"/>
        <v>0.09992430061626686</v>
      </c>
      <c r="N23" s="104">
        <v>16404806</v>
      </c>
      <c r="O23" s="105">
        <v>6748844</v>
      </c>
      <c r="P23" s="106">
        <f t="shared" si="4"/>
        <v>23153650</v>
      </c>
      <c r="Q23" s="39">
        <f t="shared" si="5"/>
        <v>0.22627382341501362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18670139</v>
      </c>
      <c r="AA23" s="77">
        <f t="shared" si="11"/>
        <v>14708345</v>
      </c>
      <c r="AB23" s="77">
        <f t="shared" si="12"/>
        <v>33378484</v>
      </c>
      <c r="AC23" s="39">
        <f t="shared" si="13"/>
        <v>0.32619812403128046</v>
      </c>
      <c r="AD23" s="76">
        <v>18372132</v>
      </c>
      <c r="AE23" s="77">
        <v>11033760</v>
      </c>
      <c r="AF23" s="77">
        <f t="shared" si="14"/>
        <v>29405892</v>
      </c>
      <c r="AG23" s="39">
        <f t="shared" si="15"/>
        <v>0.6325041402891882</v>
      </c>
      <c r="AH23" s="39">
        <f t="shared" si="16"/>
        <v>-0.2126186819974718</v>
      </c>
      <c r="AI23" s="12">
        <v>93844894</v>
      </c>
      <c r="AJ23" s="12">
        <v>93844894</v>
      </c>
      <c r="AK23" s="12">
        <v>59357284</v>
      </c>
      <c r="AL23" s="12"/>
    </row>
    <row r="24" spans="1:38" s="13" customFormat="1" ht="12.75">
      <c r="A24" s="29" t="s">
        <v>96</v>
      </c>
      <c r="B24" s="59" t="s">
        <v>410</v>
      </c>
      <c r="C24" s="131" t="s">
        <v>411</v>
      </c>
      <c r="D24" s="76">
        <v>111985455</v>
      </c>
      <c r="E24" s="77">
        <v>35943655</v>
      </c>
      <c r="F24" s="78">
        <f t="shared" si="0"/>
        <v>147929110</v>
      </c>
      <c r="G24" s="76">
        <v>111985455</v>
      </c>
      <c r="H24" s="77">
        <v>35943655</v>
      </c>
      <c r="I24" s="79">
        <f t="shared" si="1"/>
        <v>147929110</v>
      </c>
      <c r="J24" s="76">
        <v>9879755</v>
      </c>
      <c r="K24" s="77">
        <v>5568437</v>
      </c>
      <c r="L24" s="77">
        <f t="shared" si="2"/>
        <v>15448192</v>
      </c>
      <c r="M24" s="39">
        <f t="shared" si="3"/>
        <v>0.10442969608889015</v>
      </c>
      <c r="N24" s="104">
        <v>27073375</v>
      </c>
      <c r="O24" s="105">
        <v>3556147</v>
      </c>
      <c r="P24" s="106">
        <f t="shared" si="4"/>
        <v>30629522</v>
      </c>
      <c r="Q24" s="39">
        <f t="shared" si="5"/>
        <v>0.20705540647138349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36953130</v>
      </c>
      <c r="AA24" s="77">
        <f t="shared" si="11"/>
        <v>9124584</v>
      </c>
      <c r="AB24" s="77">
        <f t="shared" si="12"/>
        <v>46077714</v>
      </c>
      <c r="AC24" s="39">
        <f t="shared" si="13"/>
        <v>0.3114851025602736</v>
      </c>
      <c r="AD24" s="76">
        <v>23394038</v>
      </c>
      <c r="AE24" s="77">
        <v>0</v>
      </c>
      <c r="AF24" s="77">
        <f t="shared" si="14"/>
        <v>23394038</v>
      </c>
      <c r="AG24" s="39">
        <f t="shared" si="15"/>
        <v>0.5060370595763231</v>
      </c>
      <c r="AH24" s="39">
        <f t="shared" si="16"/>
        <v>0.3092875201792866</v>
      </c>
      <c r="AI24" s="12">
        <v>101312815</v>
      </c>
      <c r="AJ24" s="12">
        <v>101312815</v>
      </c>
      <c r="AK24" s="12">
        <v>51268039</v>
      </c>
      <c r="AL24" s="12"/>
    </row>
    <row r="25" spans="1:38" s="13" customFormat="1" ht="12.75">
      <c r="A25" s="29" t="s">
        <v>96</v>
      </c>
      <c r="B25" s="59" t="s">
        <v>80</v>
      </c>
      <c r="C25" s="131" t="s">
        <v>81</v>
      </c>
      <c r="D25" s="76">
        <v>1475578905</v>
      </c>
      <c r="E25" s="77">
        <v>389198000</v>
      </c>
      <c r="F25" s="78">
        <f t="shared" si="0"/>
        <v>1864776905</v>
      </c>
      <c r="G25" s="76">
        <v>1475578905</v>
      </c>
      <c r="H25" s="77">
        <v>389198000</v>
      </c>
      <c r="I25" s="79">
        <f t="shared" si="1"/>
        <v>1864776905</v>
      </c>
      <c r="J25" s="76">
        <v>450966604</v>
      </c>
      <c r="K25" s="77">
        <v>38430922</v>
      </c>
      <c r="L25" s="77">
        <f t="shared" si="2"/>
        <v>489397526</v>
      </c>
      <c r="M25" s="39">
        <f t="shared" si="3"/>
        <v>0.2624429360358257</v>
      </c>
      <c r="N25" s="104">
        <v>347890967</v>
      </c>
      <c r="O25" s="105">
        <v>79264938</v>
      </c>
      <c r="P25" s="106">
        <f t="shared" si="4"/>
        <v>427155905</v>
      </c>
      <c r="Q25" s="39">
        <f t="shared" si="5"/>
        <v>0.22906542002674576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798857571</v>
      </c>
      <c r="AA25" s="77">
        <f t="shared" si="11"/>
        <v>117695860</v>
      </c>
      <c r="AB25" s="77">
        <f t="shared" si="12"/>
        <v>916553431</v>
      </c>
      <c r="AC25" s="39">
        <f t="shared" si="13"/>
        <v>0.4915083560625715</v>
      </c>
      <c r="AD25" s="76">
        <v>328024147</v>
      </c>
      <c r="AE25" s="77">
        <v>132023066</v>
      </c>
      <c r="AF25" s="77">
        <f t="shared" si="14"/>
        <v>460047213</v>
      </c>
      <c r="AG25" s="39">
        <f t="shared" si="15"/>
        <v>0.4113537785123919</v>
      </c>
      <c r="AH25" s="39">
        <f t="shared" si="16"/>
        <v>-0.07149550539718197</v>
      </c>
      <c r="AI25" s="12">
        <v>2062458500</v>
      </c>
      <c r="AJ25" s="12">
        <v>1881540500</v>
      </c>
      <c r="AK25" s="12">
        <v>848400097</v>
      </c>
      <c r="AL25" s="12"/>
    </row>
    <row r="26" spans="1:38" s="13" customFormat="1" ht="12.75">
      <c r="A26" s="29" t="s">
        <v>96</v>
      </c>
      <c r="B26" s="59" t="s">
        <v>412</v>
      </c>
      <c r="C26" s="131" t="s">
        <v>413</v>
      </c>
      <c r="D26" s="76">
        <v>221990666</v>
      </c>
      <c r="E26" s="77">
        <v>114595979</v>
      </c>
      <c r="F26" s="78">
        <f t="shared" si="0"/>
        <v>336586645</v>
      </c>
      <c r="G26" s="76">
        <v>221990666</v>
      </c>
      <c r="H26" s="77">
        <v>114595979</v>
      </c>
      <c r="I26" s="79">
        <f t="shared" si="1"/>
        <v>336586645</v>
      </c>
      <c r="J26" s="76">
        <v>60561935</v>
      </c>
      <c r="K26" s="77">
        <v>8406116</v>
      </c>
      <c r="L26" s="77">
        <f t="shared" si="2"/>
        <v>68968051</v>
      </c>
      <c r="M26" s="39">
        <f t="shared" si="3"/>
        <v>0.20490430034738902</v>
      </c>
      <c r="N26" s="104">
        <v>48466776</v>
      </c>
      <c r="O26" s="105">
        <v>8622414</v>
      </c>
      <c r="P26" s="106">
        <f t="shared" si="4"/>
        <v>57089190</v>
      </c>
      <c r="Q26" s="39">
        <f t="shared" si="5"/>
        <v>0.16961216628187967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109028711</v>
      </c>
      <c r="AA26" s="77">
        <f t="shared" si="11"/>
        <v>17028530</v>
      </c>
      <c r="AB26" s="77">
        <f t="shared" si="12"/>
        <v>126057241</v>
      </c>
      <c r="AC26" s="39">
        <f t="shared" si="13"/>
        <v>0.3745164666292687</v>
      </c>
      <c r="AD26" s="76">
        <v>24591919</v>
      </c>
      <c r="AE26" s="77">
        <v>8649031</v>
      </c>
      <c r="AF26" s="77">
        <f t="shared" si="14"/>
        <v>33240950</v>
      </c>
      <c r="AG26" s="39">
        <f t="shared" si="15"/>
        <v>0.3925753606808223</v>
      </c>
      <c r="AH26" s="39">
        <f t="shared" si="16"/>
        <v>0.7174355726897095</v>
      </c>
      <c r="AI26" s="12">
        <v>249639763</v>
      </c>
      <c r="AJ26" s="12">
        <v>249639763</v>
      </c>
      <c r="AK26" s="12">
        <v>98002420</v>
      </c>
      <c r="AL26" s="12"/>
    </row>
    <row r="27" spans="1:38" s="13" customFormat="1" ht="12.75">
      <c r="A27" s="29" t="s">
        <v>115</v>
      </c>
      <c r="B27" s="59" t="s">
        <v>414</v>
      </c>
      <c r="C27" s="131" t="s">
        <v>415</v>
      </c>
      <c r="D27" s="76">
        <v>431830222</v>
      </c>
      <c r="E27" s="77">
        <v>270921075</v>
      </c>
      <c r="F27" s="78">
        <f t="shared" si="0"/>
        <v>702751297</v>
      </c>
      <c r="G27" s="76">
        <v>431830222</v>
      </c>
      <c r="H27" s="77">
        <v>270921075</v>
      </c>
      <c r="I27" s="79">
        <f t="shared" si="1"/>
        <v>702751297</v>
      </c>
      <c r="J27" s="76">
        <v>184226700</v>
      </c>
      <c r="K27" s="77">
        <v>23345708</v>
      </c>
      <c r="L27" s="77">
        <f t="shared" si="2"/>
        <v>207572408</v>
      </c>
      <c r="M27" s="39">
        <f t="shared" si="3"/>
        <v>0.2953710777712019</v>
      </c>
      <c r="N27" s="104">
        <v>135444791</v>
      </c>
      <c r="O27" s="105">
        <v>25740643</v>
      </c>
      <c r="P27" s="106">
        <f t="shared" si="4"/>
        <v>161185434</v>
      </c>
      <c r="Q27" s="39">
        <f t="shared" si="5"/>
        <v>0.22936341019659476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319671491</v>
      </c>
      <c r="AA27" s="77">
        <f t="shared" si="11"/>
        <v>49086351</v>
      </c>
      <c r="AB27" s="77">
        <f t="shared" si="12"/>
        <v>368757842</v>
      </c>
      <c r="AC27" s="39">
        <f t="shared" si="13"/>
        <v>0.5247344879677966</v>
      </c>
      <c r="AD27" s="76">
        <v>134733793</v>
      </c>
      <c r="AE27" s="77">
        <v>48159534</v>
      </c>
      <c r="AF27" s="77">
        <f t="shared" si="14"/>
        <v>182893327</v>
      </c>
      <c r="AG27" s="39">
        <f t="shared" si="15"/>
        <v>0.592796221260292</v>
      </c>
      <c r="AH27" s="39">
        <f t="shared" si="16"/>
        <v>-0.11869155291816635</v>
      </c>
      <c r="AI27" s="12">
        <v>571811177</v>
      </c>
      <c r="AJ27" s="12">
        <v>571811177</v>
      </c>
      <c r="AK27" s="12">
        <v>338967505</v>
      </c>
      <c r="AL27" s="12"/>
    </row>
    <row r="28" spans="1:38" s="55" customFormat="1" ht="12.75">
      <c r="A28" s="60"/>
      <c r="B28" s="61" t="s">
        <v>416</v>
      </c>
      <c r="C28" s="135"/>
      <c r="D28" s="80">
        <f>SUM(D22:D27)</f>
        <v>2428254261</v>
      </c>
      <c r="E28" s="81">
        <f>SUM(E22:E27)</f>
        <v>887941696</v>
      </c>
      <c r="F28" s="89">
        <f t="shared" si="0"/>
        <v>3316195957</v>
      </c>
      <c r="G28" s="80">
        <f>SUM(G22:G27)</f>
        <v>2428254261</v>
      </c>
      <c r="H28" s="81">
        <f>SUM(H22:H27)</f>
        <v>887941696</v>
      </c>
      <c r="I28" s="82">
        <f t="shared" si="1"/>
        <v>3316195957</v>
      </c>
      <c r="J28" s="80">
        <f>SUM(J22:J27)</f>
        <v>753096916</v>
      </c>
      <c r="K28" s="81">
        <f>SUM(K22:K27)</f>
        <v>92627684</v>
      </c>
      <c r="L28" s="81">
        <f t="shared" si="2"/>
        <v>845724600</v>
      </c>
      <c r="M28" s="43">
        <f t="shared" si="3"/>
        <v>0.25502853599914693</v>
      </c>
      <c r="N28" s="110">
        <f>SUM(N22:N27)</f>
        <v>602973501</v>
      </c>
      <c r="O28" s="111">
        <f>SUM(O22:O27)</f>
        <v>123932986</v>
      </c>
      <c r="P28" s="112">
        <f t="shared" si="4"/>
        <v>726906487</v>
      </c>
      <c r="Q28" s="43">
        <f t="shared" si="5"/>
        <v>0.21919889428295325</v>
      </c>
      <c r="R28" s="110">
        <f>SUM(R22:R27)</f>
        <v>0</v>
      </c>
      <c r="S28" s="112">
        <f>SUM(S22:S27)</f>
        <v>0</v>
      </c>
      <c r="T28" s="112">
        <f t="shared" si="6"/>
        <v>0</v>
      </c>
      <c r="U28" s="43">
        <f t="shared" si="7"/>
        <v>0</v>
      </c>
      <c r="V28" s="110">
        <f>SUM(V22:V27)</f>
        <v>0</v>
      </c>
      <c r="W28" s="112">
        <f>SUM(W22:W27)</f>
        <v>0</v>
      </c>
      <c r="X28" s="112">
        <f t="shared" si="8"/>
        <v>0</v>
      </c>
      <c r="Y28" s="43">
        <f t="shared" si="9"/>
        <v>0</v>
      </c>
      <c r="Z28" s="80">
        <f t="shared" si="10"/>
        <v>1356070417</v>
      </c>
      <c r="AA28" s="81">
        <f t="shared" si="11"/>
        <v>216560670</v>
      </c>
      <c r="AB28" s="81">
        <f t="shared" si="12"/>
        <v>1572631087</v>
      </c>
      <c r="AC28" s="43">
        <f t="shared" si="13"/>
        <v>0.4742274302821002</v>
      </c>
      <c r="AD28" s="80">
        <f>SUM(AD22:AD27)</f>
        <v>550822460</v>
      </c>
      <c r="AE28" s="81">
        <f>SUM(AE22:AE27)</f>
        <v>199865391</v>
      </c>
      <c r="AF28" s="81">
        <f t="shared" si="14"/>
        <v>750687851</v>
      </c>
      <c r="AG28" s="43">
        <f t="shared" si="15"/>
        <v>0.452919934865082</v>
      </c>
      <c r="AH28" s="43">
        <f t="shared" si="16"/>
        <v>-0.03167943102891646</v>
      </c>
      <c r="AI28" s="62">
        <f>SUM(AI22:AI27)</f>
        <v>3199391761</v>
      </c>
      <c r="AJ28" s="62">
        <f>SUM(AJ22:AJ27)</f>
        <v>3018473761</v>
      </c>
      <c r="AK28" s="62">
        <f>SUM(AK22:AK27)</f>
        <v>1449068308</v>
      </c>
      <c r="AL28" s="62"/>
    </row>
    <row r="29" spans="1:38" s="13" customFormat="1" ht="12.75">
      <c r="A29" s="29" t="s">
        <v>96</v>
      </c>
      <c r="B29" s="59" t="s">
        <v>417</v>
      </c>
      <c r="C29" s="131" t="s">
        <v>418</v>
      </c>
      <c r="D29" s="76">
        <v>201086237</v>
      </c>
      <c r="E29" s="77">
        <v>363806</v>
      </c>
      <c r="F29" s="78">
        <f t="shared" si="0"/>
        <v>201450043</v>
      </c>
      <c r="G29" s="76">
        <v>201086237</v>
      </c>
      <c r="H29" s="77">
        <v>363806</v>
      </c>
      <c r="I29" s="79">
        <f t="shared" si="1"/>
        <v>201450043</v>
      </c>
      <c r="J29" s="76">
        <v>53898669</v>
      </c>
      <c r="K29" s="77">
        <v>1375127</v>
      </c>
      <c r="L29" s="77">
        <f t="shared" si="2"/>
        <v>55273796</v>
      </c>
      <c r="M29" s="39">
        <f t="shared" si="3"/>
        <v>0.27437966841238154</v>
      </c>
      <c r="N29" s="104">
        <v>47017769</v>
      </c>
      <c r="O29" s="105">
        <v>5099041</v>
      </c>
      <c r="P29" s="106">
        <f t="shared" si="4"/>
        <v>52116810</v>
      </c>
      <c r="Q29" s="39">
        <f t="shared" si="5"/>
        <v>0.2587083587765727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100916438</v>
      </c>
      <c r="AA29" s="77">
        <f t="shared" si="11"/>
        <v>6474168</v>
      </c>
      <c r="AB29" s="77">
        <f t="shared" si="12"/>
        <v>107390606</v>
      </c>
      <c r="AC29" s="39">
        <f t="shared" si="13"/>
        <v>0.5330880271889542</v>
      </c>
      <c r="AD29" s="76">
        <v>63751031</v>
      </c>
      <c r="AE29" s="77">
        <v>0</v>
      </c>
      <c r="AF29" s="77">
        <f t="shared" si="14"/>
        <v>63751031</v>
      </c>
      <c r="AG29" s="39">
        <f t="shared" si="15"/>
        <v>0.3570703182809534</v>
      </c>
      <c r="AH29" s="39">
        <f t="shared" si="16"/>
        <v>-0.18249463291032897</v>
      </c>
      <c r="AI29" s="12">
        <v>249181703</v>
      </c>
      <c r="AJ29" s="12">
        <v>249181703</v>
      </c>
      <c r="AK29" s="12">
        <v>88975390</v>
      </c>
      <c r="AL29" s="12"/>
    </row>
    <row r="30" spans="1:38" s="13" customFormat="1" ht="12.75">
      <c r="A30" s="29" t="s">
        <v>96</v>
      </c>
      <c r="B30" s="59" t="s">
        <v>419</v>
      </c>
      <c r="C30" s="131" t="s">
        <v>420</v>
      </c>
      <c r="D30" s="76">
        <v>243035144</v>
      </c>
      <c r="E30" s="77">
        <v>55578046</v>
      </c>
      <c r="F30" s="78">
        <f t="shared" si="0"/>
        <v>298613190</v>
      </c>
      <c r="G30" s="76">
        <v>243035144</v>
      </c>
      <c r="H30" s="77">
        <v>55578046</v>
      </c>
      <c r="I30" s="79">
        <f t="shared" si="1"/>
        <v>298613190</v>
      </c>
      <c r="J30" s="76">
        <v>78850247</v>
      </c>
      <c r="K30" s="77">
        <v>17759651</v>
      </c>
      <c r="L30" s="77">
        <f t="shared" si="2"/>
        <v>96609898</v>
      </c>
      <c r="M30" s="39">
        <f t="shared" si="3"/>
        <v>0.3235285688485495</v>
      </c>
      <c r="N30" s="104">
        <v>67294972</v>
      </c>
      <c r="O30" s="105">
        <v>24107448</v>
      </c>
      <c r="P30" s="106">
        <f t="shared" si="4"/>
        <v>91402420</v>
      </c>
      <c r="Q30" s="39">
        <f t="shared" si="5"/>
        <v>0.3060896941625385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146145219</v>
      </c>
      <c r="AA30" s="77">
        <f t="shared" si="11"/>
        <v>41867099</v>
      </c>
      <c r="AB30" s="77">
        <f t="shared" si="12"/>
        <v>188012318</v>
      </c>
      <c r="AC30" s="39">
        <f t="shared" si="13"/>
        <v>0.629618263011088</v>
      </c>
      <c r="AD30" s="76">
        <v>61485527</v>
      </c>
      <c r="AE30" s="77">
        <v>21978067</v>
      </c>
      <c r="AF30" s="77">
        <f t="shared" si="14"/>
        <v>83463594</v>
      </c>
      <c r="AG30" s="39">
        <f t="shared" si="15"/>
        <v>0.4155235442509456</v>
      </c>
      <c r="AH30" s="39">
        <f t="shared" si="16"/>
        <v>0.09511723159201613</v>
      </c>
      <c r="AI30" s="12">
        <v>378646236</v>
      </c>
      <c r="AJ30" s="12">
        <v>378646236</v>
      </c>
      <c r="AK30" s="12">
        <v>157336426</v>
      </c>
      <c r="AL30" s="12"/>
    </row>
    <row r="31" spans="1:38" s="13" customFormat="1" ht="12.75">
      <c r="A31" s="29" t="s">
        <v>96</v>
      </c>
      <c r="B31" s="59" t="s">
        <v>421</v>
      </c>
      <c r="C31" s="131" t="s">
        <v>422</v>
      </c>
      <c r="D31" s="76">
        <v>98813411</v>
      </c>
      <c r="E31" s="77">
        <v>16859200</v>
      </c>
      <c r="F31" s="79">
        <f t="shared" si="0"/>
        <v>115672611</v>
      </c>
      <c r="G31" s="76">
        <v>98813411</v>
      </c>
      <c r="H31" s="77">
        <v>16859200</v>
      </c>
      <c r="I31" s="79">
        <f t="shared" si="1"/>
        <v>115672611</v>
      </c>
      <c r="J31" s="76">
        <v>23734824</v>
      </c>
      <c r="K31" s="77">
        <v>0</v>
      </c>
      <c r="L31" s="77">
        <f t="shared" si="2"/>
        <v>23734824</v>
      </c>
      <c r="M31" s="39">
        <f t="shared" si="3"/>
        <v>0.20518966239985711</v>
      </c>
      <c r="N31" s="104">
        <v>13511647</v>
      </c>
      <c r="O31" s="105">
        <v>0</v>
      </c>
      <c r="P31" s="106">
        <f t="shared" si="4"/>
        <v>13511647</v>
      </c>
      <c r="Q31" s="39">
        <f t="shared" si="5"/>
        <v>0.11680938887080192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37246471</v>
      </c>
      <c r="AA31" s="77">
        <f t="shared" si="11"/>
        <v>0</v>
      </c>
      <c r="AB31" s="77">
        <f t="shared" si="12"/>
        <v>37246471</v>
      </c>
      <c r="AC31" s="39">
        <f t="shared" si="13"/>
        <v>0.32199905127065903</v>
      </c>
      <c r="AD31" s="76">
        <v>22262471</v>
      </c>
      <c r="AE31" s="77">
        <v>3920422</v>
      </c>
      <c r="AF31" s="77">
        <f t="shared" si="14"/>
        <v>26182893</v>
      </c>
      <c r="AG31" s="39">
        <f t="shared" si="15"/>
        <v>0.46343874408539354</v>
      </c>
      <c r="AH31" s="39">
        <f t="shared" si="16"/>
        <v>-0.48395133417838887</v>
      </c>
      <c r="AI31" s="12">
        <v>117589396</v>
      </c>
      <c r="AJ31" s="12">
        <v>117589396</v>
      </c>
      <c r="AK31" s="12">
        <v>54495482</v>
      </c>
      <c r="AL31" s="12"/>
    </row>
    <row r="32" spans="1:38" s="13" customFormat="1" ht="12.75">
      <c r="A32" s="29" t="s">
        <v>96</v>
      </c>
      <c r="B32" s="59" t="s">
        <v>423</v>
      </c>
      <c r="C32" s="131" t="s">
        <v>424</v>
      </c>
      <c r="D32" s="76">
        <v>186984700</v>
      </c>
      <c r="E32" s="77">
        <v>33315200</v>
      </c>
      <c r="F32" s="78">
        <f t="shared" si="0"/>
        <v>220299900</v>
      </c>
      <c r="G32" s="76">
        <v>186984700</v>
      </c>
      <c r="H32" s="77">
        <v>33315200</v>
      </c>
      <c r="I32" s="79">
        <f t="shared" si="1"/>
        <v>220299900</v>
      </c>
      <c r="J32" s="76">
        <v>51615858</v>
      </c>
      <c r="K32" s="77">
        <v>5425544</v>
      </c>
      <c r="L32" s="77">
        <f t="shared" si="2"/>
        <v>57041402</v>
      </c>
      <c r="M32" s="39">
        <f t="shared" si="3"/>
        <v>0.2589261365983371</v>
      </c>
      <c r="N32" s="104">
        <v>50469657</v>
      </c>
      <c r="O32" s="105">
        <v>8384941</v>
      </c>
      <c r="P32" s="106">
        <f t="shared" si="4"/>
        <v>58854598</v>
      </c>
      <c r="Q32" s="39">
        <f t="shared" si="5"/>
        <v>0.26715671682102443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102085515</v>
      </c>
      <c r="AA32" s="77">
        <f t="shared" si="11"/>
        <v>13810485</v>
      </c>
      <c r="AB32" s="77">
        <f t="shared" si="12"/>
        <v>115896000</v>
      </c>
      <c r="AC32" s="39">
        <f t="shared" si="13"/>
        <v>0.5260828534193616</v>
      </c>
      <c r="AD32" s="76">
        <v>30849692</v>
      </c>
      <c r="AE32" s="77">
        <v>6220522</v>
      </c>
      <c r="AF32" s="77">
        <f t="shared" si="14"/>
        <v>37070214</v>
      </c>
      <c r="AG32" s="39">
        <f t="shared" si="15"/>
        <v>0.44495387852434853</v>
      </c>
      <c r="AH32" s="39">
        <f t="shared" si="16"/>
        <v>0.5876519623005143</v>
      </c>
      <c r="AI32" s="12">
        <v>205812257</v>
      </c>
      <c r="AJ32" s="12">
        <v>205812257</v>
      </c>
      <c r="AK32" s="12">
        <v>91576962</v>
      </c>
      <c r="AL32" s="12"/>
    </row>
    <row r="33" spans="1:38" s="13" customFormat="1" ht="12.75">
      <c r="A33" s="29" t="s">
        <v>96</v>
      </c>
      <c r="B33" s="59" t="s">
        <v>425</v>
      </c>
      <c r="C33" s="131" t="s">
        <v>426</v>
      </c>
      <c r="D33" s="76">
        <v>193920001</v>
      </c>
      <c r="E33" s="77">
        <v>28863736</v>
      </c>
      <c r="F33" s="78">
        <f t="shared" si="0"/>
        <v>222783737</v>
      </c>
      <c r="G33" s="76">
        <v>193920001</v>
      </c>
      <c r="H33" s="77">
        <v>28863736</v>
      </c>
      <c r="I33" s="79">
        <f t="shared" si="1"/>
        <v>222783737</v>
      </c>
      <c r="J33" s="76">
        <v>57777204</v>
      </c>
      <c r="K33" s="77">
        <v>0</v>
      </c>
      <c r="L33" s="77">
        <f t="shared" si="2"/>
        <v>57777204</v>
      </c>
      <c r="M33" s="39">
        <f t="shared" si="3"/>
        <v>0.25934210808215324</v>
      </c>
      <c r="N33" s="104">
        <v>47207795</v>
      </c>
      <c r="O33" s="105">
        <v>1218810</v>
      </c>
      <c r="P33" s="106">
        <f t="shared" si="4"/>
        <v>48426605</v>
      </c>
      <c r="Q33" s="39">
        <f t="shared" si="5"/>
        <v>0.21737046721682382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104984999</v>
      </c>
      <c r="AA33" s="77">
        <f t="shared" si="11"/>
        <v>1218810</v>
      </c>
      <c r="AB33" s="77">
        <f t="shared" si="12"/>
        <v>106203809</v>
      </c>
      <c r="AC33" s="39">
        <f t="shared" si="13"/>
        <v>0.47671257529897704</v>
      </c>
      <c r="AD33" s="76">
        <v>45251768</v>
      </c>
      <c r="AE33" s="77">
        <v>3329311</v>
      </c>
      <c r="AF33" s="77">
        <f t="shared" si="14"/>
        <v>48581079</v>
      </c>
      <c r="AG33" s="39">
        <f t="shared" si="15"/>
        <v>0.5566373676193239</v>
      </c>
      <c r="AH33" s="39">
        <f t="shared" si="16"/>
        <v>-0.0031797152961546837</v>
      </c>
      <c r="AI33" s="12">
        <v>165432000</v>
      </c>
      <c r="AJ33" s="12">
        <v>165432000</v>
      </c>
      <c r="AK33" s="12">
        <v>92085633</v>
      </c>
      <c r="AL33" s="12"/>
    </row>
    <row r="34" spans="1:38" s="13" customFormat="1" ht="12.75">
      <c r="A34" s="29" t="s">
        <v>96</v>
      </c>
      <c r="B34" s="59" t="s">
        <v>427</v>
      </c>
      <c r="C34" s="131" t="s">
        <v>428</v>
      </c>
      <c r="D34" s="76">
        <v>514983668</v>
      </c>
      <c r="E34" s="77">
        <v>203996240</v>
      </c>
      <c r="F34" s="78">
        <f t="shared" si="0"/>
        <v>718979908</v>
      </c>
      <c r="G34" s="76">
        <v>514983668</v>
      </c>
      <c r="H34" s="77">
        <v>203996240</v>
      </c>
      <c r="I34" s="79">
        <f t="shared" si="1"/>
        <v>718979908</v>
      </c>
      <c r="J34" s="76">
        <v>170314008</v>
      </c>
      <c r="K34" s="77">
        <v>18732812</v>
      </c>
      <c r="L34" s="77">
        <f t="shared" si="2"/>
        <v>189046820</v>
      </c>
      <c r="M34" s="39">
        <f t="shared" si="3"/>
        <v>0.2629375562467039</v>
      </c>
      <c r="N34" s="104">
        <v>155475735</v>
      </c>
      <c r="O34" s="105">
        <v>41831883</v>
      </c>
      <c r="P34" s="106">
        <f t="shared" si="4"/>
        <v>197307618</v>
      </c>
      <c r="Q34" s="39">
        <f t="shared" si="5"/>
        <v>0.2744271652164166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325789743</v>
      </c>
      <c r="AA34" s="77">
        <f t="shared" si="11"/>
        <v>60564695</v>
      </c>
      <c r="AB34" s="77">
        <f t="shared" si="12"/>
        <v>386354438</v>
      </c>
      <c r="AC34" s="39">
        <f t="shared" si="13"/>
        <v>0.5373647214631205</v>
      </c>
      <c r="AD34" s="76">
        <v>118525629</v>
      </c>
      <c r="AE34" s="77">
        <v>61573722</v>
      </c>
      <c r="AF34" s="77">
        <f t="shared" si="14"/>
        <v>180099351</v>
      </c>
      <c r="AG34" s="39">
        <f t="shared" si="15"/>
        <v>0.5431323384948009</v>
      </c>
      <c r="AH34" s="39">
        <f t="shared" si="16"/>
        <v>0.09554874520341827</v>
      </c>
      <c r="AI34" s="12">
        <v>666869894</v>
      </c>
      <c r="AJ34" s="12">
        <v>666869894</v>
      </c>
      <c r="AK34" s="12">
        <v>362198605</v>
      </c>
      <c r="AL34" s="12"/>
    </row>
    <row r="35" spans="1:38" s="13" customFormat="1" ht="12.75">
      <c r="A35" s="29" t="s">
        <v>115</v>
      </c>
      <c r="B35" s="59" t="s">
        <v>429</v>
      </c>
      <c r="C35" s="131" t="s">
        <v>430</v>
      </c>
      <c r="D35" s="76">
        <v>108938372</v>
      </c>
      <c r="E35" s="77">
        <v>18603000</v>
      </c>
      <c r="F35" s="78">
        <f t="shared" si="0"/>
        <v>127541372</v>
      </c>
      <c r="G35" s="76">
        <v>108938372</v>
      </c>
      <c r="H35" s="77">
        <v>18603000</v>
      </c>
      <c r="I35" s="79">
        <f t="shared" si="1"/>
        <v>127541372</v>
      </c>
      <c r="J35" s="76">
        <v>41761303</v>
      </c>
      <c r="K35" s="77">
        <v>1090410</v>
      </c>
      <c r="L35" s="77">
        <f t="shared" si="2"/>
        <v>42851713</v>
      </c>
      <c r="M35" s="39">
        <f t="shared" si="3"/>
        <v>0.3359828448450437</v>
      </c>
      <c r="N35" s="104">
        <v>32902920</v>
      </c>
      <c r="O35" s="105">
        <v>3754074</v>
      </c>
      <c r="P35" s="106">
        <f t="shared" si="4"/>
        <v>36656994</v>
      </c>
      <c r="Q35" s="39">
        <f t="shared" si="5"/>
        <v>0.28741257385877894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74664223</v>
      </c>
      <c r="AA35" s="77">
        <f t="shared" si="11"/>
        <v>4844484</v>
      </c>
      <c r="AB35" s="77">
        <f t="shared" si="12"/>
        <v>79508707</v>
      </c>
      <c r="AC35" s="39">
        <f t="shared" si="13"/>
        <v>0.6233954187038226</v>
      </c>
      <c r="AD35" s="76">
        <v>33460724</v>
      </c>
      <c r="AE35" s="77">
        <v>53245</v>
      </c>
      <c r="AF35" s="77">
        <f t="shared" si="14"/>
        <v>33513969</v>
      </c>
      <c r="AG35" s="39">
        <f t="shared" si="15"/>
        <v>0.5946533042405748</v>
      </c>
      <c r="AH35" s="39">
        <f t="shared" si="16"/>
        <v>0.09378253587332486</v>
      </c>
      <c r="AI35" s="12">
        <v>126082693</v>
      </c>
      <c r="AJ35" s="12">
        <v>126082693</v>
      </c>
      <c r="AK35" s="12">
        <v>74975490</v>
      </c>
      <c r="AL35" s="12"/>
    </row>
    <row r="36" spans="1:38" s="55" customFormat="1" ht="12.75">
      <c r="A36" s="60"/>
      <c r="B36" s="61" t="s">
        <v>431</v>
      </c>
      <c r="C36" s="135"/>
      <c r="D36" s="80">
        <f>SUM(D29:D35)</f>
        <v>1547761533</v>
      </c>
      <c r="E36" s="81">
        <f>SUM(E29:E35)</f>
        <v>357579228</v>
      </c>
      <c r="F36" s="89">
        <f t="shared" si="0"/>
        <v>1905340761</v>
      </c>
      <c r="G36" s="80">
        <f>SUM(G29:G35)</f>
        <v>1547761533</v>
      </c>
      <c r="H36" s="81">
        <f>SUM(H29:H35)</f>
        <v>357579228</v>
      </c>
      <c r="I36" s="82">
        <f t="shared" si="1"/>
        <v>1905340761</v>
      </c>
      <c r="J36" s="80">
        <f>SUM(J29:J35)</f>
        <v>477952113</v>
      </c>
      <c r="K36" s="81">
        <f>SUM(K29:K35)</f>
        <v>44383544</v>
      </c>
      <c r="L36" s="81">
        <f t="shared" si="2"/>
        <v>522335657</v>
      </c>
      <c r="M36" s="43">
        <f t="shared" si="3"/>
        <v>0.2741429080254689</v>
      </c>
      <c r="N36" s="110">
        <f>SUM(N29:N35)</f>
        <v>413880495</v>
      </c>
      <c r="O36" s="111">
        <f>SUM(O29:O35)</f>
        <v>84396197</v>
      </c>
      <c r="P36" s="112">
        <f t="shared" si="4"/>
        <v>498276692</v>
      </c>
      <c r="Q36" s="43">
        <f t="shared" si="5"/>
        <v>0.26151578877601095</v>
      </c>
      <c r="R36" s="110">
        <f>SUM(R29:R35)</f>
        <v>0</v>
      </c>
      <c r="S36" s="112">
        <f>SUM(S29:S35)</f>
        <v>0</v>
      </c>
      <c r="T36" s="112">
        <f t="shared" si="6"/>
        <v>0</v>
      </c>
      <c r="U36" s="43">
        <f t="shared" si="7"/>
        <v>0</v>
      </c>
      <c r="V36" s="110">
        <f>SUM(V29:V35)</f>
        <v>0</v>
      </c>
      <c r="W36" s="112">
        <f>SUM(W29:W35)</f>
        <v>0</v>
      </c>
      <c r="X36" s="112">
        <f t="shared" si="8"/>
        <v>0</v>
      </c>
      <c r="Y36" s="43">
        <f t="shared" si="9"/>
        <v>0</v>
      </c>
      <c r="Z36" s="80">
        <f t="shared" si="10"/>
        <v>891832608</v>
      </c>
      <c r="AA36" s="81">
        <f t="shared" si="11"/>
        <v>128779741</v>
      </c>
      <c r="AB36" s="81">
        <f t="shared" si="12"/>
        <v>1020612349</v>
      </c>
      <c r="AC36" s="43">
        <f t="shared" si="13"/>
        <v>0.5356586968014799</v>
      </c>
      <c r="AD36" s="80">
        <f>SUM(AD29:AD35)</f>
        <v>375586842</v>
      </c>
      <c r="AE36" s="81">
        <f>SUM(AE29:AE35)</f>
        <v>97075289</v>
      </c>
      <c r="AF36" s="81">
        <f t="shared" si="14"/>
        <v>472662131</v>
      </c>
      <c r="AG36" s="43">
        <f t="shared" si="15"/>
        <v>0.4826336116139615</v>
      </c>
      <c r="AH36" s="43">
        <f t="shared" si="16"/>
        <v>0.0541921159323846</v>
      </c>
      <c r="AI36" s="62">
        <f>SUM(AI29:AI35)</f>
        <v>1909614179</v>
      </c>
      <c r="AJ36" s="62">
        <f>SUM(AJ29:AJ35)</f>
        <v>1909614179</v>
      </c>
      <c r="AK36" s="62">
        <f>SUM(AK29:AK35)</f>
        <v>921643988</v>
      </c>
      <c r="AL36" s="62"/>
    </row>
    <row r="37" spans="1:38" s="13" customFormat="1" ht="12.75">
      <c r="A37" s="29" t="s">
        <v>96</v>
      </c>
      <c r="B37" s="59" t="s">
        <v>432</v>
      </c>
      <c r="C37" s="131" t="s">
        <v>433</v>
      </c>
      <c r="D37" s="76">
        <v>137176115</v>
      </c>
      <c r="E37" s="77">
        <v>28209666</v>
      </c>
      <c r="F37" s="78">
        <f t="shared" si="0"/>
        <v>165385781</v>
      </c>
      <c r="G37" s="76">
        <v>137176115</v>
      </c>
      <c r="H37" s="77">
        <v>28209666</v>
      </c>
      <c r="I37" s="79">
        <f t="shared" si="1"/>
        <v>165385781</v>
      </c>
      <c r="J37" s="76">
        <v>43055404</v>
      </c>
      <c r="K37" s="77">
        <v>3856769</v>
      </c>
      <c r="L37" s="77">
        <f t="shared" si="2"/>
        <v>46912173</v>
      </c>
      <c r="M37" s="39">
        <f t="shared" si="3"/>
        <v>0.2836530003749234</v>
      </c>
      <c r="N37" s="104">
        <v>34903560</v>
      </c>
      <c r="O37" s="105">
        <v>1670344</v>
      </c>
      <c r="P37" s="106">
        <f t="shared" si="4"/>
        <v>36573904</v>
      </c>
      <c r="Q37" s="39">
        <f t="shared" si="5"/>
        <v>0.22114297721882148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77958964</v>
      </c>
      <c r="AA37" s="77">
        <f t="shared" si="11"/>
        <v>5527113</v>
      </c>
      <c r="AB37" s="77">
        <f t="shared" si="12"/>
        <v>83486077</v>
      </c>
      <c r="AC37" s="39">
        <f t="shared" si="13"/>
        <v>0.504795977593745</v>
      </c>
      <c r="AD37" s="76">
        <v>33076810</v>
      </c>
      <c r="AE37" s="77">
        <v>2586432</v>
      </c>
      <c r="AF37" s="77">
        <f t="shared" si="14"/>
        <v>35663242</v>
      </c>
      <c r="AG37" s="39">
        <f t="shared" si="15"/>
        <v>0.6030662460771756</v>
      </c>
      <c r="AH37" s="39">
        <f t="shared" si="16"/>
        <v>0.025535031279545484</v>
      </c>
      <c r="AI37" s="12">
        <v>133030745</v>
      </c>
      <c r="AJ37" s="12">
        <v>133030745</v>
      </c>
      <c r="AK37" s="12">
        <v>80226352</v>
      </c>
      <c r="AL37" s="12"/>
    </row>
    <row r="38" spans="1:38" s="13" customFormat="1" ht="12.75">
      <c r="A38" s="29" t="s">
        <v>96</v>
      </c>
      <c r="B38" s="59" t="s">
        <v>434</v>
      </c>
      <c r="C38" s="131" t="s">
        <v>435</v>
      </c>
      <c r="D38" s="76">
        <v>268452657</v>
      </c>
      <c r="E38" s="77">
        <v>109136000</v>
      </c>
      <c r="F38" s="78">
        <f t="shared" si="0"/>
        <v>377588657</v>
      </c>
      <c r="G38" s="76">
        <v>268452657</v>
      </c>
      <c r="H38" s="77">
        <v>109136000</v>
      </c>
      <c r="I38" s="79">
        <f t="shared" si="1"/>
        <v>377588657</v>
      </c>
      <c r="J38" s="76">
        <v>147886289</v>
      </c>
      <c r="K38" s="77">
        <v>6381758</v>
      </c>
      <c r="L38" s="77">
        <f t="shared" si="2"/>
        <v>154268047</v>
      </c>
      <c r="M38" s="39">
        <f t="shared" si="3"/>
        <v>0.4085611263476064</v>
      </c>
      <c r="N38" s="104">
        <v>104333907</v>
      </c>
      <c r="O38" s="105">
        <v>26029333</v>
      </c>
      <c r="P38" s="106">
        <f t="shared" si="4"/>
        <v>130363240</v>
      </c>
      <c r="Q38" s="39">
        <f t="shared" si="5"/>
        <v>0.34525200263100064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252220196</v>
      </c>
      <c r="AA38" s="77">
        <f t="shared" si="11"/>
        <v>32411091</v>
      </c>
      <c r="AB38" s="77">
        <f t="shared" si="12"/>
        <v>284631287</v>
      </c>
      <c r="AC38" s="39">
        <f t="shared" si="13"/>
        <v>0.753813128978607</v>
      </c>
      <c r="AD38" s="76">
        <v>60094565</v>
      </c>
      <c r="AE38" s="77">
        <v>18827398</v>
      </c>
      <c r="AF38" s="77">
        <f t="shared" si="14"/>
        <v>78921963</v>
      </c>
      <c r="AG38" s="39">
        <f t="shared" si="15"/>
        <v>0.5429701294515096</v>
      </c>
      <c r="AH38" s="39">
        <f t="shared" si="16"/>
        <v>0.6517992589718022</v>
      </c>
      <c r="AI38" s="12">
        <v>288033412</v>
      </c>
      <c r="AJ38" s="12">
        <v>288033412</v>
      </c>
      <c r="AK38" s="12">
        <v>156393539</v>
      </c>
      <c r="AL38" s="12"/>
    </row>
    <row r="39" spans="1:38" s="13" customFormat="1" ht="12.75">
      <c r="A39" s="29" t="s">
        <v>96</v>
      </c>
      <c r="B39" s="59" t="s">
        <v>436</v>
      </c>
      <c r="C39" s="131" t="s">
        <v>437</v>
      </c>
      <c r="D39" s="76">
        <v>178244913</v>
      </c>
      <c r="E39" s="77">
        <v>100582200</v>
      </c>
      <c r="F39" s="78">
        <f t="shared" si="0"/>
        <v>278827113</v>
      </c>
      <c r="G39" s="76">
        <v>178244913</v>
      </c>
      <c r="H39" s="77">
        <v>100582200</v>
      </c>
      <c r="I39" s="79">
        <f t="shared" si="1"/>
        <v>278827113</v>
      </c>
      <c r="J39" s="76">
        <v>5374784</v>
      </c>
      <c r="K39" s="77">
        <v>15747051</v>
      </c>
      <c r="L39" s="77">
        <f t="shared" si="2"/>
        <v>21121835</v>
      </c>
      <c r="M39" s="39">
        <f t="shared" si="3"/>
        <v>0.07575244305599506</v>
      </c>
      <c r="N39" s="104">
        <v>48021550</v>
      </c>
      <c r="O39" s="105">
        <v>7654902</v>
      </c>
      <c r="P39" s="106">
        <f t="shared" si="4"/>
        <v>55676452</v>
      </c>
      <c r="Q39" s="39">
        <f t="shared" si="5"/>
        <v>0.19968091123190018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53396334</v>
      </c>
      <c r="AA39" s="77">
        <f t="shared" si="11"/>
        <v>23401953</v>
      </c>
      <c r="AB39" s="77">
        <f t="shared" si="12"/>
        <v>76798287</v>
      </c>
      <c r="AC39" s="39">
        <f t="shared" si="13"/>
        <v>0.2754333542878952</v>
      </c>
      <c r="AD39" s="76">
        <v>43502988</v>
      </c>
      <c r="AE39" s="77">
        <v>6525497</v>
      </c>
      <c r="AF39" s="77">
        <f t="shared" si="14"/>
        <v>50028485</v>
      </c>
      <c r="AG39" s="39">
        <f t="shared" si="15"/>
        <v>0.5087318522084391</v>
      </c>
      <c r="AH39" s="39">
        <f t="shared" si="16"/>
        <v>0.11289502370499527</v>
      </c>
      <c r="AI39" s="12">
        <v>221798131</v>
      </c>
      <c r="AJ39" s="12">
        <v>221798131</v>
      </c>
      <c r="AK39" s="12">
        <v>112835774</v>
      </c>
      <c r="AL39" s="12"/>
    </row>
    <row r="40" spans="1:38" s="13" customFormat="1" ht="12.75">
      <c r="A40" s="29" t="s">
        <v>96</v>
      </c>
      <c r="B40" s="59" t="s">
        <v>438</v>
      </c>
      <c r="C40" s="131" t="s">
        <v>439</v>
      </c>
      <c r="D40" s="76">
        <v>52815354</v>
      </c>
      <c r="E40" s="77">
        <v>17199989</v>
      </c>
      <c r="F40" s="78">
        <f t="shared" si="0"/>
        <v>70015343</v>
      </c>
      <c r="G40" s="76">
        <v>52815354</v>
      </c>
      <c r="H40" s="77">
        <v>17199989</v>
      </c>
      <c r="I40" s="79">
        <f t="shared" si="1"/>
        <v>70015343</v>
      </c>
      <c r="J40" s="76">
        <v>20296876</v>
      </c>
      <c r="K40" s="77">
        <v>1372833</v>
      </c>
      <c r="L40" s="77">
        <f t="shared" si="2"/>
        <v>21669709</v>
      </c>
      <c r="M40" s="39">
        <f t="shared" si="3"/>
        <v>0.30949943357415244</v>
      </c>
      <c r="N40" s="104">
        <v>2580236</v>
      </c>
      <c r="O40" s="105">
        <v>628223</v>
      </c>
      <c r="P40" s="106">
        <f t="shared" si="4"/>
        <v>3208459</v>
      </c>
      <c r="Q40" s="39">
        <f t="shared" si="5"/>
        <v>0.04582508436757926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22877112</v>
      </c>
      <c r="AA40" s="77">
        <f t="shared" si="11"/>
        <v>2001056</v>
      </c>
      <c r="AB40" s="77">
        <f t="shared" si="12"/>
        <v>24878168</v>
      </c>
      <c r="AC40" s="39">
        <f t="shared" si="13"/>
        <v>0.3553245179417317</v>
      </c>
      <c r="AD40" s="76">
        <v>11688089</v>
      </c>
      <c r="AE40" s="77">
        <v>5013416</v>
      </c>
      <c r="AF40" s="77">
        <f t="shared" si="14"/>
        <v>16701505</v>
      </c>
      <c r="AG40" s="39">
        <f t="shared" si="15"/>
        <v>0.5794345243116745</v>
      </c>
      <c r="AH40" s="39">
        <f t="shared" si="16"/>
        <v>-0.8078940191318088</v>
      </c>
      <c r="AI40" s="12">
        <v>55712740</v>
      </c>
      <c r="AJ40" s="12">
        <v>60777708</v>
      </c>
      <c r="AK40" s="12">
        <v>32281885</v>
      </c>
      <c r="AL40" s="12"/>
    </row>
    <row r="41" spans="1:38" s="13" customFormat="1" ht="12.75">
      <c r="A41" s="29" t="s">
        <v>96</v>
      </c>
      <c r="B41" s="59" t="s">
        <v>440</v>
      </c>
      <c r="C41" s="131" t="s">
        <v>441</v>
      </c>
      <c r="D41" s="76">
        <v>168995326</v>
      </c>
      <c r="E41" s="77">
        <v>66070800</v>
      </c>
      <c r="F41" s="78">
        <f t="shared" si="0"/>
        <v>235066126</v>
      </c>
      <c r="G41" s="76">
        <v>168995326</v>
      </c>
      <c r="H41" s="77">
        <v>66070800</v>
      </c>
      <c r="I41" s="79">
        <f t="shared" si="1"/>
        <v>235066126</v>
      </c>
      <c r="J41" s="76">
        <v>95536267</v>
      </c>
      <c r="K41" s="77">
        <v>0</v>
      </c>
      <c r="L41" s="77">
        <f t="shared" si="2"/>
        <v>95536267</v>
      </c>
      <c r="M41" s="39">
        <f t="shared" si="3"/>
        <v>0.40642294415487157</v>
      </c>
      <c r="N41" s="104">
        <v>69271368</v>
      </c>
      <c r="O41" s="105">
        <v>0</v>
      </c>
      <c r="P41" s="106">
        <f t="shared" si="4"/>
        <v>69271368</v>
      </c>
      <c r="Q41" s="39">
        <f t="shared" si="5"/>
        <v>0.2946888570410183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164807635</v>
      </c>
      <c r="AA41" s="77">
        <f t="shared" si="11"/>
        <v>0</v>
      </c>
      <c r="AB41" s="77">
        <f t="shared" si="12"/>
        <v>164807635</v>
      </c>
      <c r="AC41" s="39">
        <f t="shared" si="13"/>
        <v>0.7011118011958899</v>
      </c>
      <c r="AD41" s="76">
        <v>52463157</v>
      </c>
      <c r="AE41" s="77">
        <v>0</v>
      </c>
      <c r="AF41" s="77">
        <f t="shared" si="14"/>
        <v>52463157</v>
      </c>
      <c r="AG41" s="39">
        <f t="shared" si="15"/>
        <v>0.6849358602971066</v>
      </c>
      <c r="AH41" s="39">
        <f t="shared" si="16"/>
        <v>0.32038123439655</v>
      </c>
      <c r="AI41" s="12">
        <v>168995326</v>
      </c>
      <c r="AJ41" s="12">
        <v>218157923</v>
      </c>
      <c r="AK41" s="12">
        <v>115750959</v>
      </c>
      <c r="AL41" s="12"/>
    </row>
    <row r="42" spans="1:38" s="13" customFormat="1" ht="12.75">
      <c r="A42" s="29" t="s">
        <v>115</v>
      </c>
      <c r="B42" s="59" t="s">
        <v>442</v>
      </c>
      <c r="C42" s="131" t="s">
        <v>443</v>
      </c>
      <c r="D42" s="76">
        <v>407622000</v>
      </c>
      <c r="E42" s="77">
        <v>490529000</v>
      </c>
      <c r="F42" s="78">
        <f t="shared" si="0"/>
        <v>898151000</v>
      </c>
      <c r="G42" s="76">
        <v>407622000</v>
      </c>
      <c r="H42" s="77">
        <v>490529000</v>
      </c>
      <c r="I42" s="79">
        <f t="shared" si="1"/>
        <v>898151000</v>
      </c>
      <c r="J42" s="76">
        <v>149155975</v>
      </c>
      <c r="K42" s="77">
        <v>-8234855</v>
      </c>
      <c r="L42" s="77">
        <f t="shared" si="2"/>
        <v>140921120</v>
      </c>
      <c r="M42" s="39">
        <f t="shared" si="3"/>
        <v>0.15690136736473043</v>
      </c>
      <c r="N42" s="104">
        <v>61287237</v>
      </c>
      <c r="O42" s="105">
        <v>55016153</v>
      </c>
      <c r="P42" s="106">
        <f t="shared" si="4"/>
        <v>116303390</v>
      </c>
      <c r="Q42" s="39">
        <f t="shared" si="5"/>
        <v>0.12949202305625668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210443212</v>
      </c>
      <c r="AA42" s="77">
        <f t="shared" si="11"/>
        <v>46781298</v>
      </c>
      <c r="AB42" s="77">
        <f t="shared" si="12"/>
        <v>257224510</v>
      </c>
      <c r="AC42" s="39">
        <f t="shared" si="13"/>
        <v>0.2863933904209871</v>
      </c>
      <c r="AD42" s="76">
        <v>116891280</v>
      </c>
      <c r="AE42" s="77">
        <v>68228792</v>
      </c>
      <c r="AF42" s="77">
        <f t="shared" si="14"/>
        <v>185120072</v>
      </c>
      <c r="AG42" s="39">
        <f t="shared" si="15"/>
        <v>0.47920305049513157</v>
      </c>
      <c r="AH42" s="39">
        <f t="shared" si="16"/>
        <v>-0.3717407910256215</v>
      </c>
      <c r="AI42" s="12">
        <v>784135000</v>
      </c>
      <c r="AJ42" s="12">
        <v>768550834</v>
      </c>
      <c r="AK42" s="12">
        <v>375759884</v>
      </c>
      <c r="AL42" s="12"/>
    </row>
    <row r="43" spans="1:38" s="55" customFormat="1" ht="12.75">
      <c r="A43" s="60"/>
      <c r="B43" s="61" t="s">
        <v>444</v>
      </c>
      <c r="C43" s="135"/>
      <c r="D43" s="80">
        <f>SUM(D37:D42)</f>
        <v>1213306365</v>
      </c>
      <c r="E43" s="81">
        <f>SUM(E37:E42)</f>
        <v>811727655</v>
      </c>
      <c r="F43" s="82">
        <f t="shared" si="0"/>
        <v>2025034020</v>
      </c>
      <c r="G43" s="80">
        <f>SUM(G37:G42)</f>
        <v>1213306365</v>
      </c>
      <c r="H43" s="81">
        <f>SUM(H37:H42)</f>
        <v>811727655</v>
      </c>
      <c r="I43" s="89">
        <f t="shared" si="1"/>
        <v>2025034020</v>
      </c>
      <c r="J43" s="80">
        <f>SUM(J37:J42)</f>
        <v>461305595</v>
      </c>
      <c r="K43" s="91">
        <f>SUM(K37:K42)</f>
        <v>19123556</v>
      </c>
      <c r="L43" s="81">
        <f t="shared" si="2"/>
        <v>480429151</v>
      </c>
      <c r="M43" s="43">
        <f t="shared" si="3"/>
        <v>0.23724497774116407</v>
      </c>
      <c r="N43" s="110">
        <f>SUM(N37:N42)</f>
        <v>320397858</v>
      </c>
      <c r="O43" s="111">
        <f>SUM(O37:O42)</f>
        <v>90998955</v>
      </c>
      <c r="P43" s="112">
        <f t="shared" si="4"/>
        <v>411396813</v>
      </c>
      <c r="Q43" s="43">
        <f t="shared" si="5"/>
        <v>0.2031555069874826</v>
      </c>
      <c r="R43" s="110">
        <f>SUM(R37:R42)</f>
        <v>0</v>
      </c>
      <c r="S43" s="112">
        <f>SUM(S37:S42)</f>
        <v>0</v>
      </c>
      <c r="T43" s="112">
        <f t="shared" si="6"/>
        <v>0</v>
      </c>
      <c r="U43" s="43">
        <f t="shared" si="7"/>
        <v>0</v>
      </c>
      <c r="V43" s="110">
        <f>SUM(V37:V42)</f>
        <v>0</v>
      </c>
      <c r="W43" s="112">
        <f>SUM(W37:W42)</f>
        <v>0</v>
      </c>
      <c r="X43" s="112">
        <f t="shared" si="8"/>
        <v>0</v>
      </c>
      <c r="Y43" s="43">
        <f t="shared" si="9"/>
        <v>0</v>
      </c>
      <c r="Z43" s="80">
        <f t="shared" si="10"/>
        <v>781703453</v>
      </c>
      <c r="AA43" s="81">
        <f t="shared" si="11"/>
        <v>110122511</v>
      </c>
      <c r="AB43" s="81">
        <f t="shared" si="12"/>
        <v>891825964</v>
      </c>
      <c r="AC43" s="43">
        <f t="shared" si="13"/>
        <v>0.4404004847286467</v>
      </c>
      <c r="AD43" s="80">
        <f>SUM(AD37:AD42)</f>
        <v>317716889</v>
      </c>
      <c r="AE43" s="81">
        <f>SUM(AE37:AE42)</f>
        <v>101181535</v>
      </c>
      <c r="AF43" s="81">
        <f t="shared" si="14"/>
        <v>418898424</v>
      </c>
      <c r="AG43" s="43">
        <f t="shared" si="15"/>
        <v>0.5286950186879397</v>
      </c>
      <c r="AH43" s="43">
        <f t="shared" si="16"/>
        <v>-0.0179079475362266</v>
      </c>
      <c r="AI43" s="62">
        <f>SUM(AI37:AI42)</f>
        <v>1651705354</v>
      </c>
      <c r="AJ43" s="62">
        <f>SUM(AJ37:AJ42)</f>
        <v>1690348753</v>
      </c>
      <c r="AK43" s="62">
        <f>SUM(AK37:AK42)</f>
        <v>873248393</v>
      </c>
      <c r="AL43" s="62"/>
    </row>
    <row r="44" spans="1:38" s="55" customFormat="1" ht="12.75">
      <c r="A44" s="60"/>
      <c r="B44" s="61" t="s">
        <v>445</v>
      </c>
      <c r="C44" s="135"/>
      <c r="D44" s="80">
        <f>SUM(D9:D14,D16:D20,D22:D27,D29:D35,D37:D42)</f>
        <v>9577486771</v>
      </c>
      <c r="E44" s="81">
        <f>SUM(E9:E14,E16:E20,E22:E27,E29:E35,E37:E42)</f>
        <v>4489023369</v>
      </c>
      <c r="F44" s="82">
        <f t="shared" si="0"/>
        <v>14066510140</v>
      </c>
      <c r="G44" s="80">
        <f>SUM(G9:G14,G16:G20,G22:G27,G29:G35,G37:G42)</f>
        <v>9577486771</v>
      </c>
      <c r="H44" s="81">
        <f>SUM(H9:H14,H16:H20,H22:H27,H29:H35,H37:H42)</f>
        <v>4489023369</v>
      </c>
      <c r="I44" s="89">
        <f t="shared" si="1"/>
        <v>14066510140</v>
      </c>
      <c r="J44" s="80">
        <f>SUM(J9:J14,J16:J20,J22:J27,J29:J35,J37:J42)</f>
        <v>2757203542</v>
      </c>
      <c r="K44" s="91">
        <f>SUM(K9:K14,K16:K20,K22:K27,K29:K35,K37:K42)</f>
        <v>306404962</v>
      </c>
      <c r="L44" s="81">
        <f t="shared" si="2"/>
        <v>3063608504</v>
      </c>
      <c r="M44" s="43">
        <f t="shared" si="3"/>
        <v>0.21779449724976346</v>
      </c>
      <c r="N44" s="110">
        <f>SUM(N9:N14,N16:N20,N22:N27,N29:N35,N37:N42)</f>
        <v>2381073052</v>
      </c>
      <c r="O44" s="111">
        <f>SUM(O9:O14,O16:O20,O22:O27,O29:O35,O37:O42)</f>
        <v>527891800</v>
      </c>
      <c r="P44" s="112">
        <f t="shared" si="4"/>
        <v>2908964852</v>
      </c>
      <c r="Q44" s="43">
        <f t="shared" si="5"/>
        <v>0.20680075036721227</v>
      </c>
      <c r="R44" s="110">
        <f>SUM(R9:R14,R16:R20,R22:R27,R29:R35,R37:R42)</f>
        <v>0</v>
      </c>
      <c r="S44" s="112">
        <f>SUM(S9:S14,S16:S20,S22:S27,S29:S35,S37:S42)</f>
        <v>0</v>
      </c>
      <c r="T44" s="112">
        <f t="shared" si="6"/>
        <v>0</v>
      </c>
      <c r="U44" s="43">
        <f t="shared" si="7"/>
        <v>0</v>
      </c>
      <c r="V44" s="110">
        <f>SUM(V9:V14,V16:V20,V22:V27,V29:V35,V37:V42)</f>
        <v>0</v>
      </c>
      <c r="W44" s="112">
        <f>SUM(W9:W14,W16:W20,W22:W27,W29:W35,W37:W42)</f>
        <v>0</v>
      </c>
      <c r="X44" s="112">
        <f t="shared" si="8"/>
        <v>0</v>
      </c>
      <c r="Y44" s="43">
        <f t="shared" si="9"/>
        <v>0</v>
      </c>
      <c r="Z44" s="80">
        <f t="shared" si="10"/>
        <v>5138276594</v>
      </c>
      <c r="AA44" s="81">
        <f t="shared" si="11"/>
        <v>834296762</v>
      </c>
      <c r="AB44" s="81">
        <f t="shared" si="12"/>
        <v>5972573356</v>
      </c>
      <c r="AC44" s="43">
        <f t="shared" si="13"/>
        <v>0.42459524761697576</v>
      </c>
      <c r="AD44" s="80">
        <f>SUM(AD9:AD14,AD16:AD20,AD22:AD27,AD29:AD35,AD37:AD42)</f>
        <v>2747410364</v>
      </c>
      <c r="AE44" s="81">
        <f>SUM(AE9:AE14,AE16:AE20,AE22:AE27,AE29:AE35,AE37:AE42)</f>
        <v>761117108</v>
      </c>
      <c r="AF44" s="81">
        <f t="shared" si="14"/>
        <v>3508527472</v>
      </c>
      <c r="AG44" s="43">
        <f t="shared" si="15"/>
        <v>0.6110291517260673</v>
      </c>
      <c r="AH44" s="43">
        <f t="shared" si="16"/>
        <v>-0.1708872524969074</v>
      </c>
      <c r="AI44" s="62">
        <f>SUM(AI9:AI14,AI16:AI20,AI22:AI27,AI29:AI35,AI37:AI42)</f>
        <v>11200332126</v>
      </c>
      <c r="AJ44" s="62">
        <f>SUM(AJ9:AJ14,AJ16:AJ20,AJ22:AJ27,AJ29:AJ35,AJ37:AJ42)</f>
        <v>11130993462</v>
      </c>
      <c r="AK44" s="62">
        <f>SUM(AK9:AK14,AK16:AK20,AK22:AK27,AK29:AK35,AK37:AK42)</f>
        <v>6843729438</v>
      </c>
      <c r="AL44" s="62"/>
    </row>
    <row r="45" spans="1:38" s="13" customFormat="1" ht="12.75">
      <c r="A45" s="63"/>
      <c r="B45" s="64"/>
      <c r="C45" s="65"/>
      <c r="D45" s="92"/>
      <c r="E45" s="92"/>
      <c r="F45" s="93"/>
      <c r="G45" s="94"/>
      <c r="H45" s="92"/>
      <c r="I45" s="95"/>
      <c r="J45" s="94"/>
      <c r="K45" s="96"/>
      <c r="L45" s="92"/>
      <c r="M45" s="69"/>
      <c r="N45" s="94"/>
      <c r="O45" s="96"/>
      <c r="P45" s="92"/>
      <c r="Q45" s="69"/>
      <c r="R45" s="94"/>
      <c r="S45" s="96"/>
      <c r="T45" s="92"/>
      <c r="U45" s="69"/>
      <c r="V45" s="94"/>
      <c r="W45" s="96"/>
      <c r="X45" s="92"/>
      <c r="Y45" s="69"/>
      <c r="Z45" s="94"/>
      <c r="AA45" s="96"/>
      <c r="AB45" s="92"/>
      <c r="AC45" s="69"/>
      <c r="AD45" s="94"/>
      <c r="AE45" s="92"/>
      <c r="AF45" s="92"/>
      <c r="AG45" s="69"/>
      <c r="AH45" s="69"/>
      <c r="AI45" s="12"/>
      <c r="AJ45" s="12"/>
      <c r="AK45" s="12"/>
      <c r="AL45" s="12"/>
    </row>
    <row r="46" spans="1:38" s="72" customFormat="1" ht="12.75">
      <c r="A46" s="74"/>
      <c r="B46" s="74"/>
      <c r="C46" s="133"/>
      <c r="D46" s="97"/>
      <c r="E46" s="97"/>
      <c r="F46" s="97"/>
      <c r="G46" s="97"/>
      <c r="H46" s="97"/>
      <c r="I46" s="97"/>
      <c r="J46" s="97"/>
      <c r="K46" s="97"/>
      <c r="L46" s="97"/>
      <c r="M46" s="74"/>
      <c r="N46" s="97"/>
      <c r="O46" s="97"/>
      <c r="P46" s="97"/>
      <c r="Q46" s="74"/>
      <c r="R46" s="97"/>
      <c r="S46" s="97"/>
      <c r="T46" s="97"/>
      <c r="U46" s="74"/>
      <c r="V46" s="97"/>
      <c r="W46" s="97"/>
      <c r="X46" s="97"/>
      <c r="Y46" s="74"/>
      <c r="Z46" s="97"/>
      <c r="AA46" s="97"/>
      <c r="AB46" s="97"/>
      <c r="AC46" s="74"/>
      <c r="AD46" s="97"/>
      <c r="AE46" s="97"/>
      <c r="AF46" s="97"/>
      <c r="AG46" s="74"/>
      <c r="AH46" s="74"/>
      <c r="AI46" s="74"/>
      <c r="AJ46" s="74"/>
      <c r="AK46" s="74"/>
      <c r="AL46" s="74"/>
    </row>
    <row r="47" spans="1:38" s="73" customFormat="1" ht="12.75">
      <c r="A47" s="75"/>
      <c r="B47" s="75"/>
      <c r="C47" s="129"/>
      <c r="D47" s="98"/>
      <c r="E47" s="98"/>
      <c r="F47" s="98"/>
      <c r="G47" s="98"/>
      <c r="H47" s="98"/>
      <c r="I47" s="98"/>
      <c r="J47" s="98"/>
      <c r="K47" s="98"/>
      <c r="L47" s="98"/>
      <c r="M47" s="75"/>
      <c r="N47" s="98"/>
      <c r="O47" s="98"/>
      <c r="P47" s="98"/>
      <c r="Q47" s="75"/>
      <c r="R47" s="98"/>
      <c r="S47" s="98"/>
      <c r="T47" s="98"/>
      <c r="U47" s="75"/>
      <c r="V47" s="98"/>
      <c r="W47" s="98"/>
      <c r="X47" s="98"/>
      <c r="Y47" s="75"/>
      <c r="Z47" s="98"/>
      <c r="AA47" s="98"/>
      <c r="AB47" s="98"/>
      <c r="AC47" s="75"/>
      <c r="AD47" s="98"/>
      <c r="AE47" s="98"/>
      <c r="AF47" s="98"/>
      <c r="AG47" s="75"/>
      <c r="AH47" s="75"/>
      <c r="AI47" s="75"/>
      <c r="AJ47" s="75"/>
      <c r="AK47" s="75"/>
      <c r="AL47" s="75"/>
    </row>
    <row r="48" spans="1:38" s="73" customFormat="1" ht="12.75">
      <c r="A48" s="75"/>
      <c r="B48" s="75"/>
      <c r="C48" s="129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3" customFormat="1" ht="12.75">
      <c r="A49" s="75"/>
      <c r="B49" s="75"/>
      <c r="C49" s="129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3" customFormat="1" ht="12.75">
      <c r="A50" s="75"/>
      <c r="B50" s="75"/>
      <c r="C50" s="129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57421875" style="3" customWidth="1"/>
    <col min="14" max="16" width="10.7109375" style="3" customWidth="1"/>
    <col min="17" max="17" width="8.57421875" style="3" customWidth="1"/>
    <col min="18" max="25" width="10.7109375" style="3" hidden="1" customWidth="1"/>
    <col min="26" max="28" width="10.7109375" style="3" customWidth="1"/>
    <col min="29" max="29" width="8.28125" style="3" customWidth="1"/>
    <col min="30" max="32" width="10.7109375" style="3" customWidth="1"/>
    <col min="33" max="33" width="8.00390625" style="3" customWidth="1"/>
    <col min="34" max="34" width="8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30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446</v>
      </c>
      <c r="C9" s="131" t="s">
        <v>447</v>
      </c>
      <c r="D9" s="76">
        <v>222471202</v>
      </c>
      <c r="E9" s="77">
        <v>0</v>
      </c>
      <c r="F9" s="78">
        <f>$D9+$E9</f>
        <v>222471202</v>
      </c>
      <c r="G9" s="76">
        <v>222471202</v>
      </c>
      <c r="H9" s="77">
        <v>0</v>
      </c>
      <c r="I9" s="79">
        <f>$G9+$H9</f>
        <v>222471202</v>
      </c>
      <c r="J9" s="76">
        <v>5366836</v>
      </c>
      <c r="K9" s="77">
        <v>0</v>
      </c>
      <c r="L9" s="77">
        <f>$J9+$K9</f>
        <v>5366836</v>
      </c>
      <c r="M9" s="39">
        <f>IF($F9=0,0,$L9/$F9)</f>
        <v>0.024123733551814946</v>
      </c>
      <c r="N9" s="104">
        <v>39210993</v>
      </c>
      <c r="O9" s="105">
        <v>0</v>
      </c>
      <c r="P9" s="106">
        <f>$N9+$O9</f>
        <v>39210993</v>
      </c>
      <c r="Q9" s="39">
        <f>IF($F9=0,0,$P9/$F9)</f>
        <v>0.1762519941794534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44577829</v>
      </c>
      <c r="AA9" s="77">
        <f>$K9+$O9</f>
        <v>0</v>
      </c>
      <c r="AB9" s="77">
        <f>$Z9+$AA9</f>
        <v>44577829</v>
      </c>
      <c r="AC9" s="39">
        <f>IF($F9=0,0,$AB9/$F9)</f>
        <v>0.20037572773126833</v>
      </c>
      <c r="AD9" s="76">
        <v>52557932</v>
      </c>
      <c r="AE9" s="77">
        <v>0</v>
      </c>
      <c r="AF9" s="77">
        <f>$AD9+$AE9</f>
        <v>52557932</v>
      </c>
      <c r="AG9" s="39">
        <f>IF($AI9=0,0,$AK9/$AI9)</f>
        <v>0.499389120934403</v>
      </c>
      <c r="AH9" s="39">
        <f>IF($AF9=0,0,(($P9/$AF9)-1))</f>
        <v>-0.25394718726756604</v>
      </c>
      <c r="AI9" s="12">
        <v>222471202</v>
      </c>
      <c r="AJ9" s="12">
        <v>222471202</v>
      </c>
      <c r="AK9" s="12">
        <v>111099698</v>
      </c>
      <c r="AL9" s="12"/>
    </row>
    <row r="10" spans="1:38" s="13" customFormat="1" ht="12.75">
      <c r="A10" s="29" t="s">
        <v>96</v>
      </c>
      <c r="B10" s="59" t="s">
        <v>448</v>
      </c>
      <c r="C10" s="131" t="s">
        <v>449</v>
      </c>
      <c r="D10" s="76">
        <v>344676182</v>
      </c>
      <c r="E10" s="77">
        <v>0</v>
      </c>
      <c r="F10" s="79">
        <f aca="true" t="shared" si="0" ref="F10:F33">$D10+$E10</f>
        <v>344676182</v>
      </c>
      <c r="G10" s="76">
        <v>344676182</v>
      </c>
      <c r="H10" s="77">
        <v>0</v>
      </c>
      <c r="I10" s="79">
        <f aca="true" t="shared" si="1" ref="I10:I33">$G10+$H10</f>
        <v>344676182</v>
      </c>
      <c r="J10" s="76">
        <v>107343391</v>
      </c>
      <c r="K10" s="77">
        <v>735805</v>
      </c>
      <c r="L10" s="77">
        <f aca="true" t="shared" si="2" ref="L10:L33">$J10+$K10</f>
        <v>108079196</v>
      </c>
      <c r="M10" s="39">
        <f aca="true" t="shared" si="3" ref="M10:M33">IF($F10=0,0,$L10/$F10)</f>
        <v>0.31356734710494155</v>
      </c>
      <c r="N10" s="104">
        <v>78200587</v>
      </c>
      <c r="O10" s="105">
        <v>63442301</v>
      </c>
      <c r="P10" s="106">
        <f aca="true" t="shared" si="4" ref="P10:P33">$N10+$O10</f>
        <v>141642888</v>
      </c>
      <c r="Q10" s="39">
        <f aca="true" t="shared" si="5" ref="Q10:Q33">IF($F10=0,0,$P10/$F10)</f>
        <v>0.4109448096416479</v>
      </c>
      <c r="R10" s="104">
        <v>0</v>
      </c>
      <c r="S10" s="106">
        <v>0</v>
      </c>
      <c r="T10" s="106">
        <f aca="true" t="shared" si="6" ref="T10:T33">$R10+$S10</f>
        <v>0</v>
      </c>
      <c r="U10" s="39">
        <f aca="true" t="shared" si="7" ref="U10:U33">IF($I10=0,0,$T10/$I10)</f>
        <v>0</v>
      </c>
      <c r="V10" s="104">
        <v>0</v>
      </c>
      <c r="W10" s="106">
        <v>0</v>
      </c>
      <c r="X10" s="106">
        <f aca="true" t="shared" si="8" ref="X10:X33">$V10+$W10</f>
        <v>0</v>
      </c>
      <c r="Y10" s="39">
        <f aca="true" t="shared" si="9" ref="Y10:Y33">IF($I10=0,0,$X10/$I10)</f>
        <v>0</v>
      </c>
      <c r="Z10" s="76">
        <f aca="true" t="shared" si="10" ref="Z10:Z33">$J10+$N10</f>
        <v>185543978</v>
      </c>
      <c r="AA10" s="77">
        <f aca="true" t="shared" si="11" ref="AA10:AA33">$K10+$O10</f>
        <v>64178106</v>
      </c>
      <c r="AB10" s="77">
        <f aca="true" t="shared" si="12" ref="AB10:AB33">$Z10+$AA10</f>
        <v>249722084</v>
      </c>
      <c r="AC10" s="39">
        <f aca="true" t="shared" si="13" ref="AC10:AC33">IF($F10=0,0,$AB10/$F10)</f>
        <v>0.7245121567465894</v>
      </c>
      <c r="AD10" s="76">
        <v>55775975</v>
      </c>
      <c r="AE10" s="77">
        <v>14030000</v>
      </c>
      <c r="AF10" s="77">
        <f aca="true" t="shared" si="14" ref="AF10:AF33">$AD10+$AE10</f>
        <v>69805975</v>
      </c>
      <c r="AG10" s="39">
        <f aca="true" t="shared" si="15" ref="AG10:AG33">IF($AI10=0,0,$AK10/$AI10)</f>
        <v>0.4761498467305486</v>
      </c>
      <c r="AH10" s="39">
        <f aca="true" t="shared" si="16" ref="AH10:AH33">IF($AF10=0,0,(($P10/$AF10)-1))</f>
        <v>1.0290940424512374</v>
      </c>
      <c r="AI10" s="12">
        <v>367045419</v>
      </c>
      <c r="AJ10" s="12">
        <v>367045419</v>
      </c>
      <c r="AK10" s="12">
        <v>174768620</v>
      </c>
      <c r="AL10" s="12"/>
    </row>
    <row r="11" spans="1:38" s="13" customFormat="1" ht="12.75">
      <c r="A11" s="29" t="s">
        <v>96</v>
      </c>
      <c r="B11" s="59" t="s">
        <v>450</v>
      </c>
      <c r="C11" s="131" t="s">
        <v>451</v>
      </c>
      <c r="D11" s="76">
        <v>223501716</v>
      </c>
      <c r="E11" s="77">
        <v>71703000</v>
      </c>
      <c r="F11" s="78">
        <f t="shared" si="0"/>
        <v>295204716</v>
      </c>
      <c r="G11" s="76">
        <v>223501716</v>
      </c>
      <c r="H11" s="77">
        <v>71703000</v>
      </c>
      <c r="I11" s="79">
        <f t="shared" si="1"/>
        <v>295204716</v>
      </c>
      <c r="J11" s="76">
        <v>69585748</v>
      </c>
      <c r="K11" s="77">
        <v>3538853</v>
      </c>
      <c r="L11" s="77">
        <f t="shared" si="2"/>
        <v>73124601</v>
      </c>
      <c r="M11" s="39">
        <f t="shared" si="3"/>
        <v>0.24770810572009969</v>
      </c>
      <c r="N11" s="104">
        <v>58165565</v>
      </c>
      <c r="O11" s="105">
        <v>5861312</v>
      </c>
      <c r="P11" s="106">
        <f t="shared" si="4"/>
        <v>64026877</v>
      </c>
      <c r="Q11" s="39">
        <f t="shared" si="5"/>
        <v>0.21688974982364442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127751313</v>
      </c>
      <c r="AA11" s="77">
        <f t="shared" si="11"/>
        <v>9400165</v>
      </c>
      <c r="AB11" s="77">
        <f t="shared" si="12"/>
        <v>137151478</v>
      </c>
      <c r="AC11" s="39">
        <f t="shared" si="13"/>
        <v>0.4645978555437441</v>
      </c>
      <c r="AD11" s="76">
        <v>48479013</v>
      </c>
      <c r="AE11" s="77">
        <v>248625</v>
      </c>
      <c r="AF11" s="77">
        <f t="shared" si="14"/>
        <v>48727638</v>
      </c>
      <c r="AG11" s="39">
        <f t="shared" si="15"/>
        <v>0.5337809398624501</v>
      </c>
      <c r="AH11" s="39">
        <f t="shared" si="16"/>
        <v>0.31397456613842034</v>
      </c>
      <c r="AI11" s="12">
        <v>207260456</v>
      </c>
      <c r="AJ11" s="12">
        <v>207260456</v>
      </c>
      <c r="AK11" s="12">
        <v>110631681</v>
      </c>
      <c r="AL11" s="12"/>
    </row>
    <row r="12" spans="1:38" s="13" customFormat="1" ht="12.75">
      <c r="A12" s="29" t="s">
        <v>96</v>
      </c>
      <c r="B12" s="59" t="s">
        <v>452</v>
      </c>
      <c r="C12" s="131" t="s">
        <v>453</v>
      </c>
      <c r="D12" s="76">
        <v>0</v>
      </c>
      <c r="E12" s="77">
        <v>0</v>
      </c>
      <c r="F12" s="78">
        <f t="shared" si="0"/>
        <v>0</v>
      </c>
      <c r="G12" s="76">
        <v>0</v>
      </c>
      <c r="H12" s="77">
        <v>0</v>
      </c>
      <c r="I12" s="79">
        <f t="shared" si="1"/>
        <v>0</v>
      </c>
      <c r="J12" s="76">
        <v>50486031</v>
      </c>
      <c r="K12" s="77">
        <v>4615378</v>
      </c>
      <c r="L12" s="77">
        <f t="shared" si="2"/>
        <v>55101409</v>
      </c>
      <c r="M12" s="39">
        <f t="shared" si="3"/>
        <v>0</v>
      </c>
      <c r="N12" s="104">
        <v>17947630</v>
      </c>
      <c r="O12" s="105">
        <v>0</v>
      </c>
      <c r="P12" s="106">
        <f t="shared" si="4"/>
        <v>17947630</v>
      </c>
      <c r="Q12" s="39">
        <f t="shared" si="5"/>
        <v>0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68433661</v>
      </c>
      <c r="AA12" s="77">
        <f t="shared" si="11"/>
        <v>4615378</v>
      </c>
      <c r="AB12" s="77">
        <f t="shared" si="12"/>
        <v>73049039</v>
      </c>
      <c r="AC12" s="39">
        <f t="shared" si="13"/>
        <v>0</v>
      </c>
      <c r="AD12" s="76">
        <v>62214198</v>
      </c>
      <c r="AE12" s="77">
        <v>1293711</v>
      </c>
      <c r="AF12" s="77">
        <f t="shared" si="14"/>
        <v>63507909</v>
      </c>
      <c r="AG12" s="39">
        <f t="shared" si="15"/>
        <v>1.280346206490062</v>
      </c>
      <c r="AH12" s="39">
        <f t="shared" si="16"/>
        <v>-0.7173953562224824</v>
      </c>
      <c r="AI12" s="12">
        <v>152695000</v>
      </c>
      <c r="AJ12" s="12">
        <v>152695000</v>
      </c>
      <c r="AK12" s="12">
        <v>195502464</v>
      </c>
      <c r="AL12" s="12"/>
    </row>
    <row r="13" spans="1:38" s="13" customFormat="1" ht="12.75">
      <c r="A13" s="29" t="s">
        <v>96</v>
      </c>
      <c r="B13" s="59" t="s">
        <v>454</v>
      </c>
      <c r="C13" s="131" t="s">
        <v>455</v>
      </c>
      <c r="D13" s="76">
        <v>378440766</v>
      </c>
      <c r="E13" s="77">
        <v>44065555</v>
      </c>
      <c r="F13" s="78">
        <f t="shared" si="0"/>
        <v>422506321</v>
      </c>
      <c r="G13" s="76">
        <v>378440766</v>
      </c>
      <c r="H13" s="77">
        <v>44065555</v>
      </c>
      <c r="I13" s="79">
        <f t="shared" si="1"/>
        <v>422506321</v>
      </c>
      <c r="J13" s="76">
        <v>95046761</v>
      </c>
      <c r="K13" s="77">
        <v>17993361</v>
      </c>
      <c r="L13" s="77">
        <f t="shared" si="2"/>
        <v>113040122</v>
      </c>
      <c r="M13" s="39">
        <f t="shared" si="3"/>
        <v>0.2675465818652214</v>
      </c>
      <c r="N13" s="104">
        <v>68934028</v>
      </c>
      <c r="O13" s="105">
        <v>2940866</v>
      </c>
      <c r="P13" s="106">
        <f t="shared" si="4"/>
        <v>71874894</v>
      </c>
      <c r="Q13" s="39">
        <f t="shared" si="5"/>
        <v>0.17011554721804978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163980789</v>
      </c>
      <c r="AA13" s="77">
        <f t="shared" si="11"/>
        <v>20934227</v>
      </c>
      <c r="AB13" s="77">
        <f t="shared" si="12"/>
        <v>184915016</v>
      </c>
      <c r="AC13" s="39">
        <f t="shared" si="13"/>
        <v>0.4376621290832712</v>
      </c>
      <c r="AD13" s="76">
        <v>82299754</v>
      </c>
      <c r="AE13" s="77">
        <v>25830000</v>
      </c>
      <c r="AF13" s="77">
        <f t="shared" si="14"/>
        <v>108129754</v>
      </c>
      <c r="AG13" s="39">
        <f t="shared" si="15"/>
        <v>0.6227342963312807</v>
      </c>
      <c r="AH13" s="39">
        <f t="shared" si="16"/>
        <v>-0.3352903216629902</v>
      </c>
      <c r="AI13" s="12">
        <v>336657000</v>
      </c>
      <c r="AJ13" s="12">
        <v>336657000</v>
      </c>
      <c r="AK13" s="12">
        <v>209647860</v>
      </c>
      <c r="AL13" s="12"/>
    </row>
    <row r="14" spans="1:38" s="13" customFormat="1" ht="12.75">
      <c r="A14" s="29" t="s">
        <v>96</v>
      </c>
      <c r="B14" s="59" t="s">
        <v>456</v>
      </c>
      <c r="C14" s="131" t="s">
        <v>457</v>
      </c>
      <c r="D14" s="76">
        <v>71562891</v>
      </c>
      <c r="E14" s="77">
        <v>32516950</v>
      </c>
      <c r="F14" s="78">
        <f t="shared" si="0"/>
        <v>104079841</v>
      </c>
      <c r="G14" s="76">
        <v>71562891</v>
      </c>
      <c r="H14" s="77">
        <v>32516950</v>
      </c>
      <c r="I14" s="79">
        <f t="shared" si="1"/>
        <v>104079841</v>
      </c>
      <c r="J14" s="76">
        <v>26671550</v>
      </c>
      <c r="K14" s="77">
        <v>0</v>
      </c>
      <c r="L14" s="77">
        <f t="shared" si="2"/>
        <v>26671550</v>
      </c>
      <c r="M14" s="39">
        <f t="shared" si="3"/>
        <v>0.2562604798752527</v>
      </c>
      <c r="N14" s="104">
        <v>0</v>
      </c>
      <c r="O14" s="105">
        <v>0</v>
      </c>
      <c r="P14" s="106">
        <f t="shared" si="4"/>
        <v>0</v>
      </c>
      <c r="Q14" s="39">
        <f t="shared" si="5"/>
        <v>0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26671550</v>
      </c>
      <c r="AA14" s="77">
        <f t="shared" si="11"/>
        <v>0</v>
      </c>
      <c r="AB14" s="77">
        <f t="shared" si="12"/>
        <v>26671550</v>
      </c>
      <c r="AC14" s="39">
        <f t="shared" si="13"/>
        <v>0.2562604798752527</v>
      </c>
      <c r="AD14" s="76">
        <v>36271330</v>
      </c>
      <c r="AE14" s="77">
        <v>3858260</v>
      </c>
      <c r="AF14" s="77">
        <f t="shared" si="14"/>
        <v>40129590</v>
      </c>
      <c r="AG14" s="39">
        <f t="shared" si="15"/>
        <v>0.9105820552402087</v>
      </c>
      <c r="AH14" s="39">
        <f t="shared" si="16"/>
        <v>-1</v>
      </c>
      <c r="AI14" s="12">
        <v>85007825</v>
      </c>
      <c r="AJ14" s="12">
        <v>85007825</v>
      </c>
      <c r="AK14" s="12">
        <v>77406600</v>
      </c>
      <c r="AL14" s="12"/>
    </row>
    <row r="15" spans="1:38" s="13" customFormat="1" ht="12.75">
      <c r="A15" s="29" t="s">
        <v>96</v>
      </c>
      <c r="B15" s="59" t="s">
        <v>66</v>
      </c>
      <c r="C15" s="131" t="s">
        <v>67</v>
      </c>
      <c r="D15" s="76">
        <v>1031083580</v>
      </c>
      <c r="E15" s="77">
        <v>0</v>
      </c>
      <c r="F15" s="78">
        <f t="shared" si="0"/>
        <v>1031083580</v>
      </c>
      <c r="G15" s="76">
        <v>1031083580</v>
      </c>
      <c r="H15" s="77">
        <v>0</v>
      </c>
      <c r="I15" s="79">
        <f t="shared" si="1"/>
        <v>1031083580</v>
      </c>
      <c r="J15" s="76">
        <v>321838392</v>
      </c>
      <c r="K15" s="77">
        <v>18186136</v>
      </c>
      <c r="L15" s="77">
        <f t="shared" si="2"/>
        <v>340024528</v>
      </c>
      <c r="M15" s="39">
        <f t="shared" si="3"/>
        <v>0.32977397234858496</v>
      </c>
      <c r="N15" s="104">
        <v>285621608</v>
      </c>
      <c r="O15" s="105">
        <v>20627376</v>
      </c>
      <c r="P15" s="106">
        <f t="shared" si="4"/>
        <v>306248984</v>
      </c>
      <c r="Q15" s="39">
        <f t="shared" si="5"/>
        <v>0.29701664340343775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607460000</v>
      </c>
      <c r="AA15" s="77">
        <f t="shared" si="11"/>
        <v>38813512</v>
      </c>
      <c r="AB15" s="77">
        <f t="shared" si="12"/>
        <v>646273512</v>
      </c>
      <c r="AC15" s="39">
        <f t="shared" si="13"/>
        <v>0.6267906157520228</v>
      </c>
      <c r="AD15" s="76">
        <v>194642473</v>
      </c>
      <c r="AE15" s="77">
        <v>24267131</v>
      </c>
      <c r="AF15" s="77">
        <f t="shared" si="14"/>
        <v>218909604</v>
      </c>
      <c r="AG15" s="39">
        <f t="shared" si="15"/>
        <v>0.47121481417087374</v>
      </c>
      <c r="AH15" s="39">
        <f t="shared" si="16"/>
        <v>0.3989746379514716</v>
      </c>
      <c r="AI15" s="12">
        <v>1076104882</v>
      </c>
      <c r="AJ15" s="12">
        <v>1045762387</v>
      </c>
      <c r="AK15" s="12">
        <v>507076562</v>
      </c>
      <c r="AL15" s="12"/>
    </row>
    <row r="16" spans="1:38" s="13" customFormat="1" ht="12.75">
      <c r="A16" s="29" t="s">
        <v>115</v>
      </c>
      <c r="B16" s="59" t="s">
        <v>458</v>
      </c>
      <c r="C16" s="131" t="s">
        <v>459</v>
      </c>
      <c r="D16" s="76">
        <v>300226119</v>
      </c>
      <c r="E16" s="77">
        <v>37000000</v>
      </c>
      <c r="F16" s="78">
        <f t="shared" si="0"/>
        <v>337226119</v>
      </c>
      <c r="G16" s="76">
        <v>300226119</v>
      </c>
      <c r="H16" s="77">
        <v>37000000</v>
      </c>
      <c r="I16" s="79">
        <f t="shared" si="1"/>
        <v>337226119</v>
      </c>
      <c r="J16" s="76">
        <v>104594267</v>
      </c>
      <c r="K16" s="77">
        <v>8397201</v>
      </c>
      <c r="L16" s="77">
        <f t="shared" si="2"/>
        <v>112991468</v>
      </c>
      <c r="M16" s="39">
        <f t="shared" si="3"/>
        <v>0.3350614369226839</v>
      </c>
      <c r="N16" s="104">
        <v>92751965</v>
      </c>
      <c r="O16" s="105">
        <v>4699863</v>
      </c>
      <c r="P16" s="106">
        <f t="shared" si="4"/>
        <v>97451828</v>
      </c>
      <c r="Q16" s="39">
        <f t="shared" si="5"/>
        <v>0.2889806646323264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197346232</v>
      </c>
      <c r="AA16" s="77">
        <f t="shared" si="11"/>
        <v>13097064</v>
      </c>
      <c r="AB16" s="77">
        <f t="shared" si="12"/>
        <v>210443296</v>
      </c>
      <c r="AC16" s="39">
        <f t="shared" si="13"/>
        <v>0.6240421015550104</v>
      </c>
      <c r="AD16" s="76">
        <v>116531955</v>
      </c>
      <c r="AE16" s="77">
        <v>52770061</v>
      </c>
      <c r="AF16" s="77">
        <f t="shared" si="14"/>
        <v>169302016</v>
      </c>
      <c r="AG16" s="39">
        <f t="shared" si="15"/>
        <v>0.832221838490267</v>
      </c>
      <c r="AH16" s="39">
        <f t="shared" si="16"/>
        <v>-0.424390622731864</v>
      </c>
      <c r="AI16" s="12">
        <v>373709936</v>
      </c>
      <c r="AJ16" s="12">
        <v>399491090</v>
      </c>
      <c r="AK16" s="12">
        <v>311009570</v>
      </c>
      <c r="AL16" s="12"/>
    </row>
    <row r="17" spans="1:38" s="55" customFormat="1" ht="12.75">
      <c r="A17" s="60"/>
      <c r="B17" s="61" t="s">
        <v>460</v>
      </c>
      <c r="C17" s="135"/>
      <c r="D17" s="80">
        <f>SUM(D9:D16)</f>
        <v>2571962456</v>
      </c>
      <c r="E17" s="81">
        <f>SUM(E9:E16)</f>
        <v>185285505</v>
      </c>
      <c r="F17" s="89">
        <f t="shared" si="0"/>
        <v>2757247961</v>
      </c>
      <c r="G17" s="80">
        <f>SUM(G9:G16)</f>
        <v>2571962456</v>
      </c>
      <c r="H17" s="81">
        <f>SUM(H9:H16)</f>
        <v>185285505</v>
      </c>
      <c r="I17" s="82">
        <f t="shared" si="1"/>
        <v>2757247961</v>
      </c>
      <c r="J17" s="80">
        <f>SUM(J9:J16)</f>
        <v>780932976</v>
      </c>
      <c r="K17" s="81">
        <f>SUM(K9:K16)</f>
        <v>53466734</v>
      </c>
      <c r="L17" s="81">
        <f t="shared" si="2"/>
        <v>834399710</v>
      </c>
      <c r="M17" s="43">
        <f t="shared" si="3"/>
        <v>0.30262048310569045</v>
      </c>
      <c r="N17" s="110">
        <f>SUM(N9:N16)</f>
        <v>640832376</v>
      </c>
      <c r="O17" s="111">
        <f>SUM(O9:O16)</f>
        <v>97571718</v>
      </c>
      <c r="P17" s="112">
        <f t="shared" si="4"/>
        <v>738404094</v>
      </c>
      <c r="Q17" s="43">
        <f t="shared" si="5"/>
        <v>0.26780474750344735</v>
      </c>
      <c r="R17" s="110">
        <f>SUM(R9:R16)</f>
        <v>0</v>
      </c>
      <c r="S17" s="112">
        <f>SUM(S9:S16)</f>
        <v>0</v>
      </c>
      <c r="T17" s="112">
        <f t="shared" si="6"/>
        <v>0</v>
      </c>
      <c r="U17" s="43">
        <f t="shared" si="7"/>
        <v>0</v>
      </c>
      <c r="V17" s="110">
        <f>SUM(V9:V16)</f>
        <v>0</v>
      </c>
      <c r="W17" s="112">
        <f>SUM(W9:W16)</f>
        <v>0</v>
      </c>
      <c r="X17" s="112">
        <f t="shared" si="8"/>
        <v>0</v>
      </c>
      <c r="Y17" s="43">
        <f t="shared" si="9"/>
        <v>0</v>
      </c>
      <c r="Z17" s="80">
        <f t="shared" si="10"/>
        <v>1421765352</v>
      </c>
      <c r="AA17" s="81">
        <f t="shared" si="11"/>
        <v>151038452</v>
      </c>
      <c r="AB17" s="81">
        <f t="shared" si="12"/>
        <v>1572803804</v>
      </c>
      <c r="AC17" s="43">
        <f t="shared" si="13"/>
        <v>0.5704252306091379</v>
      </c>
      <c r="AD17" s="80">
        <f>SUM(AD9:AD16)</f>
        <v>648772630</v>
      </c>
      <c r="AE17" s="81">
        <f>SUM(AE9:AE16)</f>
        <v>122297788</v>
      </c>
      <c r="AF17" s="81">
        <f t="shared" si="14"/>
        <v>771070418</v>
      </c>
      <c r="AG17" s="43">
        <f t="shared" si="15"/>
        <v>0.6016207377700176</v>
      </c>
      <c r="AH17" s="43">
        <f t="shared" si="16"/>
        <v>-0.04236490369417856</v>
      </c>
      <c r="AI17" s="62">
        <f>SUM(AI9:AI16)</f>
        <v>2820951720</v>
      </c>
      <c r="AJ17" s="62">
        <f>SUM(AJ9:AJ16)</f>
        <v>2816390379</v>
      </c>
      <c r="AK17" s="62">
        <f>SUM(AK9:AK16)</f>
        <v>1697143055</v>
      </c>
      <c r="AL17" s="62"/>
    </row>
    <row r="18" spans="1:38" s="13" customFormat="1" ht="12.75">
      <c r="A18" s="29" t="s">
        <v>96</v>
      </c>
      <c r="B18" s="59" t="s">
        <v>461</v>
      </c>
      <c r="C18" s="131" t="s">
        <v>462</v>
      </c>
      <c r="D18" s="76">
        <v>218829911</v>
      </c>
      <c r="E18" s="77">
        <v>0</v>
      </c>
      <c r="F18" s="78">
        <f t="shared" si="0"/>
        <v>218829911</v>
      </c>
      <c r="G18" s="76">
        <v>218829911</v>
      </c>
      <c r="H18" s="77">
        <v>0</v>
      </c>
      <c r="I18" s="79">
        <f t="shared" si="1"/>
        <v>218829911</v>
      </c>
      <c r="J18" s="76">
        <v>64769307</v>
      </c>
      <c r="K18" s="77">
        <v>0</v>
      </c>
      <c r="L18" s="77">
        <f t="shared" si="2"/>
        <v>64769307</v>
      </c>
      <c r="M18" s="39">
        <f t="shared" si="3"/>
        <v>0.2959801368287355</v>
      </c>
      <c r="N18" s="104">
        <v>32599701</v>
      </c>
      <c r="O18" s="105">
        <v>0</v>
      </c>
      <c r="P18" s="106">
        <f t="shared" si="4"/>
        <v>32599701</v>
      </c>
      <c r="Q18" s="39">
        <f t="shared" si="5"/>
        <v>0.1489727837068855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97369008</v>
      </c>
      <c r="AA18" s="77">
        <f t="shared" si="11"/>
        <v>0</v>
      </c>
      <c r="AB18" s="77">
        <f t="shared" si="12"/>
        <v>97369008</v>
      </c>
      <c r="AC18" s="39">
        <f t="shared" si="13"/>
        <v>0.4449529205356209</v>
      </c>
      <c r="AD18" s="76">
        <v>49078632</v>
      </c>
      <c r="AE18" s="77">
        <v>15189140</v>
      </c>
      <c r="AF18" s="77">
        <f t="shared" si="14"/>
        <v>64267772</v>
      </c>
      <c r="AG18" s="39">
        <f t="shared" si="15"/>
        <v>0.5293008852342702</v>
      </c>
      <c r="AH18" s="39">
        <f t="shared" si="16"/>
        <v>-0.49275196594647785</v>
      </c>
      <c r="AI18" s="12">
        <v>224322540</v>
      </c>
      <c r="AJ18" s="12">
        <v>224322540</v>
      </c>
      <c r="AK18" s="12">
        <v>118734119</v>
      </c>
      <c r="AL18" s="12"/>
    </row>
    <row r="19" spans="1:38" s="13" customFormat="1" ht="12.75">
      <c r="A19" s="29" t="s">
        <v>96</v>
      </c>
      <c r="B19" s="59" t="s">
        <v>60</v>
      </c>
      <c r="C19" s="131" t="s">
        <v>61</v>
      </c>
      <c r="D19" s="76">
        <v>0</v>
      </c>
      <c r="E19" s="77">
        <v>0</v>
      </c>
      <c r="F19" s="78">
        <f t="shared" si="0"/>
        <v>0</v>
      </c>
      <c r="G19" s="76">
        <v>0</v>
      </c>
      <c r="H19" s="77">
        <v>0</v>
      </c>
      <c r="I19" s="79">
        <f t="shared" si="1"/>
        <v>0</v>
      </c>
      <c r="J19" s="76">
        <v>367324474</v>
      </c>
      <c r="K19" s="77">
        <v>253544</v>
      </c>
      <c r="L19" s="77">
        <f t="shared" si="2"/>
        <v>367578018</v>
      </c>
      <c r="M19" s="39">
        <f t="shared" si="3"/>
        <v>0</v>
      </c>
      <c r="N19" s="104">
        <v>292168401</v>
      </c>
      <c r="O19" s="105">
        <v>3756510</v>
      </c>
      <c r="P19" s="106">
        <f t="shared" si="4"/>
        <v>295924911</v>
      </c>
      <c r="Q19" s="39">
        <f t="shared" si="5"/>
        <v>0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659492875</v>
      </c>
      <c r="AA19" s="77">
        <f t="shared" si="11"/>
        <v>4010054</v>
      </c>
      <c r="AB19" s="77">
        <f t="shared" si="12"/>
        <v>663502929</v>
      </c>
      <c r="AC19" s="39">
        <f t="shared" si="13"/>
        <v>0</v>
      </c>
      <c r="AD19" s="76">
        <v>265669780</v>
      </c>
      <c r="AE19" s="77">
        <v>23548906</v>
      </c>
      <c r="AF19" s="77">
        <f t="shared" si="14"/>
        <v>289218686</v>
      </c>
      <c r="AG19" s="39">
        <f t="shared" si="15"/>
        <v>0.4555629845198135</v>
      </c>
      <c r="AH19" s="39">
        <f t="shared" si="16"/>
        <v>0.02318738492574446</v>
      </c>
      <c r="AI19" s="12">
        <v>1371508670</v>
      </c>
      <c r="AJ19" s="12">
        <v>1371508670</v>
      </c>
      <c r="AK19" s="12">
        <v>624808583</v>
      </c>
      <c r="AL19" s="12"/>
    </row>
    <row r="20" spans="1:38" s="13" customFormat="1" ht="12.75">
      <c r="A20" s="29" t="s">
        <v>96</v>
      </c>
      <c r="B20" s="59" t="s">
        <v>88</v>
      </c>
      <c r="C20" s="131" t="s">
        <v>89</v>
      </c>
      <c r="D20" s="76">
        <v>851780642</v>
      </c>
      <c r="E20" s="77">
        <v>208479650</v>
      </c>
      <c r="F20" s="78">
        <f t="shared" si="0"/>
        <v>1060260292</v>
      </c>
      <c r="G20" s="76">
        <v>851780642</v>
      </c>
      <c r="H20" s="77">
        <v>362478957</v>
      </c>
      <c r="I20" s="79">
        <f t="shared" si="1"/>
        <v>1214259599</v>
      </c>
      <c r="J20" s="76">
        <v>225029942</v>
      </c>
      <c r="K20" s="77">
        <v>33418778</v>
      </c>
      <c r="L20" s="77">
        <f t="shared" si="2"/>
        <v>258448720</v>
      </c>
      <c r="M20" s="39">
        <f t="shared" si="3"/>
        <v>0.2437596899082966</v>
      </c>
      <c r="N20" s="104">
        <v>202995810</v>
      </c>
      <c r="O20" s="105">
        <v>50766786</v>
      </c>
      <c r="P20" s="106">
        <f t="shared" si="4"/>
        <v>253762596</v>
      </c>
      <c r="Q20" s="39">
        <f t="shared" si="5"/>
        <v>0.23933990352625598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428025752</v>
      </c>
      <c r="AA20" s="77">
        <f t="shared" si="11"/>
        <v>84185564</v>
      </c>
      <c r="AB20" s="77">
        <f t="shared" si="12"/>
        <v>512211316</v>
      </c>
      <c r="AC20" s="39">
        <f t="shared" si="13"/>
        <v>0.48309959343455255</v>
      </c>
      <c r="AD20" s="76">
        <v>184157154</v>
      </c>
      <c r="AE20" s="77">
        <v>86212780</v>
      </c>
      <c r="AF20" s="77">
        <f t="shared" si="14"/>
        <v>270369934</v>
      </c>
      <c r="AG20" s="39">
        <f t="shared" si="15"/>
        <v>0.5032078392707817</v>
      </c>
      <c r="AH20" s="39">
        <f t="shared" si="16"/>
        <v>-0.06142449995937793</v>
      </c>
      <c r="AI20" s="12">
        <v>1000098736</v>
      </c>
      <c r="AJ20" s="12">
        <v>1147237823</v>
      </c>
      <c r="AK20" s="12">
        <v>503257524</v>
      </c>
      <c r="AL20" s="12"/>
    </row>
    <row r="21" spans="1:38" s="13" customFormat="1" ht="12.75">
      <c r="A21" s="29" t="s">
        <v>96</v>
      </c>
      <c r="B21" s="59" t="s">
        <v>463</v>
      </c>
      <c r="C21" s="131" t="s">
        <v>464</v>
      </c>
      <c r="D21" s="76">
        <v>161638610</v>
      </c>
      <c r="E21" s="77">
        <v>13131000</v>
      </c>
      <c r="F21" s="79">
        <f t="shared" si="0"/>
        <v>174769610</v>
      </c>
      <c r="G21" s="76">
        <v>161638610</v>
      </c>
      <c r="H21" s="77">
        <v>13131000</v>
      </c>
      <c r="I21" s="79">
        <f t="shared" si="1"/>
        <v>174769610</v>
      </c>
      <c r="J21" s="76">
        <v>44999742</v>
      </c>
      <c r="K21" s="77">
        <v>0</v>
      </c>
      <c r="L21" s="77">
        <f t="shared" si="2"/>
        <v>44999742</v>
      </c>
      <c r="M21" s="39">
        <f t="shared" si="3"/>
        <v>0.25748035942862146</v>
      </c>
      <c r="N21" s="104">
        <v>19285545</v>
      </c>
      <c r="O21" s="105">
        <v>15743</v>
      </c>
      <c r="P21" s="106">
        <f t="shared" si="4"/>
        <v>19301288</v>
      </c>
      <c r="Q21" s="39">
        <f t="shared" si="5"/>
        <v>0.11043846810666912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64285287</v>
      </c>
      <c r="AA21" s="77">
        <f t="shared" si="11"/>
        <v>15743</v>
      </c>
      <c r="AB21" s="77">
        <f t="shared" si="12"/>
        <v>64301030</v>
      </c>
      <c r="AC21" s="39">
        <f t="shared" si="13"/>
        <v>0.3679188275352906</v>
      </c>
      <c r="AD21" s="76">
        <v>37228989</v>
      </c>
      <c r="AE21" s="77">
        <v>2858342</v>
      </c>
      <c r="AF21" s="77">
        <f t="shared" si="14"/>
        <v>40087331</v>
      </c>
      <c r="AG21" s="39">
        <f t="shared" si="15"/>
        <v>0.4673902712162318</v>
      </c>
      <c r="AH21" s="39">
        <f t="shared" si="16"/>
        <v>-0.518519005418445</v>
      </c>
      <c r="AI21" s="12">
        <v>150397525</v>
      </c>
      <c r="AJ21" s="12">
        <v>150397525</v>
      </c>
      <c r="AK21" s="12">
        <v>70294340</v>
      </c>
      <c r="AL21" s="12"/>
    </row>
    <row r="22" spans="1:38" s="13" customFormat="1" ht="12.75">
      <c r="A22" s="29" t="s">
        <v>96</v>
      </c>
      <c r="B22" s="59" t="s">
        <v>465</v>
      </c>
      <c r="C22" s="131" t="s">
        <v>466</v>
      </c>
      <c r="D22" s="76">
        <v>0</v>
      </c>
      <c r="E22" s="77">
        <v>0</v>
      </c>
      <c r="F22" s="78">
        <f t="shared" si="0"/>
        <v>0</v>
      </c>
      <c r="G22" s="76">
        <v>0</v>
      </c>
      <c r="H22" s="77">
        <v>0</v>
      </c>
      <c r="I22" s="79">
        <f t="shared" si="1"/>
        <v>0</v>
      </c>
      <c r="J22" s="76">
        <v>94887003</v>
      </c>
      <c r="K22" s="77">
        <v>18728002</v>
      </c>
      <c r="L22" s="77">
        <f t="shared" si="2"/>
        <v>113615005</v>
      </c>
      <c r="M22" s="39">
        <f t="shared" si="3"/>
        <v>0</v>
      </c>
      <c r="N22" s="104">
        <v>13503747</v>
      </c>
      <c r="O22" s="105">
        <v>16767130</v>
      </c>
      <c r="P22" s="106">
        <f t="shared" si="4"/>
        <v>30270877</v>
      </c>
      <c r="Q22" s="39">
        <f t="shared" si="5"/>
        <v>0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108390750</v>
      </c>
      <c r="AA22" s="77">
        <f t="shared" si="11"/>
        <v>35495132</v>
      </c>
      <c r="AB22" s="77">
        <f t="shared" si="12"/>
        <v>143885882</v>
      </c>
      <c r="AC22" s="39">
        <f t="shared" si="13"/>
        <v>0</v>
      </c>
      <c r="AD22" s="76">
        <v>54825692</v>
      </c>
      <c r="AE22" s="77">
        <v>49612000</v>
      </c>
      <c r="AF22" s="77">
        <f t="shared" si="14"/>
        <v>104437692</v>
      </c>
      <c r="AG22" s="39">
        <f t="shared" si="15"/>
        <v>0.39908990047631954</v>
      </c>
      <c r="AH22" s="39">
        <f t="shared" si="16"/>
        <v>-0.7101537153846716</v>
      </c>
      <c r="AI22" s="12">
        <v>309876000</v>
      </c>
      <c r="AJ22" s="12">
        <v>309876000</v>
      </c>
      <c r="AK22" s="12">
        <v>123668382</v>
      </c>
      <c r="AL22" s="12"/>
    </row>
    <row r="23" spans="1:38" s="13" customFormat="1" ht="12.75">
      <c r="A23" s="29" t="s">
        <v>96</v>
      </c>
      <c r="B23" s="59" t="s">
        <v>467</v>
      </c>
      <c r="C23" s="131" t="s">
        <v>468</v>
      </c>
      <c r="D23" s="76">
        <v>299876400</v>
      </c>
      <c r="E23" s="77">
        <v>214900000</v>
      </c>
      <c r="F23" s="78">
        <f t="shared" si="0"/>
        <v>514776400</v>
      </c>
      <c r="G23" s="76">
        <v>297450971</v>
      </c>
      <c r="H23" s="77">
        <v>174069894</v>
      </c>
      <c r="I23" s="79">
        <f t="shared" si="1"/>
        <v>471520865</v>
      </c>
      <c r="J23" s="76">
        <v>24867155</v>
      </c>
      <c r="K23" s="77">
        <v>9021668</v>
      </c>
      <c r="L23" s="77">
        <f t="shared" si="2"/>
        <v>33888823</v>
      </c>
      <c r="M23" s="39">
        <f t="shared" si="3"/>
        <v>0.065832122451612</v>
      </c>
      <c r="N23" s="104">
        <v>89461005</v>
      </c>
      <c r="O23" s="105">
        <v>32585535</v>
      </c>
      <c r="P23" s="106">
        <f t="shared" si="4"/>
        <v>122046540</v>
      </c>
      <c r="Q23" s="39">
        <f t="shared" si="5"/>
        <v>0.23708650979337825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114328160</v>
      </c>
      <c r="AA23" s="77">
        <f t="shared" si="11"/>
        <v>41607203</v>
      </c>
      <c r="AB23" s="77">
        <f t="shared" si="12"/>
        <v>155935363</v>
      </c>
      <c r="AC23" s="39">
        <f t="shared" si="13"/>
        <v>0.30291863224499027</v>
      </c>
      <c r="AD23" s="76">
        <v>114148851</v>
      </c>
      <c r="AE23" s="77">
        <v>8459380</v>
      </c>
      <c r="AF23" s="77">
        <f t="shared" si="14"/>
        <v>122608231</v>
      </c>
      <c r="AG23" s="39">
        <f t="shared" si="15"/>
        <v>0.510494690213305</v>
      </c>
      <c r="AH23" s="39">
        <f t="shared" si="16"/>
        <v>-0.004581185091888318</v>
      </c>
      <c r="AI23" s="12">
        <v>441004156</v>
      </c>
      <c r="AJ23" s="12">
        <v>275365960</v>
      </c>
      <c r="AK23" s="12">
        <v>225130280</v>
      </c>
      <c r="AL23" s="12"/>
    </row>
    <row r="24" spans="1:38" s="13" customFormat="1" ht="12.75">
      <c r="A24" s="29" t="s">
        <v>115</v>
      </c>
      <c r="B24" s="59" t="s">
        <v>469</v>
      </c>
      <c r="C24" s="131" t="s">
        <v>470</v>
      </c>
      <c r="D24" s="76">
        <v>325207000</v>
      </c>
      <c r="E24" s="77">
        <v>36007082</v>
      </c>
      <c r="F24" s="78">
        <f t="shared" si="0"/>
        <v>361214082</v>
      </c>
      <c r="G24" s="76">
        <v>325207000</v>
      </c>
      <c r="H24" s="77">
        <v>36007082</v>
      </c>
      <c r="I24" s="79">
        <f t="shared" si="1"/>
        <v>361214082</v>
      </c>
      <c r="J24" s="76">
        <v>125768074</v>
      </c>
      <c r="K24" s="77">
        <v>86108</v>
      </c>
      <c r="L24" s="77">
        <f t="shared" si="2"/>
        <v>125854182</v>
      </c>
      <c r="M24" s="39">
        <f t="shared" si="3"/>
        <v>0.3484199212366255</v>
      </c>
      <c r="N24" s="104">
        <v>103939121</v>
      </c>
      <c r="O24" s="105">
        <v>2728975</v>
      </c>
      <c r="P24" s="106">
        <f t="shared" si="4"/>
        <v>106668096</v>
      </c>
      <c r="Q24" s="39">
        <f t="shared" si="5"/>
        <v>0.295304367452651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229707195</v>
      </c>
      <c r="AA24" s="77">
        <f t="shared" si="11"/>
        <v>2815083</v>
      </c>
      <c r="AB24" s="77">
        <f t="shared" si="12"/>
        <v>232522278</v>
      </c>
      <c r="AC24" s="39">
        <f t="shared" si="13"/>
        <v>0.6437242886892766</v>
      </c>
      <c r="AD24" s="76">
        <v>100496425</v>
      </c>
      <c r="AE24" s="77">
        <v>2563128</v>
      </c>
      <c r="AF24" s="77">
        <f t="shared" si="14"/>
        <v>103059553</v>
      </c>
      <c r="AG24" s="39">
        <f t="shared" si="15"/>
        <v>0.6991566466388981</v>
      </c>
      <c r="AH24" s="39">
        <f t="shared" si="16"/>
        <v>0.03501415341865499</v>
      </c>
      <c r="AI24" s="12">
        <v>325548000</v>
      </c>
      <c r="AJ24" s="12">
        <v>333255147</v>
      </c>
      <c r="AK24" s="12">
        <v>227609048</v>
      </c>
      <c r="AL24" s="12"/>
    </row>
    <row r="25" spans="1:38" s="55" customFormat="1" ht="12.75">
      <c r="A25" s="60"/>
      <c r="B25" s="61" t="s">
        <v>471</v>
      </c>
      <c r="C25" s="135"/>
      <c r="D25" s="80">
        <f>SUM(D18:D24)</f>
        <v>1857332563</v>
      </c>
      <c r="E25" s="81">
        <f>SUM(E18:E24)</f>
        <v>472517732</v>
      </c>
      <c r="F25" s="89">
        <f t="shared" si="0"/>
        <v>2329850295</v>
      </c>
      <c r="G25" s="80">
        <f>SUM(G18:G24)</f>
        <v>1854907134</v>
      </c>
      <c r="H25" s="81">
        <f>SUM(H18:H24)</f>
        <v>585686933</v>
      </c>
      <c r="I25" s="82">
        <f t="shared" si="1"/>
        <v>2440594067</v>
      </c>
      <c r="J25" s="80">
        <f>SUM(J18:J24)</f>
        <v>947645697</v>
      </c>
      <c r="K25" s="81">
        <f>SUM(K18:K24)</f>
        <v>61508100</v>
      </c>
      <c r="L25" s="81">
        <f t="shared" si="2"/>
        <v>1009153797</v>
      </c>
      <c r="M25" s="43">
        <f t="shared" si="3"/>
        <v>0.43314104737360387</v>
      </c>
      <c r="N25" s="110">
        <f>SUM(N18:N24)</f>
        <v>753953330</v>
      </c>
      <c r="O25" s="111">
        <f>SUM(O18:O24)</f>
        <v>106620679</v>
      </c>
      <c r="P25" s="112">
        <f t="shared" si="4"/>
        <v>860574009</v>
      </c>
      <c r="Q25" s="43">
        <f t="shared" si="5"/>
        <v>0.3693688005820992</v>
      </c>
      <c r="R25" s="110">
        <f>SUM(R18:R24)</f>
        <v>0</v>
      </c>
      <c r="S25" s="112">
        <f>SUM(S18:S24)</f>
        <v>0</v>
      </c>
      <c r="T25" s="112">
        <f t="shared" si="6"/>
        <v>0</v>
      </c>
      <c r="U25" s="43">
        <f t="shared" si="7"/>
        <v>0</v>
      </c>
      <c r="V25" s="110">
        <f>SUM(V18:V24)</f>
        <v>0</v>
      </c>
      <c r="W25" s="112">
        <f>SUM(W18:W24)</f>
        <v>0</v>
      </c>
      <c r="X25" s="112">
        <f t="shared" si="8"/>
        <v>0</v>
      </c>
      <c r="Y25" s="43">
        <f t="shared" si="9"/>
        <v>0</v>
      </c>
      <c r="Z25" s="80">
        <f t="shared" si="10"/>
        <v>1701599027</v>
      </c>
      <c r="AA25" s="81">
        <f t="shared" si="11"/>
        <v>168128779</v>
      </c>
      <c r="AB25" s="81">
        <f t="shared" si="12"/>
        <v>1869727806</v>
      </c>
      <c r="AC25" s="43">
        <f t="shared" si="13"/>
        <v>0.8025098479557031</v>
      </c>
      <c r="AD25" s="80">
        <f>SUM(AD18:AD24)</f>
        <v>805605523</v>
      </c>
      <c r="AE25" s="81">
        <f>SUM(AE18:AE24)</f>
        <v>188443676</v>
      </c>
      <c r="AF25" s="81">
        <f t="shared" si="14"/>
        <v>994049199</v>
      </c>
      <c r="AG25" s="43">
        <f t="shared" si="15"/>
        <v>0.495323913102437</v>
      </c>
      <c r="AH25" s="43">
        <f t="shared" si="16"/>
        <v>-0.13427422921750176</v>
      </c>
      <c r="AI25" s="62">
        <f>SUM(AI18:AI24)</f>
        <v>3822755627</v>
      </c>
      <c r="AJ25" s="62">
        <f>SUM(AJ18:AJ24)</f>
        <v>3811963665</v>
      </c>
      <c r="AK25" s="62">
        <f>SUM(AK18:AK24)</f>
        <v>1893502276</v>
      </c>
      <c r="AL25" s="62"/>
    </row>
    <row r="26" spans="1:38" s="13" customFormat="1" ht="12.75">
      <c r="A26" s="29" t="s">
        <v>96</v>
      </c>
      <c r="B26" s="59" t="s">
        <v>472</v>
      </c>
      <c r="C26" s="131" t="s">
        <v>473</v>
      </c>
      <c r="D26" s="76">
        <v>276668174</v>
      </c>
      <c r="E26" s="77">
        <v>0</v>
      </c>
      <c r="F26" s="78">
        <f t="shared" si="0"/>
        <v>276668174</v>
      </c>
      <c r="G26" s="76">
        <v>276668174</v>
      </c>
      <c r="H26" s="77">
        <v>0</v>
      </c>
      <c r="I26" s="79">
        <f t="shared" si="1"/>
        <v>276668174</v>
      </c>
      <c r="J26" s="76">
        <v>0</v>
      </c>
      <c r="K26" s="77">
        <v>1593691</v>
      </c>
      <c r="L26" s="77">
        <f t="shared" si="2"/>
        <v>1593691</v>
      </c>
      <c r="M26" s="39">
        <f t="shared" si="3"/>
        <v>0.005760297532451275</v>
      </c>
      <c r="N26" s="104">
        <v>0</v>
      </c>
      <c r="O26" s="105">
        <v>5045896</v>
      </c>
      <c r="P26" s="106">
        <f t="shared" si="4"/>
        <v>5045896</v>
      </c>
      <c r="Q26" s="39">
        <f t="shared" si="5"/>
        <v>0.018238078948683126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0</v>
      </c>
      <c r="AA26" s="77">
        <f t="shared" si="11"/>
        <v>6639587</v>
      </c>
      <c r="AB26" s="77">
        <f t="shared" si="12"/>
        <v>6639587</v>
      </c>
      <c r="AC26" s="39">
        <f t="shared" si="13"/>
        <v>0.0239983764811344</v>
      </c>
      <c r="AD26" s="76">
        <v>67320605</v>
      </c>
      <c r="AE26" s="77">
        <v>0</v>
      </c>
      <c r="AF26" s="77">
        <f t="shared" si="14"/>
        <v>67320605</v>
      </c>
      <c r="AG26" s="39">
        <f t="shared" si="15"/>
        <v>0.49373290111441404</v>
      </c>
      <c r="AH26" s="39">
        <f t="shared" si="16"/>
        <v>-0.9250467817394095</v>
      </c>
      <c r="AI26" s="12">
        <v>237262173</v>
      </c>
      <c r="AJ26" s="12">
        <v>237053973</v>
      </c>
      <c r="AK26" s="12">
        <v>117144141</v>
      </c>
      <c r="AL26" s="12"/>
    </row>
    <row r="27" spans="1:38" s="13" customFormat="1" ht="12.75">
      <c r="A27" s="29" t="s">
        <v>96</v>
      </c>
      <c r="B27" s="59" t="s">
        <v>72</v>
      </c>
      <c r="C27" s="131" t="s">
        <v>73</v>
      </c>
      <c r="D27" s="76">
        <v>1320401370</v>
      </c>
      <c r="E27" s="77">
        <v>640400269</v>
      </c>
      <c r="F27" s="78">
        <f t="shared" si="0"/>
        <v>1960801639</v>
      </c>
      <c r="G27" s="76">
        <v>1320401370</v>
      </c>
      <c r="H27" s="77">
        <v>640400269</v>
      </c>
      <c r="I27" s="79">
        <f t="shared" si="1"/>
        <v>1960801639</v>
      </c>
      <c r="J27" s="76">
        <v>358946633</v>
      </c>
      <c r="K27" s="77">
        <v>30594624</v>
      </c>
      <c r="L27" s="77">
        <f t="shared" si="2"/>
        <v>389541257</v>
      </c>
      <c r="M27" s="39">
        <f t="shared" si="3"/>
        <v>0.19866428569422467</v>
      </c>
      <c r="N27" s="104">
        <v>343204394</v>
      </c>
      <c r="O27" s="105">
        <v>57384951</v>
      </c>
      <c r="P27" s="106">
        <f t="shared" si="4"/>
        <v>400589345</v>
      </c>
      <c r="Q27" s="39">
        <f t="shared" si="5"/>
        <v>0.20429876078862252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702151027</v>
      </c>
      <c r="AA27" s="77">
        <f t="shared" si="11"/>
        <v>87979575</v>
      </c>
      <c r="AB27" s="77">
        <f t="shared" si="12"/>
        <v>790130602</v>
      </c>
      <c r="AC27" s="39">
        <f t="shared" si="13"/>
        <v>0.4029630464828472</v>
      </c>
      <c r="AD27" s="76">
        <v>312272751</v>
      </c>
      <c r="AE27" s="77">
        <v>132282357</v>
      </c>
      <c r="AF27" s="77">
        <f t="shared" si="14"/>
        <v>444555108</v>
      </c>
      <c r="AG27" s="39">
        <f t="shared" si="15"/>
        <v>0.4092955068635566</v>
      </c>
      <c r="AH27" s="39">
        <f t="shared" si="16"/>
        <v>-0.0988983417551913</v>
      </c>
      <c r="AI27" s="12">
        <v>1817730399</v>
      </c>
      <c r="AJ27" s="12">
        <v>1902898784</v>
      </c>
      <c r="AK27" s="12">
        <v>743988885</v>
      </c>
      <c r="AL27" s="12"/>
    </row>
    <row r="28" spans="1:38" s="13" customFormat="1" ht="12.75">
      <c r="A28" s="29" t="s">
        <v>96</v>
      </c>
      <c r="B28" s="59" t="s">
        <v>474</v>
      </c>
      <c r="C28" s="131" t="s">
        <v>475</v>
      </c>
      <c r="D28" s="76">
        <v>0</v>
      </c>
      <c r="E28" s="77">
        <v>0</v>
      </c>
      <c r="F28" s="78">
        <f t="shared" si="0"/>
        <v>0</v>
      </c>
      <c r="G28" s="76">
        <v>0</v>
      </c>
      <c r="H28" s="77">
        <v>0</v>
      </c>
      <c r="I28" s="79">
        <f t="shared" si="1"/>
        <v>0</v>
      </c>
      <c r="J28" s="76">
        <v>40085713</v>
      </c>
      <c r="K28" s="77">
        <v>0</v>
      </c>
      <c r="L28" s="77">
        <f t="shared" si="2"/>
        <v>40085713</v>
      </c>
      <c r="M28" s="39">
        <f t="shared" si="3"/>
        <v>0</v>
      </c>
      <c r="N28" s="104">
        <v>29512709</v>
      </c>
      <c r="O28" s="105">
        <v>0</v>
      </c>
      <c r="P28" s="106">
        <f t="shared" si="4"/>
        <v>29512709</v>
      </c>
      <c r="Q28" s="39">
        <f t="shared" si="5"/>
        <v>0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69598422</v>
      </c>
      <c r="AA28" s="77">
        <f t="shared" si="11"/>
        <v>0</v>
      </c>
      <c r="AB28" s="77">
        <f t="shared" si="12"/>
        <v>69598422</v>
      </c>
      <c r="AC28" s="39">
        <f t="shared" si="13"/>
        <v>0</v>
      </c>
      <c r="AD28" s="76">
        <v>38716623</v>
      </c>
      <c r="AE28" s="77">
        <v>14405216</v>
      </c>
      <c r="AF28" s="77">
        <f t="shared" si="14"/>
        <v>53121839</v>
      </c>
      <c r="AG28" s="39">
        <v>0</v>
      </c>
      <c r="AH28" s="39">
        <f t="shared" si="16"/>
        <v>-0.44443359726307663</v>
      </c>
      <c r="AI28" s="12">
        <v>197909</v>
      </c>
      <c r="AJ28" s="12">
        <v>197909</v>
      </c>
      <c r="AK28" s="12">
        <v>99468763</v>
      </c>
      <c r="AL28" s="12"/>
    </row>
    <row r="29" spans="1:38" s="13" customFormat="1" ht="12.75">
      <c r="A29" s="29" t="s">
        <v>96</v>
      </c>
      <c r="B29" s="59" t="s">
        <v>476</v>
      </c>
      <c r="C29" s="131" t="s">
        <v>477</v>
      </c>
      <c r="D29" s="76">
        <v>376113520</v>
      </c>
      <c r="E29" s="77">
        <v>0</v>
      </c>
      <c r="F29" s="78">
        <f t="shared" si="0"/>
        <v>376113520</v>
      </c>
      <c r="G29" s="76">
        <v>376113520</v>
      </c>
      <c r="H29" s="77">
        <v>0</v>
      </c>
      <c r="I29" s="79">
        <f t="shared" si="1"/>
        <v>376113520</v>
      </c>
      <c r="J29" s="76">
        <v>129758523</v>
      </c>
      <c r="K29" s="77">
        <v>69892142</v>
      </c>
      <c r="L29" s="77">
        <f t="shared" si="2"/>
        <v>199650665</v>
      </c>
      <c r="M29" s="39">
        <f t="shared" si="3"/>
        <v>0.5308255470316515</v>
      </c>
      <c r="N29" s="104">
        <v>148396139</v>
      </c>
      <c r="O29" s="105">
        <v>34527011</v>
      </c>
      <c r="P29" s="106">
        <f t="shared" si="4"/>
        <v>182923150</v>
      </c>
      <c r="Q29" s="39">
        <f t="shared" si="5"/>
        <v>0.4863509027806286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278154662</v>
      </c>
      <c r="AA29" s="77">
        <f t="shared" si="11"/>
        <v>104419153</v>
      </c>
      <c r="AB29" s="77">
        <f t="shared" si="12"/>
        <v>382573815</v>
      </c>
      <c r="AC29" s="39">
        <f t="shared" si="13"/>
        <v>1.0171764498122802</v>
      </c>
      <c r="AD29" s="76">
        <v>93520832</v>
      </c>
      <c r="AE29" s="77">
        <v>20212345</v>
      </c>
      <c r="AF29" s="77">
        <f t="shared" si="14"/>
        <v>113733177</v>
      </c>
      <c r="AG29" s="39">
        <f t="shared" si="15"/>
        <v>0.45272572715374915</v>
      </c>
      <c r="AH29" s="39">
        <f t="shared" si="16"/>
        <v>0.6083534710368637</v>
      </c>
      <c r="AI29" s="12">
        <v>517194301</v>
      </c>
      <c r="AJ29" s="12">
        <v>517194301</v>
      </c>
      <c r="AK29" s="12">
        <v>234147166</v>
      </c>
      <c r="AL29" s="12"/>
    </row>
    <row r="30" spans="1:38" s="13" customFormat="1" ht="12.75">
      <c r="A30" s="29" t="s">
        <v>96</v>
      </c>
      <c r="B30" s="59" t="s">
        <v>478</v>
      </c>
      <c r="C30" s="131" t="s">
        <v>479</v>
      </c>
      <c r="D30" s="76">
        <v>918370</v>
      </c>
      <c r="E30" s="77">
        <v>681258</v>
      </c>
      <c r="F30" s="78">
        <f t="shared" si="0"/>
        <v>1599628</v>
      </c>
      <c r="G30" s="76">
        <v>918370</v>
      </c>
      <c r="H30" s="77">
        <v>681258</v>
      </c>
      <c r="I30" s="79">
        <f t="shared" si="1"/>
        <v>1599628</v>
      </c>
      <c r="J30" s="76">
        <v>-9977123</v>
      </c>
      <c r="K30" s="77">
        <v>11771386</v>
      </c>
      <c r="L30" s="77">
        <f t="shared" si="2"/>
        <v>1794263</v>
      </c>
      <c r="M30" s="39">
        <f t="shared" si="3"/>
        <v>1.1216751644757406</v>
      </c>
      <c r="N30" s="104">
        <v>-18540080</v>
      </c>
      <c r="O30" s="105">
        <v>0</v>
      </c>
      <c r="P30" s="106">
        <f t="shared" si="4"/>
        <v>-18540080</v>
      </c>
      <c r="Q30" s="39">
        <f t="shared" si="5"/>
        <v>-11.590244731900167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-28517203</v>
      </c>
      <c r="AA30" s="77">
        <f t="shared" si="11"/>
        <v>11771386</v>
      </c>
      <c r="AB30" s="77">
        <f t="shared" si="12"/>
        <v>-16745817</v>
      </c>
      <c r="AC30" s="39">
        <v>0</v>
      </c>
      <c r="AD30" s="76">
        <v>153685538</v>
      </c>
      <c r="AE30" s="77">
        <v>49666745</v>
      </c>
      <c r="AF30" s="77">
        <f t="shared" si="14"/>
        <v>203352283</v>
      </c>
      <c r="AG30" s="39">
        <f t="shared" si="15"/>
        <v>1.1025381282100404</v>
      </c>
      <c r="AH30" s="39">
        <f t="shared" si="16"/>
        <v>-1.0911722245085391</v>
      </c>
      <c r="AI30" s="12">
        <v>548085000</v>
      </c>
      <c r="AJ30" s="12">
        <v>719345892</v>
      </c>
      <c r="AK30" s="12">
        <v>604284610</v>
      </c>
      <c r="AL30" s="12"/>
    </row>
    <row r="31" spans="1:38" s="13" customFormat="1" ht="12.75">
      <c r="A31" s="29" t="s">
        <v>115</v>
      </c>
      <c r="B31" s="59" t="s">
        <v>480</v>
      </c>
      <c r="C31" s="131" t="s">
        <v>481</v>
      </c>
      <c r="D31" s="76">
        <v>176572000</v>
      </c>
      <c r="E31" s="77">
        <v>16500000</v>
      </c>
      <c r="F31" s="79">
        <f t="shared" si="0"/>
        <v>193072000</v>
      </c>
      <c r="G31" s="76">
        <v>176572000</v>
      </c>
      <c r="H31" s="77">
        <v>14900000</v>
      </c>
      <c r="I31" s="79">
        <f t="shared" si="1"/>
        <v>191472000</v>
      </c>
      <c r="J31" s="76">
        <v>73125620</v>
      </c>
      <c r="K31" s="77">
        <v>1745373</v>
      </c>
      <c r="L31" s="77">
        <f t="shared" si="2"/>
        <v>74870993</v>
      </c>
      <c r="M31" s="39">
        <f t="shared" si="3"/>
        <v>0.38778793921438637</v>
      </c>
      <c r="N31" s="104">
        <v>54882741</v>
      </c>
      <c r="O31" s="105">
        <v>2368156</v>
      </c>
      <c r="P31" s="106">
        <f t="shared" si="4"/>
        <v>57250897</v>
      </c>
      <c r="Q31" s="39">
        <f t="shared" si="5"/>
        <v>0.29652615086599815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128008361</v>
      </c>
      <c r="AA31" s="77">
        <f t="shared" si="11"/>
        <v>4113529</v>
      </c>
      <c r="AB31" s="77">
        <f t="shared" si="12"/>
        <v>132121890</v>
      </c>
      <c r="AC31" s="39">
        <f t="shared" si="13"/>
        <v>0.6843140900803846</v>
      </c>
      <c r="AD31" s="76">
        <v>18924448</v>
      </c>
      <c r="AE31" s="77">
        <v>18758942</v>
      </c>
      <c r="AF31" s="77">
        <f t="shared" si="14"/>
        <v>37683390</v>
      </c>
      <c r="AG31" s="39">
        <f t="shared" si="15"/>
        <v>0.7002478476327622</v>
      </c>
      <c r="AH31" s="39">
        <f t="shared" si="16"/>
        <v>0.5192607936812479</v>
      </c>
      <c r="AI31" s="12">
        <v>232828530</v>
      </c>
      <c r="AJ31" s="12">
        <v>359395594</v>
      </c>
      <c r="AK31" s="12">
        <v>163037677</v>
      </c>
      <c r="AL31" s="12"/>
    </row>
    <row r="32" spans="1:38" s="55" customFormat="1" ht="12.75">
      <c r="A32" s="60"/>
      <c r="B32" s="61" t="s">
        <v>482</v>
      </c>
      <c r="C32" s="135"/>
      <c r="D32" s="80">
        <f>SUM(D26:D31)</f>
        <v>2150673434</v>
      </c>
      <c r="E32" s="81">
        <f>SUM(E26:E31)</f>
        <v>657581527</v>
      </c>
      <c r="F32" s="82">
        <f t="shared" si="0"/>
        <v>2808254961</v>
      </c>
      <c r="G32" s="80">
        <f>SUM(G26:G31)</f>
        <v>2150673434</v>
      </c>
      <c r="H32" s="81">
        <f>SUM(H26:H31)</f>
        <v>655981527</v>
      </c>
      <c r="I32" s="89">
        <f t="shared" si="1"/>
        <v>2806654961</v>
      </c>
      <c r="J32" s="80">
        <f>SUM(J26:J31)</f>
        <v>591939366</v>
      </c>
      <c r="K32" s="91">
        <f>SUM(K26:K31)</f>
        <v>115597216</v>
      </c>
      <c r="L32" s="81">
        <f t="shared" si="2"/>
        <v>707536582</v>
      </c>
      <c r="M32" s="43">
        <f t="shared" si="3"/>
        <v>0.2519488407662427</v>
      </c>
      <c r="N32" s="110">
        <f>SUM(N26:N31)</f>
        <v>557455903</v>
      </c>
      <c r="O32" s="111">
        <f>SUM(O26:O31)</f>
        <v>99326014</v>
      </c>
      <c r="P32" s="112">
        <f t="shared" si="4"/>
        <v>656781917</v>
      </c>
      <c r="Q32" s="43">
        <f t="shared" si="5"/>
        <v>0.2338754586464345</v>
      </c>
      <c r="R32" s="110">
        <f>SUM(R26:R31)</f>
        <v>0</v>
      </c>
      <c r="S32" s="112">
        <f>SUM(S26:S31)</f>
        <v>0</v>
      </c>
      <c r="T32" s="112">
        <f t="shared" si="6"/>
        <v>0</v>
      </c>
      <c r="U32" s="43">
        <f t="shared" si="7"/>
        <v>0</v>
      </c>
      <c r="V32" s="110">
        <f>SUM(V26:V31)</f>
        <v>0</v>
      </c>
      <c r="W32" s="112">
        <f>SUM(W26:W31)</f>
        <v>0</v>
      </c>
      <c r="X32" s="112">
        <f t="shared" si="8"/>
        <v>0</v>
      </c>
      <c r="Y32" s="43">
        <f t="shared" si="9"/>
        <v>0</v>
      </c>
      <c r="Z32" s="80">
        <f t="shared" si="10"/>
        <v>1149395269</v>
      </c>
      <c r="AA32" s="81">
        <f t="shared" si="11"/>
        <v>214923230</v>
      </c>
      <c r="AB32" s="81">
        <f t="shared" si="12"/>
        <v>1364318499</v>
      </c>
      <c r="AC32" s="43">
        <f t="shared" si="13"/>
        <v>0.48582429941267713</v>
      </c>
      <c r="AD32" s="80">
        <f>SUM(AD26:AD31)</f>
        <v>684440797</v>
      </c>
      <c r="AE32" s="81">
        <f>SUM(AE26:AE31)</f>
        <v>235325605</v>
      </c>
      <c r="AF32" s="81">
        <f t="shared" si="14"/>
        <v>919766402</v>
      </c>
      <c r="AG32" s="43">
        <f t="shared" si="15"/>
        <v>0.5851168191564103</v>
      </c>
      <c r="AH32" s="43">
        <f t="shared" si="16"/>
        <v>-0.28592530062866983</v>
      </c>
      <c r="AI32" s="62">
        <f>SUM(AI26:AI31)</f>
        <v>3353298312</v>
      </c>
      <c r="AJ32" s="62">
        <f>SUM(AJ26:AJ31)</f>
        <v>3736086453</v>
      </c>
      <c r="AK32" s="62">
        <f>SUM(AK26:AK31)</f>
        <v>1962071242</v>
      </c>
      <c r="AL32" s="62"/>
    </row>
    <row r="33" spans="1:38" s="55" customFormat="1" ht="12.75">
      <c r="A33" s="60"/>
      <c r="B33" s="61" t="s">
        <v>483</v>
      </c>
      <c r="C33" s="135"/>
      <c r="D33" s="80">
        <f>SUM(D9:D16,D18:D24,D26:D31)</f>
        <v>6579968453</v>
      </c>
      <c r="E33" s="81">
        <f>SUM(E9:E16,E18:E24,E26:E31)</f>
        <v>1315384764</v>
      </c>
      <c r="F33" s="89">
        <f t="shared" si="0"/>
        <v>7895353217</v>
      </c>
      <c r="G33" s="80">
        <f>SUM(G9:G16,G18:G24,G26:G31)</f>
        <v>6577543024</v>
      </c>
      <c r="H33" s="81">
        <f>SUM(H9:H16,H18:H24,H26:H31)</f>
        <v>1426953965</v>
      </c>
      <c r="I33" s="82">
        <f t="shared" si="1"/>
        <v>8004496989</v>
      </c>
      <c r="J33" s="80">
        <f>SUM(J9:J16,J18:J24,J26:J31)</f>
        <v>2320518039</v>
      </c>
      <c r="K33" s="81">
        <f>SUM(K9:K16,K18:K24,K26:K31)</f>
        <v>230572050</v>
      </c>
      <c r="L33" s="81">
        <f t="shared" si="2"/>
        <v>2551090089</v>
      </c>
      <c r="M33" s="43">
        <f t="shared" si="3"/>
        <v>0.32311285117771316</v>
      </c>
      <c r="N33" s="110">
        <f>SUM(N9:N16,N18:N24,N26:N31)</f>
        <v>1952241609</v>
      </c>
      <c r="O33" s="111">
        <f>SUM(O9:O16,O18:O24,O26:O31)</f>
        <v>303518411</v>
      </c>
      <c r="P33" s="112">
        <f t="shared" si="4"/>
        <v>2255760020</v>
      </c>
      <c r="Q33" s="43">
        <f t="shared" si="5"/>
        <v>0.28570729617808305</v>
      </c>
      <c r="R33" s="110">
        <f>SUM(R9:R16,R18:R24,R26:R31)</f>
        <v>0</v>
      </c>
      <c r="S33" s="112">
        <f>SUM(S9:S16,S18:S24,S26:S31)</f>
        <v>0</v>
      </c>
      <c r="T33" s="112">
        <f t="shared" si="6"/>
        <v>0</v>
      </c>
      <c r="U33" s="43">
        <f t="shared" si="7"/>
        <v>0</v>
      </c>
      <c r="V33" s="110">
        <f>SUM(V9:V16,V18:V24,V26:V31)</f>
        <v>0</v>
      </c>
      <c r="W33" s="112">
        <f>SUM(W9:W16,W18:W24,W26:W31)</f>
        <v>0</v>
      </c>
      <c r="X33" s="112">
        <f t="shared" si="8"/>
        <v>0</v>
      </c>
      <c r="Y33" s="43">
        <f t="shared" si="9"/>
        <v>0</v>
      </c>
      <c r="Z33" s="80">
        <f t="shared" si="10"/>
        <v>4272759648</v>
      </c>
      <c r="AA33" s="81">
        <f t="shared" si="11"/>
        <v>534090461</v>
      </c>
      <c r="AB33" s="81">
        <f t="shared" si="12"/>
        <v>4806850109</v>
      </c>
      <c r="AC33" s="43">
        <f t="shared" si="13"/>
        <v>0.6088201473557963</v>
      </c>
      <c r="AD33" s="80">
        <f>SUM(AD9:AD16,AD18:AD24,AD26:AD31)</f>
        <v>2138818950</v>
      </c>
      <c r="AE33" s="81">
        <f>SUM(AE9:AE16,AE18:AE24,AE26:AE31)</f>
        <v>546067069</v>
      </c>
      <c r="AF33" s="81">
        <f t="shared" si="14"/>
        <v>2684886019</v>
      </c>
      <c r="AG33" s="43">
        <f t="shared" si="15"/>
        <v>0.5554379743699613</v>
      </c>
      <c r="AH33" s="43">
        <f t="shared" si="16"/>
        <v>-0.15983024827245007</v>
      </c>
      <c r="AI33" s="62">
        <f>SUM(AI9:AI16,AI18:AI24,AI26:AI31)</f>
        <v>9997005659</v>
      </c>
      <c r="AJ33" s="62">
        <f>SUM(AJ9:AJ16,AJ18:AJ24,AJ26:AJ31)</f>
        <v>10364440497</v>
      </c>
      <c r="AK33" s="62">
        <f>SUM(AK9:AK16,AK18:AK24,AK26:AK31)</f>
        <v>5552716573</v>
      </c>
      <c r="AL33" s="62"/>
    </row>
    <row r="34" spans="1:38" s="13" customFormat="1" ht="12.75">
      <c r="A34" s="63"/>
      <c r="B34" s="64"/>
      <c r="C34" s="65"/>
      <c r="D34" s="92"/>
      <c r="E34" s="92"/>
      <c r="F34" s="93"/>
      <c r="G34" s="94"/>
      <c r="H34" s="92"/>
      <c r="I34" s="95"/>
      <c r="J34" s="94"/>
      <c r="K34" s="96"/>
      <c r="L34" s="92"/>
      <c r="M34" s="69"/>
      <c r="N34" s="94"/>
      <c r="O34" s="96"/>
      <c r="P34" s="92"/>
      <c r="Q34" s="69"/>
      <c r="R34" s="94"/>
      <c r="S34" s="96"/>
      <c r="T34" s="92"/>
      <c r="U34" s="69"/>
      <c r="V34" s="94"/>
      <c r="W34" s="96"/>
      <c r="X34" s="92"/>
      <c r="Y34" s="69"/>
      <c r="Z34" s="94"/>
      <c r="AA34" s="96"/>
      <c r="AB34" s="92"/>
      <c r="AC34" s="69"/>
      <c r="AD34" s="94"/>
      <c r="AE34" s="92"/>
      <c r="AF34" s="92"/>
      <c r="AG34" s="69"/>
      <c r="AH34" s="69"/>
      <c r="AI34" s="12"/>
      <c r="AJ34" s="12"/>
      <c r="AK34" s="12"/>
      <c r="AL34" s="12"/>
    </row>
    <row r="35" spans="1:38" s="13" customFormat="1" ht="12.75">
      <c r="A35" s="12"/>
      <c r="B35" s="56"/>
      <c r="C35" s="133"/>
      <c r="D35" s="87"/>
      <c r="E35" s="87"/>
      <c r="F35" s="87"/>
      <c r="G35" s="87"/>
      <c r="H35" s="87"/>
      <c r="I35" s="87"/>
      <c r="J35" s="87"/>
      <c r="K35" s="87"/>
      <c r="L35" s="87"/>
      <c r="M35" s="12"/>
      <c r="N35" s="87"/>
      <c r="O35" s="87"/>
      <c r="P35" s="87"/>
      <c r="Q35" s="12"/>
      <c r="R35" s="87"/>
      <c r="S35" s="87"/>
      <c r="T35" s="87"/>
      <c r="U35" s="12"/>
      <c r="V35" s="87"/>
      <c r="W35" s="87"/>
      <c r="X35" s="87"/>
      <c r="Y35" s="12"/>
      <c r="Z35" s="87"/>
      <c r="AA35" s="87"/>
      <c r="AB35" s="87"/>
      <c r="AC35" s="12"/>
      <c r="AD35" s="87"/>
      <c r="AE35" s="87"/>
      <c r="AF35" s="87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2012-02-06T13:43:47Z</cp:lastPrinted>
  <dcterms:created xsi:type="dcterms:W3CDTF">2012-01-31T11:02:35Z</dcterms:created>
  <dcterms:modified xsi:type="dcterms:W3CDTF">2012-02-06T13:43:54Z</dcterms:modified>
  <cp:category/>
  <cp:version/>
  <cp:contentType/>
  <cp:contentStatus/>
</cp:coreProperties>
</file>