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'EC'!$A$1:$AH$84</definedName>
    <definedName name="_xlnm.Print_Area" localSheetId="4">'FS'!$A$1:$AH$84</definedName>
    <definedName name="_xlnm.Print_Area" localSheetId="5">'GT'!$A$1:$AH$84</definedName>
    <definedName name="_xlnm.Print_Area" localSheetId="6">'KZ'!$A$1:$AH$84</definedName>
    <definedName name="_xlnm.Print_Area" localSheetId="7">'LP'!$A$1:$AH$84</definedName>
    <definedName name="_xlnm.Print_Area" localSheetId="8">'MP'!$A$1:$AH$84</definedName>
    <definedName name="_xlnm.Print_Area" localSheetId="9">'NC'!$A$1:$AH$84</definedName>
    <definedName name="_xlnm.Print_Area" localSheetId="10">'NW'!$A$1:$AH$84</definedName>
    <definedName name="_xlnm.Print_Area" localSheetId="1">'Summary per Metro'!$A$1:$AH$84</definedName>
    <definedName name="_xlnm.Print_Area" localSheetId="0">'Summary per Province'!$A$1:$AH$84</definedName>
    <definedName name="_xlnm.Print_Area" localSheetId="2">'Summary per Top 19'!$A$1:$AH$84</definedName>
    <definedName name="_xlnm.Print_Area" localSheetId="11">'WC'!$A$1:$AH$84</definedName>
  </definedNames>
  <calcPr fullCalcOnLoad="1"/>
</workbook>
</file>

<file path=xl/sharedStrings.xml><?xml version="1.0" encoding="utf-8"?>
<sst xmlns="http://schemas.openxmlformats.org/spreadsheetml/2006/main" count="1483" uniqueCount="656">
  <si>
    <t>Main appropriation</t>
  </si>
  <si>
    <t>Adjusted Budget</t>
  </si>
  <si>
    <t>First Quarter 2011/12</t>
  </si>
  <si>
    <t>Second Quarter 2011/12</t>
  </si>
  <si>
    <t>Third Quarter 2011/12</t>
  </si>
  <si>
    <t>Fourth Quarter 2011/12</t>
  </si>
  <si>
    <t>Year to date: 31 December 2011</t>
  </si>
  <si>
    <t>Second Quarter 2010/11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</si>
  <si>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</si>
  <si>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</si>
  <si>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</si>
  <si>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</si>
  <si>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</si>
  <si>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</si>
  <si>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</si>
  <si>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</si>
  <si>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</si>
  <si>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Main app</t>
  </si>
  <si>
    <t>Q2 of 2010/11 to Q2 of 2011/12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</si>
  <si>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</si>
  <si>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</si>
  <si>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</si>
  <si>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</si>
  <si>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</si>
  <si>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</si>
  <si>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</si>
  <si>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</si>
  <si>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</si>
  <si>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</si>
  <si>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</si>
  <si>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</si>
  <si>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</si>
  <si>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</si>
  <si>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</si>
  <si>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</si>
  <si>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</si>
  <si>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</si>
  <si>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</si>
  <si>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</si>
  <si>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</si>
  <si>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</si>
  <si>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</si>
  <si>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</si>
  <si>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</si>
  <si>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</si>
  <si>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</si>
  <si>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</si>
  <si>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</si>
  <si>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</si>
  <si>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</si>
  <si>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</si>
  <si>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</si>
  <si>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</si>
  <si>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</si>
  <si>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</si>
  <si>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</si>
  <si>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</si>
  <si>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</si>
  <si>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</si>
  <si>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</si>
  <si>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</si>
  <si>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</si>
  <si>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</si>
  <si>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</si>
  <si>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</si>
  <si>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</si>
  <si>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</si>
  <si>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</si>
  <si>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</si>
  <si>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</si>
  <si>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</si>
  <si>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</si>
  <si>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</si>
  <si>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</si>
  <si>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</si>
  <si>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</si>
  <si>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</si>
  <si>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</si>
  <si>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</si>
  <si>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</si>
  <si>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</si>
  <si>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</si>
  <si>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</si>
  <si>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</si>
  <si>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</si>
  <si>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</si>
  <si>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</si>
  <si>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</si>
  <si>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</si>
  <si>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</si>
  <si>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</si>
  <si>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</si>
  <si>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</si>
  <si>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</si>
  <si>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</si>
  <si>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</si>
  <si>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</si>
  <si>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</si>
  <si>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</si>
  <si>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</si>
  <si>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</si>
  <si>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</si>
  <si>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</si>
  <si>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</si>
  <si>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</si>
  <si>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</si>
  <si>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</si>
  <si>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</si>
  <si>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</si>
  <si>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</si>
  <si>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</si>
  <si>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</si>
  <si>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</si>
  <si>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</si>
  <si>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</si>
  <si>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</si>
  <si>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</si>
  <si>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</si>
  <si>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</si>
  <si>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</si>
  <si>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</si>
  <si>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</si>
  <si>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</si>
  <si>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</si>
  <si>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</si>
  <si>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</si>
  <si>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</si>
  <si>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</si>
  <si>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</si>
  <si>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</si>
  <si>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</si>
  <si>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</si>
  <si>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</si>
  <si>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</si>
  <si>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</si>
  <si>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</si>
  <si>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</si>
  <si>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</si>
  <si>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</si>
  <si>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</si>
  <si>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</si>
  <si>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</si>
  <si>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</si>
  <si>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</si>
  <si>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</si>
  <si>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</si>
  <si>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</si>
  <si>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</si>
  <si>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</si>
  <si>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</si>
  <si>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</si>
  <si>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</si>
  <si>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</si>
  <si>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</si>
  <si>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</si>
  <si>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</si>
  <si>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</si>
  <si>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</si>
  <si>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</si>
  <si>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</si>
  <si>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</si>
  <si>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</si>
  <si>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</si>
  <si>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</si>
  <si>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</si>
  <si>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</si>
  <si>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</si>
  <si>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</si>
  <si>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</si>
  <si>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</si>
  <si>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</si>
  <si>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</si>
  <si>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</si>
  <si>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</si>
  <si>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</si>
  <si>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</si>
  <si>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</si>
  <si>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</si>
  <si>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</si>
  <si>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</si>
  <si>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</si>
  <si>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</si>
  <si>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</si>
  <si>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</si>
  <si>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</si>
  <si>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</si>
  <si>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</si>
  <si>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</si>
  <si>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</si>
  <si>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</si>
  <si>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</si>
  <si>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</si>
  <si>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</si>
  <si>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</si>
  <si>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</si>
  <si>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</si>
  <si>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</si>
  <si>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</si>
  <si>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</si>
  <si>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</si>
  <si>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</si>
  <si>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</si>
  <si>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</si>
  <si>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</si>
  <si>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</si>
  <si>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</si>
  <si>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</si>
  <si>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</si>
  <si>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</si>
  <si>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</si>
  <si>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</si>
  <si>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</si>
  <si>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</si>
  <si>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</si>
  <si>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</si>
  <si>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</si>
  <si>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</si>
  <si>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</si>
  <si>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</si>
  <si>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</si>
  <si>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</si>
  <si>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</si>
  <si>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</si>
  <si>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</si>
  <si>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</si>
  <si>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</si>
  <si>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</si>
  <si>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</si>
  <si>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</si>
  <si>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</si>
  <si>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</si>
  <si>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</si>
  <si>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</si>
  <si>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</si>
  <si>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</si>
  <si>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</si>
  <si>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</si>
  <si>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</si>
  <si>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</si>
  <si>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</si>
  <si>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</si>
  <si>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</si>
  <si>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</si>
  <si>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</si>
  <si>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</si>
  <si>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</si>
  <si>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</si>
  <si>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</si>
  <si>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</si>
  <si>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</si>
  <si>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</si>
  <si>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</si>
  <si>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</si>
  <si>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</si>
  <si>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</si>
  <si>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</si>
  <si>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</si>
  <si>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</si>
  <si>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</si>
  <si>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</si>
  <si>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</si>
  <si>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</si>
  <si>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</si>
  <si>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</si>
  <si>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</si>
  <si>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</si>
  <si>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</si>
  <si>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</si>
  <si>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</si>
  <si>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</si>
  <si>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</si>
  <si>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</si>
  <si>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</si>
  <si>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</si>
  <si>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</si>
  <si>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</si>
  <si>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</si>
  <si>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</si>
  <si>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</si>
  <si>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</si>
  <si>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</si>
  <si>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</si>
  <si>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</si>
  <si>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</si>
  <si>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</si>
  <si>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</si>
  <si>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</si>
  <si>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</si>
  <si>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</si>
  <si>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</si>
  <si>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</si>
  <si>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</si>
  <si>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</si>
  <si>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</si>
  <si>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</si>
  <si>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</si>
  <si>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</si>
  <si>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</si>
  <si>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</si>
  <si>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</si>
  <si>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</si>
  <si>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</si>
  <si>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</si>
  <si>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</si>
  <si>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</si>
  <si>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</si>
  <si>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</si>
  <si>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</si>
  <si>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</si>
  <si>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</si>
  <si>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</si>
  <si>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</si>
  <si>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</si>
  <si>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</si>
  <si>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</si>
  <si>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</si>
  <si>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</si>
  <si>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</si>
  <si>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</si>
  <si>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</si>
  <si>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</si>
  <si>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</si>
  <si>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</si>
  <si>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</si>
  <si>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</si>
  <si>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</si>
  <si>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</si>
  <si>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</si>
  <si>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</si>
  <si>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</si>
  <si>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</si>
  <si>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</si>
  <si>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</si>
  <si>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</si>
  <si>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</si>
  <si>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</si>
  <si>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</si>
  <si>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</si>
  <si>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</si>
  <si>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</si>
  <si>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</si>
  <si>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</si>
  <si>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</si>
  <si>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</si>
  <si>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</si>
  <si>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</si>
  <si>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</si>
  <si>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</si>
  <si>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</si>
  <si>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</si>
  <si>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</si>
  <si>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</si>
  <si>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</si>
  <si>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</si>
  <si>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</si>
  <si>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</si>
  <si>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</si>
  <si>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</si>
  <si>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</si>
  <si>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</si>
  <si>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</si>
  <si>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</si>
  <si>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</si>
  <si>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</si>
  <si>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</si>
  <si>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</si>
  <si>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</si>
  <si>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</si>
  <si>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</si>
  <si>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</si>
  <si>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</si>
  <si>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</si>
  <si>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</si>
  <si>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</si>
  <si>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</si>
  <si>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</si>
  <si>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</si>
  <si>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</si>
  <si>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</si>
  <si>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</si>
  <si>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</si>
  <si>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</si>
  <si>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</si>
  <si>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</si>
  <si>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</si>
  <si>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</si>
  <si>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</si>
  <si>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</si>
  <si>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</si>
  <si>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</si>
  <si>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</si>
  <si>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</si>
  <si>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</si>
  <si>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</si>
  <si>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</si>
  <si>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</si>
  <si>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</si>
  <si>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</si>
  <si>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</si>
  <si>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</si>
  <si>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</si>
  <si>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</si>
  <si>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</si>
  <si>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</si>
  <si>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</si>
  <si>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</si>
  <si>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</si>
  <si>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</si>
  <si>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</si>
  <si>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</si>
  <si>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</si>
  <si>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</si>
  <si>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</si>
  <si>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</si>
  <si>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</si>
  <si>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</si>
  <si>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</si>
  <si>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</si>
  <si>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</si>
  <si>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</si>
  <si>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</si>
  <si>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</si>
  <si>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</si>
  <si>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</si>
  <si>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</si>
  <si>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</si>
  <si>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</si>
  <si>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</si>
  <si>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</si>
  <si>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</si>
  <si>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</si>
  <si>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</si>
  <si>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</si>
  <si>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</si>
  <si>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</si>
  <si>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</si>
  <si>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</si>
  <si>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</si>
  <si>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</si>
  <si>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</si>
  <si>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</si>
  <si>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</si>
  <si>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</si>
  <si>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</si>
  <si>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</si>
  <si>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</si>
  <si>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</si>
  <si>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</si>
  <si>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</si>
  <si>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</si>
  <si>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</si>
  <si>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</si>
  <si>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</si>
  <si>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</si>
  <si>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</si>
  <si>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</si>
  <si>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</si>
  <si>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</si>
  <si>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</si>
  <si>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</si>
  <si>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</si>
  <si>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</si>
  <si>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</si>
  <si>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</si>
  <si>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</si>
  <si>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</si>
  <si>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</si>
  <si>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</si>
  <si>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</si>
  <si>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</si>
  <si>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</si>
  <si>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</si>
  <si>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</si>
  <si>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</si>
  <si>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</si>
  <si>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</si>
  <si>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</si>
  <si>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</si>
  <si>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</si>
  <si>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</si>
  <si>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</si>
  <si>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</si>
  <si>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</si>
  <si>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</si>
  <si>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</si>
  <si>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</si>
  <si>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</si>
  <si>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</si>
  <si>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</si>
  <si>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</si>
  <si>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</si>
  <si>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</si>
  <si>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</si>
  <si>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</si>
  <si>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</si>
  <si>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</si>
  <si>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</si>
  <si>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</si>
  <si>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</si>
  <si>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</si>
  <si>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</si>
  <si>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</si>
  <si>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</si>
  <si>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</si>
  <si>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</si>
  <si>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</si>
  <si>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</si>
  <si>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</si>
  <si>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</si>
  <si>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</si>
  <si>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</si>
  <si>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</si>
  <si>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</si>
  <si>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</si>
  <si>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</si>
  <si>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</si>
  <si>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</si>
  <si>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</si>
  <si>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</si>
  <si>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</si>
  <si>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</si>
  <si>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</si>
  <si>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</si>
  <si>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</si>
  <si>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</si>
  <si>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</si>
  <si>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</si>
  <si>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</si>
  <si>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</si>
  <si>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</si>
  <si>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</si>
  <si>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</si>
  <si>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</si>
  <si>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</si>
  <si>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</si>
  <si>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</si>
  <si>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</si>
  <si>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</si>
  <si>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</si>
  <si>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</si>
  <si>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</si>
  <si>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</si>
  <si>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</si>
  <si>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</si>
  <si>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</si>
  <si>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</si>
  <si>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</si>
  <si>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</si>
  <si>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</si>
  <si>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</si>
  <si>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</si>
  <si>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</si>
  <si>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</si>
  <si>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</si>
  <si>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</si>
  <si>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</si>
  <si>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</si>
  <si>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</si>
  <si>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</si>
  <si>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</si>
  <si>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</si>
  <si>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</si>
  <si>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</si>
  <si>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</si>
  <si>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</si>
  <si>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</si>
  <si>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</si>
  <si>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</si>
  <si>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</si>
  <si>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</si>
  <si>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</si>
  <si>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</si>
  <si>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</si>
  <si>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</si>
  <si>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</si>
  <si>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</si>
  <si>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</si>
  <si>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</si>
  <si>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</si>
  <si>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</si>
  <si>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</si>
  <si>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</si>
  <si>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</si>
  <si>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</si>
  <si>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</si>
  <si>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</si>
  <si>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</si>
  <si>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</si>
  <si>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</si>
  <si>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</si>
  <si>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</si>
  <si>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</si>
  <si>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</si>
  <si>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</si>
  <si>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</si>
  <si>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</si>
  <si>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</si>
  <si>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</si>
  <si>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</si>
  <si>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</si>
  <si>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</si>
  <si>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</si>
  <si>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</si>
  <si>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</si>
  <si>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</si>
  <si>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</si>
  <si>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</si>
  <si>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</si>
  <si>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</si>
  <si>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</si>
  <si>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</si>
  <si>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</si>
  <si>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</si>
  <si>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</si>
  <si>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</si>
  <si>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</si>
  <si>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</si>
  <si>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</si>
  <si>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</si>
  <si>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</si>
  <si>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</si>
  <si>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</si>
  <si>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</si>
  <si>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</si>
  <si>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</si>
  <si>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</si>
  <si>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</si>
  <si>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</si>
  <si>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</si>
  <si>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</si>
  <si>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</si>
  <si>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</si>
  <si>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</si>
  <si>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</si>
  <si>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</si>
  <si>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</si>
  <si>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</si>
  <si>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</si>
  <si>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</si>
  <si>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</si>
  <si>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</si>
  <si>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</si>
  <si>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</si>
  <si>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</si>
  <si>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</si>
  <si>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</si>
  <si>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</si>
  <si>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</si>
  <si>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</si>
  <si>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</si>
  <si>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</si>
  <si>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</si>
  <si>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</si>
  <si>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</si>
  <si>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</si>
  <si>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t>STATEMENT OF CAPITAL AND OPERATING EXPENDITURE FOR THE 2nd QUARTER ENDED 31 DECEMBER 2011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</si>
</sst>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left" indent="2"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9" fillId="0" borderId="0" xfId="0" applyNumberFormat="1" applyFont="1" applyFill="1" applyBorder="1" applyAlignment="1" applyProtection="1">
      <alignment horizontal="left" indent="2"/>
      <protection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0" borderId="24" xfId="0" applyFont="1" applyBorder="1" applyAlignment="1" applyProtection="1">
      <alignment horizontal="center" wrapText="1"/>
      <protection/>
    </xf>
    <xf numFmtId="170" fontId="5" fillId="0" borderId="0" xfId="0" applyNumberFormat="1" applyFont="1" applyFill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8515625" style="3" customWidth="1"/>
    <col min="14" max="16" width="10.7109375" style="3" customWidth="1"/>
    <col min="17" max="17" width="7.421875" style="3" customWidth="1"/>
    <col min="18" max="25" width="10.7109375" style="3" hidden="1" customWidth="1"/>
    <col min="26" max="28" width="10.7109375" style="3" customWidth="1"/>
    <col min="29" max="29" width="9.8515625" style="3" customWidth="1"/>
    <col min="30" max="32" width="10.7109375" style="3" customWidth="1"/>
    <col min="33" max="33" width="10.421875" style="3" customWidth="1"/>
    <col min="34" max="34" width="8.0039062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s="7" customFormat="1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19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20</v>
      </c>
      <c r="C9" s="131" t="s">
        <v>21</v>
      </c>
      <c r="D9" s="76">
        <v>17518232180</v>
      </c>
      <c r="E9" s="77">
        <v>5337528294</v>
      </c>
      <c r="F9" s="78">
        <f>$D9+$E9</f>
        <v>22855760474</v>
      </c>
      <c r="G9" s="76">
        <v>9954580517</v>
      </c>
      <c r="H9" s="77">
        <v>5398389192</v>
      </c>
      <c r="I9" s="79">
        <f>$G9+$H9</f>
        <v>15352969709</v>
      </c>
      <c r="J9" s="76">
        <v>4010232397</v>
      </c>
      <c r="K9" s="77">
        <v>589357021</v>
      </c>
      <c r="L9" s="77">
        <f>$J9+$K9</f>
        <v>4599589418</v>
      </c>
      <c r="M9" s="39">
        <f>IF($F9=0,0,$L9/$F9)</f>
        <v>0.20124420813879063</v>
      </c>
      <c r="N9" s="104">
        <v>3716919726</v>
      </c>
      <c r="O9" s="105">
        <v>842674761</v>
      </c>
      <c r="P9" s="106">
        <f>$N9+$O9</f>
        <v>4559594487</v>
      </c>
      <c r="Q9" s="39">
        <f>IF($F9=0,0,$P9/$F9)</f>
        <v>0.19949432407584305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7727152123</v>
      </c>
      <c r="AA9" s="77">
        <f>$K9+$O9</f>
        <v>1432031782</v>
      </c>
      <c r="AB9" s="77">
        <f>$Z9+$AA9</f>
        <v>9159183905</v>
      </c>
      <c r="AC9" s="39">
        <f>IF($F9=0,0,$AB9/$F9)</f>
        <v>0.4007385322146337</v>
      </c>
      <c r="AD9" s="76">
        <v>4271920423</v>
      </c>
      <c r="AE9" s="77">
        <v>1104037977</v>
      </c>
      <c r="AF9" s="77">
        <f>$AD9+$AE9</f>
        <v>5375958400</v>
      </c>
      <c r="AG9" s="39">
        <f>IF($AI9=0,0,$AK9/$AI9)</f>
        <v>0.4212761439105195</v>
      </c>
      <c r="AH9" s="39">
        <f>IF($AF9=0,0,(($P9/$AF9)-1))</f>
        <v>-0.15185458150122588</v>
      </c>
      <c r="AI9" s="12">
        <v>22226965083</v>
      </c>
      <c r="AJ9" s="12">
        <v>21784805099</v>
      </c>
      <c r="AK9" s="12">
        <v>9363690141</v>
      </c>
      <c r="AL9" s="12"/>
    </row>
    <row r="10" spans="1:38" s="13" customFormat="1" ht="12.75">
      <c r="A10" s="29"/>
      <c r="B10" s="38" t="s">
        <v>22</v>
      </c>
      <c r="C10" s="131" t="s">
        <v>23</v>
      </c>
      <c r="D10" s="76">
        <v>10293962258</v>
      </c>
      <c r="E10" s="77">
        <v>2630520617</v>
      </c>
      <c r="F10" s="79">
        <f aca="true" t="shared" si="0" ref="F10:F18">$D10+$E10</f>
        <v>12924482875</v>
      </c>
      <c r="G10" s="76">
        <v>10293747976</v>
      </c>
      <c r="H10" s="77">
        <v>2466944737</v>
      </c>
      <c r="I10" s="79">
        <f aca="true" t="shared" si="1" ref="I10:I18">$G10+$H10</f>
        <v>12760692713</v>
      </c>
      <c r="J10" s="76">
        <v>2006996093</v>
      </c>
      <c r="K10" s="77">
        <v>355369120</v>
      </c>
      <c r="L10" s="77">
        <f aca="true" t="shared" si="2" ref="L10:L18">$J10+$K10</f>
        <v>2362365213</v>
      </c>
      <c r="M10" s="39">
        <f aca="true" t="shared" si="3" ref="M10:M18">IF($F10=0,0,$L10/$F10)</f>
        <v>0.18278218446709033</v>
      </c>
      <c r="N10" s="104">
        <v>2051325851</v>
      </c>
      <c r="O10" s="105">
        <v>391852092</v>
      </c>
      <c r="P10" s="106">
        <f aca="true" t="shared" si="4" ref="P10:P18">$N10+$O10</f>
        <v>2443177943</v>
      </c>
      <c r="Q10" s="39">
        <f aca="true" t="shared" si="5" ref="Q10:Q18">IF($F10=0,0,$P10/$F10)</f>
        <v>0.18903487022493345</v>
      </c>
      <c r="R10" s="104">
        <v>0</v>
      </c>
      <c r="S10" s="106">
        <v>0</v>
      </c>
      <c r="T10" s="106">
        <f aca="true" t="shared" si="6" ref="T10:T18">$R10+$S10</f>
        <v>0</v>
      </c>
      <c r="U10" s="39">
        <f aca="true" t="shared" si="7" ref="U10:U18">IF($I10=0,0,$T10/$I10)</f>
        <v>0</v>
      </c>
      <c r="V10" s="104">
        <v>0</v>
      </c>
      <c r="W10" s="106">
        <v>0</v>
      </c>
      <c r="X10" s="106">
        <f aca="true" t="shared" si="8" ref="X10:X18">$V10+$W10</f>
        <v>0</v>
      </c>
      <c r="Y10" s="39">
        <f aca="true" t="shared" si="9" ref="Y10:Y18">IF($I10=0,0,$X10/$I10)</f>
        <v>0</v>
      </c>
      <c r="Z10" s="76">
        <f aca="true" t="shared" si="10" ref="Z10:Z18">$J10+$N10</f>
        <v>4058321944</v>
      </c>
      <c r="AA10" s="77">
        <f aca="true" t="shared" si="11" ref="AA10:AA18">$K10+$O10</f>
        <v>747221212</v>
      </c>
      <c r="AB10" s="77">
        <f aca="true" t="shared" si="12" ref="AB10:AB18">$Z10+$AA10</f>
        <v>4805543156</v>
      </c>
      <c r="AC10" s="39">
        <f aca="true" t="shared" si="13" ref="AC10:AC18">IF($F10=0,0,$AB10/$F10)</f>
        <v>0.3718170546920238</v>
      </c>
      <c r="AD10" s="76">
        <v>1756600984</v>
      </c>
      <c r="AE10" s="77">
        <v>367745764</v>
      </c>
      <c r="AF10" s="77">
        <f aca="true" t="shared" si="14" ref="AF10:AF18">$AD10+$AE10</f>
        <v>2124346748</v>
      </c>
      <c r="AG10" s="39">
        <f aca="true" t="shared" si="15" ref="AG10:AG18">IF($AI10=0,0,$AK10/$AI10)</f>
        <v>0.3770143657925398</v>
      </c>
      <c r="AH10" s="39">
        <f aca="true" t="shared" si="16" ref="AH10:AH18">IF($AF10=0,0,(($P10/$AF10)-1))</f>
        <v>0.15008434724706254</v>
      </c>
      <c r="AI10" s="12">
        <v>11331065693</v>
      </c>
      <c r="AJ10" s="12">
        <v>11448629097</v>
      </c>
      <c r="AK10" s="12">
        <v>4271974546</v>
      </c>
      <c r="AL10" s="12"/>
    </row>
    <row r="11" spans="1:38" s="13" customFormat="1" ht="12.75">
      <c r="A11" s="29"/>
      <c r="B11" s="38" t="s">
        <v>24</v>
      </c>
      <c r="C11" s="131" t="s">
        <v>25</v>
      </c>
      <c r="D11" s="76">
        <v>76611834304</v>
      </c>
      <c r="E11" s="77">
        <v>10125458405</v>
      </c>
      <c r="F11" s="79">
        <f t="shared" si="0"/>
        <v>86737292709</v>
      </c>
      <c r="G11" s="76">
        <v>76369167050</v>
      </c>
      <c r="H11" s="77">
        <v>10125458405</v>
      </c>
      <c r="I11" s="79">
        <f t="shared" si="1"/>
        <v>86494625455</v>
      </c>
      <c r="J11" s="76">
        <v>18519096523</v>
      </c>
      <c r="K11" s="77">
        <v>940981923</v>
      </c>
      <c r="L11" s="77">
        <f t="shared" si="2"/>
        <v>19460078446</v>
      </c>
      <c r="M11" s="39">
        <f t="shared" si="3"/>
        <v>0.22435653498302918</v>
      </c>
      <c r="N11" s="104">
        <v>17514019060</v>
      </c>
      <c r="O11" s="105">
        <v>1769125776</v>
      </c>
      <c r="P11" s="106">
        <f t="shared" si="4"/>
        <v>19283144836</v>
      </c>
      <c r="Q11" s="39">
        <f t="shared" si="5"/>
        <v>0.22231665565922315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36033115583</v>
      </c>
      <c r="AA11" s="77">
        <f t="shared" si="11"/>
        <v>2710107699</v>
      </c>
      <c r="AB11" s="77">
        <f t="shared" si="12"/>
        <v>38743223282</v>
      </c>
      <c r="AC11" s="39">
        <f t="shared" si="13"/>
        <v>0.4466731906422523</v>
      </c>
      <c r="AD11" s="76">
        <v>15662581270</v>
      </c>
      <c r="AE11" s="77">
        <v>1664331369</v>
      </c>
      <c r="AF11" s="77">
        <f t="shared" si="14"/>
        <v>17326912639</v>
      </c>
      <c r="AG11" s="39">
        <f t="shared" si="15"/>
        <v>0.4537119712689275</v>
      </c>
      <c r="AH11" s="39">
        <f t="shared" si="16"/>
        <v>0.11290137128046962</v>
      </c>
      <c r="AI11" s="12">
        <v>75738342334</v>
      </c>
      <c r="AJ11" s="12">
        <v>77664024694</v>
      </c>
      <c r="AK11" s="12">
        <v>34363392601</v>
      </c>
      <c r="AL11" s="12"/>
    </row>
    <row r="12" spans="1:38" s="13" customFormat="1" ht="12.75">
      <c r="A12" s="29"/>
      <c r="B12" s="38" t="s">
        <v>26</v>
      </c>
      <c r="C12" s="131" t="s">
        <v>27</v>
      </c>
      <c r="D12" s="76">
        <v>37860475380</v>
      </c>
      <c r="E12" s="77">
        <v>10176062828</v>
      </c>
      <c r="F12" s="79">
        <f t="shared" si="0"/>
        <v>48036538208</v>
      </c>
      <c r="G12" s="76">
        <v>37879751181</v>
      </c>
      <c r="H12" s="77">
        <v>10274998544</v>
      </c>
      <c r="I12" s="79">
        <f t="shared" si="1"/>
        <v>48154749725</v>
      </c>
      <c r="J12" s="76">
        <v>8165281858</v>
      </c>
      <c r="K12" s="77">
        <v>1162912694</v>
      </c>
      <c r="L12" s="77">
        <f t="shared" si="2"/>
        <v>9328194552</v>
      </c>
      <c r="M12" s="39">
        <f t="shared" si="3"/>
        <v>0.1941895669419093</v>
      </c>
      <c r="N12" s="104">
        <v>8306581626</v>
      </c>
      <c r="O12" s="105">
        <v>1654981592</v>
      </c>
      <c r="P12" s="106">
        <f t="shared" si="4"/>
        <v>9961563218</v>
      </c>
      <c r="Q12" s="39">
        <f t="shared" si="5"/>
        <v>0.20737471078507072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16471863484</v>
      </c>
      <c r="AA12" s="77">
        <f t="shared" si="11"/>
        <v>2817894286</v>
      </c>
      <c r="AB12" s="77">
        <f t="shared" si="12"/>
        <v>19289757770</v>
      </c>
      <c r="AC12" s="39">
        <f t="shared" si="13"/>
        <v>0.40156427772698006</v>
      </c>
      <c r="AD12" s="76">
        <v>7562072225</v>
      </c>
      <c r="AE12" s="77">
        <v>2012793945</v>
      </c>
      <c r="AF12" s="77">
        <f t="shared" si="14"/>
        <v>9574866170</v>
      </c>
      <c r="AG12" s="39">
        <f t="shared" si="15"/>
        <v>0.42136540882526513</v>
      </c>
      <c r="AH12" s="39">
        <f t="shared" si="16"/>
        <v>0.04038667915919292</v>
      </c>
      <c r="AI12" s="12">
        <v>42100285670</v>
      </c>
      <c r="AJ12" s="12">
        <v>42424337642</v>
      </c>
      <c r="AK12" s="12">
        <v>17739604083</v>
      </c>
      <c r="AL12" s="12"/>
    </row>
    <row r="13" spans="1:38" s="13" customFormat="1" ht="12.75">
      <c r="A13" s="29"/>
      <c r="B13" s="38" t="s">
        <v>28</v>
      </c>
      <c r="C13" s="131" t="s">
        <v>29</v>
      </c>
      <c r="D13" s="76">
        <v>8684086209</v>
      </c>
      <c r="E13" s="77">
        <v>4489023369</v>
      </c>
      <c r="F13" s="79">
        <f t="shared" si="0"/>
        <v>13173109578</v>
      </c>
      <c r="G13" s="76">
        <v>8684086209</v>
      </c>
      <c r="H13" s="77">
        <v>4489023369</v>
      </c>
      <c r="I13" s="79">
        <f t="shared" si="1"/>
        <v>13173109578</v>
      </c>
      <c r="J13" s="76">
        <v>1672195515</v>
      </c>
      <c r="K13" s="77">
        <v>353606458</v>
      </c>
      <c r="L13" s="77">
        <f t="shared" si="2"/>
        <v>2025801973</v>
      </c>
      <c r="M13" s="39">
        <f t="shared" si="3"/>
        <v>0.1537831262242917</v>
      </c>
      <c r="N13" s="104">
        <v>1765594444</v>
      </c>
      <c r="O13" s="105">
        <v>596969556</v>
      </c>
      <c r="P13" s="106">
        <f t="shared" si="4"/>
        <v>2362564000</v>
      </c>
      <c r="Q13" s="39">
        <f t="shared" si="5"/>
        <v>0.179347479500637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3437789959</v>
      </c>
      <c r="AA13" s="77">
        <f t="shared" si="11"/>
        <v>950576014</v>
      </c>
      <c r="AB13" s="77">
        <f t="shared" si="12"/>
        <v>4388365973</v>
      </c>
      <c r="AC13" s="39">
        <f t="shared" si="13"/>
        <v>0.3331306057249287</v>
      </c>
      <c r="AD13" s="76">
        <v>2014807393</v>
      </c>
      <c r="AE13" s="77">
        <v>787653697</v>
      </c>
      <c r="AF13" s="77">
        <f t="shared" si="14"/>
        <v>2802461090</v>
      </c>
      <c r="AG13" s="39">
        <f t="shared" si="15"/>
        <v>0.4566424283537394</v>
      </c>
      <c r="AH13" s="39">
        <f t="shared" si="16"/>
        <v>-0.15696813474759075</v>
      </c>
      <c r="AI13" s="12">
        <v>10892469598</v>
      </c>
      <c r="AJ13" s="12">
        <v>10804168394</v>
      </c>
      <c r="AK13" s="12">
        <v>4973963768</v>
      </c>
      <c r="AL13" s="12"/>
    </row>
    <row r="14" spans="1:38" s="13" customFormat="1" ht="12.75">
      <c r="A14" s="29"/>
      <c r="B14" s="38" t="s">
        <v>30</v>
      </c>
      <c r="C14" s="131" t="s">
        <v>31</v>
      </c>
      <c r="D14" s="76">
        <v>7507530437</v>
      </c>
      <c r="E14" s="77">
        <v>1315384764</v>
      </c>
      <c r="F14" s="79">
        <f t="shared" si="0"/>
        <v>8822915201</v>
      </c>
      <c r="G14" s="76">
        <v>7458735028</v>
      </c>
      <c r="H14" s="77">
        <v>1426953965</v>
      </c>
      <c r="I14" s="79">
        <f t="shared" si="1"/>
        <v>8885688993</v>
      </c>
      <c r="J14" s="76">
        <v>1898871706</v>
      </c>
      <c r="K14" s="77">
        <v>266412937</v>
      </c>
      <c r="L14" s="77">
        <f t="shared" si="2"/>
        <v>2165284643</v>
      </c>
      <c r="M14" s="39">
        <f t="shared" si="3"/>
        <v>0.24541600975090228</v>
      </c>
      <c r="N14" s="104">
        <v>1932693301</v>
      </c>
      <c r="O14" s="105">
        <v>351455337</v>
      </c>
      <c r="P14" s="106">
        <f t="shared" si="4"/>
        <v>2284148638</v>
      </c>
      <c r="Q14" s="39">
        <f t="shared" si="5"/>
        <v>0.2588882003242094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3831565007</v>
      </c>
      <c r="AA14" s="77">
        <f t="shared" si="11"/>
        <v>617868274</v>
      </c>
      <c r="AB14" s="77">
        <f t="shared" si="12"/>
        <v>4449433281</v>
      </c>
      <c r="AC14" s="39">
        <f t="shared" si="13"/>
        <v>0.5043042100751116</v>
      </c>
      <c r="AD14" s="76">
        <v>1848468751</v>
      </c>
      <c r="AE14" s="77">
        <v>613796875</v>
      </c>
      <c r="AF14" s="77">
        <f t="shared" si="14"/>
        <v>2462265626</v>
      </c>
      <c r="AG14" s="39">
        <f t="shared" si="15"/>
        <v>0.40988379199363556</v>
      </c>
      <c r="AH14" s="39">
        <f t="shared" si="16"/>
        <v>-0.07233865677171258</v>
      </c>
      <c r="AI14" s="12">
        <v>10940443088</v>
      </c>
      <c r="AJ14" s="12">
        <v>11723667184</v>
      </c>
      <c r="AK14" s="12">
        <v>4484310299</v>
      </c>
      <c r="AL14" s="12"/>
    </row>
    <row r="15" spans="1:38" s="13" customFormat="1" ht="12.75">
      <c r="A15" s="29"/>
      <c r="B15" s="38" t="s">
        <v>32</v>
      </c>
      <c r="C15" s="131" t="s">
        <v>33</v>
      </c>
      <c r="D15" s="76">
        <v>9621317469</v>
      </c>
      <c r="E15" s="77">
        <v>2085514111</v>
      </c>
      <c r="F15" s="79">
        <f t="shared" si="0"/>
        <v>11706831580</v>
      </c>
      <c r="G15" s="76">
        <v>9621317469</v>
      </c>
      <c r="H15" s="77">
        <v>2085514111</v>
      </c>
      <c r="I15" s="79">
        <f t="shared" si="1"/>
        <v>11706831580</v>
      </c>
      <c r="J15" s="76">
        <v>1923430006</v>
      </c>
      <c r="K15" s="77">
        <v>204368521</v>
      </c>
      <c r="L15" s="77">
        <f t="shared" si="2"/>
        <v>2127798527</v>
      </c>
      <c r="M15" s="39">
        <f t="shared" si="3"/>
        <v>0.18175699483326813</v>
      </c>
      <c r="N15" s="104">
        <v>2097473505</v>
      </c>
      <c r="O15" s="105">
        <v>340834663</v>
      </c>
      <c r="P15" s="106">
        <f t="shared" si="4"/>
        <v>2438308168</v>
      </c>
      <c r="Q15" s="39">
        <f t="shared" si="5"/>
        <v>0.20828079325627405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4020903511</v>
      </c>
      <c r="AA15" s="77">
        <f t="shared" si="11"/>
        <v>545203184</v>
      </c>
      <c r="AB15" s="77">
        <f t="shared" si="12"/>
        <v>4566106695</v>
      </c>
      <c r="AC15" s="39">
        <f t="shared" si="13"/>
        <v>0.39003778808954215</v>
      </c>
      <c r="AD15" s="76">
        <v>1801847603</v>
      </c>
      <c r="AE15" s="77">
        <v>299324527</v>
      </c>
      <c r="AF15" s="77">
        <f t="shared" si="14"/>
        <v>2101172130</v>
      </c>
      <c r="AG15" s="39">
        <f t="shared" si="15"/>
        <v>0.38685471765356044</v>
      </c>
      <c r="AH15" s="39">
        <f t="shared" si="16"/>
        <v>0.16045141337373447</v>
      </c>
      <c r="AI15" s="12">
        <v>10244343153</v>
      </c>
      <c r="AJ15" s="12">
        <v>10198348505</v>
      </c>
      <c r="AK15" s="12">
        <v>3963072478</v>
      </c>
      <c r="AL15" s="12"/>
    </row>
    <row r="16" spans="1:38" s="13" customFormat="1" ht="12.75">
      <c r="A16" s="29"/>
      <c r="B16" s="38" t="s">
        <v>34</v>
      </c>
      <c r="C16" s="131" t="s">
        <v>35</v>
      </c>
      <c r="D16" s="76">
        <v>3819089205</v>
      </c>
      <c r="E16" s="77">
        <v>1099089368</v>
      </c>
      <c r="F16" s="79">
        <f t="shared" si="0"/>
        <v>4918178573</v>
      </c>
      <c r="G16" s="76">
        <v>3819089205</v>
      </c>
      <c r="H16" s="77">
        <v>1099089368</v>
      </c>
      <c r="I16" s="79">
        <f t="shared" si="1"/>
        <v>4918178573</v>
      </c>
      <c r="J16" s="76">
        <v>885970067</v>
      </c>
      <c r="K16" s="77">
        <v>121722315</v>
      </c>
      <c r="L16" s="77">
        <f t="shared" si="2"/>
        <v>1007692382</v>
      </c>
      <c r="M16" s="39">
        <f t="shared" si="3"/>
        <v>0.20489137737536967</v>
      </c>
      <c r="N16" s="104">
        <v>807462260</v>
      </c>
      <c r="O16" s="105">
        <v>129814214</v>
      </c>
      <c r="P16" s="106">
        <f t="shared" si="4"/>
        <v>937276474</v>
      </c>
      <c r="Q16" s="39">
        <f t="shared" si="5"/>
        <v>0.19057390049753284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1693432327</v>
      </c>
      <c r="AA16" s="77">
        <f t="shared" si="11"/>
        <v>251536529</v>
      </c>
      <c r="AB16" s="77">
        <f t="shared" si="12"/>
        <v>1944968856</v>
      </c>
      <c r="AC16" s="39">
        <f t="shared" si="13"/>
        <v>0.3954652778729025</v>
      </c>
      <c r="AD16" s="76">
        <v>924856731</v>
      </c>
      <c r="AE16" s="77">
        <v>166397950</v>
      </c>
      <c r="AF16" s="77">
        <f t="shared" si="14"/>
        <v>1091254681</v>
      </c>
      <c r="AG16" s="39">
        <f t="shared" si="15"/>
        <v>0.4407064793898003</v>
      </c>
      <c r="AH16" s="39">
        <f t="shared" si="16"/>
        <v>-0.14110198992126932</v>
      </c>
      <c r="AI16" s="12">
        <v>4261388688</v>
      </c>
      <c r="AJ16" s="12">
        <v>4390401860</v>
      </c>
      <c r="AK16" s="12">
        <v>1878021606</v>
      </c>
      <c r="AL16" s="12"/>
    </row>
    <row r="17" spans="1:38" s="13" customFormat="1" ht="12.75">
      <c r="A17" s="29"/>
      <c r="B17" s="40" t="s">
        <v>36</v>
      </c>
      <c r="C17" s="131" t="s">
        <v>37</v>
      </c>
      <c r="D17" s="76">
        <v>32883392725</v>
      </c>
      <c r="E17" s="77">
        <v>7305844799</v>
      </c>
      <c r="F17" s="79">
        <f t="shared" si="0"/>
        <v>40189237524</v>
      </c>
      <c r="G17" s="76">
        <v>32897789611</v>
      </c>
      <c r="H17" s="77">
        <v>7914850974</v>
      </c>
      <c r="I17" s="79">
        <f t="shared" si="1"/>
        <v>40812640585</v>
      </c>
      <c r="J17" s="76">
        <v>6910217326</v>
      </c>
      <c r="K17" s="77">
        <v>563537781</v>
      </c>
      <c r="L17" s="77">
        <f t="shared" si="2"/>
        <v>7473755107</v>
      </c>
      <c r="M17" s="39">
        <f t="shared" si="3"/>
        <v>0.1859640930619015</v>
      </c>
      <c r="N17" s="104">
        <v>7620814720</v>
      </c>
      <c r="O17" s="105">
        <v>1296961067</v>
      </c>
      <c r="P17" s="106">
        <f t="shared" si="4"/>
        <v>8917775787</v>
      </c>
      <c r="Q17" s="39">
        <f t="shared" si="5"/>
        <v>0.22189462493968762</v>
      </c>
      <c r="R17" s="104">
        <v>0</v>
      </c>
      <c r="S17" s="106">
        <v>0</v>
      </c>
      <c r="T17" s="106">
        <f t="shared" si="6"/>
        <v>0</v>
      </c>
      <c r="U17" s="39">
        <f t="shared" si="7"/>
        <v>0</v>
      </c>
      <c r="V17" s="104">
        <v>0</v>
      </c>
      <c r="W17" s="106">
        <v>0</v>
      </c>
      <c r="X17" s="106">
        <f t="shared" si="8"/>
        <v>0</v>
      </c>
      <c r="Y17" s="39">
        <f t="shared" si="9"/>
        <v>0</v>
      </c>
      <c r="Z17" s="76">
        <f t="shared" si="10"/>
        <v>14531032046</v>
      </c>
      <c r="AA17" s="77">
        <f t="shared" si="11"/>
        <v>1860498848</v>
      </c>
      <c r="AB17" s="77">
        <f t="shared" si="12"/>
        <v>16391530894</v>
      </c>
      <c r="AC17" s="39">
        <f t="shared" si="13"/>
        <v>0.4078587180015891</v>
      </c>
      <c r="AD17" s="76">
        <v>6591756708</v>
      </c>
      <c r="AE17" s="77">
        <v>1086717809</v>
      </c>
      <c r="AF17" s="77">
        <f t="shared" si="14"/>
        <v>7678474517</v>
      </c>
      <c r="AG17" s="39">
        <f t="shared" si="15"/>
        <v>0.410901697344693</v>
      </c>
      <c r="AH17" s="39">
        <f t="shared" si="16"/>
        <v>0.16139941172640615</v>
      </c>
      <c r="AI17" s="12">
        <v>35025178000</v>
      </c>
      <c r="AJ17" s="12">
        <v>35755073900</v>
      </c>
      <c r="AK17" s="12">
        <v>14391905090</v>
      </c>
      <c r="AL17" s="12"/>
    </row>
    <row r="18" spans="1:38" s="13" customFormat="1" ht="12.75">
      <c r="A18" s="41"/>
      <c r="B18" s="42" t="s">
        <v>653</v>
      </c>
      <c r="C18" s="132"/>
      <c r="D18" s="80">
        <f>SUM(D9:D17)</f>
        <v>204799920167</v>
      </c>
      <c r="E18" s="81">
        <f>SUM(E9:E17)</f>
        <v>44564426555</v>
      </c>
      <c r="F18" s="82">
        <f t="shared" si="0"/>
        <v>249364346722</v>
      </c>
      <c r="G18" s="80">
        <f>SUM(G9:G17)</f>
        <v>196978264246</v>
      </c>
      <c r="H18" s="81">
        <f>SUM(H9:H17)</f>
        <v>45281222665</v>
      </c>
      <c r="I18" s="82">
        <f t="shared" si="1"/>
        <v>242259486911</v>
      </c>
      <c r="J18" s="80">
        <f>SUM(J9:J17)</f>
        <v>45992291491</v>
      </c>
      <c r="K18" s="81">
        <f>SUM(K9:K17)</f>
        <v>4558268770</v>
      </c>
      <c r="L18" s="81">
        <f t="shared" si="2"/>
        <v>50550560261</v>
      </c>
      <c r="M18" s="43">
        <f t="shared" si="3"/>
        <v>0.20271767365907972</v>
      </c>
      <c r="N18" s="107">
        <f>SUM(N9:N17)</f>
        <v>45812884493</v>
      </c>
      <c r="O18" s="108">
        <f>SUM(O9:O17)</f>
        <v>7374669058</v>
      </c>
      <c r="P18" s="109">
        <f t="shared" si="4"/>
        <v>53187553551</v>
      </c>
      <c r="Q18" s="43">
        <f t="shared" si="5"/>
        <v>0.21329253459916356</v>
      </c>
      <c r="R18" s="107">
        <f>SUM(R9:R17)</f>
        <v>0</v>
      </c>
      <c r="S18" s="109">
        <f>SUM(S9:S17)</f>
        <v>0</v>
      </c>
      <c r="T18" s="109">
        <f t="shared" si="6"/>
        <v>0</v>
      </c>
      <c r="U18" s="43">
        <f t="shared" si="7"/>
        <v>0</v>
      </c>
      <c r="V18" s="107">
        <f>SUM(V9:V17)</f>
        <v>0</v>
      </c>
      <c r="W18" s="109">
        <f>SUM(W9:W17)</f>
        <v>0</v>
      </c>
      <c r="X18" s="109">
        <f t="shared" si="8"/>
        <v>0</v>
      </c>
      <c r="Y18" s="43">
        <f t="shared" si="9"/>
        <v>0</v>
      </c>
      <c r="Z18" s="80">
        <f t="shared" si="10"/>
        <v>91805175984</v>
      </c>
      <c r="AA18" s="81">
        <f t="shared" si="11"/>
        <v>11932937828</v>
      </c>
      <c r="AB18" s="81">
        <f t="shared" si="12"/>
        <v>103738113812</v>
      </c>
      <c r="AC18" s="43">
        <f t="shared" si="13"/>
        <v>0.41601020825824325</v>
      </c>
      <c r="AD18" s="80">
        <f>SUM(AD9:AD17)</f>
        <v>42434912088</v>
      </c>
      <c r="AE18" s="81">
        <f>SUM(AE9:AE17)</f>
        <v>8102799913</v>
      </c>
      <c r="AF18" s="81">
        <f t="shared" si="14"/>
        <v>50537712001</v>
      </c>
      <c r="AG18" s="43">
        <f t="shared" si="15"/>
        <v>0.4283970570187542</v>
      </c>
      <c r="AH18" s="43">
        <f t="shared" si="16"/>
        <v>0.052432954423175415</v>
      </c>
      <c r="AI18" s="12">
        <f>SUM(AI9:AI17)</f>
        <v>222760481307</v>
      </c>
      <c r="AJ18" s="12">
        <f>SUM(AJ9:AJ17)</f>
        <v>226193456375</v>
      </c>
      <c r="AK18" s="12">
        <f>SUM(AK9:AK17)</f>
        <v>95429934612</v>
      </c>
      <c r="AL18" s="12"/>
    </row>
    <row r="19" spans="1:38" s="13" customFormat="1" ht="12.75" customHeight="1">
      <c r="A19" s="44"/>
      <c r="B19" s="45"/>
      <c r="C19" s="65"/>
      <c r="D19" s="83"/>
      <c r="E19" s="84"/>
      <c r="F19" s="85"/>
      <c r="G19" s="83"/>
      <c r="H19" s="84"/>
      <c r="I19" s="85"/>
      <c r="J19" s="86"/>
      <c r="K19" s="84"/>
      <c r="L19" s="85"/>
      <c r="M19" s="46"/>
      <c r="N19" s="86"/>
      <c r="O19" s="85"/>
      <c r="P19" s="84"/>
      <c r="Q19" s="46"/>
      <c r="R19" s="86"/>
      <c r="S19" s="84"/>
      <c r="T19" s="84"/>
      <c r="U19" s="46"/>
      <c r="V19" s="86"/>
      <c r="W19" s="84"/>
      <c r="X19" s="84"/>
      <c r="Y19" s="46"/>
      <c r="Z19" s="86"/>
      <c r="AA19" s="84"/>
      <c r="AB19" s="85"/>
      <c r="AC19" s="46"/>
      <c r="AD19" s="86"/>
      <c r="AE19" s="84"/>
      <c r="AF19" s="84"/>
      <c r="AG19" s="46"/>
      <c r="AH19" s="46"/>
      <c r="AI19" s="12"/>
      <c r="AJ19" s="12"/>
      <c r="AK19" s="12"/>
      <c r="AL19" s="12"/>
    </row>
    <row r="20" spans="1:38" s="13" customFormat="1" ht="12.75">
      <c r="A20" s="12"/>
      <c r="B20" s="47"/>
      <c r="C20" s="133"/>
      <c r="D20" s="87"/>
      <c r="E20" s="87"/>
      <c r="F20" s="87"/>
      <c r="G20" s="87"/>
      <c r="H20" s="87"/>
      <c r="I20" s="87"/>
      <c r="J20" s="87"/>
      <c r="K20" s="87"/>
      <c r="L20" s="87"/>
      <c r="M20" s="12"/>
      <c r="N20" s="87"/>
      <c r="O20" s="87"/>
      <c r="P20" s="87"/>
      <c r="Q20" s="12"/>
      <c r="R20" s="87"/>
      <c r="S20" s="87"/>
      <c r="T20" s="87"/>
      <c r="U20" s="12"/>
      <c r="V20" s="87"/>
      <c r="W20" s="87"/>
      <c r="X20" s="87"/>
      <c r="Y20" s="12"/>
      <c r="Z20" s="87"/>
      <c r="AA20" s="87"/>
      <c r="AB20" s="87"/>
      <c r="AC20" s="12"/>
      <c r="AD20" s="87"/>
      <c r="AE20" s="87"/>
      <c r="AF20" s="87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129"/>
      <c r="D21" s="88"/>
      <c r="E21" s="88"/>
      <c r="F21" s="88"/>
      <c r="G21" s="88"/>
      <c r="H21" s="88"/>
      <c r="I21" s="88"/>
      <c r="J21" s="88"/>
      <c r="K21" s="88"/>
      <c r="L21" s="88"/>
      <c r="M21" s="2"/>
      <c r="N21" s="88"/>
      <c r="O21" s="88"/>
      <c r="P21" s="88"/>
      <c r="Q21" s="2"/>
      <c r="R21" s="88"/>
      <c r="S21" s="88"/>
      <c r="T21" s="88"/>
      <c r="U21" s="2"/>
      <c r="V21" s="88"/>
      <c r="W21" s="88"/>
      <c r="X21" s="88"/>
      <c r="Y21" s="2"/>
      <c r="Z21" s="88"/>
      <c r="AA21" s="88"/>
      <c r="AB21" s="88"/>
      <c r="AC21" s="2"/>
      <c r="AD21" s="88"/>
      <c r="AE21" s="88"/>
      <c r="AF21" s="88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29"/>
      <c r="D22" s="88"/>
      <c r="E22" s="88"/>
      <c r="F22" s="88"/>
      <c r="G22" s="88"/>
      <c r="H22" s="88"/>
      <c r="I22" s="88"/>
      <c r="J22" s="88"/>
      <c r="K22" s="88"/>
      <c r="L22" s="88"/>
      <c r="M22" s="2"/>
      <c r="N22" s="88"/>
      <c r="O22" s="88"/>
      <c r="P22" s="88"/>
      <c r="Q22" s="2"/>
      <c r="R22" s="88"/>
      <c r="S22" s="88"/>
      <c r="T22" s="88"/>
      <c r="U22" s="2"/>
      <c r="V22" s="88"/>
      <c r="W22" s="88"/>
      <c r="X22" s="88"/>
      <c r="Y22" s="2"/>
      <c r="Z22" s="88"/>
      <c r="AA22" s="88"/>
      <c r="AB22" s="88"/>
      <c r="AC22" s="2"/>
      <c r="AD22" s="88"/>
      <c r="AE22" s="88"/>
      <c r="AF22" s="88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29"/>
      <c r="D23" s="88"/>
      <c r="E23" s="88"/>
      <c r="F23" s="88"/>
      <c r="G23" s="88"/>
      <c r="H23" s="88"/>
      <c r="I23" s="88"/>
      <c r="J23" s="88"/>
      <c r="K23" s="88"/>
      <c r="L23" s="88"/>
      <c r="M23" s="2"/>
      <c r="N23" s="88"/>
      <c r="O23" s="88"/>
      <c r="P23" s="88"/>
      <c r="Q23" s="2"/>
      <c r="R23" s="88"/>
      <c r="S23" s="88"/>
      <c r="T23" s="88"/>
      <c r="U23" s="2"/>
      <c r="V23" s="88"/>
      <c r="W23" s="88"/>
      <c r="X23" s="88"/>
      <c r="Y23" s="2"/>
      <c r="Z23" s="88"/>
      <c r="AA23" s="88"/>
      <c r="AB23" s="88"/>
      <c r="AC23" s="2"/>
      <c r="AD23" s="88"/>
      <c r="AE23" s="88"/>
      <c r="AF23" s="88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29"/>
      <c r="D24" s="88"/>
      <c r="E24" s="88"/>
      <c r="F24" s="88"/>
      <c r="G24" s="88"/>
      <c r="H24" s="88"/>
      <c r="I24" s="88"/>
      <c r="J24" s="88"/>
      <c r="K24" s="88"/>
      <c r="L24" s="88"/>
      <c r="M24" s="2"/>
      <c r="N24" s="88"/>
      <c r="O24" s="88"/>
      <c r="P24" s="88"/>
      <c r="Q24" s="2"/>
      <c r="R24" s="88"/>
      <c r="S24" s="88"/>
      <c r="T24" s="88"/>
      <c r="U24" s="2"/>
      <c r="V24" s="88"/>
      <c r="W24" s="88"/>
      <c r="X24" s="88"/>
      <c r="Y24" s="2"/>
      <c r="Z24" s="88"/>
      <c r="AA24" s="88"/>
      <c r="AB24" s="88"/>
      <c r="AC24" s="2"/>
      <c r="AD24" s="88"/>
      <c r="AE24" s="88"/>
      <c r="AF24" s="88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29"/>
      <c r="D25" s="88"/>
      <c r="E25" s="88"/>
      <c r="F25" s="88"/>
      <c r="G25" s="88"/>
      <c r="H25" s="88"/>
      <c r="I25" s="88"/>
      <c r="J25" s="88"/>
      <c r="K25" s="88"/>
      <c r="L25" s="88"/>
      <c r="M25" s="2"/>
      <c r="N25" s="88"/>
      <c r="O25" s="88"/>
      <c r="P25" s="88"/>
      <c r="Q25" s="2"/>
      <c r="R25" s="88"/>
      <c r="S25" s="88"/>
      <c r="T25" s="88"/>
      <c r="U25" s="2"/>
      <c r="V25" s="88"/>
      <c r="W25" s="88"/>
      <c r="X25" s="88"/>
      <c r="Y25" s="2"/>
      <c r="Z25" s="88"/>
      <c r="AA25" s="88"/>
      <c r="AB25" s="88"/>
      <c r="AC25" s="2"/>
      <c r="AD25" s="88"/>
      <c r="AE25" s="88"/>
      <c r="AF25" s="88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29"/>
      <c r="D26" s="88"/>
      <c r="E26" s="88"/>
      <c r="F26" s="88"/>
      <c r="G26" s="88"/>
      <c r="H26" s="88"/>
      <c r="I26" s="88"/>
      <c r="J26" s="88"/>
      <c r="K26" s="88"/>
      <c r="L26" s="88"/>
      <c r="M26" s="2"/>
      <c r="N26" s="88"/>
      <c r="O26" s="88"/>
      <c r="P26" s="88"/>
      <c r="Q26" s="2"/>
      <c r="R26" s="88"/>
      <c r="S26" s="88"/>
      <c r="T26" s="88"/>
      <c r="U26" s="2"/>
      <c r="V26" s="88"/>
      <c r="W26" s="88"/>
      <c r="X26" s="88"/>
      <c r="Y26" s="2"/>
      <c r="Z26" s="88"/>
      <c r="AA26" s="88"/>
      <c r="AB26" s="88"/>
      <c r="AC26" s="2"/>
      <c r="AD26" s="88"/>
      <c r="AE26" s="88"/>
      <c r="AF26" s="88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29"/>
      <c r="D27" s="88"/>
      <c r="E27" s="88"/>
      <c r="F27" s="88"/>
      <c r="G27" s="88"/>
      <c r="H27" s="88"/>
      <c r="I27" s="88"/>
      <c r="J27" s="88"/>
      <c r="K27" s="88"/>
      <c r="L27" s="88"/>
      <c r="M27" s="2"/>
      <c r="N27" s="88"/>
      <c r="O27" s="88"/>
      <c r="P27" s="88"/>
      <c r="Q27" s="2"/>
      <c r="R27" s="88"/>
      <c r="S27" s="88"/>
      <c r="T27" s="88"/>
      <c r="U27" s="2"/>
      <c r="V27" s="88"/>
      <c r="W27" s="88"/>
      <c r="X27" s="88"/>
      <c r="Y27" s="2"/>
      <c r="Z27" s="88"/>
      <c r="AA27" s="88"/>
      <c r="AB27" s="88"/>
      <c r="AC27" s="2"/>
      <c r="AD27" s="88"/>
      <c r="AE27" s="88"/>
      <c r="AF27" s="88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29"/>
      <c r="D28" s="88"/>
      <c r="E28" s="88"/>
      <c r="F28" s="88"/>
      <c r="G28" s="88"/>
      <c r="H28" s="88"/>
      <c r="I28" s="88"/>
      <c r="J28" s="88"/>
      <c r="K28" s="88"/>
      <c r="L28" s="88"/>
      <c r="M28" s="2"/>
      <c r="N28" s="88"/>
      <c r="O28" s="88"/>
      <c r="P28" s="88"/>
      <c r="Q28" s="2"/>
      <c r="R28" s="88"/>
      <c r="S28" s="88"/>
      <c r="T28" s="88"/>
      <c r="U28" s="2"/>
      <c r="V28" s="88"/>
      <c r="W28" s="88"/>
      <c r="X28" s="88"/>
      <c r="Y28" s="2"/>
      <c r="Z28" s="88"/>
      <c r="AA28" s="88"/>
      <c r="AB28" s="88"/>
      <c r="AC28" s="2"/>
      <c r="AD28" s="88"/>
      <c r="AE28" s="88"/>
      <c r="AF28" s="88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29"/>
      <c r="D29" s="88"/>
      <c r="E29" s="88"/>
      <c r="F29" s="88"/>
      <c r="G29" s="88"/>
      <c r="H29" s="88"/>
      <c r="I29" s="88"/>
      <c r="J29" s="88"/>
      <c r="K29" s="88"/>
      <c r="L29" s="88"/>
      <c r="M29" s="2"/>
      <c r="N29" s="88"/>
      <c r="O29" s="88"/>
      <c r="P29" s="88"/>
      <c r="Q29" s="2"/>
      <c r="R29" s="88"/>
      <c r="S29" s="88"/>
      <c r="T29" s="88"/>
      <c r="U29" s="2"/>
      <c r="V29" s="88"/>
      <c r="W29" s="88"/>
      <c r="X29" s="88"/>
      <c r="Y29" s="2"/>
      <c r="Z29" s="88"/>
      <c r="AA29" s="88"/>
      <c r="AB29" s="88"/>
      <c r="AC29" s="2"/>
      <c r="AD29" s="88"/>
      <c r="AE29" s="88"/>
      <c r="AF29" s="88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29"/>
      <c r="D30" s="88"/>
      <c r="E30" s="88"/>
      <c r="F30" s="88"/>
      <c r="G30" s="88"/>
      <c r="H30" s="88"/>
      <c r="I30" s="88"/>
      <c r="J30" s="88"/>
      <c r="K30" s="88"/>
      <c r="L30" s="88"/>
      <c r="M30" s="2"/>
      <c r="N30" s="88"/>
      <c r="O30" s="88"/>
      <c r="P30" s="88"/>
      <c r="Q30" s="2"/>
      <c r="R30" s="88"/>
      <c r="S30" s="88"/>
      <c r="T30" s="88"/>
      <c r="U30" s="2"/>
      <c r="V30" s="88"/>
      <c r="W30" s="88"/>
      <c r="X30" s="88"/>
      <c r="Y30" s="2"/>
      <c r="Z30" s="88"/>
      <c r="AA30" s="88"/>
      <c r="AB30" s="88"/>
      <c r="AC30" s="2"/>
      <c r="AD30" s="88"/>
      <c r="AE30" s="88"/>
      <c r="AF30" s="88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29"/>
      <c r="D31" s="88"/>
      <c r="E31" s="88"/>
      <c r="F31" s="88"/>
      <c r="G31" s="88"/>
      <c r="H31" s="88"/>
      <c r="I31" s="88"/>
      <c r="J31" s="88"/>
      <c r="K31" s="88"/>
      <c r="L31" s="88"/>
      <c r="M31" s="2"/>
      <c r="N31" s="88"/>
      <c r="O31" s="88"/>
      <c r="P31" s="88"/>
      <c r="Q31" s="2"/>
      <c r="R31" s="88"/>
      <c r="S31" s="88"/>
      <c r="T31" s="88"/>
      <c r="U31" s="2"/>
      <c r="V31" s="88"/>
      <c r="W31" s="88"/>
      <c r="X31" s="88"/>
      <c r="Y31" s="2"/>
      <c r="Z31" s="88"/>
      <c r="AA31" s="88"/>
      <c r="AB31" s="88"/>
      <c r="AC31" s="2"/>
      <c r="AD31" s="88"/>
      <c r="AE31" s="88"/>
      <c r="AF31" s="88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9"/>
      <c r="D32" s="88"/>
      <c r="E32" s="88"/>
      <c r="F32" s="88"/>
      <c r="G32" s="88"/>
      <c r="H32" s="88"/>
      <c r="I32" s="88"/>
      <c r="J32" s="88"/>
      <c r="K32" s="88"/>
      <c r="L32" s="88"/>
      <c r="M32" s="2"/>
      <c r="N32" s="88"/>
      <c r="O32" s="88"/>
      <c r="P32" s="88"/>
      <c r="Q32" s="2"/>
      <c r="R32" s="88"/>
      <c r="S32" s="88"/>
      <c r="T32" s="88"/>
      <c r="U32" s="2"/>
      <c r="V32" s="88"/>
      <c r="W32" s="88"/>
      <c r="X32" s="88"/>
      <c r="Y32" s="2"/>
      <c r="Z32" s="88"/>
      <c r="AA32" s="88"/>
      <c r="AB32" s="88"/>
      <c r="AC32" s="2"/>
      <c r="AD32" s="88"/>
      <c r="AE32" s="88"/>
      <c r="AF32" s="88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9"/>
      <c r="D33" s="88"/>
      <c r="E33" s="88"/>
      <c r="F33" s="88"/>
      <c r="G33" s="88"/>
      <c r="H33" s="88"/>
      <c r="I33" s="88"/>
      <c r="J33" s="88"/>
      <c r="K33" s="88"/>
      <c r="L33" s="88"/>
      <c r="M33" s="2"/>
      <c r="N33" s="88"/>
      <c r="O33" s="88"/>
      <c r="P33" s="88"/>
      <c r="Q33" s="2"/>
      <c r="R33" s="88"/>
      <c r="S33" s="88"/>
      <c r="T33" s="88"/>
      <c r="U33" s="2"/>
      <c r="V33" s="88"/>
      <c r="W33" s="88"/>
      <c r="X33" s="88"/>
      <c r="Y33" s="2"/>
      <c r="Z33" s="88"/>
      <c r="AA33" s="88"/>
      <c r="AB33" s="88"/>
      <c r="AC33" s="2"/>
      <c r="AD33" s="88"/>
      <c r="AE33" s="88"/>
      <c r="AF33" s="88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9"/>
      <c r="D34" s="88"/>
      <c r="E34" s="88"/>
      <c r="F34" s="88"/>
      <c r="G34" s="88"/>
      <c r="H34" s="88"/>
      <c r="I34" s="88"/>
      <c r="J34" s="88"/>
      <c r="K34" s="88"/>
      <c r="L34" s="88"/>
      <c r="M34" s="2"/>
      <c r="N34" s="88"/>
      <c r="O34" s="88"/>
      <c r="P34" s="88"/>
      <c r="Q34" s="2"/>
      <c r="R34" s="88"/>
      <c r="S34" s="88"/>
      <c r="T34" s="88"/>
      <c r="U34" s="2"/>
      <c r="V34" s="88"/>
      <c r="W34" s="88"/>
      <c r="X34" s="88"/>
      <c r="Y34" s="2"/>
      <c r="Z34" s="88"/>
      <c r="AA34" s="88"/>
      <c r="AB34" s="88"/>
      <c r="AC34" s="2"/>
      <c r="AD34" s="88"/>
      <c r="AE34" s="88"/>
      <c r="AF34" s="88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9"/>
      <c r="D35" s="88"/>
      <c r="E35" s="88"/>
      <c r="F35" s="88"/>
      <c r="G35" s="88"/>
      <c r="H35" s="88"/>
      <c r="I35" s="88"/>
      <c r="J35" s="88"/>
      <c r="K35" s="88"/>
      <c r="L35" s="88"/>
      <c r="M35" s="2"/>
      <c r="N35" s="88"/>
      <c r="O35" s="88"/>
      <c r="P35" s="88"/>
      <c r="Q35" s="2"/>
      <c r="R35" s="88"/>
      <c r="S35" s="88"/>
      <c r="T35" s="88"/>
      <c r="U35" s="2"/>
      <c r="V35" s="88"/>
      <c r="W35" s="88"/>
      <c r="X35" s="88"/>
      <c r="Y35" s="2"/>
      <c r="Z35" s="88"/>
      <c r="AA35" s="88"/>
      <c r="AB35" s="88"/>
      <c r="AC35" s="2"/>
      <c r="AD35" s="88"/>
      <c r="AE35" s="88"/>
      <c r="AF35" s="88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9"/>
      <c r="D36" s="88"/>
      <c r="E36" s="88"/>
      <c r="F36" s="88"/>
      <c r="G36" s="88"/>
      <c r="H36" s="88"/>
      <c r="I36" s="88"/>
      <c r="J36" s="88"/>
      <c r="K36" s="88"/>
      <c r="L36" s="88"/>
      <c r="M36" s="2"/>
      <c r="N36" s="88"/>
      <c r="O36" s="88"/>
      <c r="P36" s="88"/>
      <c r="Q36" s="2"/>
      <c r="R36" s="88"/>
      <c r="S36" s="88"/>
      <c r="T36" s="88"/>
      <c r="U36" s="2"/>
      <c r="V36" s="88"/>
      <c r="W36" s="88"/>
      <c r="X36" s="88"/>
      <c r="Y36" s="2"/>
      <c r="Z36" s="88"/>
      <c r="AA36" s="88"/>
      <c r="AB36" s="88"/>
      <c r="AC36" s="2"/>
      <c r="AD36" s="88"/>
      <c r="AE36" s="88"/>
      <c r="AF36" s="88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9"/>
      <c r="D37" s="88"/>
      <c r="E37" s="88"/>
      <c r="F37" s="88"/>
      <c r="G37" s="88"/>
      <c r="H37" s="88"/>
      <c r="I37" s="88"/>
      <c r="J37" s="88"/>
      <c r="K37" s="88"/>
      <c r="L37" s="88"/>
      <c r="M37" s="2"/>
      <c r="N37" s="88"/>
      <c r="O37" s="88"/>
      <c r="P37" s="88"/>
      <c r="Q37" s="2"/>
      <c r="R37" s="88"/>
      <c r="S37" s="88"/>
      <c r="T37" s="88"/>
      <c r="U37" s="2"/>
      <c r="V37" s="88"/>
      <c r="W37" s="88"/>
      <c r="X37" s="88"/>
      <c r="Y37" s="2"/>
      <c r="Z37" s="88"/>
      <c r="AA37" s="88"/>
      <c r="AB37" s="88"/>
      <c r="AC37" s="2"/>
      <c r="AD37" s="88"/>
      <c r="AE37" s="88"/>
      <c r="AF37" s="88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9"/>
      <c r="D38" s="88"/>
      <c r="E38" s="88"/>
      <c r="F38" s="88"/>
      <c r="G38" s="88"/>
      <c r="H38" s="88"/>
      <c r="I38" s="88"/>
      <c r="J38" s="88"/>
      <c r="K38" s="88"/>
      <c r="L38" s="88"/>
      <c r="M38" s="2"/>
      <c r="N38" s="88"/>
      <c r="O38" s="88"/>
      <c r="P38" s="88"/>
      <c r="Q38" s="2"/>
      <c r="R38" s="88"/>
      <c r="S38" s="88"/>
      <c r="T38" s="88"/>
      <c r="U38" s="2"/>
      <c r="V38" s="88"/>
      <c r="W38" s="88"/>
      <c r="X38" s="88"/>
      <c r="Y38" s="2"/>
      <c r="Z38" s="88"/>
      <c r="AA38" s="88"/>
      <c r="AB38" s="88"/>
      <c r="AC38" s="2"/>
      <c r="AD38" s="88"/>
      <c r="AE38" s="88"/>
      <c r="AF38" s="88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0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8515625" style="3" customWidth="1"/>
    <col min="14" max="16" width="10.7109375" style="3" customWidth="1"/>
    <col min="17" max="17" width="7.421875" style="3" customWidth="1"/>
    <col min="18" max="25" width="10.7109375" style="3" hidden="1" customWidth="1"/>
    <col min="26" max="28" width="10.7109375" style="3" customWidth="1"/>
    <col min="29" max="29" width="9.8515625" style="3" customWidth="1"/>
    <col min="30" max="32" width="10.7109375" style="3" customWidth="1"/>
    <col min="33" max="33" width="10.421875" style="3" customWidth="1"/>
    <col min="34" max="34" width="8.0039062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34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59" t="s">
        <v>484</v>
      </c>
      <c r="C9" s="131" t="s">
        <v>485</v>
      </c>
      <c r="D9" s="76">
        <v>81768187</v>
      </c>
      <c r="E9" s="77">
        <v>50056876</v>
      </c>
      <c r="F9" s="78">
        <f>$D9+$E9</f>
        <v>131825063</v>
      </c>
      <c r="G9" s="76">
        <v>81768187</v>
      </c>
      <c r="H9" s="77">
        <v>50056876</v>
      </c>
      <c r="I9" s="79">
        <f>$G9+$H9</f>
        <v>131825063</v>
      </c>
      <c r="J9" s="76">
        <v>19322778</v>
      </c>
      <c r="K9" s="77">
        <v>961474</v>
      </c>
      <c r="L9" s="77">
        <f>$J9+$K9</f>
        <v>20284252</v>
      </c>
      <c r="M9" s="39">
        <f>IF($F9=0,0,$L9/$F9)</f>
        <v>0.15387249995093877</v>
      </c>
      <c r="N9" s="104">
        <v>8157605</v>
      </c>
      <c r="O9" s="105">
        <v>3647632</v>
      </c>
      <c r="P9" s="106">
        <f>$N9+$O9</f>
        <v>11805237</v>
      </c>
      <c r="Q9" s="39">
        <f>IF($F9=0,0,$P9/$F9)</f>
        <v>0.08955229552972033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27480383</v>
      </c>
      <c r="AA9" s="77">
        <f>$K9+$O9</f>
        <v>4609106</v>
      </c>
      <c r="AB9" s="77">
        <f>$Z9+$AA9</f>
        <v>32089489</v>
      </c>
      <c r="AC9" s="39">
        <f>IF($F9=0,0,$AB9/$F9)</f>
        <v>0.2434247954806591</v>
      </c>
      <c r="AD9" s="76">
        <v>15436483</v>
      </c>
      <c r="AE9" s="77">
        <v>15403744</v>
      </c>
      <c r="AF9" s="77">
        <f>$AD9+$AE9</f>
        <v>30840227</v>
      </c>
      <c r="AG9" s="39">
        <f>IF($AI9=0,0,$AK9/$AI9)</f>
        <v>0.5416283071255064</v>
      </c>
      <c r="AH9" s="39">
        <f>IF($AF9=0,0,(($P9/$AF9)-1))</f>
        <v>-0.6172130315383217</v>
      </c>
      <c r="AI9" s="12">
        <v>99238674</v>
      </c>
      <c r="AJ9" s="12">
        <v>99238674</v>
      </c>
      <c r="AK9" s="12">
        <v>53750475</v>
      </c>
      <c r="AL9" s="12"/>
    </row>
    <row r="10" spans="1:38" s="13" customFormat="1" ht="12.75">
      <c r="A10" s="29" t="s">
        <v>96</v>
      </c>
      <c r="B10" s="59" t="s">
        <v>486</v>
      </c>
      <c r="C10" s="131" t="s">
        <v>487</v>
      </c>
      <c r="D10" s="76">
        <v>167356851</v>
      </c>
      <c r="E10" s="77">
        <v>61274269</v>
      </c>
      <c r="F10" s="79">
        <f aca="true" t="shared" si="0" ref="F10:F46">$D10+$E10</f>
        <v>228631120</v>
      </c>
      <c r="G10" s="76">
        <v>167356851</v>
      </c>
      <c r="H10" s="77">
        <v>61274269</v>
      </c>
      <c r="I10" s="79">
        <f aca="true" t="shared" si="1" ref="I10:I46">$G10+$H10</f>
        <v>228631120</v>
      </c>
      <c r="J10" s="76">
        <v>43020056</v>
      </c>
      <c r="K10" s="77">
        <v>18571712</v>
      </c>
      <c r="L10" s="77">
        <f aca="true" t="shared" si="2" ref="L10:L46">$J10+$K10</f>
        <v>61591768</v>
      </c>
      <c r="M10" s="39">
        <f aca="true" t="shared" si="3" ref="M10:M46">IF($F10=0,0,$L10/$F10)</f>
        <v>0.2693936328527805</v>
      </c>
      <c r="N10" s="104">
        <v>57184291</v>
      </c>
      <c r="O10" s="105">
        <v>8374969</v>
      </c>
      <c r="P10" s="106">
        <f aca="true" t="shared" si="4" ref="P10:P46">$N10+$O10</f>
        <v>65559260</v>
      </c>
      <c r="Q10" s="39">
        <f aca="true" t="shared" si="5" ref="Q10:Q46">IF($F10=0,0,$P10/$F10)</f>
        <v>0.28674687855266595</v>
      </c>
      <c r="R10" s="104">
        <v>0</v>
      </c>
      <c r="S10" s="106">
        <v>0</v>
      </c>
      <c r="T10" s="106">
        <f aca="true" t="shared" si="6" ref="T10:T46">$R10+$S10</f>
        <v>0</v>
      </c>
      <c r="U10" s="39">
        <f aca="true" t="shared" si="7" ref="U10:U46">IF($I10=0,0,$T10/$I10)</f>
        <v>0</v>
      </c>
      <c r="V10" s="104">
        <v>0</v>
      </c>
      <c r="W10" s="106">
        <v>0</v>
      </c>
      <c r="X10" s="106">
        <f aca="true" t="shared" si="8" ref="X10:X46">$V10+$W10</f>
        <v>0</v>
      </c>
      <c r="Y10" s="39">
        <f aca="true" t="shared" si="9" ref="Y10:Y46">IF($I10=0,0,$X10/$I10)</f>
        <v>0</v>
      </c>
      <c r="Z10" s="76">
        <f aca="true" t="shared" si="10" ref="Z10:Z46">$J10+$N10</f>
        <v>100204347</v>
      </c>
      <c r="AA10" s="77">
        <f aca="true" t="shared" si="11" ref="AA10:AA46">$K10+$O10</f>
        <v>26946681</v>
      </c>
      <c r="AB10" s="77">
        <f aca="true" t="shared" si="12" ref="AB10:AB46">$Z10+$AA10</f>
        <v>127151028</v>
      </c>
      <c r="AC10" s="39">
        <f aca="true" t="shared" si="13" ref="AC10:AC46">IF($F10=0,0,$AB10/$F10)</f>
        <v>0.5561405114054465</v>
      </c>
      <c r="AD10" s="76">
        <v>32559300</v>
      </c>
      <c r="AE10" s="77">
        <v>13458656</v>
      </c>
      <c r="AF10" s="77">
        <f aca="true" t="shared" si="14" ref="AF10:AF46">$AD10+$AE10</f>
        <v>46017956</v>
      </c>
      <c r="AG10" s="39">
        <f aca="true" t="shared" si="15" ref="AG10:AG46">IF($AI10=0,0,$AK10/$AI10)</f>
        <v>0.4434695524595191</v>
      </c>
      <c r="AH10" s="39">
        <f aca="true" t="shared" si="16" ref="AH10:AH46">IF($AF10=0,0,(($P10/$AF10)-1))</f>
        <v>0.424645197192157</v>
      </c>
      <c r="AI10" s="12">
        <v>183262126</v>
      </c>
      <c r="AJ10" s="12">
        <v>195175924</v>
      </c>
      <c r="AK10" s="12">
        <v>81271173</v>
      </c>
      <c r="AL10" s="12"/>
    </row>
    <row r="11" spans="1:38" s="13" customFormat="1" ht="12.75">
      <c r="A11" s="29" t="s">
        <v>96</v>
      </c>
      <c r="B11" s="59" t="s">
        <v>488</v>
      </c>
      <c r="C11" s="131" t="s">
        <v>489</v>
      </c>
      <c r="D11" s="76">
        <v>150074635</v>
      </c>
      <c r="E11" s="77">
        <v>62860600</v>
      </c>
      <c r="F11" s="78">
        <f t="shared" si="0"/>
        <v>212935235</v>
      </c>
      <c r="G11" s="76">
        <v>150074635</v>
      </c>
      <c r="H11" s="77">
        <v>62860600</v>
      </c>
      <c r="I11" s="79">
        <f t="shared" si="1"/>
        <v>212935235</v>
      </c>
      <c r="J11" s="76">
        <v>40724381</v>
      </c>
      <c r="K11" s="77">
        <v>7184492</v>
      </c>
      <c r="L11" s="77">
        <f t="shared" si="2"/>
        <v>47908873</v>
      </c>
      <c r="M11" s="39">
        <f t="shared" si="3"/>
        <v>0.22499269789708592</v>
      </c>
      <c r="N11" s="104">
        <v>39306338</v>
      </c>
      <c r="O11" s="105">
        <v>9319860</v>
      </c>
      <c r="P11" s="106">
        <f t="shared" si="4"/>
        <v>48626198</v>
      </c>
      <c r="Q11" s="39">
        <f t="shared" si="5"/>
        <v>0.22836144520656715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80030719</v>
      </c>
      <c r="AA11" s="77">
        <f t="shared" si="11"/>
        <v>16504352</v>
      </c>
      <c r="AB11" s="77">
        <f t="shared" si="12"/>
        <v>96535071</v>
      </c>
      <c r="AC11" s="39">
        <f t="shared" si="13"/>
        <v>0.4533541431036531</v>
      </c>
      <c r="AD11" s="76">
        <v>38033276</v>
      </c>
      <c r="AE11" s="77">
        <v>12079551</v>
      </c>
      <c r="AF11" s="77">
        <f t="shared" si="14"/>
        <v>50112827</v>
      </c>
      <c r="AG11" s="39">
        <f t="shared" si="15"/>
        <v>0.5131210367987613</v>
      </c>
      <c r="AH11" s="39">
        <f t="shared" si="16"/>
        <v>-0.029665638300549246</v>
      </c>
      <c r="AI11" s="12">
        <v>186908248</v>
      </c>
      <c r="AJ11" s="12">
        <v>232816150</v>
      </c>
      <c r="AK11" s="12">
        <v>95906554</v>
      </c>
      <c r="AL11" s="12"/>
    </row>
    <row r="12" spans="1:38" s="13" customFormat="1" ht="12.75">
      <c r="A12" s="29" t="s">
        <v>115</v>
      </c>
      <c r="B12" s="59" t="s">
        <v>490</v>
      </c>
      <c r="C12" s="131" t="s">
        <v>491</v>
      </c>
      <c r="D12" s="76">
        <v>68615000</v>
      </c>
      <c r="E12" s="77">
        <v>1488300</v>
      </c>
      <c r="F12" s="78">
        <f t="shared" si="0"/>
        <v>70103300</v>
      </c>
      <c r="G12" s="76">
        <v>68615000</v>
      </c>
      <c r="H12" s="77">
        <v>1488300</v>
      </c>
      <c r="I12" s="79">
        <f t="shared" si="1"/>
        <v>70103300</v>
      </c>
      <c r="J12" s="76">
        <v>15808950</v>
      </c>
      <c r="K12" s="77">
        <v>0</v>
      </c>
      <c r="L12" s="77">
        <f t="shared" si="2"/>
        <v>15808950</v>
      </c>
      <c r="M12" s="39">
        <f t="shared" si="3"/>
        <v>0.22550935547969925</v>
      </c>
      <c r="N12" s="104">
        <v>15449261</v>
      </c>
      <c r="O12" s="105">
        <v>377059</v>
      </c>
      <c r="P12" s="106">
        <f t="shared" si="4"/>
        <v>15826320</v>
      </c>
      <c r="Q12" s="39">
        <f t="shared" si="5"/>
        <v>0.22575713268847544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31258211</v>
      </c>
      <c r="AA12" s="77">
        <f t="shared" si="11"/>
        <v>377059</v>
      </c>
      <c r="AB12" s="77">
        <f t="shared" si="12"/>
        <v>31635270</v>
      </c>
      <c r="AC12" s="39">
        <f t="shared" si="13"/>
        <v>0.45126648816817466</v>
      </c>
      <c r="AD12" s="76">
        <v>26333672</v>
      </c>
      <c r="AE12" s="77">
        <v>1692266</v>
      </c>
      <c r="AF12" s="77">
        <f t="shared" si="14"/>
        <v>28025938</v>
      </c>
      <c r="AG12" s="39">
        <f t="shared" si="15"/>
        <v>0.510594300655587</v>
      </c>
      <c r="AH12" s="39">
        <f t="shared" si="16"/>
        <v>-0.4352974019995335</v>
      </c>
      <c r="AI12" s="12">
        <v>116430479</v>
      </c>
      <c r="AJ12" s="12">
        <v>116430479</v>
      </c>
      <c r="AK12" s="12">
        <v>59448739</v>
      </c>
      <c r="AL12" s="12"/>
    </row>
    <row r="13" spans="1:38" s="55" customFormat="1" ht="12.75">
      <c r="A13" s="60"/>
      <c r="B13" s="61" t="s">
        <v>492</v>
      </c>
      <c r="C13" s="135"/>
      <c r="D13" s="80">
        <f>SUM(D9:D12)</f>
        <v>467814673</v>
      </c>
      <c r="E13" s="81">
        <f>SUM(E9:E12)</f>
        <v>175680045</v>
      </c>
      <c r="F13" s="89">
        <f t="shared" si="0"/>
        <v>643494718</v>
      </c>
      <c r="G13" s="80">
        <f>SUM(G9:G12)</f>
        <v>467814673</v>
      </c>
      <c r="H13" s="81">
        <f>SUM(H9:H12)</f>
        <v>175680045</v>
      </c>
      <c r="I13" s="82">
        <f t="shared" si="1"/>
        <v>643494718</v>
      </c>
      <c r="J13" s="80">
        <f>SUM(J9:J12)</f>
        <v>118876165</v>
      </c>
      <c r="K13" s="81">
        <f>SUM(K9:K12)</f>
        <v>26717678</v>
      </c>
      <c r="L13" s="81">
        <f t="shared" si="2"/>
        <v>145593843</v>
      </c>
      <c r="M13" s="43">
        <f t="shared" si="3"/>
        <v>0.2262549154288474</v>
      </c>
      <c r="N13" s="110">
        <f>SUM(N9:N12)</f>
        <v>120097495</v>
      </c>
      <c r="O13" s="111">
        <f>SUM(O9:O12)</f>
        <v>21719520</v>
      </c>
      <c r="P13" s="112">
        <f t="shared" si="4"/>
        <v>141817015</v>
      </c>
      <c r="Q13" s="43">
        <f t="shared" si="5"/>
        <v>0.22038567067150347</v>
      </c>
      <c r="R13" s="110">
        <f>SUM(R9:R12)</f>
        <v>0</v>
      </c>
      <c r="S13" s="112">
        <f>SUM(S9:S12)</f>
        <v>0</v>
      </c>
      <c r="T13" s="112">
        <f t="shared" si="6"/>
        <v>0</v>
      </c>
      <c r="U13" s="43">
        <f t="shared" si="7"/>
        <v>0</v>
      </c>
      <c r="V13" s="110">
        <f>SUM(V9:V12)</f>
        <v>0</v>
      </c>
      <c r="W13" s="112">
        <f>SUM(W9:W12)</f>
        <v>0</v>
      </c>
      <c r="X13" s="112">
        <f t="shared" si="8"/>
        <v>0</v>
      </c>
      <c r="Y13" s="43">
        <f t="shared" si="9"/>
        <v>0</v>
      </c>
      <c r="Z13" s="80">
        <f t="shared" si="10"/>
        <v>238973660</v>
      </c>
      <c r="AA13" s="81">
        <f t="shared" si="11"/>
        <v>48437198</v>
      </c>
      <c r="AB13" s="81">
        <f t="shared" si="12"/>
        <v>287410858</v>
      </c>
      <c r="AC13" s="43">
        <f t="shared" si="13"/>
        <v>0.44664058610035084</v>
      </c>
      <c r="AD13" s="80">
        <f>SUM(AD9:AD12)</f>
        <v>112362731</v>
      </c>
      <c r="AE13" s="81">
        <f>SUM(AE9:AE12)</f>
        <v>42634217</v>
      </c>
      <c r="AF13" s="81">
        <f t="shared" si="14"/>
        <v>154996948</v>
      </c>
      <c r="AG13" s="43">
        <f t="shared" si="15"/>
        <v>0.4956595238409033</v>
      </c>
      <c r="AH13" s="43">
        <f t="shared" si="16"/>
        <v>-0.08503350014349964</v>
      </c>
      <c r="AI13" s="62">
        <f>SUM(AI9:AI12)</f>
        <v>585839527</v>
      </c>
      <c r="AJ13" s="62">
        <f>SUM(AJ9:AJ12)</f>
        <v>643661227</v>
      </c>
      <c r="AK13" s="62">
        <f>SUM(AK9:AK12)</f>
        <v>290376941</v>
      </c>
      <c r="AL13" s="62"/>
    </row>
    <row r="14" spans="1:38" s="13" customFormat="1" ht="12.75">
      <c r="A14" s="29" t="s">
        <v>96</v>
      </c>
      <c r="B14" s="59" t="s">
        <v>493</v>
      </c>
      <c r="C14" s="131" t="s">
        <v>494</v>
      </c>
      <c r="D14" s="76">
        <v>52126126</v>
      </c>
      <c r="E14" s="77">
        <v>9513000</v>
      </c>
      <c r="F14" s="78">
        <f t="shared" si="0"/>
        <v>61639126</v>
      </c>
      <c r="G14" s="76">
        <v>52126126</v>
      </c>
      <c r="H14" s="77">
        <v>9513000</v>
      </c>
      <c r="I14" s="79">
        <f t="shared" si="1"/>
        <v>61639126</v>
      </c>
      <c r="J14" s="76">
        <v>7562488</v>
      </c>
      <c r="K14" s="77">
        <v>184520</v>
      </c>
      <c r="L14" s="77">
        <f t="shared" si="2"/>
        <v>7747008</v>
      </c>
      <c r="M14" s="39">
        <f t="shared" si="3"/>
        <v>0.12568328759236463</v>
      </c>
      <c r="N14" s="104">
        <v>8379358</v>
      </c>
      <c r="O14" s="105">
        <v>521358</v>
      </c>
      <c r="P14" s="106">
        <f t="shared" si="4"/>
        <v>8900716</v>
      </c>
      <c r="Q14" s="39">
        <f t="shared" si="5"/>
        <v>0.144400425145548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15941846</v>
      </c>
      <c r="AA14" s="77">
        <f t="shared" si="11"/>
        <v>705878</v>
      </c>
      <c r="AB14" s="77">
        <f t="shared" si="12"/>
        <v>16647724</v>
      </c>
      <c r="AC14" s="39">
        <f t="shared" si="13"/>
        <v>0.2700837127379126</v>
      </c>
      <c r="AD14" s="76">
        <v>7764872</v>
      </c>
      <c r="AE14" s="77">
        <v>200033</v>
      </c>
      <c r="AF14" s="77">
        <f t="shared" si="14"/>
        <v>7964905</v>
      </c>
      <c r="AG14" s="39">
        <f t="shared" si="15"/>
        <v>0.2771061523077897</v>
      </c>
      <c r="AH14" s="39">
        <f t="shared" si="16"/>
        <v>0.11749179682620192</v>
      </c>
      <c r="AI14" s="12">
        <v>57710653</v>
      </c>
      <c r="AJ14" s="12">
        <v>57710653</v>
      </c>
      <c r="AK14" s="12">
        <v>15991977</v>
      </c>
      <c r="AL14" s="12"/>
    </row>
    <row r="15" spans="1:38" s="13" customFormat="1" ht="12.75">
      <c r="A15" s="29" t="s">
        <v>96</v>
      </c>
      <c r="B15" s="59" t="s">
        <v>495</v>
      </c>
      <c r="C15" s="131" t="s">
        <v>496</v>
      </c>
      <c r="D15" s="76">
        <v>150535174</v>
      </c>
      <c r="E15" s="77">
        <v>50598000</v>
      </c>
      <c r="F15" s="78">
        <f t="shared" si="0"/>
        <v>201133174</v>
      </c>
      <c r="G15" s="76">
        <v>150535174</v>
      </c>
      <c r="H15" s="77">
        <v>50598000</v>
      </c>
      <c r="I15" s="79">
        <f t="shared" si="1"/>
        <v>201133174</v>
      </c>
      <c r="J15" s="76">
        <v>28159433</v>
      </c>
      <c r="K15" s="77">
        <v>2765332</v>
      </c>
      <c r="L15" s="77">
        <f t="shared" si="2"/>
        <v>30924765</v>
      </c>
      <c r="M15" s="39">
        <f t="shared" si="3"/>
        <v>0.1537526822899936</v>
      </c>
      <c r="N15" s="104">
        <v>22551268</v>
      </c>
      <c r="O15" s="105">
        <v>2860477</v>
      </c>
      <c r="P15" s="106">
        <f t="shared" si="4"/>
        <v>25411745</v>
      </c>
      <c r="Q15" s="39">
        <f t="shared" si="5"/>
        <v>0.1263428826514715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50710701</v>
      </c>
      <c r="AA15" s="77">
        <f t="shared" si="11"/>
        <v>5625809</v>
      </c>
      <c r="AB15" s="77">
        <f t="shared" si="12"/>
        <v>56336510</v>
      </c>
      <c r="AC15" s="39">
        <f t="shared" si="13"/>
        <v>0.2800955649414651</v>
      </c>
      <c r="AD15" s="76">
        <v>25258374</v>
      </c>
      <c r="AE15" s="77">
        <v>1318994</v>
      </c>
      <c r="AF15" s="77">
        <f t="shared" si="14"/>
        <v>26577368</v>
      </c>
      <c r="AG15" s="39">
        <f t="shared" si="15"/>
        <v>0.3844891301724838</v>
      </c>
      <c r="AH15" s="39">
        <f t="shared" si="16"/>
        <v>-0.04385772887668937</v>
      </c>
      <c r="AI15" s="12">
        <v>141930725</v>
      </c>
      <c r="AJ15" s="12">
        <v>141930725</v>
      </c>
      <c r="AK15" s="12">
        <v>54570821</v>
      </c>
      <c r="AL15" s="12"/>
    </row>
    <row r="16" spans="1:38" s="13" customFormat="1" ht="12.75">
      <c r="A16" s="29" t="s">
        <v>96</v>
      </c>
      <c r="B16" s="59" t="s">
        <v>497</v>
      </c>
      <c r="C16" s="131" t="s">
        <v>498</v>
      </c>
      <c r="D16" s="76">
        <v>34549734</v>
      </c>
      <c r="E16" s="77">
        <v>14108000</v>
      </c>
      <c r="F16" s="78">
        <f t="shared" si="0"/>
        <v>48657734</v>
      </c>
      <c r="G16" s="76">
        <v>34549734</v>
      </c>
      <c r="H16" s="77">
        <v>14108000</v>
      </c>
      <c r="I16" s="79">
        <f t="shared" si="1"/>
        <v>48657734</v>
      </c>
      <c r="J16" s="76">
        <v>12450130</v>
      </c>
      <c r="K16" s="77">
        <v>3811643</v>
      </c>
      <c r="L16" s="77">
        <f t="shared" si="2"/>
        <v>16261773</v>
      </c>
      <c r="M16" s="39">
        <f t="shared" si="3"/>
        <v>0.3342073636228107</v>
      </c>
      <c r="N16" s="104">
        <v>2937737</v>
      </c>
      <c r="O16" s="105">
        <v>1413359</v>
      </c>
      <c r="P16" s="106">
        <f t="shared" si="4"/>
        <v>4351096</v>
      </c>
      <c r="Q16" s="39">
        <f t="shared" si="5"/>
        <v>0.0894224955070863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15387867</v>
      </c>
      <c r="AA16" s="77">
        <f t="shared" si="11"/>
        <v>5225002</v>
      </c>
      <c r="AB16" s="77">
        <f t="shared" si="12"/>
        <v>20612869</v>
      </c>
      <c r="AC16" s="39">
        <f t="shared" si="13"/>
        <v>0.423629859129897</v>
      </c>
      <c r="AD16" s="76">
        <v>3861843</v>
      </c>
      <c r="AE16" s="77">
        <v>387243</v>
      </c>
      <c r="AF16" s="77">
        <f t="shared" si="14"/>
        <v>4249086</v>
      </c>
      <c r="AG16" s="39">
        <f t="shared" si="15"/>
        <v>0.3653558949228848</v>
      </c>
      <c r="AH16" s="39">
        <f t="shared" si="16"/>
        <v>0.024007515969316717</v>
      </c>
      <c r="AI16" s="12">
        <v>29436933</v>
      </c>
      <c r="AJ16" s="12">
        <v>29436933</v>
      </c>
      <c r="AK16" s="12">
        <v>10754957</v>
      </c>
      <c r="AL16" s="12"/>
    </row>
    <row r="17" spans="1:38" s="13" customFormat="1" ht="12.75">
      <c r="A17" s="29" t="s">
        <v>96</v>
      </c>
      <c r="B17" s="59" t="s">
        <v>499</v>
      </c>
      <c r="C17" s="131" t="s">
        <v>500</v>
      </c>
      <c r="D17" s="76">
        <v>58619753</v>
      </c>
      <c r="E17" s="77">
        <v>12018000</v>
      </c>
      <c r="F17" s="78">
        <f t="shared" si="0"/>
        <v>70637753</v>
      </c>
      <c r="G17" s="76">
        <v>58619753</v>
      </c>
      <c r="H17" s="77">
        <v>12018000</v>
      </c>
      <c r="I17" s="79">
        <f t="shared" si="1"/>
        <v>70637753</v>
      </c>
      <c r="J17" s="76">
        <v>11802541</v>
      </c>
      <c r="K17" s="77">
        <v>1088816</v>
      </c>
      <c r="L17" s="77">
        <f t="shared" si="2"/>
        <v>12891357</v>
      </c>
      <c r="M17" s="39">
        <f t="shared" si="3"/>
        <v>0.18249953392486876</v>
      </c>
      <c r="N17" s="104">
        <v>10400652</v>
      </c>
      <c r="O17" s="105">
        <v>2998105</v>
      </c>
      <c r="P17" s="106">
        <f t="shared" si="4"/>
        <v>13398757</v>
      </c>
      <c r="Q17" s="39">
        <f t="shared" si="5"/>
        <v>0.18968266162147032</v>
      </c>
      <c r="R17" s="104">
        <v>0</v>
      </c>
      <c r="S17" s="106">
        <v>0</v>
      </c>
      <c r="T17" s="106">
        <f t="shared" si="6"/>
        <v>0</v>
      </c>
      <c r="U17" s="39">
        <f t="shared" si="7"/>
        <v>0</v>
      </c>
      <c r="V17" s="104">
        <v>0</v>
      </c>
      <c r="W17" s="106">
        <v>0</v>
      </c>
      <c r="X17" s="106">
        <f t="shared" si="8"/>
        <v>0</v>
      </c>
      <c r="Y17" s="39">
        <f t="shared" si="9"/>
        <v>0</v>
      </c>
      <c r="Z17" s="76">
        <f t="shared" si="10"/>
        <v>22203193</v>
      </c>
      <c r="AA17" s="77">
        <f t="shared" si="11"/>
        <v>4086921</v>
      </c>
      <c r="AB17" s="77">
        <f t="shared" si="12"/>
        <v>26290114</v>
      </c>
      <c r="AC17" s="39">
        <f t="shared" si="13"/>
        <v>0.3721821955463391</v>
      </c>
      <c r="AD17" s="76">
        <v>12487278</v>
      </c>
      <c r="AE17" s="77">
        <v>1574403</v>
      </c>
      <c r="AF17" s="77">
        <f t="shared" si="14"/>
        <v>14061681</v>
      </c>
      <c r="AG17" s="39">
        <f t="shared" si="15"/>
        <v>0.35494239399848493</v>
      </c>
      <c r="AH17" s="39">
        <f t="shared" si="16"/>
        <v>-0.04714400788924167</v>
      </c>
      <c r="AI17" s="12">
        <v>72447573</v>
      </c>
      <c r="AJ17" s="12">
        <v>62011717</v>
      </c>
      <c r="AK17" s="12">
        <v>25714715</v>
      </c>
      <c r="AL17" s="12"/>
    </row>
    <row r="18" spans="1:38" s="13" customFormat="1" ht="12.75">
      <c r="A18" s="29" t="s">
        <v>96</v>
      </c>
      <c r="B18" s="59" t="s">
        <v>501</v>
      </c>
      <c r="C18" s="131" t="s">
        <v>502</v>
      </c>
      <c r="D18" s="76">
        <v>34605000</v>
      </c>
      <c r="E18" s="77">
        <v>12083000</v>
      </c>
      <c r="F18" s="78">
        <f t="shared" si="0"/>
        <v>46688000</v>
      </c>
      <c r="G18" s="76">
        <v>34605000</v>
      </c>
      <c r="H18" s="77">
        <v>12083000</v>
      </c>
      <c r="I18" s="79">
        <f t="shared" si="1"/>
        <v>46688000</v>
      </c>
      <c r="J18" s="76">
        <v>11033578</v>
      </c>
      <c r="K18" s="77">
        <v>2658088</v>
      </c>
      <c r="L18" s="77">
        <f t="shared" si="2"/>
        <v>13691666</v>
      </c>
      <c r="M18" s="39">
        <f t="shared" si="3"/>
        <v>0.29325878169979436</v>
      </c>
      <c r="N18" s="104">
        <v>12951323</v>
      </c>
      <c r="O18" s="105">
        <v>4409885</v>
      </c>
      <c r="P18" s="106">
        <f t="shared" si="4"/>
        <v>17361208</v>
      </c>
      <c r="Q18" s="39">
        <f t="shared" si="5"/>
        <v>0.37185589444825223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23984901</v>
      </c>
      <c r="AA18" s="77">
        <f t="shared" si="11"/>
        <v>7067973</v>
      </c>
      <c r="AB18" s="77">
        <f t="shared" si="12"/>
        <v>31052874</v>
      </c>
      <c r="AC18" s="39">
        <f t="shared" si="13"/>
        <v>0.6651146761480466</v>
      </c>
      <c r="AD18" s="76">
        <v>7842929</v>
      </c>
      <c r="AE18" s="77">
        <v>7973952</v>
      </c>
      <c r="AF18" s="77">
        <f t="shared" si="14"/>
        <v>15816881</v>
      </c>
      <c r="AG18" s="39">
        <f t="shared" si="15"/>
        <v>0.6948519328760309</v>
      </c>
      <c r="AH18" s="39">
        <f t="shared" si="16"/>
        <v>0.09763789713028759</v>
      </c>
      <c r="AI18" s="12">
        <v>36199528</v>
      </c>
      <c r="AJ18" s="12">
        <v>36199528</v>
      </c>
      <c r="AK18" s="12">
        <v>25153312</v>
      </c>
      <c r="AL18" s="12"/>
    </row>
    <row r="19" spans="1:38" s="13" customFormat="1" ht="12.75">
      <c r="A19" s="29" t="s">
        <v>96</v>
      </c>
      <c r="B19" s="59" t="s">
        <v>503</v>
      </c>
      <c r="C19" s="131" t="s">
        <v>504</v>
      </c>
      <c r="D19" s="76">
        <v>36992790</v>
      </c>
      <c r="E19" s="77">
        <v>20341100</v>
      </c>
      <c r="F19" s="78">
        <f t="shared" si="0"/>
        <v>57333890</v>
      </c>
      <c r="G19" s="76">
        <v>36992790</v>
      </c>
      <c r="H19" s="77">
        <v>20341100</v>
      </c>
      <c r="I19" s="79">
        <f t="shared" si="1"/>
        <v>57333890</v>
      </c>
      <c r="J19" s="76">
        <v>6197101</v>
      </c>
      <c r="K19" s="77">
        <v>1433869</v>
      </c>
      <c r="L19" s="77">
        <f t="shared" si="2"/>
        <v>7630970</v>
      </c>
      <c r="M19" s="39">
        <f t="shared" si="3"/>
        <v>0.1330970216742663</v>
      </c>
      <c r="N19" s="104">
        <v>7203673</v>
      </c>
      <c r="O19" s="105">
        <v>1140125</v>
      </c>
      <c r="P19" s="106">
        <f t="shared" si="4"/>
        <v>8343798</v>
      </c>
      <c r="Q19" s="39">
        <f t="shared" si="5"/>
        <v>0.14552994747085884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13400774</v>
      </c>
      <c r="AA19" s="77">
        <f t="shared" si="11"/>
        <v>2573994</v>
      </c>
      <c r="AB19" s="77">
        <f t="shared" si="12"/>
        <v>15974768</v>
      </c>
      <c r="AC19" s="39">
        <f t="shared" si="13"/>
        <v>0.27862696914512514</v>
      </c>
      <c r="AD19" s="76">
        <v>4509445</v>
      </c>
      <c r="AE19" s="77">
        <v>243866</v>
      </c>
      <c r="AF19" s="77">
        <f t="shared" si="14"/>
        <v>4753311</v>
      </c>
      <c r="AG19" s="39">
        <f t="shared" si="15"/>
        <v>0.20922249797569914</v>
      </c>
      <c r="AH19" s="39">
        <f t="shared" si="16"/>
        <v>0.7553654705109765</v>
      </c>
      <c r="AI19" s="12">
        <v>47510230</v>
      </c>
      <c r="AJ19" s="12">
        <v>51556630</v>
      </c>
      <c r="AK19" s="12">
        <v>9940209</v>
      </c>
      <c r="AL19" s="12"/>
    </row>
    <row r="20" spans="1:38" s="13" customFormat="1" ht="12.75">
      <c r="A20" s="29" t="s">
        <v>115</v>
      </c>
      <c r="B20" s="59" t="s">
        <v>505</v>
      </c>
      <c r="C20" s="131" t="s">
        <v>506</v>
      </c>
      <c r="D20" s="76">
        <v>72087000</v>
      </c>
      <c r="E20" s="77">
        <v>849000</v>
      </c>
      <c r="F20" s="78">
        <f t="shared" si="0"/>
        <v>72936000</v>
      </c>
      <c r="G20" s="76">
        <v>72087000</v>
      </c>
      <c r="H20" s="77">
        <v>849000</v>
      </c>
      <c r="I20" s="79">
        <f t="shared" si="1"/>
        <v>72936000</v>
      </c>
      <c r="J20" s="76">
        <v>9158810</v>
      </c>
      <c r="K20" s="77">
        <v>19260</v>
      </c>
      <c r="L20" s="77">
        <f t="shared" si="2"/>
        <v>9178070</v>
      </c>
      <c r="M20" s="39">
        <f t="shared" si="3"/>
        <v>0.12583730942195898</v>
      </c>
      <c r="N20" s="104">
        <v>13207304</v>
      </c>
      <c r="O20" s="105">
        <v>88748</v>
      </c>
      <c r="P20" s="106">
        <f t="shared" si="4"/>
        <v>13296052</v>
      </c>
      <c r="Q20" s="39">
        <f t="shared" si="5"/>
        <v>0.18229752111440167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22366114</v>
      </c>
      <c r="AA20" s="77">
        <f t="shared" si="11"/>
        <v>108008</v>
      </c>
      <c r="AB20" s="77">
        <f t="shared" si="12"/>
        <v>22474122</v>
      </c>
      <c r="AC20" s="39">
        <f t="shared" si="13"/>
        <v>0.30813483053636065</v>
      </c>
      <c r="AD20" s="76">
        <v>17622320</v>
      </c>
      <c r="AE20" s="77">
        <v>24151</v>
      </c>
      <c r="AF20" s="77">
        <f t="shared" si="14"/>
        <v>17646471</v>
      </c>
      <c r="AG20" s="39">
        <f t="shared" si="15"/>
        <v>0.28982599975457757</v>
      </c>
      <c r="AH20" s="39">
        <f t="shared" si="16"/>
        <v>-0.24653195531276484</v>
      </c>
      <c r="AI20" s="12">
        <v>107463699</v>
      </c>
      <c r="AJ20" s="12">
        <v>107463699</v>
      </c>
      <c r="AK20" s="12">
        <v>31145774</v>
      </c>
      <c r="AL20" s="12"/>
    </row>
    <row r="21" spans="1:38" s="55" customFormat="1" ht="12.75">
      <c r="A21" s="60"/>
      <c r="B21" s="61" t="s">
        <v>507</v>
      </c>
      <c r="C21" s="135"/>
      <c r="D21" s="80">
        <f>SUM(D14:D20)</f>
        <v>439515577</v>
      </c>
      <c r="E21" s="81">
        <f>SUM(E14:E20)</f>
        <v>119510100</v>
      </c>
      <c r="F21" s="82">
        <f t="shared" si="0"/>
        <v>559025677</v>
      </c>
      <c r="G21" s="80">
        <f>SUM(G14:G20)</f>
        <v>439515577</v>
      </c>
      <c r="H21" s="81">
        <f>SUM(H14:H20)</f>
        <v>119510100</v>
      </c>
      <c r="I21" s="82">
        <f t="shared" si="1"/>
        <v>559025677</v>
      </c>
      <c r="J21" s="80">
        <f>SUM(J14:J20)</f>
        <v>86364081</v>
      </c>
      <c r="K21" s="81">
        <f>SUM(K14:K20)</f>
        <v>11961528</v>
      </c>
      <c r="L21" s="81">
        <f t="shared" si="2"/>
        <v>98325609</v>
      </c>
      <c r="M21" s="43">
        <f t="shared" si="3"/>
        <v>0.1758874646468162</v>
      </c>
      <c r="N21" s="110">
        <f>SUM(N14:N20)</f>
        <v>77631315</v>
      </c>
      <c r="O21" s="111">
        <f>SUM(O14:O20)</f>
        <v>13432057</v>
      </c>
      <c r="P21" s="112">
        <f t="shared" si="4"/>
        <v>91063372</v>
      </c>
      <c r="Q21" s="43">
        <f t="shared" si="5"/>
        <v>0.1628965819400099</v>
      </c>
      <c r="R21" s="110">
        <f>SUM(R14:R20)</f>
        <v>0</v>
      </c>
      <c r="S21" s="112">
        <f>SUM(S14:S20)</f>
        <v>0</v>
      </c>
      <c r="T21" s="112">
        <f t="shared" si="6"/>
        <v>0</v>
      </c>
      <c r="U21" s="43">
        <f t="shared" si="7"/>
        <v>0</v>
      </c>
      <c r="V21" s="110">
        <f>SUM(V14:V20)</f>
        <v>0</v>
      </c>
      <c r="W21" s="112">
        <f>SUM(W14:W20)</f>
        <v>0</v>
      </c>
      <c r="X21" s="112">
        <f t="shared" si="8"/>
        <v>0</v>
      </c>
      <c r="Y21" s="43">
        <f t="shared" si="9"/>
        <v>0</v>
      </c>
      <c r="Z21" s="80">
        <f t="shared" si="10"/>
        <v>163995396</v>
      </c>
      <c r="AA21" s="81">
        <f t="shared" si="11"/>
        <v>25393585</v>
      </c>
      <c r="AB21" s="81">
        <f t="shared" si="12"/>
        <v>189388981</v>
      </c>
      <c r="AC21" s="43">
        <f t="shared" si="13"/>
        <v>0.3387840465868261</v>
      </c>
      <c r="AD21" s="80">
        <f>SUM(AD14:AD20)</f>
        <v>79347061</v>
      </c>
      <c r="AE21" s="81">
        <f>SUM(AE14:AE20)</f>
        <v>11722642</v>
      </c>
      <c r="AF21" s="81">
        <f t="shared" si="14"/>
        <v>91069703</v>
      </c>
      <c r="AG21" s="43">
        <f t="shared" si="15"/>
        <v>0.35167849960651765</v>
      </c>
      <c r="AH21" s="43">
        <f t="shared" si="16"/>
        <v>-6.951817993738896E-05</v>
      </c>
      <c r="AI21" s="62">
        <f>SUM(AI14:AI20)</f>
        <v>492699341</v>
      </c>
      <c r="AJ21" s="62">
        <f>SUM(AJ14:AJ20)</f>
        <v>486309885</v>
      </c>
      <c r="AK21" s="62">
        <f>SUM(AK14:AK20)</f>
        <v>173271765</v>
      </c>
      <c r="AL21" s="62"/>
    </row>
    <row r="22" spans="1:38" s="13" customFormat="1" ht="12.75">
      <c r="A22" s="29" t="s">
        <v>96</v>
      </c>
      <c r="B22" s="59" t="s">
        <v>508</v>
      </c>
      <c r="C22" s="131" t="s">
        <v>509</v>
      </c>
      <c r="D22" s="76">
        <v>43364372</v>
      </c>
      <c r="E22" s="77">
        <v>8995120</v>
      </c>
      <c r="F22" s="78">
        <f t="shared" si="0"/>
        <v>52359492</v>
      </c>
      <c r="G22" s="76">
        <v>43364372</v>
      </c>
      <c r="H22" s="77">
        <v>8995120</v>
      </c>
      <c r="I22" s="79">
        <f t="shared" si="1"/>
        <v>52359492</v>
      </c>
      <c r="J22" s="76">
        <v>11862006</v>
      </c>
      <c r="K22" s="77">
        <v>21994</v>
      </c>
      <c r="L22" s="77">
        <f t="shared" si="2"/>
        <v>11884000</v>
      </c>
      <c r="M22" s="39">
        <f t="shared" si="3"/>
        <v>0.22696935256743897</v>
      </c>
      <c r="N22" s="104">
        <v>14734151</v>
      </c>
      <c r="O22" s="105">
        <v>7996</v>
      </c>
      <c r="P22" s="106">
        <f t="shared" si="4"/>
        <v>14742147</v>
      </c>
      <c r="Q22" s="39">
        <f t="shared" si="5"/>
        <v>0.2815563413029294</v>
      </c>
      <c r="R22" s="104">
        <v>0</v>
      </c>
      <c r="S22" s="106">
        <v>0</v>
      </c>
      <c r="T22" s="106">
        <f t="shared" si="6"/>
        <v>0</v>
      </c>
      <c r="U22" s="39">
        <f t="shared" si="7"/>
        <v>0</v>
      </c>
      <c r="V22" s="104">
        <v>0</v>
      </c>
      <c r="W22" s="106">
        <v>0</v>
      </c>
      <c r="X22" s="106">
        <f t="shared" si="8"/>
        <v>0</v>
      </c>
      <c r="Y22" s="39">
        <f t="shared" si="9"/>
        <v>0</v>
      </c>
      <c r="Z22" s="76">
        <f t="shared" si="10"/>
        <v>26596157</v>
      </c>
      <c r="AA22" s="77">
        <f t="shared" si="11"/>
        <v>29990</v>
      </c>
      <c r="AB22" s="77">
        <f t="shared" si="12"/>
        <v>26626147</v>
      </c>
      <c r="AC22" s="39">
        <f t="shared" si="13"/>
        <v>0.5085256938703684</v>
      </c>
      <c r="AD22" s="76">
        <v>10623801</v>
      </c>
      <c r="AE22" s="77">
        <v>2132609</v>
      </c>
      <c r="AF22" s="77">
        <f t="shared" si="14"/>
        <v>12756410</v>
      </c>
      <c r="AG22" s="39">
        <f t="shared" si="15"/>
        <v>0.43610690002859165</v>
      </c>
      <c r="AH22" s="39">
        <f t="shared" si="16"/>
        <v>0.155665818204338</v>
      </c>
      <c r="AI22" s="12">
        <v>52078190</v>
      </c>
      <c r="AJ22" s="12">
        <v>52078190</v>
      </c>
      <c r="AK22" s="12">
        <v>22711658</v>
      </c>
      <c r="AL22" s="12"/>
    </row>
    <row r="23" spans="1:38" s="13" customFormat="1" ht="12.75">
      <c r="A23" s="29" t="s">
        <v>96</v>
      </c>
      <c r="B23" s="59" t="s">
        <v>510</v>
      </c>
      <c r="C23" s="131" t="s">
        <v>511</v>
      </c>
      <c r="D23" s="76">
        <v>72236998</v>
      </c>
      <c r="E23" s="77">
        <v>47589750</v>
      </c>
      <c r="F23" s="78">
        <f t="shared" si="0"/>
        <v>119826748</v>
      </c>
      <c r="G23" s="76">
        <v>72236998</v>
      </c>
      <c r="H23" s="77">
        <v>47589750</v>
      </c>
      <c r="I23" s="79">
        <f t="shared" si="1"/>
        <v>119826748</v>
      </c>
      <c r="J23" s="76">
        <v>16194343</v>
      </c>
      <c r="K23" s="77">
        <v>12995826</v>
      </c>
      <c r="L23" s="77">
        <f t="shared" si="2"/>
        <v>29190169</v>
      </c>
      <c r="M23" s="39">
        <f t="shared" si="3"/>
        <v>0.2436031143897855</v>
      </c>
      <c r="N23" s="104">
        <v>16632605</v>
      </c>
      <c r="O23" s="105">
        <v>10953590</v>
      </c>
      <c r="P23" s="106">
        <f t="shared" si="4"/>
        <v>27586195</v>
      </c>
      <c r="Q23" s="39">
        <f t="shared" si="5"/>
        <v>0.23021733845268003</v>
      </c>
      <c r="R23" s="104">
        <v>0</v>
      </c>
      <c r="S23" s="106">
        <v>0</v>
      </c>
      <c r="T23" s="106">
        <f t="shared" si="6"/>
        <v>0</v>
      </c>
      <c r="U23" s="39">
        <f t="shared" si="7"/>
        <v>0</v>
      </c>
      <c r="V23" s="104">
        <v>0</v>
      </c>
      <c r="W23" s="106">
        <v>0</v>
      </c>
      <c r="X23" s="106">
        <f t="shared" si="8"/>
        <v>0</v>
      </c>
      <c r="Y23" s="39">
        <f t="shared" si="9"/>
        <v>0</v>
      </c>
      <c r="Z23" s="76">
        <f t="shared" si="10"/>
        <v>32826948</v>
      </c>
      <c r="AA23" s="77">
        <f t="shared" si="11"/>
        <v>23949416</v>
      </c>
      <c r="AB23" s="77">
        <f t="shared" si="12"/>
        <v>56776364</v>
      </c>
      <c r="AC23" s="39">
        <f t="shared" si="13"/>
        <v>0.47382045284246554</v>
      </c>
      <c r="AD23" s="76">
        <v>14793824</v>
      </c>
      <c r="AE23" s="77">
        <v>0</v>
      </c>
      <c r="AF23" s="77">
        <f t="shared" si="14"/>
        <v>14793824</v>
      </c>
      <c r="AG23" s="39">
        <f t="shared" si="15"/>
        <v>0.27166009192403284</v>
      </c>
      <c r="AH23" s="39">
        <f t="shared" si="16"/>
        <v>0.8647102331351244</v>
      </c>
      <c r="AI23" s="12">
        <v>109672734</v>
      </c>
      <c r="AJ23" s="12">
        <v>89131225</v>
      </c>
      <c r="AK23" s="12">
        <v>29793705</v>
      </c>
      <c r="AL23" s="12"/>
    </row>
    <row r="24" spans="1:38" s="13" customFormat="1" ht="12.75">
      <c r="A24" s="29" t="s">
        <v>96</v>
      </c>
      <c r="B24" s="59" t="s">
        <v>512</v>
      </c>
      <c r="C24" s="131" t="s">
        <v>513</v>
      </c>
      <c r="D24" s="76">
        <v>158684325</v>
      </c>
      <c r="E24" s="77">
        <v>20657000</v>
      </c>
      <c r="F24" s="78">
        <f t="shared" si="0"/>
        <v>179341325</v>
      </c>
      <c r="G24" s="76">
        <v>158684325</v>
      </c>
      <c r="H24" s="77">
        <v>20657000</v>
      </c>
      <c r="I24" s="79">
        <f t="shared" si="1"/>
        <v>179341325</v>
      </c>
      <c r="J24" s="76">
        <v>34564337</v>
      </c>
      <c r="K24" s="77">
        <v>645242</v>
      </c>
      <c r="L24" s="77">
        <f t="shared" si="2"/>
        <v>35209579</v>
      </c>
      <c r="M24" s="39">
        <f t="shared" si="3"/>
        <v>0.1963271934117806</v>
      </c>
      <c r="N24" s="104">
        <v>32446108</v>
      </c>
      <c r="O24" s="105">
        <v>3429990</v>
      </c>
      <c r="P24" s="106">
        <f t="shared" si="4"/>
        <v>35876098</v>
      </c>
      <c r="Q24" s="39">
        <f t="shared" si="5"/>
        <v>0.20004367649229757</v>
      </c>
      <c r="R24" s="104">
        <v>0</v>
      </c>
      <c r="S24" s="106">
        <v>0</v>
      </c>
      <c r="T24" s="106">
        <f t="shared" si="6"/>
        <v>0</v>
      </c>
      <c r="U24" s="39">
        <f t="shared" si="7"/>
        <v>0</v>
      </c>
      <c r="V24" s="104">
        <v>0</v>
      </c>
      <c r="W24" s="106">
        <v>0</v>
      </c>
      <c r="X24" s="106">
        <f t="shared" si="8"/>
        <v>0</v>
      </c>
      <c r="Y24" s="39">
        <f t="shared" si="9"/>
        <v>0</v>
      </c>
      <c r="Z24" s="76">
        <f t="shared" si="10"/>
        <v>67010445</v>
      </c>
      <c r="AA24" s="77">
        <f t="shared" si="11"/>
        <v>4075232</v>
      </c>
      <c r="AB24" s="77">
        <f t="shared" si="12"/>
        <v>71085677</v>
      </c>
      <c r="AC24" s="39">
        <f t="shared" si="13"/>
        <v>0.39637086990407816</v>
      </c>
      <c r="AD24" s="76">
        <v>30363561</v>
      </c>
      <c r="AE24" s="77">
        <v>2164365</v>
      </c>
      <c r="AF24" s="77">
        <f t="shared" si="14"/>
        <v>32527926</v>
      </c>
      <c r="AG24" s="39">
        <f t="shared" si="15"/>
        <v>0.35453237371894136</v>
      </c>
      <c r="AH24" s="39">
        <f t="shared" si="16"/>
        <v>0.10293223121572526</v>
      </c>
      <c r="AI24" s="12">
        <v>185425453</v>
      </c>
      <c r="AJ24" s="12">
        <v>185425453</v>
      </c>
      <c r="AK24" s="12">
        <v>65739326</v>
      </c>
      <c r="AL24" s="12"/>
    </row>
    <row r="25" spans="1:38" s="13" customFormat="1" ht="12.75">
      <c r="A25" s="29" t="s">
        <v>96</v>
      </c>
      <c r="B25" s="59" t="s">
        <v>514</v>
      </c>
      <c r="C25" s="131" t="s">
        <v>515</v>
      </c>
      <c r="D25" s="76">
        <v>38002611</v>
      </c>
      <c r="E25" s="77">
        <v>7892000</v>
      </c>
      <c r="F25" s="78">
        <f t="shared" si="0"/>
        <v>45894611</v>
      </c>
      <c r="G25" s="76">
        <v>38002611</v>
      </c>
      <c r="H25" s="77">
        <v>7892000</v>
      </c>
      <c r="I25" s="79">
        <f t="shared" si="1"/>
        <v>45894611</v>
      </c>
      <c r="J25" s="76">
        <v>10374502</v>
      </c>
      <c r="K25" s="77">
        <v>9061</v>
      </c>
      <c r="L25" s="77">
        <f t="shared" si="2"/>
        <v>10383563</v>
      </c>
      <c r="M25" s="39">
        <f t="shared" si="3"/>
        <v>0.22624797931068638</v>
      </c>
      <c r="N25" s="104">
        <v>11798316</v>
      </c>
      <c r="O25" s="105">
        <v>180015</v>
      </c>
      <c r="P25" s="106">
        <f t="shared" si="4"/>
        <v>11978331</v>
      </c>
      <c r="Q25" s="39">
        <f t="shared" si="5"/>
        <v>0.2609964599111647</v>
      </c>
      <c r="R25" s="104">
        <v>0</v>
      </c>
      <c r="S25" s="106">
        <v>0</v>
      </c>
      <c r="T25" s="106">
        <f t="shared" si="6"/>
        <v>0</v>
      </c>
      <c r="U25" s="39">
        <f t="shared" si="7"/>
        <v>0</v>
      </c>
      <c r="V25" s="104">
        <v>0</v>
      </c>
      <c r="W25" s="106">
        <v>0</v>
      </c>
      <c r="X25" s="106">
        <f t="shared" si="8"/>
        <v>0</v>
      </c>
      <c r="Y25" s="39">
        <f t="shared" si="9"/>
        <v>0</v>
      </c>
      <c r="Z25" s="76">
        <f t="shared" si="10"/>
        <v>22172818</v>
      </c>
      <c r="AA25" s="77">
        <f t="shared" si="11"/>
        <v>189076</v>
      </c>
      <c r="AB25" s="77">
        <f t="shared" si="12"/>
        <v>22361894</v>
      </c>
      <c r="AC25" s="39">
        <f t="shared" si="13"/>
        <v>0.4872444392218511</v>
      </c>
      <c r="AD25" s="76">
        <v>7927185</v>
      </c>
      <c r="AE25" s="77">
        <v>775793</v>
      </c>
      <c r="AF25" s="77">
        <f t="shared" si="14"/>
        <v>8702978</v>
      </c>
      <c r="AG25" s="39">
        <f t="shared" si="15"/>
        <v>0.417365152981598</v>
      </c>
      <c r="AH25" s="39">
        <f t="shared" si="16"/>
        <v>0.3763485326516969</v>
      </c>
      <c r="AI25" s="12">
        <v>42535312</v>
      </c>
      <c r="AJ25" s="12">
        <v>50617234</v>
      </c>
      <c r="AK25" s="12">
        <v>17752757</v>
      </c>
      <c r="AL25" s="12"/>
    </row>
    <row r="26" spans="1:38" s="13" customFormat="1" ht="12.75">
      <c r="A26" s="29" t="s">
        <v>96</v>
      </c>
      <c r="B26" s="59" t="s">
        <v>516</v>
      </c>
      <c r="C26" s="131" t="s">
        <v>517</v>
      </c>
      <c r="D26" s="76">
        <v>28089221</v>
      </c>
      <c r="E26" s="77">
        <v>0</v>
      </c>
      <c r="F26" s="78">
        <f t="shared" si="0"/>
        <v>28089221</v>
      </c>
      <c r="G26" s="76">
        <v>28089221</v>
      </c>
      <c r="H26" s="77">
        <v>0</v>
      </c>
      <c r="I26" s="79">
        <f t="shared" si="1"/>
        <v>28089221</v>
      </c>
      <c r="J26" s="76">
        <v>5097667</v>
      </c>
      <c r="K26" s="77">
        <v>2885765</v>
      </c>
      <c r="L26" s="77">
        <f t="shared" si="2"/>
        <v>7983432</v>
      </c>
      <c r="M26" s="39">
        <f t="shared" si="3"/>
        <v>0.28421692434973544</v>
      </c>
      <c r="N26" s="104">
        <v>3839284</v>
      </c>
      <c r="O26" s="105">
        <v>2168134</v>
      </c>
      <c r="P26" s="106">
        <f t="shared" si="4"/>
        <v>6007418</v>
      </c>
      <c r="Q26" s="39">
        <f t="shared" si="5"/>
        <v>0.213869156428368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8936951</v>
      </c>
      <c r="AA26" s="77">
        <f t="shared" si="11"/>
        <v>5053899</v>
      </c>
      <c r="AB26" s="77">
        <f t="shared" si="12"/>
        <v>13990850</v>
      </c>
      <c r="AC26" s="39">
        <f t="shared" si="13"/>
        <v>0.49808608077810346</v>
      </c>
      <c r="AD26" s="76">
        <v>6005564</v>
      </c>
      <c r="AE26" s="77">
        <v>1699963</v>
      </c>
      <c r="AF26" s="77">
        <f t="shared" si="14"/>
        <v>7705527</v>
      </c>
      <c r="AG26" s="39">
        <f t="shared" si="15"/>
        <v>0.42095571969553053</v>
      </c>
      <c r="AH26" s="39">
        <f t="shared" si="16"/>
        <v>-0.220375452580985</v>
      </c>
      <c r="AI26" s="12">
        <v>39531842</v>
      </c>
      <c r="AJ26" s="12">
        <v>39531842</v>
      </c>
      <c r="AK26" s="12">
        <v>16641155</v>
      </c>
      <c r="AL26" s="12"/>
    </row>
    <row r="27" spans="1:38" s="13" customFormat="1" ht="12.75">
      <c r="A27" s="29" t="s">
        <v>96</v>
      </c>
      <c r="B27" s="59" t="s">
        <v>518</v>
      </c>
      <c r="C27" s="131" t="s">
        <v>519</v>
      </c>
      <c r="D27" s="76">
        <v>38177625</v>
      </c>
      <c r="E27" s="77">
        <v>13852000</v>
      </c>
      <c r="F27" s="78">
        <f t="shared" si="0"/>
        <v>52029625</v>
      </c>
      <c r="G27" s="76">
        <v>38177625</v>
      </c>
      <c r="H27" s="77">
        <v>13852000</v>
      </c>
      <c r="I27" s="79">
        <f t="shared" si="1"/>
        <v>52029625</v>
      </c>
      <c r="J27" s="76">
        <v>10629467</v>
      </c>
      <c r="K27" s="77">
        <v>4483978</v>
      </c>
      <c r="L27" s="77">
        <f t="shared" si="2"/>
        <v>15113445</v>
      </c>
      <c r="M27" s="39">
        <f t="shared" si="3"/>
        <v>0.2904776845883475</v>
      </c>
      <c r="N27" s="104">
        <v>7982096</v>
      </c>
      <c r="O27" s="105">
        <v>2373730</v>
      </c>
      <c r="P27" s="106">
        <f t="shared" si="4"/>
        <v>10355826</v>
      </c>
      <c r="Q27" s="39">
        <f t="shared" si="5"/>
        <v>0.1990371062639794</v>
      </c>
      <c r="R27" s="104">
        <v>0</v>
      </c>
      <c r="S27" s="106">
        <v>0</v>
      </c>
      <c r="T27" s="106">
        <f t="shared" si="6"/>
        <v>0</v>
      </c>
      <c r="U27" s="39">
        <f t="shared" si="7"/>
        <v>0</v>
      </c>
      <c r="V27" s="104">
        <v>0</v>
      </c>
      <c r="W27" s="106">
        <v>0</v>
      </c>
      <c r="X27" s="106">
        <f t="shared" si="8"/>
        <v>0</v>
      </c>
      <c r="Y27" s="39">
        <f t="shared" si="9"/>
        <v>0</v>
      </c>
      <c r="Z27" s="76">
        <f t="shared" si="10"/>
        <v>18611563</v>
      </c>
      <c r="AA27" s="77">
        <f t="shared" si="11"/>
        <v>6857708</v>
      </c>
      <c r="AB27" s="77">
        <f t="shared" si="12"/>
        <v>25469271</v>
      </c>
      <c r="AC27" s="39">
        <f t="shared" si="13"/>
        <v>0.4895147908523269</v>
      </c>
      <c r="AD27" s="76">
        <v>6354790</v>
      </c>
      <c r="AE27" s="77">
        <v>3662345</v>
      </c>
      <c r="AF27" s="77">
        <f t="shared" si="14"/>
        <v>10017135</v>
      </c>
      <c r="AG27" s="39">
        <f t="shared" si="15"/>
        <v>0.43767135722517175</v>
      </c>
      <c r="AH27" s="39">
        <f t="shared" si="16"/>
        <v>0.033811164569510055</v>
      </c>
      <c r="AI27" s="12">
        <v>46742266</v>
      </c>
      <c r="AJ27" s="12">
        <v>48141548</v>
      </c>
      <c r="AK27" s="12">
        <v>20457751</v>
      </c>
      <c r="AL27" s="12"/>
    </row>
    <row r="28" spans="1:38" s="13" customFormat="1" ht="12.75">
      <c r="A28" s="29" t="s">
        <v>96</v>
      </c>
      <c r="B28" s="59" t="s">
        <v>520</v>
      </c>
      <c r="C28" s="131" t="s">
        <v>521</v>
      </c>
      <c r="D28" s="76">
        <v>72608235</v>
      </c>
      <c r="E28" s="77">
        <v>11751000</v>
      </c>
      <c r="F28" s="78">
        <f t="shared" si="0"/>
        <v>84359235</v>
      </c>
      <c r="G28" s="76">
        <v>72608235</v>
      </c>
      <c r="H28" s="77">
        <v>11751000</v>
      </c>
      <c r="I28" s="79">
        <f t="shared" si="1"/>
        <v>84359235</v>
      </c>
      <c r="J28" s="76">
        <v>11998027</v>
      </c>
      <c r="K28" s="77">
        <v>1178900</v>
      </c>
      <c r="L28" s="77">
        <f t="shared" si="2"/>
        <v>13176927</v>
      </c>
      <c r="M28" s="39">
        <f t="shared" si="3"/>
        <v>0.15620017180098894</v>
      </c>
      <c r="N28" s="104">
        <v>17423885</v>
      </c>
      <c r="O28" s="105">
        <v>1501242</v>
      </c>
      <c r="P28" s="106">
        <f t="shared" si="4"/>
        <v>18925127</v>
      </c>
      <c r="Q28" s="39">
        <f t="shared" si="5"/>
        <v>0.22433971811147885</v>
      </c>
      <c r="R28" s="104">
        <v>0</v>
      </c>
      <c r="S28" s="106">
        <v>0</v>
      </c>
      <c r="T28" s="106">
        <f t="shared" si="6"/>
        <v>0</v>
      </c>
      <c r="U28" s="39">
        <f t="shared" si="7"/>
        <v>0</v>
      </c>
      <c r="V28" s="104">
        <v>0</v>
      </c>
      <c r="W28" s="106">
        <v>0</v>
      </c>
      <c r="X28" s="106">
        <f t="shared" si="8"/>
        <v>0</v>
      </c>
      <c r="Y28" s="39">
        <f t="shared" si="9"/>
        <v>0</v>
      </c>
      <c r="Z28" s="76">
        <f t="shared" si="10"/>
        <v>29421912</v>
      </c>
      <c r="AA28" s="77">
        <f t="shared" si="11"/>
        <v>2680142</v>
      </c>
      <c r="AB28" s="77">
        <f t="shared" si="12"/>
        <v>32102054</v>
      </c>
      <c r="AC28" s="39">
        <f t="shared" si="13"/>
        <v>0.3805398899124678</v>
      </c>
      <c r="AD28" s="76">
        <v>10230817</v>
      </c>
      <c r="AE28" s="77">
        <v>3143686</v>
      </c>
      <c r="AF28" s="77">
        <f t="shared" si="14"/>
        <v>13374503</v>
      </c>
      <c r="AG28" s="39">
        <f t="shared" si="15"/>
        <v>0.4951389758982712</v>
      </c>
      <c r="AH28" s="39">
        <f t="shared" si="16"/>
        <v>0.41501534673849183</v>
      </c>
      <c r="AI28" s="12">
        <v>54104957</v>
      </c>
      <c r="AJ28" s="12">
        <v>55169573</v>
      </c>
      <c r="AK28" s="12">
        <v>26789473</v>
      </c>
      <c r="AL28" s="12"/>
    </row>
    <row r="29" spans="1:38" s="13" customFormat="1" ht="12.75">
      <c r="A29" s="29" t="s">
        <v>96</v>
      </c>
      <c r="B29" s="59" t="s">
        <v>522</v>
      </c>
      <c r="C29" s="131" t="s">
        <v>523</v>
      </c>
      <c r="D29" s="76">
        <v>166277</v>
      </c>
      <c r="E29" s="77">
        <v>42512560</v>
      </c>
      <c r="F29" s="78">
        <f t="shared" si="0"/>
        <v>42678837</v>
      </c>
      <c r="G29" s="76">
        <v>166277</v>
      </c>
      <c r="H29" s="77">
        <v>42512560</v>
      </c>
      <c r="I29" s="79">
        <f t="shared" si="1"/>
        <v>42678837</v>
      </c>
      <c r="J29" s="76">
        <v>20178929</v>
      </c>
      <c r="K29" s="77">
        <v>0</v>
      </c>
      <c r="L29" s="77">
        <f t="shared" si="2"/>
        <v>20178929</v>
      </c>
      <c r="M29" s="39">
        <f t="shared" si="3"/>
        <v>0.4728087834258464</v>
      </c>
      <c r="N29" s="104">
        <v>16229924</v>
      </c>
      <c r="O29" s="105">
        <v>0</v>
      </c>
      <c r="P29" s="106">
        <f t="shared" si="4"/>
        <v>16229924</v>
      </c>
      <c r="Q29" s="39">
        <f t="shared" si="5"/>
        <v>0.38028037174490015</v>
      </c>
      <c r="R29" s="104">
        <v>0</v>
      </c>
      <c r="S29" s="106">
        <v>0</v>
      </c>
      <c r="T29" s="106">
        <f t="shared" si="6"/>
        <v>0</v>
      </c>
      <c r="U29" s="39">
        <f t="shared" si="7"/>
        <v>0</v>
      </c>
      <c r="V29" s="104">
        <v>0</v>
      </c>
      <c r="W29" s="106">
        <v>0</v>
      </c>
      <c r="X29" s="106">
        <f t="shared" si="8"/>
        <v>0</v>
      </c>
      <c r="Y29" s="39">
        <f t="shared" si="9"/>
        <v>0</v>
      </c>
      <c r="Z29" s="76">
        <f t="shared" si="10"/>
        <v>36408853</v>
      </c>
      <c r="AA29" s="77">
        <f t="shared" si="11"/>
        <v>0</v>
      </c>
      <c r="AB29" s="77">
        <f t="shared" si="12"/>
        <v>36408853</v>
      </c>
      <c r="AC29" s="39">
        <f t="shared" si="13"/>
        <v>0.8530891551707466</v>
      </c>
      <c r="AD29" s="76">
        <v>12881314</v>
      </c>
      <c r="AE29" s="77">
        <v>6830052</v>
      </c>
      <c r="AF29" s="77">
        <f t="shared" si="14"/>
        <v>19711366</v>
      </c>
      <c r="AG29" s="39">
        <v>0</v>
      </c>
      <c r="AH29" s="39">
        <f t="shared" si="16"/>
        <v>-0.17662104189024752</v>
      </c>
      <c r="AI29" s="12">
        <v>75993</v>
      </c>
      <c r="AJ29" s="12">
        <v>75993</v>
      </c>
      <c r="AK29" s="12">
        <v>43832810</v>
      </c>
      <c r="AL29" s="12"/>
    </row>
    <row r="30" spans="1:38" s="13" customFormat="1" ht="12.75">
      <c r="A30" s="29" t="s">
        <v>115</v>
      </c>
      <c r="B30" s="59" t="s">
        <v>524</v>
      </c>
      <c r="C30" s="131" t="s">
        <v>525</v>
      </c>
      <c r="D30" s="76">
        <v>56062453</v>
      </c>
      <c r="E30" s="77">
        <v>780000</v>
      </c>
      <c r="F30" s="78">
        <f t="shared" si="0"/>
        <v>56842453</v>
      </c>
      <c r="G30" s="76">
        <v>56062453</v>
      </c>
      <c r="H30" s="77">
        <v>780000</v>
      </c>
      <c r="I30" s="79">
        <f t="shared" si="1"/>
        <v>56842453</v>
      </c>
      <c r="J30" s="76">
        <v>14677581</v>
      </c>
      <c r="K30" s="77">
        <v>3981</v>
      </c>
      <c r="L30" s="77">
        <f t="shared" si="2"/>
        <v>14681562</v>
      </c>
      <c r="M30" s="39">
        <f t="shared" si="3"/>
        <v>0.2582851588055146</v>
      </c>
      <c r="N30" s="104">
        <v>17372823</v>
      </c>
      <c r="O30" s="105">
        <v>0</v>
      </c>
      <c r="P30" s="106">
        <f t="shared" si="4"/>
        <v>17372823</v>
      </c>
      <c r="Q30" s="39">
        <f t="shared" si="5"/>
        <v>0.3056311274955006</v>
      </c>
      <c r="R30" s="104">
        <v>0</v>
      </c>
      <c r="S30" s="106">
        <v>0</v>
      </c>
      <c r="T30" s="106">
        <f t="shared" si="6"/>
        <v>0</v>
      </c>
      <c r="U30" s="39">
        <f t="shared" si="7"/>
        <v>0</v>
      </c>
      <c r="V30" s="104">
        <v>0</v>
      </c>
      <c r="W30" s="106">
        <v>0</v>
      </c>
      <c r="X30" s="106">
        <f t="shared" si="8"/>
        <v>0</v>
      </c>
      <c r="Y30" s="39">
        <f t="shared" si="9"/>
        <v>0</v>
      </c>
      <c r="Z30" s="76">
        <f t="shared" si="10"/>
        <v>32050404</v>
      </c>
      <c r="AA30" s="77">
        <f t="shared" si="11"/>
        <v>3981</v>
      </c>
      <c r="AB30" s="77">
        <f t="shared" si="12"/>
        <v>32054385</v>
      </c>
      <c r="AC30" s="39">
        <f t="shared" si="13"/>
        <v>0.5639162863010152</v>
      </c>
      <c r="AD30" s="76">
        <v>23573576</v>
      </c>
      <c r="AE30" s="77">
        <v>66603</v>
      </c>
      <c r="AF30" s="77">
        <f t="shared" si="14"/>
        <v>23640179</v>
      </c>
      <c r="AG30" s="39">
        <f t="shared" si="15"/>
        <v>0.8366471584182521</v>
      </c>
      <c r="AH30" s="39">
        <f t="shared" si="16"/>
        <v>-0.26511457464006516</v>
      </c>
      <c r="AI30" s="12">
        <v>53806300</v>
      </c>
      <c r="AJ30" s="12">
        <v>53806300</v>
      </c>
      <c r="AK30" s="12">
        <v>45016888</v>
      </c>
      <c r="AL30" s="12"/>
    </row>
    <row r="31" spans="1:38" s="55" customFormat="1" ht="12.75">
      <c r="A31" s="60"/>
      <c r="B31" s="61" t="s">
        <v>526</v>
      </c>
      <c r="C31" s="135"/>
      <c r="D31" s="80">
        <f>SUM(D22:D30)</f>
        <v>507392117</v>
      </c>
      <c r="E31" s="81">
        <f>SUM(E22:E30)</f>
        <v>154029430</v>
      </c>
      <c r="F31" s="82">
        <f t="shared" si="0"/>
        <v>661421547</v>
      </c>
      <c r="G31" s="80">
        <f>SUM(G22:G30)</f>
        <v>507392117</v>
      </c>
      <c r="H31" s="81">
        <f>SUM(H22:H30)</f>
        <v>154029430</v>
      </c>
      <c r="I31" s="82">
        <f t="shared" si="1"/>
        <v>661421547</v>
      </c>
      <c r="J31" s="80">
        <f>SUM(J22:J30)</f>
        <v>135576859</v>
      </c>
      <c r="K31" s="81">
        <f>SUM(K22:K30)</f>
        <v>22224747</v>
      </c>
      <c r="L31" s="81">
        <f t="shared" si="2"/>
        <v>157801606</v>
      </c>
      <c r="M31" s="43">
        <f t="shared" si="3"/>
        <v>0.23857947585127584</v>
      </c>
      <c r="N31" s="110">
        <f>SUM(N22:N30)</f>
        <v>138459192</v>
      </c>
      <c r="O31" s="111">
        <f>SUM(O22:O30)</f>
        <v>20614697</v>
      </c>
      <c r="P31" s="112">
        <f t="shared" si="4"/>
        <v>159073889</v>
      </c>
      <c r="Q31" s="43">
        <f t="shared" si="5"/>
        <v>0.24050303429259162</v>
      </c>
      <c r="R31" s="110">
        <f>SUM(R22:R30)</f>
        <v>0</v>
      </c>
      <c r="S31" s="112">
        <f>SUM(S22:S30)</f>
        <v>0</v>
      </c>
      <c r="T31" s="112">
        <f t="shared" si="6"/>
        <v>0</v>
      </c>
      <c r="U31" s="43">
        <f t="shared" si="7"/>
        <v>0</v>
      </c>
      <c r="V31" s="110">
        <f>SUM(V22:V30)</f>
        <v>0</v>
      </c>
      <c r="W31" s="112">
        <f>SUM(W22:W30)</f>
        <v>0</v>
      </c>
      <c r="X31" s="112">
        <f t="shared" si="8"/>
        <v>0</v>
      </c>
      <c r="Y31" s="43">
        <f t="shared" si="9"/>
        <v>0</v>
      </c>
      <c r="Z31" s="80">
        <f t="shared" si="10"/>
        <v>274036051</v>
      </c>
      <c r="AA31" s="81">
        <f t="shared" si="11"/>
        <v>42839444</v>
      </c>
      <c r="AB31" s="81">
        <f t="shared" si="12"/>
        <v>316875495</v>
      </c>
      <c r="AC31" s="43">
        <f t="shared" si="13"/>
        <v>0.47908251014386743</v>
      </c>
      <c r="AD31" s="80">
        <f>SUM(AD22:AD30)</f>
        <v>122754432</v>
      </c>
      <c r="AE31" s="81">
        <f>SUM(AE22:AE30)</f>
        <v>20475416</v>
      </c>
      <c r="AF31" s="81">
        <f t="shared" si="14"/>
        <v>143229848</v>
      </c>
      <c r="AG31" s="43">
        <f t="shared" si="15"/>
        <v>0.4944329613897403</v>
      </c>
      <c r="AH31" s="43">
        <f t="shared" si="16"/>
        <v>0.11061968731545391</v>
      </c>
      <c r="AI31" s="62">
        <f>SUM(AI22:AI30)</f>
        <v>583973047</v>
      </c>
      <c r="AJ31" s="62">
        <f>SUM(AJ22:AJ30)</f>
        <v>573977358</v>
      </c>
      <c r="AK31" s="62">
        <f>SUM(AK22:AK30)</f>
        <v>288735523</v>
      </c>
      <c r="AL31" s="62"/>
    </row>
    <row r="32" spans="1:38" s="13" customFormat="1" ht="12.75">
      <c r="A32" s="29" t="s">
        <v>96</v>
      </c>
      <c r="B32" s="59" t="s">
        <v>527</v>
      </c>
      <c r="C32" s="131" t="s">
        <v>528</v>
      </c>
      <c r="D32" s="76">
        <v>19827212</v>
      </c>
      <c r="E32" s="77">
        <v>14367144</v>
      </c>
      <c r="F32" s="78">
        <f t="shared" si="0"/>
        <v>34194356</v>
      </c>
      <c r="G32" s="76">
        <v>19827212</v>
      </c>
      <c r="H32" s="77">
        <v>14367144</v>
      </c>
      <c r="I32" s="79">
        <f t="shared" si="1"/>
        <v>34194356</v>
      </c>
      <c r="J32" s="76">
        <v>7891413</v>
      </c>
      <c r="K32" s="77">
        <v>2759129</v>
      </c>
      <c r="L32" s="77">
        <f t="shared" si="2"/>
        <v>10650542</v>
      </c>
      <c r="M32" s="39">
        <f t="shared" si="3"/>
        <v>0.31147075850763206</v>
      </c>
      <c r="N32" s="104">
        <v>2585858</v>
      </c>
      <c r="O32" s="105">
        <v>2938543</v>
      </c>
      <c r="P32" s="106">
        <f t="shared" si="4"/>
        <v>5524401</v>
      </c>
      <c r="Q32" s="39">
        <f t="shared" si="5"/>
        <v>0.16155885491746064</v>
      </c>
      <c r="R32" s="104">
        <v>0</v>
      </c>
      <c r="S32" s="106">
        <v>0</v>
      </c>
      <c r="T32" s="106">
        <f t="shared" si="6"/>
        <v>0</v>
      </c>
      <c r="U32" s="39">
        <f t="shared" si="7"/>
        <v>0</v>
      </c>
      <c r="V32" s="104">
        <v>0</v>
      </c>
      <c r="W32" s="106">
        <v>0</v>
      </c>
      <c r="X32" s="106">
        <f t="shared" si="8"/>
        <v>0</v>
      </c>
      <c r="Y32" s="39">
        <f t="shared" si="9"/>
        <v>0</v>
      </c>
      <c r="Z32" s="76">
        <f t="shared" si="10"/>
        <v>10477271</v>
      </c>
      <c r="AA32" s="77">
        <f t="shared" si="11"/>
        <v>5697672</v>
      </c>
      <c r="AB32" s="77">
        <f t="shared" si="12"/>
        <v>16174943</v>
      </c>
      <c r="AC32" s="39">
        <f t="shared" si="13"/>
        <v>0.4730296134250927</v>
      </c>
      <c r="AD32" s="76">
        <v>3094385</v>
      </c>
      <c r="AE32" s="77">
        <v>365672</v>
      </c>
      <c r="AF32" s="77">
        <f t="shared" si="14"/>
        <v>3460057</v>
      </c>
      <c r="AG32" s="39">
        <f t="shared" si="15"/>
        <v>0.3543997643671984</v>
      </c>
      <c r="AH32" s="39">
        <f t="shared" si="16"/>
        <v>0.596621385139031</v>
      </c>
      <c r="AI32" s="12">
        <v>20421605</v>
      </c>
      <c r="AJ32" s="12">
        <v>20421605</v>
      </c>
      <c r="AK32" s="12">
        <v>7237412</v>
      </c>
      <c r="AL32" s="12"/>
    </row>
    <row r="33" spans="1:38" s="13" customFormat="1" ht="12.75">
      <c r="A33" s="29" t="s">
        <v>96</v>
      </c>
      <c r="B33" s="59" t="s">
        <v>529</v>
      </c>
      <c r="C33" s="131" t="s">
        <v>530</v>
      </c>
      <c r="D33" s="76">
        <v>128594634</v>
      </c>
      <c r="E33" s="77">
        <v>24968255</v>
      </c>
      <c r="F33" s="78">
        <f t="shared" si="0"/>
        <v>153562889</v>
      </c>
      <c r="G33" s="76">
        <v>128594634</v>
      </c>
      <c r="H33" s="77">
        <v>24968255</v>
      </c>
      <c r="I33" s="79">
        <f t="shared" si="1"/>
        <v>153562889</v>
      </c>
      <c r="J33" s="76">
        <v>24365138</v>
      </c>
      <c r="K33" s="77">
        <v>4436112</v>
      </c>
      <c r="L33" s="77">
        <f t="shared" si="2"/>
        <v>28801250</v>
      </c>
      <c r="M33" s="39">
        <f t="shared" si="3"/>
        <v>0.18755345244904842</v>
      </c>
      <c r="N33" s="104">
        <v>28248914</v>
      </c>
      <c r="O33" s="105">
        <v>3108771</v>
      </c>
      <c r="P33" s="106">
        <f t="shared" si="4"/>
        <v>31357685</v>
      </c>
      <c r="Q33" s="39">
        <f t="shared" si="5"/>
        <v>0.20420093164566602</v>
      </c>
      <c r="R33" s="104">
        <v>0</v>
      </c>
      <c r="S33" s="106">
        <v>0</v>
      </c>
      <c r="T33" s="106">
        <f t="shared" si="6"/>
        <v>0</v>
      </c>
      <c r="U33" s="39">
        <f t="shared" si="7"/>
        <v>0</v>
      </c>
      <c r="V33" s="104">
        <v>0</v>
      </c>
      <c r="W33" s="106">
        <v>0</v>
      </c>
      <c r="X33" s="106">
        <f t="shared" si="8"/>
        <v>0</v>
      </c>
      <c r="Y33" s="39">
        <f t="shared" si="9"/>
        <v>0</v>
      </c>
      <c r="Z33" s="76">
        <f t="shared" si="10"/>
        <v>52614052</v>
      </c>
      <c r="AA33" s="77">
        <f t="shared" si="11"/>
        <v>7544883</v>
      </c>
      <c r="AB33" s="77">
        <f t="shared" si="12"/>
        <v>60158935</v>
      </c>
      <c r="AC33" s="39">
        <f t="shared" si="13"/>
        <v>0.39175438409471447</v>
      </c>
      <c r="AD33" s="76">
        <v>21485658</v>
      </c>
      <c r="AE33" s="77">
        <v>24752622</v>
      </c>
      <c r="AF33" s="77">
        <f t="shared" si="14"/>
        <v>46238280</v>
      </c>
      <c r="AG33" s="39">
        <f t="shared" si="15"/>
        <v>0.4057659145349697</v>
      </c>
      <c r="AH33" s="39">
        <f t="shared" si="16"/>
        <v>-0.32182414657292613</v>
      </c>
      <c r="AI33" s="12">
        <v>211343750</v>
      </c>
      <c r="AJ33" s="12">
        <v>211343750</v>
      </c>
      <c r="AK33" s="12">
        <v>85756090</v>
      </c>
      <c r="AL33" s="12"/>
    </row>
    <row r="34" spans="1:38" s="13" customFormat="1" ht="12.75">
      <c r="A34" s="29" t="s">
        <v>96</v>
      </c>
      <c r="B34" s="59" t="s">
        <v>531</v>
      </c>
      <c r="C34" s="131" t="s">
        <v>532</v>
      </c>
      <c r="D34" s="76">
        <v>375173223</v>
      </c>
      <c r="E34" s="77">
        <v>154276870</v>
      </c>
      <c r="F34" s="78">
        <f t="shared" si="0"/>
        <v>529450093</v>
      </c>
      <c r="G34" s="76">
        <v>375173223</v>
      </c>
      <c r="H34" s="77">
        <v>154276870</v>
      </c>
      <c r="I34" s="79">
        <f t="shared" si="1"/>
        <v>529450093</v>
      </c>
      <c r="J34" s="76">
        <v>94823788</v>
      </c>
      <c r="K34" s="77">
        <v>7194627</v>
      </c>
      <c r="L34" s="77">
        <f t="shared" si="2"/>
        <v>102018415</v>
      </c>
      <c r="M34" s="39">
        <f t="shared" si="3"/>
        <v>0.19268750038731225</v>
      </c>
      <c r="N34" s="104">
        <v>99257918</v>
      </c>
      <c r="O34" s="105">
        <v>11825124</v>
      </c>
      <c r="P34" s="106">
        <f t="shared" si="4"/>
        <v>111083042</v>
      </c>
      <c r="Q34" s="39">
        <f t="shared" si="5"/>
        <v>0.20980833409731783</v>
      </c>
      <c r="R34" s="104">
        <v>0</v>
      </c>
      <c r="S34" s="106">
        <v>0</v>
      </c>
      <c r="T34" s="106">
        <f t="shared" si="6"/>
        <v>0</v>
      </c>
      <c r="U34" s="39">
        <f t="shared" si="7"/>
        <v>0</v>
      </c>
      <c r="V34" s="104">
        <v>0</v>
      </c>
      <c r="W34" s="106">
        <v>0</v>
      </c>
      <c r="X34" s="106">
        <f t="shared" si="8"/>
        <v>0</v>
      </c>
      <c r="Y34" s="39">
        <f t="shared" si="9"/>
        <v>0</v>
      </c>
      <c r="Z34" s="76">
        <f t="shared" si="10"/>
        <v>194081706</v>
      </c>
      <c r="AA34" s="77">
        <f t="shared" si="11"/>
        <v>19019751</v>
      </c>
      <c r="AB34" s="77">
        <f t="shared" si="12"/>
        <v>213101457</v>
      </c>
      <c r="AC34" s="39">
        <f t="shared" si="13"/>
        <v>0.40249583448463006</v>
      </c>
      <c r="AD34" s="76">
        <v>88513732</v>
      </c>
      <c r="AE34" s="77">
        <v>6453620</v>
      </c>
      <c r="AF34" s="77">
        <f t="shared" si="14"/>
        <v>94967352</v>
      </c>
      <c r="AG34" s="39">
        <f t="shared" si="15"/>
        <v>0.4684888580755896</v>
      </c>
      <c r="AH34" s="39">
        <f t="shared" si="16"/>
        <v>0.16969716076741825</v>
      </c>
      <c r="AI34" s="12">
        <v>400668263</v>
      </c>
      <c r="AJ34" s="12">
        <v>400668263</v>
      </c>
      <c r="AK34" s="12">
        <v>187708617</v>
      </c>
      <c r="AL34" s="12"/>
    </row>
    <row r="35" spans="1:38" s="13" customFormat="1" ht="12.75">
      <c r="A35" s="29" t="s">
        <v>96</v>
      </c>
      <c r="B35" s="59" t="s">
        <v>533</v>
      </c>
      <c r="C35" s="131" t="s">
        <v>534</v>
      </c>
      <c r="D35" s="76">
        <v>24810720</v>
      </c>
      <c r="E35" s="77">
        <v>17079000</v>
      </c>
      <c r="F35" s="78">
        <f t="shared" si="0"/>
        <v>41889720</v>
      </c>
      <c r="G35" s="76">
        <v>24810720</v>
      </c>
      <c r="H35" s="77">
        <v>17079000</v>
      </c>
      <c r="I35" s="79">
        <f t="shared" si="1"/>
        <v>41889720</v>
      </c>
      <c r="J35" s="76">
        <v>3750233</v>
      </c>
      <c r="K35" s="77">
        <v>1133551</v>
      </c>
      <c r="L35" s="77">
        <f t="shared" si="2"/>
        <v>4883784</v>
      </c>
      <c r="M35" s="39">
        <f t="shared" si="3"/>
        <v>0.11658669477857575</v>
      </c>
      <c r="N35" s="104">
        <v>5640634</v>
      </c>
      <c r="O35" s="105">
        <v>2296049</v>
      </c>
      <c r="P35" s="106">
        <f t="shared" si="4"/>
        <v>7936683</v>
      </c>
      <c r="Q35" s="39">
        <f t="shared" si="5"/>
        <v>0.18946612677286934</v>
      </c>
      <c r="R35" s="104">
        <v>0</v>
      </c>
      <c r="S35" s="106">
        <v>0</v>
      </c>
      <c r="T35" s="106">
        <f t="shared" si="6"/>
        <v>0</v>
      </c>
      <c r="U35" s="39">
        <f t="shared" si="7"/>
        <v>0</v>
      </c>
      <c r="V35" s="104">
        <v>0</v>
      </c>
      <c r="W35" s="106">
        <v>0</v>
      </c>
      <c r="X35" s="106">
        <f t="shared" si="8"/>
        <v>0</v>
      </c>
      <c r="Y35" s="39">
        <f t="shared" si="9"/>
        <v>0</v>
      </c>
      <c r="Z35" s="76">
        <f t="shared" si="10"/>
        <v>9390867</v>
      </c>
      <c r="AA35" s="77">
        <f t="shared" si="11"/>
        <v>3429600</v>
      </c>
      <c r="AB35" s="77">
        <f t="shared" si="12"/>
        <v>12820467</v>
      </c>
      <c r="AC35" s="39">
        <f t="shared" si="13"/>
        <v>0.3060528215514451</v>
      </c>
      <c r="AD35" s="76">
        <v>4128377</v>
      </c>
      <c r="AE35" s="77">
        <v>2834233</v>
      </c>
      <c r="AF35" s="77">
        <f t="shared" si="14"/>
        <v>6962610</v>
      </c>
      <c r="AG35" s="39">
        <f t="shared" si="15"/>
        <v>0.6699843633590878</v>
      </c>
      <c r="AH35" s="39">
        <f t="shared" si="16"/>
        <v>0.1399005545334293</v>
      </c>
      <c r="AI35" s="12">
        <v>21269274</v>
      </c>
      <c r="AJ35" s="12">
        <v>21269274</v>
      </c>
      <c r="AK35" s="12">
        <v>14250081</v>
      </c>
      <c r="AL35" s="12"/>
    </row>
    <row r="36" spans="1:38" s="13" customFormat="1" ht="12.75">
      <c r="A36" s="29" t="s">
        <v>96</v>
      </c>
      <c r="B36" s="59" t="s">
        <v>535</v>
      </c>
      <c r="C36" s="131" t="s">
        <v>536</v>
      </c>
      <c r="D36" s="76">
        <v>89596516</v>
      </c>
      <c r="E36" s="77">
        <v>68862100</v>
      </c>
      <c r="F36" s="78">
        <f t="shared" si="0"/>
        <v>158458616</v>
      </c>
      <c r="G36" s="76">
        <v>89596516</v>
      </c>
      <c r="H36" s="77">
        <v>68862100</v>
      </c>
      <c r="I36" s="79">
        <f t="shared" si="1"/>
        <v>158458616</v>
      </c>
      <c r="J36" s="76">
        <v>14991427</v>
      </c>
      <c r="K36" s="77">
        <v>12638510</v>
      </c>
      <c r="L36" s="77">
        <f t="shared" si="2"/>
        <v>27629937</v>
      </c>
      <c r="M36" s="39">
        <f t="shared" si="3"/>
        <v>0.1743668958966548</v>
      </c>
      <c r="N36" s="104">
        <v>5887414</v>
      </c>
      <c r="O36" s="105">
        <v>6355627</v>
      </c>
      <c r="P36" s="106">
        <f t="shared" si="4"/>
        <v>12243041</v>
      </c>
      <c r="Q36" s="39">
        <f t="shared" si="5"/>
        <v>0.0772633341692193</v>
      </c>
      <c r="R36" s="104">
        <v>0</v>
      </c>
      <c r="S36" s="106">
        <v>0</v>
      </c>
      <c r="T36" s="106">
        <f t="shared" si="6"/>
        <v>0</v>
      </c>
      <c r="U36" s="39">
        <f t="shared" si="7"/>
        <v>0</v>
      </c>
      <c r="V36" s="104">
        <v>0</v>
      </c>
      <c r="W36" s="106">
        <v>0</v>
      </c>
      <c r="X36" s="106">
        <f t="shared" si="8"/>
        <v>0</v>
      </c>
      <c r="Y36" s="39">
        <f t="shared" si="9"/>
        <v>0</v>
      </c>
      <c r="Z36" s="76">
        <f t="shared" si="10"/>
        <v>20878841</v>
      </c>
      <c r="AA36" s="77">
        <f t="shared" si="11"/>
        <v>18994137</v>
      </c>
      <c r="AB36" s="77">
        <f t="shared" si="12"/>
        <v>39872978</v>
      </c>
      <c r="AC36" s="39">
        <f t="shared" si="13"/>
        <v>0.2516302300658741</v>
      </c>
      <c r="AD36" s="76">
        <v>59141056</v>
      </c>
      <c r="AE36" s="77">
        <v>5417644</v>
      </c>
      <c r="AF36" s="77">
        <f t="shared" si="14"/>
        <v>64558700</v>
      </c>
      <c r="AG36" s="39">
        <f t="shared" si="15"/>
        <v>0.5464259833481977</v>
      </c>
      <c r="AH36" s="39">
        <f t="shared" si="16"/>
        <v>-0.8103579997738493</v>
      </c>
      <c r="AI36" s="12">
        <v>165983474</v>
      </c>
      <c r="AJ36" s="12">
        <v>165983474</v>
      </c>
      <c r="AK36" s="12">
        <v>90697683</v>
      </c>
      <c r="AL36" s="12"/>
    </row>
    <row r="37" spans="1:38" s="13" customFormat="1" ht="12.75">
      <c r="A37" s="29" t="s">
        <v>96</v>
      </c>
      <c r="B37" s="59" t="s">
        <v>537</v>
      </c>
      <c r="C37" s="131" t="s">
        <v>538</v>
      </c>
      <c r="D37" s="76">
        <v>52496000</v>
      </c>
      <c r="E37" s="77">
        <v>15157000</v>
      </c>
      <c r="F37" s="78">
        <f t="shared" si="0"/>
        <v>67653000</v>
      </c>
      <c r="G37" s="76">
        <v>52496000</v>
      </c>
      <c r="H37" s="77">
        <v>15157000</v>
      </c>
      <c r="I37" s="79">
        <f t="shared" si="1"/>
        <v>67653000</v>
      </c>
      <c r="J37" s="76">
        <v>8396401</v>
      </c>
      <c r="K37" s="77">
        <v>845032</v>
      </c>
      <c r="L37" s="77">
        <f t="shared" si="2"/>
        <v>9241433</v>
      </c>
      <c r="M37" s="39">
        <f t="shared" si="3"/>
        <v>0.13660049073950897</v>
      </c>
      <c r="N37" s="104">
        <v>7291757</v>
      </c>
      <c r="O37" s="105">
        <v>99393</v>
      </c>
      <c r="P37" s="106">
        <f t="shared" si="4"/>
        <v>7391150</v>
      </c>
      <c r="Q37" s="39">
        <f t="shared" si="5"/>
        <v>0.10925088318330303</v>
      </c>
      <c r="R37" s="104">
        <v>0</v>
      </c>
      <c r="S37" s="106">
        <v>0</v>
      </c>
      <c r="T37" s="106">
        <f t="shared" si="6"/>
        <v>0</v>
      </c>
      <c r="U37" s="39">
        <f t="shared" si="7"/>
        <v>0</v>
      </c>
      <c r="V37" s="104">
        <v>0</v>
      </c>
      <c r="W37" s="106">
        <v>0</v>
      </c>
      <c r="X37" s="106">
        <f t="shared" si="8"/>
        <v>0</v>
      </c>
      <c r="Y37" s="39">
        <f t="shared" si="9"/>
        <v>0</v>
      </c>
      <c r="Z37" s="76">
        <f t="shared" si="10"/>
        <v>15688158</v>
      </c>
      <c r="AA37" s="77">
        <f t="shared" si="11"/>
        <v>944425</v>
      </c>
      <c r="AB37" s="77">
        <f t="shared" si="12"/>
        <v>16632583</v>
      </c>
      <c r="AC37" s="39">
        <f t="shared" si="13"/>
        <v>0.245851373922812</v>
      </c>
      <c r="AD37" s="76">
        <v>10837458</v>
      </c>
      <c r="AE37" s="77">
        <v>1972080</v>
      </c>
      <c r="AF37" s="77">
        <f t="shared" si="14"/>
        <v>12809538</v>
      </c>
      <c r="AG37" s="39">
        <f t="shared" si="15"/>
        <v>0.4291981292031952</v>
      </c>
      <c r="AH37" s="39">
        <f t="shared" si="16"/>
        <v>-0.42299636411555197</v>
      </c>
      <c r="AI37" s="12">
        <v>67686453</v>
      </c>
      <c r="AJ37" s="12">
        <v>67686453</v>
      </c>
      <c r="AK37" s="12">
        <v>29050899</v>
      </c>
      <c r="AL37" s="12"/>
    </row>
    <row r="38" spans="1:38" s="13" customFormat="1" ht="12.75">
      <c r="A38" s="29" t="s">
        <v>115</v>
      </c>
      <c r="B38" s="59" t="s">
        <v>539</v>
      </c>
      <c r="C38" s="131" t="s">
        <v>540</v>
      </c>
      <c r="D38" s="76">
        <v>73021000</v>
      </c>
      <c r="E38" s="77">
        <v>19139000</v>
      </c>
      <c r="F38" s="78">
        <f t="shared" si="0"/>
        <v>92160000</v>
      </c>
      <c r="G38" s="76">
        <v>73021000</v>
      </c>
      <c r="H38" s="77">
        <v>19139000</v>
      </c>
      <c r="I38" s="79">
        <f t="shared" si="1"/>
        <v>92160000</v>
      </c>
      <c r="J38" s="76">
        <v>11531222</v>
      </c>
      <c r="K38" s="77">
        <v>1468547</v>
      </c>
      <c r="L38" s="77">
        <f t="shared" si="2"/>
        <v>12999769</v>
      </c>
      <c r="M38" s="39">
        <f t="shared" si="3"/>
        <v>0.14105652126736112</v>
      </c>
      <c r="N38" s="104">
        <v>14338192</v>
      </c>
      <c r="O38" s="105">
        <v>5798457</v>
      </c>
      <c r="P38" s="106">
        <f t="shared" si="4"/>
        <v>20136649</v>
      </c>
      <c r="Q38" s="39">
        <f t="shared" si="5"/>
        <v>0.21849662543402779</v>
      </c>
      <c r="R38" s="104">
        <v>0</v>
      </c>
      <c r="S38" s="106">
        <v>0</v>
      </c>
      <c r="T38" s="106">
        <f t="shared" si="6"/>
        <v>0</v>
      </c>
      <c r="U38" s="39">
        <f t="shared" si="7"/>
        <v>0</v>
      </c>
      <c r="V38" s="104">
        <v>0</v>
      </c>
      <c r="W38" s="106">
        <v>0</v>
      </c>
      <c r="X38" s="106">
        <f t="shared" si="8"/>
        <v>0</v>
      </c>
      <c r="Y38" s="39">
        <f t="shared" si="9"/>
        <v>0</v>
      </c>
      <c r="Z38" s="76">
        <f t="shared" si="10"/>
        <v>25869414</v>
      </c>
      <c r="AA38" s="77">
        <f t="shared" si="11"/>
        <v>7267004</v>
      </c>
      <c r="AB38" s="77">
        <f t="shared" si="12"/>
        <v>33136418</v>
      </c>
      <c r="AC38" s="39">
        <f t="shared" si="13"/>
        <v>0.3595531467013889</v>
      </c>
      <c r="AD38" s="76">
        <v>12251033</v>
      </c>
      <c r="AE38" s="77">
        <v>6327717</v>
      </c>
      <c r="AF38" s="77">
        <f t="shared" si="14"/>
        <v>18578750</v>
      </c>
      <c r="AG38" s="39">
        <f t="shared" si="15"/>
        <v>0.3115415188574145</v>
      </c>
      <c r="AH38" s="39">
        <f t="shared" si="16"/>
        <v>0.08385381147816728</v>
      </c>
      <c r="AI38" s="12">
        <v>102914453</v>
      </c>
      <c r="AJ38" s="12">
        <v>102914453</v>
      </c>
      <c r="AK38" s="12">
        <v>32062125</v>
      </c>
      <c r="AL38" s="12"/>
    </row>
    <row r="39" spans="1:38" s="55" customFormat="1" ht="12.75">
      <c r="A39" s="60"/>
      <c r="B39" s="61" t="s">
        <v>541</v>
      </c>
      <c r="C39" s="135"/>
      <c r="D39" s="80">
        <f>SUM(D32:D38)</f>
        <v>763519305</v>
      </c>
      <c r="E39" s="81">
        <f>SUM(E32:E38)</f>
        <v>313849369</v>
      </c>
      <c r="F39" s="89">
        <f t="shared" si="0"/>
        <v>1077368674</v>
      </c>
      <c r="G39" s="80">
        <f>SUM(G32:G38)</f>
        <v>763519305</v>
      </c>
      <c r="H39" s="81">
        <f>SUM(H32:H38)</f>
        <v>313849369</v>
      </c>
      <c r="I39" s="82">
        <f t="shared" si="1"/>
        <v>1077368674</v>
      </c>
      <c r="J39" s="80">
        <f>SUM(J32:J38)</f>
        <v>165749622</v>
      </c>
      <c r="K39" s="81">
        <f>SUM(K32:K38)</f>
        <v>30475508</v>
      </c>
      <c r="L39" s="81">
        <f t="shared" si="2"/>
        <v>196225130</v>
      </c>
      <c r="M39" s="43">
        <f t="shared" si="3"/>
        <v>0.18213368806377603</v>
      </c>
      <c r="N39" s="110">
        <f>SUM(N32:N38)</f>
        <v>163250687</v>
      </c>
      <c r="O39" s="111">
        <f>SUM(O32:O38)</f>
        <v>32421964</v>
      </c>
      <c r="P39" s="112">
        <f t="shared" si="4"/>
        <v>195672651</v>
      </c>
      <c r="Q39" s="43">
        <f t="shared" si="5"/>
        <v>0.18162088403175533</v>
      </c>
      <c r="R39" s="110">
        <f>SUM(R32:R38)</f>
        <v>0</v>
      </c>
      <c r="S39" s="112">
        <f>SUM(S32:S38)</f>
        <v>0</v>
      </c>
      <c r="T39" s="112">
        <f t="shared" si="6"/>
        <v>0</v>
      </c>
      <c r="U39" s="43">
        <f t="shared" si="7"/>
        <v>0</v>
      </c>
      <c r="V39" s="110">
        <f>SUM(V32:V38)</f>
        <v>0</v>
      </c>
      <c r="W39" s="112">
        <f>SUM(W32:W38)</f>
        <v>0</v>
      </c>
      <c r="X39" s="112">
        <f t="shared" si="8"/>
        <v>0</v>
      </c>
      <c r="Y39" s="43">
        <f t="shared" si="9"/>
        <v>0</v>
      </c>
      <c r="Z39" s="80">
        <f t="shared" si="10"/>
        <v>329000309</v>
      </c>
      <c r="AA39" s="81">
        <f t="shared" si="11"/>
        <v>62897472</v>
      </c>
      <c r="AB39" s="81">
        <f t="shared" si="12"/>
        <v>391897781</v>
      </c>
      <c r="AC39" s="43">
        <f t="shared" si="13"/>
        <v>0.36375457209553136</v>
      </c>
      <c r="AD39" s="80">
        <f>SUM(AD32:AD38)</f>
        <v>199451699</v>
      </c>
      <c r="AE39" s="81">
        <f>SUM(AE32:AE38)</f>
        <v>48123588</v>
      </c>
      <c r="AF39" s="81">
        <f t="shared" si="14"/>
        <v>247575287</v>
      </c>
      <c r="AG39" s="43">
        <f t="shared" si="15"/>
        <v>0.45114475327720865</v>
      </c>
      <c r="AH39" s="43">
        <f t="shared" si="16"/>
        <v>-0.20964384866087216</v>
      </c>
      <c r="AI39" s="62">
        <f>SUM(AI32:AI38)</f>
        <v>990287272</v>
      </c>
      <c r="AJ39" s="62">
        <f>SUM(AJ32:AJ38)</f>
        <v>990287272</v>
      </c>
      <c r="AK39" s="62">
        <f>SUM(AK32:AK38)</f>
        <v>446762907</v>
      </c>
      <c r="AL39" s="62"/>
    </row>
    <row r="40" spans="1:38" s="13" customFormat="1" ht="12.75">
      <c r="A40" s="29" t="s">
        <v>96</v>
      </c>
      <c r="B40" s="59" t="s">
        <v>84</v>
      </c>
      <c r="C40" s="131" t="s">
        <v>85</v>
      </c>
      <c r="D40" s="76">
        <v>1198854050</v>
      </c>
      <c r="E40" s="77">
        <v>246419000</v>
      </c>
      <c r="F40" s="78">
        <f t="shared" si="0"/>
        <v>1445273050</v>
      </c>
      <c r="G40" s="76">
        <v>1198854050</v>
      </c>
      <c r="H40" s="77">
        <v>246419000</v>
      </c>
      <c r="I40" s="79">
        <f t="shared" si="1"/>
        <v>1445273050</v>
      </c>
      <c r="J40" s="76">
        <v>314706243</v>
      </c>
      <c r="K40" s="77">
        <v>21587734</v>
      </c>
      <c r="L40" s="77">
        <f t="shared" si="2"/>
        <v>336293977</v>
      </c>
      <c r="M40" s="39">
        <f t="shared" si="3"/>
        <v>0.23268542715855664</v>
      </c>
      <c r="N40" s="104">
        <v>239524072</v>
      </c>
      <c r="O40" s="105">
        <v>28735083</v>
      </c>
      <c r="P40" s="106">
        <f t="shared" si="4"/>
        <v>268259155</v>
      </c>
      <c r="Q40" s="39">
        <f t="shared" si="5"/>
        <v>0.18561140055853115</v>
      </c>
      <c r="R40" s="104">
        <v>0</v>
      </c>
      <c r="S40" s="106">
        <v>0</v>
      </c>
      <c r="T40" s="106">
        <f t="shared" si="6"/>
        <v>0</v>
      </c>
      <c r="U40" s="39">
        <f t="shared" si="7"/>
        <v>0</v>
      </c>
      <c r="V40" s="104">
        <v>0</v>
      </c>
      <c r="W40" s="106">
        <v>0</v>
      </c>
      <c r="X40" s="106">
        <f t="shared" si="8"/>
        <v>0</v>
      </c>
      <c r="Y40" s="39">
        <f t="shared" si="9"/>
        <v>0</v>
      </c>
      <c r="Z40" s="76">
        <f t="shared" si="10"/>
        <v>554230315</v>
      </c>
      <c r="AA40" s="77">
        <f t="shared" si="11"/>
        <v>50322817</v>
      </c>
      <c r="AB40" s="77">
        <f t="shared" si="12"/>
        <v>604553132</v>
      </c>
      <c r="AC40" s="39">
        <f t="shared" si="13"/>
        <v>0.41829682771708776</v>
      </c>
      <c r="AD40" s="76">
        <v>338354275</v>
      </c>
      <c r="AE40" s="77">
        <v>20336480</v>
      </c>
      <c r="AF40" s="77">
        <f t="shared" si="14"/>
        <v>358690755</v>
      </c>
      <c r="AG40" s="39">
        <f t="shared" si="15"/>
        <v>0.39381378330462524</v>
      </c>
      <c r="AH40" s="39">
        <f t="shared" si="16"/>
        <v>-0.2521157814619448</v>
      </c>
      <c r="AI40" s="12">
        <v>1323102601</v>
      </c>
      <c r="AJ40" s="12">
        <v>1157366985</v>
      </c>
      <c r="AK40" s="12">
        <v>521056041</v>
      </c>
      <c r="AL40" s="12"/>
    </row>
    <row r="41" spans="1:38" s="13" customFormat="1" ht="12.75">
      <c r="A41" s="29" t="s">
        <v>96</v>
      </c>
      <c r="B41" s="59" t="s">
        <v>542</v>
      </c>
      <c r="C41" s="131" t="s">
        <v>543</v>
      </c>
      <c r="D41" s="76">
        <v>92123000</v>
      </c>
      <c r="E41" s="77">
        <v>0</v>
      </c>
      <c r="F41" s="78">
        <f t="shared" si="0"/>
        <v>92123000</v>
      </c>
      <c r="G41" s="76">
        <v>92123000</v>
      </c>
      <c r="H41" s="77">
        <v>0</v>
      </c>
      <c r="I41" s="79">
        <f t="shared" si="1"/>
        <v>92123000</v>
      </c>
      <c r="J41" s="76">
        <v>4995844</v>
      </c>
      <c r="K41" s="77">
        <v>2239740</v>
      </c>
      <c r="L41" s="77">
        <f t="shared" si="2"/>
        <v>7235584</v>
      </c>
      <c r="M41" s="39">
        <f t="shared" si="3"/>
        <v>0.0785426440736841</v>
      </c>
      <c r="N41" s="104">
        <v>0</v>
      </c>
      <c r="O41" s="105">
        <v>2093497</v>
      </c>
      <c r="P41" s="106">
        <f t="shared" si="4"/>
        <v>2093497</v>
      </c>
      <c r="Q41" s="39">
        <f t="shared" si="5"/>
        <v>0.022725019810470783</v>
      </c>
      <c r="R41" s="104">
        <v>0</v>
      </c>
      <c r="S41" s="106">
        <v>0</v>
      </c>
      <c r="T41" s="106">
        <f t="shared" si="6"/>
        <v>0</v>
      </c>
      <c r="U41" s="39">
        <f t="shared" si="7"/>
        <v>0</v>
      </c>
      <c r="V41" s="104">
        <v>0</v>
      </c>
      <c r="W41" s="106">
        <v>0</v>
      </c>
      <c r="X41" s="106">
        <f t="shared" si="8"/>
        <v>0</v>
      </c>
      <c r="Y41" s="39">
        <f t="shared" si="9"/>
        <v>0</v>
      </c>
      <c r="Z41" s="76">
        <f t="shared" si="10"/>
        <v>4995844</v>
      </c>
      <c r="AA41" s="77">
        <f t="shared" si="11"/>
        <v>4333237</v>
      </c>
      <c r="AB41" s="77">
        <f t="shared" si="12"/>
        <v>9329081</v>
      </c>
      <c r="AC41" s="39">
        <f t="shared" si="13"/>
        <v>0.10126766388415488</v>
      </c>
      <c r="AD41" s="76">
        <v>7268764</v>
      </c>
      <c r="AE41" s="77">
        <v>0</v>
      </c>
      <c r="AF41" s="77">
        <f t="shared" si="14"/>
        <v>7268764</v>
      </c>
      <c r="AG41" s="39">
        <f t="shared" si="15"/>
        <v>0.2904321281464531</v>
      </c>
      <c r="AH41" s="39">
        <f t="shared" si="16"/>
        <v>-0.7119872099300514</v>
      </c>
      <c r="AI41" s="12">
        <v>43700000</v>
      </c>
      <c r="AJ41" s="12">
        <v>104375919</v>
      </c>
      <c r="AK41" s="12">
        <v>12691884</v>
      </c>
      <c r="AL41" s="12"/>
    </row>
    <row r="42" spans="1:38" s="13" customFormat="1" ht="12.75">
      <c r="A42" s="29" t="s">
        <v>96</v>
      </c>
      <c r="B42" s="59" t="s">
        <v>544</v>
      </c>
      <c r="C42" s="131" t="s">
        <v>545</v>
      </c>
      <c r="D42" s="76">
        <v>79749032</v>
      </c>
      <c r="E42" s="77">
        <v>40403267</v>
      </c>
      <c r="F42" s="78">
        <f t="shared" si="0"/>
        <v>120152299</v>
      </c>
      <c r="G42" s="76">
        <v>79749032</v>
      </c>
      <c r="H42" s="77">
        <v>40403267</v>
      </c>
      <c r="I42" s="79">
        <f t="shared" si="1"/>
        <v>120152299</v>
      </c>
      <c r="J42" s="76">
        <v>14659395</v>
      </c>
      <c r="K42" s="77">
        <v>324600</v>
      </c>
      <c r="L42" s="77">
        <f t="shared" si="2"/>
        <v>14983995</v>
      </c>
      <c r="M42" s="39">
        <f t="shared" si="3"/>
        <v>0.124708350357907</v>
      </c>
      <c r="N42" s="104">
        <v>23607677</v>
      </c>
      <c r="O42" s="105">
        <v>4267575</v>
      </c>
      <c r="P42" s="106">
        <f t="shared" si="4"/>
        <v>27875252</v>
      </c>
      <c r="Q42" s="39">
        <f t="shared" si="5"/>
        <v>0.2319993227928165</v>
      </c>
      <c r="R42" s="104">
        <v>0</v>
      </c>
      <c r="S42" s="106">
        <v>0</v>
      </c>
      <c r="T42" s="106">
        <f t="shared" si="6"/>
        <v>0</v>
      </c>
      <c r="U42" s="39">
        <f t="shared" si="7"/>
        <v>0</v>
      </c>
      <c r="V42" s="104">
        <v>0</v>
      </c>
      <c r="W42" s="106">
        <v>0</v>
      </c>
      <c r="X42" s="106">
        <f t="shared" si="8"/>
        <v>0</v>
      </c>
      <c r="Y42" s="39">
        <f t="shared" si="9"/>
        <v>0</v>
      </c>
      <c r="Z42" s="76">
        <f t="shared" si="10"/>
        <v>38267072</v>
      </c>
      <c r="AA42" s="77">
        <f t="shared" si="11"/>
        <v>4592175</v>
      </c>
      <c r="AB42" s="77">
        <f t="shared" si="12"/>
        <v>42859247</v>
      </c>
      <c r="AC42" s="39">
        <f t="shared" si="13"/>
        <v>0.3567076731507235</v>
      </c>
      <c r="AD42" s="76">
        <v>18612359</v>
      </c>
      <c r="AE42" s="77">
        <v>8560767</v>
      </c>
      <c r="AF42" s="77">
        <f t="shared" si="14"/>
        <v>27173126</v>
      </c>
      <c r="AG42" s="39">
        <f t="shared" si="15"/>
        <v>0.5499545472792468</v>
      </c>
      <c r="AH42" s="39">
        <f t="shared" si="16"/>
        <v>0.025838985179695628</v>
      </c>
      <c r="AI42" s="12">
        <v>92667720</v>
      </c>
      <c r="AJ42" s="12">
        <v>150893500</v>
      </c>
      <c r="AK42" s="12">
        <v>50963034</v>
      </c>
      <c r="AL42" s="12"/>
    </row>
    <row r="43" spans="1:38" s="13" customFormat="1" ht="12.75">
      <c r="A43" s="29" t="s">
        <v>96</v>
      </c>
      <c r="B43" s="59" t="s">
        <v>546</v>
      </c>
      <c r="C43" s="131" t="s">
        <v>547</v>
      </c>
      <c r="D43" s="76">
        <v>164300191</v>
      </c>
      <c r="E43" s="77">
        <v>45798477</v>
      </c>
      <c r="F43" s="79">
        <f t="shared" si="0"/>
        <v>210098668</v>
      </c>
      <c r="G43" s="76">
        <v>164300191</v>
      </c>
      <c r="H43" s="77">
        <v>45798477</v>
      </c>
      <c r="I43" s="78">
        <f t="shared" si="1"/>
        <v>210098668</v>
      </c>
      <c r="J43" s="76">
        <v>30438777</v>
      </c>
      <c r="K43" s="90">
        <v>5961010</v>
      </c>
      <c r="L43" s="77">
        <f t="shared" si="2"/>
        <v>36399787</v>
      </c>
      <c r="M43" s="39">
        <f t="shared" si="3"/>
        <v>0.1732509175165261</v>
      </c>
      <c r="N43" s="104">
        <v>26799882</v>
      </c>
      <c r="O43" s="105">
        <v>5548795</v>
      </c>
      <c r="P43" s="106">
        <f t="shared" si="4"/>
        <v>32348677</v>
      </c>
      <c r="Q43" s="39">
        <f t="shared" si="5"/>
        <v>0.15396897709032595</v>
      </c>
      <c r="R43" s="104">
        <v>0</v>
      </c>
      <c r="S43" s="106">
        <v>0</v>
      </c>
      <c r="T43" s="106">
        <f t="shared" si="6"/>
        <v>0</v>
      </c>
      <c r="U43" s="39">
        <f t="shared" si="7"/>
        <v>0</v>
      </c>
      <c r="V43" s="104">
        <v>0</v>
      </c>
      <c r="W43" s="106">
        <v>0</v>
      </c>
      <c r="X43" s="106">
        <f t="shared" si="8"/>
        <v>0</v>
      </c>
      <c r="Y43" s="39">
        <f t="shared" si="9"/>
        <v>0</v>
      </c>
      <c r="Z43" s="76">
        <f t="shared" si="10"/>
        <v>57238659</v>
      </c>
      <c r="AA43" s="77">
        <f t="shared" si="11"/>
        <v>11509805</v>
      </c>
      <c r="AB43" s="77">
        <f t="shared" si="12"/>
        <v>68748464</v>
      </c>
      <c r="AC43" s="39">
        <f t="shared" si="13"/>
        <v>0.3272198946068521</v>
      </c>
      <c r="AD43" s="76">
        <v>27148027</v>
      </c>
      <c r="AE43" s="77">
        <v>13589061</v>
      </c>
      <c r="AF43" s="77">
        <f t="shared" si="14"/>
        <v>40737088</v>
      </c>
      <c r="AG43" s="39">
        <f t="shared" si="15"/>
        <v>1.630000983227299</v>
      </c>
      <c r="AH43" s="39">
        <f t="shared" si="16"/>
        <v>-0.20591582294738398</v>
      </c>
      <c r="AI43" s="12">
        <v>34580000</v>
      </c>
      <c r="AJ43" s="12">
        <v>168990534</v>
      </c>
      <c r="AK43" s="12">
        <v>56365434</v>
      </c>
      <c r="AL43" s="12"/>
    </row>
    <row r="44" spans="1:38" s="13" customFormat="1" ht="12.75">
      <c r="A44" s="29" t="s">
        <v>115</v>
      </c>
      <c r="B44" s="59" t="s">
        <v>548</v>
      </c>
      <c r="C44" s="131" t="s">
        <v>549</v>
      </c>
      <c r="D44" s="76">
        <v>105821260</v>
      </c>
      <c r="E44" s="77">
        <v>3399680</v>
      </c>
      <c r="F44" s="79">
        <f t="shared" si="0"/>
        <v>109220940</v>
      </c>
      <c r="G44" s="76">
        <v>105821260</v>
      </c>
      <c r="H44" s="77">
        <v>3399680</v>
      </c>
      <c r="I44" s="78">
        <f t="shared" si="1"/>
        <v>109220940</v>
      </c>
      <c r="J44" s="76">
        <v>14603081</v>
      </c>
      <c r="K44" s="90">
        <v>229770</v>
      </c>
      <c r="L44" s="77">
        <f t="shared" si="2"/>
        <v>14832851</v>
      </c>
      <c r="M44" s="39">
        <f t="shared" si="3"/>
        <v>0.13580592695869492</v>
      </c>
      <c r="N44" s="104">
        <v>18091940</v>
      </c>
      <c r="O44" s="105">
        <v>981026</v>
      </c>
      <c r="P44" s="106">
        <f t="shared" si="4"/>
        <v>19072966</v>
      </c>
      <c r="Q44" s="39">
        <f t="shared" si="5"/>
        <v>0.17462737456755087</v>
      </c>
      <c r="R44" s="104">
        <v>0</v>
      </c>
      <c r="S44" s="106">
        <v>0</v>
      </c>
      <c r="T44" s="106">
        <f t="shared" si="6"/>
        <v>0</v>
      </c>
      <c r="U44" s="39">
        <f t="shared" si="7"/>
        <v>0</v>
      </c>
      <c r="V44" s="104">
        <v>0</v>
      </c>
      <c r="W44" s="106">
        <v>0</v>
      </c>
      <c r="X44" s="106">
        <f t="shared" si="8"/>
        <v>0</v>
      </c>
      <c r="Y44" s="39">
        <f t="shared" si="9"/>
        <v>0</v>
      </c>
      <c r="Z44" s="76">
        <f t="shared" si="10"/>
        <v>32695021</v>
      </c>
      <c r="AA44" s="77">
        <f t="shared" si="11"/>
        <v>1210796</v>
      </c>
      <c r="AB44" s="77">
        <f t="shared" si="12"/>
        <v>33905817</v>
      </c>
      <c r="AC44" s="39">
        <f t="shared" si="13"/>
        <v>0.31043330152624576</v>
      </c>
      <c r="AD44" s="76">
        <v>19557383</v>
      </c>
      <c r="AE44" s="77">
        <v>955779</v>
      </c>
      <c r="AF44" s="77">
        <f t="shared" si="14"/>
        <v>20513162</v>
      </c>
      <c r="AG44" s="39">
        <f t="shared" si="15"/>
        <v>0.3300012886420175</v>
      </c>
      <c r="AH44" s="39">
        <f t="shared" si="16"/>
        <v>-0.07020838620589065</v>
      </c>
      <c r="AI44" s="12">
        <v>114539180</v>
      </c>
      <c r="AJ44" s="12">
        <v>114539180</v>
      </c>
      <c r="AK44" s="12">
        <v>37798077</v>
      </c>
      <c r="AL44" s="12"/>
    </row>
    <row r="45" spans="1:38" s="55" customFormat="1" ht="12.75">
      <c r="A45" s="60"/>
      <c r="B45" s="61" t="s">
        <v>550</v>
      </c>
      <c r="C45" s="135"/>
      <c r="D45" s="80">
        <f>SUM(D40:D44)</f>
        <v>1640847533</v>
      </c>
      <c r="E45" s="81">
        <f>SUM(E40:E44)</f>
        <v>336020424</v>
      </c>
      <c r="F45" s="89">
        <f t="shared" si="0"/>
        <v>1976867957</v>
      </c>
      <c r="G45" s="80">
        <f>SUM(G40:G44)</f>
        <v>1640847533</v>
      </c>
      <c r="H45" s="81">
        <f>SUM(H40:H44)</f>
        <v>336020424</v>
      </c>
      <c r="I45" s="82">
        <f t="shared" si="1"/>
        <v>1976867957</v>
      </c>
      <c r="J45" s="80">
        <f>SUM(J40:J44)</f>
        <v>379403340</v>
      </c>
      <c r="K45" s="81">
        <f>SUM(K40:K44)</f>
        <v>30342854</v>
      </c>
      <c r="L45" s="81">
        <f t="shared" si="2"/>
        <v>409746194</v>
      </c>
      <c r="M45" s="43">
        <f t="shared" si="3"/>
        <v>0.20727039079626297</v>
      </c>
      <c r="N45" s="110">
        <f>SUM(N40:N44)</f>
        <v>308023571</v>
      </c>
      <c r="O45" s="111">
        <f>SUM(O40:O44)</f>
        <v>41625976</v>
      </c>
      <c r="P45" s="112">
        <f t="shared" si="4"/>
        <v>349649547</v>
      </c>
      <c r="Q45" s="43">
        <f t="shared" si="5"/>
        <v>0.1768704610552803</v>
      </c>
      <c r="R45" s="110">
        <f>SUM(R40:R44)</f>
        <v>0</v>
      </c>
      <c r="S45" s="112">
        <f>SUM(S40:S44)</f>
        <v>0</v>
      </c>
      <c r="T45" s="112">
        <f t="shared" si="6"/>
        <v>0</v>
      </c>
      <c r="U45" s="43">
        <f t="shared" si="7"/>
        <v>0</v>
      </c>
      <c r="V45" s="110">
        <f>SUM(V40:V44)</f>
        <v>0</v>
      </c>
      <c r="W45" s="112">
        <f>SUM(W40:W44)</f>
        <v>0</v>
      </c>
      <c r="X45" s="112">
        <f t="shared" si="8"/>
        <v>0</v>
      </c>
      <c r="Y45" s="43">
        <f t="shared" si="9"/>
        <v>0</v>
      </c>
      <c r="Z45" s="80">
        <f t="shared" si="10"/>
        <v>687426911</v>
      </c>
      <c r="AA45" s="81">
        <f t="shared" si="11"/>
        <v>71968830</v>
      </c>
      <c r="AB45" s="81">
        <f t="shared" si="12"/>
        <v>759395741</v>
      </c>
      <c r="AC45" s="43">
        <f t="shared" si="13"/>
        <v>0.3841408518515433</v>
      </c>
      <c r="AD45" s="80">
        <f>SUM(AD40:AD44)</f>
        <v>410940808</v>
      </c>
      <c r="AE45" s="81">
        <f>SUM(AE40:AE44)</f>
        <v>43442087</v>
      </c>
      <c r="AF45" s="81">
        <f t="shared" si="14"/>
        <v>454382895</v>
      </c>
      <c r="AG45" s="43">
        <f t="shared" si="15"/>
        <v>0.42203089699265667</v>
      </c>
      <c r="AH45" s="43">
        <f t="shared" si="16"/>
        <v>-0.23049579804274978</v>
      </c>
      <c r="AI45" s="62">
        <f>SUM(AI40:AI44)</f>
        <v>1608589501</v>
      </c>
      <c r="AJ45" s="62">
        <f>SUM(AJ40:AJ44)</f>
        <v>1696166118</v>
      </c>
      <c r="AK45" s="62">
        <f>SUM(AK40:AK44)</f>
        <v>678874470</v>
      </c>
      <c r="AL45" s="62"/>
    </row>
    <row r="46" spans="1:38" s="55" customFormat="1" ht="12.75">
      <c r="A46" s="60"/>
      <c r="B46" s="61" t="s">
        <v>551</v>
      </c>
      <c r="C46" s="135"/>
      <c r="D46" s="80">
        <f>SUM(D9:D12,D14:D20,D22:D30,D32:D38,D40:D44)</f>
        <v>3819089205</v>
      </c>
      <c r="E46" s="81">
        <f>SUM(E9:E12,E14:E20,E22:E30,E32:E38,E40:E44)</f>
        <v>1099089368</v>
      </c>
      <c r="F46" s="89">
        <f t="shared" si="0"/>
        <v>4918178573</v>
      </c>
      <c r="G46" s="80">
        <f>SUM(G9:G12,G14:G20,G22:G30,G32:G38,G40:G44)</f>
        <v>3819089205</v>
      </c>
      <c r="H46" s="81">
        <f>SUM(H9:H12,H14:H20,H22:H30,H32:H38,H40:H44)</f>
        <v>1099089368</v>
      </c>
      <c r="I46" s="82">
        <f t="shared" si="1"/>
        <v>4918178573</v>
      </c>
      <c r="J46" s="80">
        <f>SUM(J9:J12,J14:J20,J22:J30,J32:J38,J40:J44)</f>
        <v>885970067</v>
      </c>
      <c r="K46" s="81">
        <f>SUM(K9:K12,K14:K20,K22:K30,K32:K38,K40:K44)</f>
        <v>121722315</v>
      </c>
      <c r="L46" s="81">
        <f t="shared" si="2"/>
        <v>1007692382</v>
      </c>
      <c r="M46" s="43">
        <f t="shared" si="3"/>
        <v>0.20489137737536967</v>
      </c>
      <c r="N46" s="110">
        <f>SUM(N9:N12,N14:N20,N22:N30,N32:N38,N40:N44)</f>
        <v>807462260</v>
      </c>
      <c r="O46" s="111">
        <f>SUM(O9:O12,O14:O20,O22:O30,O32:O38,O40:O44)</f>
        <v>129814214</v>
      </c>
      <c r="P46" s="112">
        <f t="shared" si="4"/>
        <v>937276474</v>
      </c>
      <c r="Q46" s="43">
        <f t="shared" si="5"/>
        <v>0.19057390049753284</v>
      </c>
      <c r="R46" s="110">
        <f>SUM(R9:R12,R14:R20,R22:R30,R32:R38,R40:R44)</f>
        <v>0</v>
      </c>
      <c r="S46" s="112">
        <f>SUM(S9:S12,S14:S20,S22:S30,S32:S38,S40:S44)</f>
        <v>0</v>
      </c>
      <c r="T46" s="112">
        <f t="shared" si="6"/>
        <v>0</v>
      </c>
      <c r="U46" s="43">
        <f t="shared" si="7"/>
        <v>0</v>
      </c>
      <c r="V46" s="110">
        <f>SUM(V9:V12,V14:V20,V22:V30,V32:V38,V40:V44)</f>
        <v>0</v>
      </c>
      <c r="W46" s="112">
        <f>SUM(W9:W12,W14:W20,W22:W30,W32:W38,W40:W44)</f>
        <v>0</v>
      </c>
      <c r="X46" s="112">
        <f t="shared" si="8"/>
        <v>0</v>
      </c>
      <c r="Y46" s="43">
        <f t="shared" si="9"/>
        <v>0</v>
      </c>
      <c r="Z46" s="80">
        <f t="shared" si="10"/>
        <v>1693432327</v>
      </c>
      <c r="AA46" s="81">
        <f t="shared" si="11"/>
        <v>251536529</v>
      </c>
      <c r="AB46" s="81">
        <f t="shared" si="12"/>
        <v>1944968856</v>
      </c>
      <c r="AC46" s="43">
        <f t="shared" si="13"/>
        <v>0.3954652778729025</v>
      </c>
      <c r="AD46" s="80">
        <f>SUM(AD9:AD12,AD14:AD20,AD22:AD30,AD32:AD38,AD40:AD44)</f>
        <v>924856731</v>
      </c>
      <c r="AE46" s="81">
        <f>SUM(AE9:AE12,AE14:AE20,AE22:AE30,AE32:AE38,AE40:AE44)</f>
        <v>166397950</v>
      </c>
      <c r="AF46" s="81">
        <f t="shared" si="14"/>
        <v>1091254681</v>
      </c>
      <c r="AG46" s="43">
        <f t="shared" si="15"/>
        <v>0.4407064793898003</v>
      </c>
      <c r="AH46" s="43">
        <f t="shared" si="16"/>
        <v>-0.14110198992126932</v>
      </c>
      <c r="AI46" s="62">
        <f>SUM(AI9:AI12,AI14:AI20,AI22:AI30,AI32:AI38,AI40:AI44)</f>
        <v>4261388688</v>
      </c>
      <c r="AJ46" s="62">
        <f>SUM(AJ9:AJ12,AJ14:AJ20,AJ22:AJ30,AJ32:AJ38,AJ40:AJ44)</f>
        <v>4390401860</v>
      </c>
      <c r="AK46" s="62">
        <f>SUM(AK9:AK12,AK14:AK20,AK22:AK30,AK32:AK38,AK40:AK44)</f>
        <v>1878021606</v>
      </c>
      <c r="AL46" s="62"/>
    </row>
    <row r="47" spans="1:38" s="13" customFormat="1" ht="12.75">
      <c r="A47" s="63"/>
      <c r="B47" s="64"/>
      <c r="C47" s="65"/>
      <c r="D47" s="92"/>
      <c r="E47" s="92"/>
      <c r="F47" s="93"/>
      <c r="G47" s="94"/>
      <c r="H47" s="92"/>
      <c r="I47" s="95"/>
      <c r="J47" s="94"/>
      <c r="K47" s="96"/>
      <c r="L47" s="92"/>
      <c r="M47" s="69"/>
      <c r="N47" s="94"/>
      <c r="O47" s="96"/>
      <c r="P47" s="92"/>
      <c r="Q47" s="69"/>
      <c r="R47" s="94"/>
      <c r="S47" s="96"/>
      <c r="T47" s="92"/>
      <c r="U47" s="69"/>
      <c r="V47" s="94"/>
      <c r="W47" s="96"/>
      <c r="X47" s="92"/>
      <c r="Y47" s="69"/>
      <c r="Z47" s="94"/>
      <c r="AA47" s="96"/>
      <c r="AB47" s="92"/>
      <c r="AC47" s="69"/>
      <c r="AD47" s="94"/>
      <c r="AE47" s="92"/>
      <c r="AF47" s="92"/>
      <c r="AG47" s="69"/>
      <c r="AH47" s="69"/>
      <c r="AI47" s="12"/>
      <c r="AJ47" s="12"/>
      <c r="AK47" s="12"/>
      <c r="AL47" s="12"/>
    </row>
    <row r="48" spans="1:38" s="72" customFormat="1" ht="12" customHeight="1">
      <c r="A48" s="74"/>
      <c r="B48" s="74"/>
      <c r="C48" s="133"/>
      <c r="D48" s="97"/>
      <c r="E48" s="97"/>
      <c r="F48" s="97"/>
      <c r="G48" s="97"/>
      <c r="H48" s="97"/>
      <c r="I48" s="97"/>
      <c r="J48" s="97"/>
      <c r="K48" s="97"/>
      <c r="L48" s="97"/>
      <c r="M48" s="74"/>
      <c r="N48" s="97"/>
      <c r="O48" s="97"/>
      <c r="P48" s="97"/>
      <c r="Q48" s="74"/>
      <c r="R48" s="97"/>
      <c r="S48" s="97"/>
      <c r="T48" s="97"/>
      <c r="U48" s="74"/>
      <c r="V48" s="97"/>
      <c r="W48" s="97"/>
      <c r="X48" s="97"/>
      <c r="Y48" s="74"/>
      <c r="Z48" s="97"/>
      <c r="AA48" s="97"/>
      <c r="AB48" s="97"/>
      <c r="AC48" s="74"/>
      <c r="AD48" s="97"/>
      <c r="AE48" s="97"/>
      <c r="AF48" s="97"/>
      <c r="AG48" s="74"/>
      <c r="AH48" s="74"/>
      <c r="AI48" s="74"/>
      <c r="AJ48" s="74"/>
      <c r="AK48" s="74"/>
      <c r="AL48" s="74"/>
    </row>
    <row r="49" spans="1:38" s="72" customFormat="1" ht="12.75">
      <c r="A49" s="74"/>
      <c r="B49" s="74"/>
      <c r="C49" s="133"/>
      <c r="D49" s="97"/>
      <c r="E49" s="97"/>
      <c r="F49" s="97"/>
      <c r="G49" s="97"/>
      <c r="H49" s="97"/>
      <c r="I49" s="97"/>
      <c r="J49" s="97"/>
      <c r="K49" s="97"/>
      <c r="L49" s="97"/>
      <c r="M49" s="74"/>
      <c r="N49" s="97"/>
      <c r="O49" s="97"/>
      <c r="P49" s="97"/>
      <c r="Q49" s="74"/>
      <c r="R49" s="97"/>
      <c r="S49" s="97"/>
      <c r="T49" s="97"/>
      <c r="U49" s="74"/>
      <c r="V49" s="97"/>
      <c r="W49" s="97"/>
      <c r="X49" s="97"/>
      <c r="Y49" s="74"/>
      <c r="Z49" s="97"/>
      <c r="AA49" s="97"/>
      <c r="AB49" s="97"/>
      <c r="AC49" s="74"/>
      <c r="AD49" s="97"/>
      <c r="AE49" s="97"/>
      <c r="AF49" s="97"/>
      <c r="AG49" s="74"/>
      <c r="AH49" s="74"/>
      <c r="AI49" s="74"/>
      <c r="AJ49" s="74"/>
      <c r="AK49" s="74"/>
      <c r="AL49" s="74"/>
    </row>
    <row r="50" spans="1:38" s="72" customFormat="1" ht="12.75">
      <c r="A50" s="74"/>
      <c r="B50" s="74"/>
      <c r="C50" s="133"/>
      <c r="D50" s="97"/>
      <c r="E50" s="97"/>
      <c r="F50" s="97"/>
      <c r="G50" s="97"/>
      <c r="H50" s="97"/>
      <c r="I50" s="97"/>
      <c r="J50" s="97"/>
      <c r="K50" s="97"/>
      <c r="L50" s="97"/>
      <c r="M50" s="74"/>
      <c r="N50" s="97"/>
      <c r="O50" s="97"/>
      <c r="P50" s="97"/>
      <c r="Q50" s="74"/>
      <c r="R50" s="97"/>
      <c r="S50" s="97"/>
      <c r="T50" s="97"/>
      <c r="U50" s="74"/>
      <c r="V50" s="97"/>
      <c r="W50" s="97"/>
      <c r="X50" s="97"/>
      <c r="Y50" s="74"/>
      <c r="Z50" s="97"/>
      <c r="AA50" s="97"/>
      <c r="AB50" s="97"/>
      <c r="AC50" s="74"/>
      <c r="AD50" s="97"/>
      <c r="AE50" s="97"/>
      <c r="AF50" s="97"/>
      <c r="AG50" s="74"/>
      <c r="AH50" s="74"/>
      <c r="AI50" s="74"/>
      <c r="AJ50" s="74"/>
      <c r="AK50" s="74"/>
      <c r="AL50" s="74"/>
    </row>
    <row r="51" spans="1:38" s="73" customFormat="1" ht="12.75">
      <c r="A51" s="75"/>
      <c r="B51" s="75"/>
      <c r="C51" s="129"/>
      <c r="D51" s="98"/>
      <c r="E51" s="98"/>
      <c r="F51" s="98"/>
      <c r="G51" s="98"/>
      <c r="H51" s="98"/>
      <c r="I51" s="98"/>
      <c r="J51" s="98"/>
      <c r="K51" s="98"/>
      <c r="L51" s="98"/>
      <c r="M51" s="75"/>
      <c r="N51" s="98"/>
      <c r="O51" s="98"/>
      <c r="P51" s="98"/>
      <c r="Q51" s="75"/>
      <c r="R51" s="98"/>
      <c r="S51" s="98"/>
      <c r="T51" s="98"/>
      <c r="U51" s="75"/>
      <c r="V51" s="98"/>
      <c r="W51" s="98"/>
      <c r="X51" s="98"/>
      <c r="Y51" s="75"/>
      <c r="Z51" s="98"/>
      <c r="AA51" s="98"/>
      <c r="AB51" s="98"/>
      <c r="AC51" s="75"/>
      <c r="AD51" s="98"/>
      <c r="AE51" s="98"/>
      <c r="AF51" s="98"/>
      <c r="AG51" s="75"/>
      <c r="AH51" s="75"/>
      <c r="AI51" s="75"/>
      <c r="AJ51" s="75"/>
      <c r="AK51" s="75"/>
      <c r="AL51" s="75"/>
    </row>
    <row r="52" spans="1:38" s="73" customFormat="1" ht="12.75">
      <c r="A52" s="75"/>
      <c r="B52" s="75"/>
      <c r="C52" s="129"/>
      <c r="D52" s="98"/>
      <c r="E52" s="98"/>
      <c r="F52" s="98"/>
      <c r="G52" s="98"/>
      <c r="H52" s="98"/>
      <c r="I52" s="98"/>
      <c r="J52" s="98"/>
      <c r="K52" s="98"/>
      <c r="L52" s="98"/>
      <c r="M52" s="75"/>
      <c r="N52" s="98"/>
      <c r="O52" s="98"/>
      <c r="P52" s="98"/>
      <c r="Q52" s="75"/>
      <c r="R52" s="98"/>
      <c r="S52" s="98"/>
      <c r="T52" s="98"/>
      <c r="U52" s="75"/>
      <c r="V52" s="98"/>
      <c r="W52" s="98"/>
      <c r="X52" s="98"/>
      <c r="Y52" s="75"/>
      <c r="Z52" s="98"/>
      <c r="AA52" s="98"/>
      <c r="AB52" s="98"/>
      <c r="AC52" s="75"/>
      <c r="AD52" s="98"/>
      <c r="AE52" s="98"/>
      <c r="AF52" s="98"/>
      <c r="AG52" s="75"/>
      <c r="AH52" s="75"/>
      <c r="AI52" s="75"/>
      <c r="AJ52" s="75"/>
      <c r="AK52" s="75"/>
      <c r="AL52" s="75"/>
    </row>
    <row r="53" spans="1:38" s="73" customFormat="1" ht="12.75">
      <c r="A53" s="75"/>
      <c r="B53" s="75"/>
      <c r="C53" s="129"/>
      <c r="D53" s="98"/>
      <c r="E53" s="98"/>
      <c r="F53" s="98"/>
      <c r="G53" s="98"/>
      <c r="H53" s="98"/>
      <c r="I53" s="98"/>
      <c r="J53" s="98"/>
      <c r="K53" s="98"/>
      <c r="L53" s="98"/>
      <c r="M53" s="75"/>
      <c r="N53" s="98"/>
      <c r="O53" s="98"/>
      <c r="P53" s="98"/>
      <c r="Q53" s="75"/>
      <c r="R53" s="98"/>
      <c r="S53" s="98"/>
      <c r="T53" s="98"/>
      <c r="U53" s="75"/>
      <c r="V53" s="98"/>
      <c r="W53" s="98"/>
      <c r="X53" s="98"/>
      <c r="Y53" s="75"/>
      <c r="Z53" s="98"/>
      <c r="AA53" s="98"/>
      <c r="AB53" s="98"/>
      <c r="AC53" s="75"/>
      <c r="AD53" s="98"/>
      <c r="AE53" s="98"/>
      <c r="AF53" s="98"/>
      <c r="AG53" s="75"/>
      <c r="AH53" s="75"/>
      <c r="AI53" s="75"/>
      <c r="AJ53" s="75"/>
      <c r="AK53" s="75"/>
      <c r="AL53" s="75"/>
    </row>
    <row r="54" spans="1:38" s="73" customFormat="1" ht="12.75">
      <c r="A54" s="75"/>
      <c r="B54" s="75"/>
      <c r="C54" s="129"/>
      <c r="D54" s="98"/>
      <c r="E54" s="98"/>
      <c r="F54" s="98"/>
      <c r="G54" s="98"/>
      <c r="H54" s="98"/>
      <c r="I54" s="98"/>
      <c r="J54" s="98"/>
      <c r="K54" s="98"/>
      <c r="L54" s="98"/>
      <c r="M54" s="75"/>
      <c r="N54" s="98"/>
      <c r="O54" s="98"/>
      <c r="P54" s="98"/>
      <c r="Q54" s="75"/>
      <c r="R54" s="98"/>
      <c r="S54" s="98"/>
      <c r="T54" s="98"/>
      <c r="U54" s="75"/>
      <c r="V54" s="98"/>
      <c r="W54" s="98"/>
      <c r="X54" s="98"/>
      <c r="Y54" s="75"/>
      <c r="Z54" s="98"/>
      <c r="AA54" s="98"/>
      <c r="AB54" s="98"/>
      <c r="AC54" s="75"/>
      <c r="AD54" s="98"/>
      <c r="AE54" s="98"/>
      <c r="AF54" s="98"/>
      <c r="AG54" s="75"/>
      <c r="AH54" s="75"/>
      <c r="AI54" s="75"/>
      <c r="AJ54" s="75"/>
      <c r="AK54" s="75"/>
      <c r="AL54" s="75"/>
    </row>
    <row r="55" spans="1:38" s="73" customFormat="1" ht="12.75">
      <c r="A55" s="75"/>
      <c r="B55" s="75"/>
      <c r="C55" s="129"/>
      <c r="D55" s="98"/>
      <c r="E55" s="98"/>
      <c r="F55" s="98"/>
      <c r="G55" s="98"/>
      <c r="H55" s="98"/>
      <c r="I55" s="98"/>
      <c r="J55" s="98"/>
      <c r="K55" s="98"/>
      <c r="L55" s="98"/>
      <c r="M55" s="75"/>
      <c r="N55" s="98"/>
      <c r="O55" s="98"/>
      <c r="P55" s="98"/>
      <c r="Q55" s="75"/>
      <c r="R55" s="98"/>
      <c r="S55" s="98"/>
      <c r="T55" s="98"/>
      <c r="U55" s="75"/>
      <c r="V55" s="98"/>
      <c r="W55" s="98"/>
      <c r="X55" s="98"/>
      <c r="Y55" s="75"/>
      <c r="Z55" s="98"/>
      <c r="AA55" s="98"/>
      <c r="AB55" s="98"/>
      <c r="AC55" s="75"/>
      <c r="AD55" s="98"/>
      <c r="AE55" s="98"/>
      <c r="AF55" s="98"/>
      <c r="AG55" s="75"/>
      <c r="AH55" s="75"/>
      <c r="AI55" s="75"/>
      <c r="AJ55" s="75"/>
      <c r="AK55" s="75"/>
      <c r="AL55" s="75"/>
    </row>
    <row r="56" spans="1:38" s="73" customFormat="1" ht="12.75">
      <c r="A56" s="75"/>
      <c r="B56" s="75"/>
      <c r="C56" s="129"/>
      <c r="D56" s="98"/>
      <c r="E56" s="98"/>
      <c r="F56" s="98"/>
      <c r="G56" s="98"/>
      <c r="H56" s="98"/>
      <c r="I56" s="98"/>
      <c r="J56" s="98"/>
      <c r="K56" s="98"/>
      <c r="L56" s="98"/>
      <c r="M56" s="75"/>
      <c r="N56" s="98"/>
      <c r="O56" s="98"/>
      <c r="P56" s="98"/>
      <c r="Q56" s="75"/>
      <c r="R56" s="98"/>
      <c r="S56" s="98"/>
      <c r="T56" s="98"/>
      <c r="U56" s="75"/>
      <c r="V56" s="98"/>
      <c r="W56" s="98"/>
      <c r="X56" s="98"/>
      <c r="Y56" s="75"/>
      <c r="Z56" s="98"/>
      <c r="AA56" s="98"/>
      <c r="AB56" s="98"/>
      <c r="AC56" s="75"/>
      <c r="AD56" s="98"/>
      <c r="AE56" s="98"/>
      <c r="AF56" s="98"/>
      <c r="AG56" s="75"/>
      <c r="AH56" s="75"/>
      <c r="AI56" s="75"/>
      <c r="AJ56" s="75"/>
      <c r="AK56" s="75"/>
      <c r="AL56" s="75"/>
    </row>
    <row r="57" spans="1:38" s="73" customFormat="1" ht="12.75">
      <c r="A57" s="75"/>
      <c r="B57" s="75"/>
      <c r="C57" s="129"/>
      <c r="D57" s="98"/>
      <c r="E57" s="98"/>
      <c r="F57" s="98"/>
      <c r="G57" s="98"/>
      <c r="H57" s="98"/>
      <c r="I57" s="98"/>
      <c r="J57" s="98"/>
      <c r="K57" s="98"/>
      <c r="L57" s="98"/>
      <c r="M57" s="75"/>
      <c r="N57" s="98"/>
      <c r="O57" s="98"/>
      <c r="P57" s="98"/>
      <c r="Q57" s="75"/>
      <c r="R57" s="98"/>
      <c r="S57" s="98"/>
      <c r="T57" s="98"/>
      <c r="U57" s="75"/>
      <c r="V57" s="98"/>
      <c r="W57" s="98"/>
      <c r="X57" s="98"/>
      <c r="Y57" s="75"/>
      <c r="Z57" s="98"/>
      <c r="AA57" s="98"/>
      <c r="AB57" s="98"/>
      <c r="AC57" s="75"/>
      <c r="AD57" s="98"/>
      <c r="AE57" s="98"/>
      <c r="AF57" s="98"/>
      <c r="AG57" s="75"/>
      <c r="AH57" s="75"/>
      <c r="AI57" s="75"/>
      <c r="AJ57" s="75"/>
      <c r="AK57" s="75"/>
      <c r="AL57" s="75"/>
    </row>
    <row r="58" spans="1:38" s="73" customFormat="1" ht="12.75">
      <c r="A58" s="75"/>
      <c r="B58" s="75"/>
      <c r="C58" s="129"/>
      <c r="D58" s="98"/>
      <c r="E58" s="98"/>
      <c r="F58" s="98"/>
      <c r="G58" s="98"/>
      <c r="H58" s="98"/>
      <c r="I58" s="98"/>
      <c r="J58" s="98"/>
      <c r="K58" s="98"/>
      <c r="L58" s="98"/>
      <c r="M58" s="75"/>
      <c r="N58" s="98"/>
      <c r="O58" s="98"/>
      <c r="P58" s="98"/>
      <c r="Q58" s="75"/>
      <c r="R58" s="98"/>
      <c r="S58" s="98"/>
      <c r="T58" s="98"/>
      <c r="U58" s="75"/>
      <c r="V58" s="98"/>
      <c r="W58" s="98"/>
      <c r="X58" s="98"/>
      <c r="Y58" s="75"/>
      <c r="Z58" s="98"/>
      <c r="AA58" s="98"/>
      <c r="AB58" s="98"/>
      <c r="AC58" s="75"/>
      <c r="AD58" s="98"/>
      <c r="AE58" s="98"/>
      <c r="AF58" s="98"/>
      <c r="AG58" s="75"/>
      <c r="AH58" s="75"/>
      <c r="AI58" s="75"/>
      <c r="AJ58" s="75"/>
      <c r="AK58" s="75"/>
      <c r="AL58" s="75"/>
    </row>
    <row r="59" spans="1:38" s="73" customFormat="1" ht="12.75">
      <c r="A59" s="75"/>
      <c r="B59" s="75"/>
      <c r="C59" s="129"/>
      <c r="D59" s="98"/>
      <c r="E59" s="98"/>
      <c r="F59" s="98"/>
      <c r="G59" s="98"/>
      <c r="H59" s="98"/>
      <c r="I59" s="98"/>
      <c r="J59" s="98"/>
      <c r="K59" s="98"/>
      <c r="L59" s="98"/>
      <c r="M59" s="75"/>
      <c r="N59" s="98"/>
      <c r="O59" s="98"/>
      <c r="P59" s="98"/>
      <c r="Q59" s="75"/>
      <c r="R59" s="98"/>
      <c r="S59" s="98"/>
      <c r="T59" s="98"/>
      <c r="U59" s="75"/>
      <c r="V59" s="98"/>
      <c r="W59" s="98"/>
      <c r="X59" s="98"/>
      <c r="Y59" s="75"/>
      <c r="Z59" s="98"/>
      <c r="AA59" s="98"/>
      <c r="AB59" s="98"/>
      <c r="AC59" s="75"/>
      <c r="AD59" s="98"/>
      <c r="AE59" s="98"/>
      <c r="AF59" s="98"/>
      <c r="AG59" s="75"/>
      <c r="AH59" s="75"/>
      <c r="AI59" s="75"/>
      <c r="AJ59" s="75"/>
      <c r="AK59" s="75"/>
      <c r="AL59" s="75"/>
    </row>
    <row r="60" spans="1:38" s="73" customFormat="1" ht="12.75">
      <c r="A60" s="75"/>
      <c r="B60" s="75"/>
      <c r="C60" s="129"/>
      <c r="D60" s="98"/>
      <c r="E60" s="98"/>
      <c r="F60" s="98"/>
      <c r="G60" s="98"/>
      <c r="H60" s="98"/>
      <c r="I60" s="98"/>
      <c r="J60" s="98"/>
      <c r="K60" s="98"/>
      <c r="L60" s="98"/>
      <c r="M60" s="75"/>
      <c r="N60" s="98"/>
      <c r="O60" s="98"/>
      <c r="P60" s="98"/>
      <c r="Q60" s="75"/>
      <c r="R60" s="98"/>
      <c r="S60" s="98"/>
      <c r="T60" s="98"/>
      <c r="U60" s="75"/>
      <c r="V60" s="98"/>
      <c r="W60" s="98"/>
      <c r="X60" s="98"/>
      <c r="Y60" s="75"/>
      <c r="Z60" s="98"/>
      <c r="AA60" s="98"/>
      <c r="AB60" s="98"/>
      <c r="AC60" s="75"/>
      <c r="AD60" s="98"/>
      <c r="AE60" s="98"/>
      <c r="AF60" s="98"/>
      <c r="AG60" s="75"/>
      <c r="AH60" s="75"/>
      <c r="AI60" s="75"/>
      <c r="AJ60" s="75"/>
      <c r="AK60" s="75"/>
      <c r="AL60" s="75"/>
    </row>
    <row r="61" spans="1:38" s="73" customFormat="1" ht="12.75">
      <c r="A61" s="75"/>
      <c r="B61" s="75"/>
      <c r="C61" s="129"/>
      <c r="D61" s="98"/>
      <c r="E61" s="98"/>
      <c r="F61" s="98"/>
      <c r="G61" s="98"/>
      <c r="H61" s="98"/>
      <c r="I61" s="98"/>
      <c r="J61" s="98"/>
      <c r="K61" s="98"/>
      <c r="L61" s="98"/>
      <c r="M61" s="75"/>
      <c r="N61" s="98"/>
      <c r="O61" s="98"/>
      <c r="P61" s="98"/>
      <c r="Q61" s="75"/>
      <c r="R61" s="98"/>
      <c r="S61" s="98"/>
      <c r="T61" s="98"/>
      <c r="U61" s="75"/>
      <c r="V61" s="98"/>
      <c r="W61" s="98"/>
      <c r="X61" s="98"/>
      <c r="Y61" s="75"/>
      <c r="Z61" s="98"/>
      <c r="AA61" s="98"/>
      <c r="AB61" s="98"/>
      <c r="AC61" s="75"/>
      <c r="AD61" s="98"/>
      <c r="AE61" s="98"/>
      <c r="AF61" s="98"/>
      <c r="AG61" s="75"/>
      <c r="AH61" s="75"/>
      <c r="AI61" s="75"/>
      <c r="AJ61" s="75"/>
      <c r="AK61" s="75"/>
      <c r="AL61" s="75"/>
    </row>
    <row r="62" spans="1:38" s="73" customFormat="1" ht="12.75">
      <c r="A62" s="75"/>
      <c r="B62" s="75"/>
      <c r="C62" s="129"/>
      <c r="D62" s="98"/>
      <c r="E62" s="98"/>
      <c r="F62" s="98"/>
      <c r="G62" s="98"/>
      <c r="H62" s="98"/>
      <c r="I62" s="98"/>
      <c r="J62" s="98"/>
      <c r="K62" s="98"/>
      <c r="L62" s="98"/>
      <c r="M62" s="75"/>
      <c r="N62" s="98"/>
      <c r="O62" s="98"/>
      <c r="P62" s="98"/>
      <c r="Q62" s="75"/>
      <c r="R62" s="98"/>
      <c r="S62" s="98"/>
      <c r="T62" s="98"/>
      <c r="U62" s="75"/>
      <c r="V62" s="98"/>
      <c r="W62" s="98"/>
      <c r="X62" s="98"/>
      <c r="Y62" s="75"/>
      <c r="Z62" s="98"/>
      <c r="AA62" s="98"/>
      <c r="AB62" s="98"/>
      <c r="AC62" s="75"/>
      <c r="AD62" s="98"/>
      <c r="AE62" s="98"/>
      <c r="AF62" s="98"/>
      <c r="AG62" s="75"/>
      <c r="AH62" s="75"/>
      <c r="AI62" s="75"/>
      <c r="AJ62" s="75"/>
      <c r="AK62" s="75"/>
      <c r="AL62" s="75"/>
    </row>
    <row r="63" spans="1:38" s="73" customFormat="1" ht="12.75">
      <c r="A63" s="75"/>
      <c r="B63" s="75"/>
      <c r="C63" s="129"/>
      <c r="D63" s="98"/>
      <c r="E63" s="98"/>
      <c r="F63" s="98"/>
      <c r="G63" s="98"/>
      <c r="H63" s="98"/>
      <c r="I63" s="98"/>
      <c r="J63" s="98"/>
      <c r="K63" s="98"/>
      <c r="L63" s="98"/>
      <c r="M63" s="75"/>
      <c r="N63" s="98"/>
      <c r="O63" s="98"/>
      <c r="P63" s="98"/>
      <c r="Q63" s="75"/>
      <c r="R63" s="98"/>
      <c r="S63" s="98"/>
      <c r="T63" s="98"/>
      <c r="U63" s="75"/>
      <c r="V63" s="98"/>
      <c r="W63" s="98"/>
      <c r="X63" s="98"/>
      <c r="Y63" s="75"/>
      <c r="Z63" s="98"/>
      <c r="AA63" s="98"/>
      <c r="AB63" s="98"/>
      <c r="AC63" s="75"/>
      <c r="AD63" s="98"/>
      <c r="AE63" s="98"/>
      <c r="AF63" s="98"/>
      <c r="AG63" s="75"/>
      <c r="AH63" s="75"/>
      <c r="AI63" s="75"/>
      <c r="AJ63" s="75"/>
      <c r="AK63" s="75"/>
      <c r="AL63" s="75"/>
    </row>
    <row r="64" spans="1:38" s="73" customFormat="1" ht="12.75">
      <c r="A64" s="75"/>
      <c r="B64" s="75"/>
      <c r="C64" s="129"/>
      <c r="D64" s="98"/>
      <c r="E64" s="98"/>
      <c r="F64" s="98"/>
      <c r="G64" s="98"/>
      <c r="H64" s="98"/>
      <c r="I64" s="98"/>
      <c r="J64" s="98"/>
      <c r="K64" s="98"/>
      <c r="L64" s="98"/>
      <c r="M64" s="75"/>
      <c r="N64" s="98"/>
      <c r="O64" s="98"/>
      <c r="P64" s="98"/>
      <c r="Q64" s="75"/>
      <c r="R64" s="98"/>
      <c r="S64" s="98"/>
      <c r="T64" s="98"/>
      <c r="U64" s="75"/>
      <c r="V64" s="98"/>
      <c r="W64" s="98"/>
      <c r="X64" s="98"/>
      <c r="Y64" s="75"/>
      <c r="Z64" s="98"/>
      <c r="AA64" s="98"/>
      <c r="AB64" s="98"/>
      <c r="AC64" s="75"/>
      <c r="AD64" s="98"/>
      <c r="AE64" s="98"/>
      <c r="AF64" s="98"/>
      <c r="AG64" s="75"/>
      <c r="AH64" s="75"/>
      <c r="AI64" s="75"/>
      <c r="AJ64" s="75"/>
      <c r="AK64" s="75"/>
      <c r="AL64" s="75"/>
    </row>
    <row r="65" spans="1:38" s="73" customFormat="1" ht="12.75">
      <c r="A65" s="75"/>
      <c r="B65" s="75"/>
      <c r="C65" s="129"/>
      <c r="D65" s="98"/>
      <c r="E65" s="98"/>
      <c r="F65" s="98"/>
      <c r="G65" s="98"/>
      <c r="H65" s="98"/>
      <c r="I65" s="98"/>
      <c r="J65" s="98"/>
      <c r="K65" s="98"/>
      <c r="L65" s="98"/>
      <c r="M65" s="75"/>
      <c r="N65" s="98"/>
      <c r="O65" s="98"/>
      <c r="P65" s="98"/>
      <c r="Q65" s="75"/>
      <c r="R65" s="98"/>
      <c r="S65" s="98"/>
      <c r="T65" s="98"/>
      <c r="U65" s="75"/>
      <c r="V65" s="98"/>
      <c r="W65" s="98"/>
      <c r="X65" s="98"/>
      <c r="Y65" s="75"/>
      <c r="Z65" s="98"/>
      <c r="AA65" s="98"/>
      <c r="AB65" s="98"/>
      <c r="AC65" s="75"/>
      <c r="AD65" s="98"/>
      <c r="AE65" s="98"/>
      <c r="AF65" s="98"/>
      <c r="AG65" s="75"/>
      <c r="AH65" s="75"/>
      <c r="AI65" s="75"/>
      <c r="AJ65" s="75"/>
      <c r="AK65" s="75"/>
      <c r="AL65" s="75"/>
    </row>
    <row r="66" spans="1:38" s="73" customFormat="1" ht="12.75">
      <c r="A66" s="75"/>
      <c r="B66" s="75"/>
      <c r="C66" s="129"/>
      <c r="D66" s="98"/>
      <c r="E66" s="98"/>
      <c r="F66" s="98"/>
      <c r="G66" s="98"/>
      <c r="H66" s="98"/>
      <c r="I66" s="98"/>
      <c r="J66" s="98"/>
      <c r="K66" s="98"/>
      <c r="L66" s="98"/>
      <c r="M66" s="75"/>
      <c r="N66" s="98"/>
      <c r="O66" s="98"/>
      <c r="P66" s="98"/>
      <c r="Q66" s="75"/>
      <c r="R66" s="98"/>
      <c r="S66" s="98"/>
      <c r="T66" s="98"/>
      <c r="U66" s="75"/>
      <c r="V66" s="98"/>
      <c r="W66" s="98"/>
      <c r="X66" s="98"/>
      <c r="Y66" s="75"/>
      <c r="Z66" s="98"/>
      <c r="AA66" s="98"/>
      <c r="AB66" s="98"/>
      <c r="AC66" s="75"/>
      <c r="AD66" s="98"/>
      <c r="AE66" s="98"/>
      <c r="AF66" s="98"/>
      <c r="AG66" s="75"/>
      <c r="AH66" s="75"/>
      <c r="AI66" s="75"/>
      <c r="AJ66" s="75"/>
      <c r="AK66" s="75"/>
      <c r="AL66" s="75"/>
    </row>
    <row r="67" spans="1:38" s="73" customFormat="1" ht="12.75">
      <c r="A67" s="75"/>
      <c r="B67" s="75"/>
      <c r="C67" s="129"/>
      <c r="D67" s="98"/>
      <c r="E67" s="98"/>
      <c r="F67" s="98"/>
      <c r="G67" s="98"/>
      <c r="H67" s="98"/>
      <c r="I67" s="98"/>
      <c r="J67" s="98"/>
      <c r="K67" s="98"/>
      <c r="L67" s="98"/>
      <c r="M67" s="75"/>
      <c r="N67" s="98"/>
      <c r="O67" s="98"/>
      <c r="P67" s="98"/>
      <c r="Q67" s="75"/>
      <c r="R67" s="98"/>
      <c r="S67" s="98"/>
      <c r="T67" s="98"/>
      <c r="U67" s="75"/>
      <c r="V67" s="98"/>
      <c r="W67" s="98"/>
      <c r="X67" s="98"/>
      <c r="Y67" s="75"/>
      <c r="Z67" s="98"/>
      <c r="AA67" s="98"/>
      <c r="AB67" s="98"/>
      <c r="AC67" s="75"/>
      <c r="AD67" s="98"/>
      <c r="AE67" s="98"/>
      <c r="AF67" s="98"/>
      <c r="AG67" s="75"/>
      <c r="AH67" s="75"/>
      <c r="AI67" s="75"/>
      <c r="AJ67" s="75"/>
      <c r="AK67" s="75"/>
      <c r="AL67" s="75"/>
    </row>
    <row r="68" spans="1:38" s="73" customFormat="1" ht="12.75">
      <c r="A68" s="75"/>
      <c r="B68" s="75"/>
      <c r="C68" s="129"/>
      <c r="D68" s="98"/>
      <c r="E68" s="98"/>
      <c r="F68" s="98"/>
      <c r="G68" s="98"/>
      <c r="H68" s="98"/>
      <c r="I68" s="98"/>
      <c r="J68" s="98"/>
      <c r="K68" s="98"/>
      <c r="L68" s="98"/>
      <c r="M68" s="75"/>
      <c r="N68" s="98"/>
      <c r="O68" s="98"/>
      <c r="P68" s="98"/>
      <c r="Q68" s="75"/>
      <c r="R68" s="98"/>
      <c r="S68" s="98"/>
      <c r="T68" s="98"/>
      <c r="U68" s="75"/>
      <c r="V68" s="98"/>
      <c r="W68" s="98"/>
      <c r="X68" s="98"/>
      <c r="Y68" s="75"/>
      <c r="Z68" s="98"/>
      <c r="AA68" s="98"/>
      <c r="AB68" s="98"/>
      <c r="AC68" s="75"/>
      <c r="AD68" s="98"/>
      <c r="AE68" s="98"/>
      <c r="AF68" s="98"/>
      <c r="AG68" s="75"/>
      <c r="AH68" s="75"/>
      <c r="AI68" s="75"/>
      <c r="AJ68" s="75"/>
      <c r="AK68" s="75"/>
      <c r="AL68" s="75"/>
    </row>
    <row r="69" spans="1:38" s="73" customFormat="1" ht="12.75">
      <c r="A69" s="75"/>
      <c r="B69" s="75"/>
      <c r="C69" s="129"/>
      <c r="D69" s="98"/>
      <c r="E69" s="98"/>
      <c r="F69" s="98"/>
      <c r="G69" s="98"/>
      <c r="H69" s="98"/>
      <c r="I69" s="98"/>
      <c r="J69" s="98"/>
      <c r="K69" s="98"/>
      <c r="L69" s="98"/>
      <c r="M69" s="75"/>
      <c r="N69" s="98"/>
      <c r="O69" s="98"/>
      <c r="P69" s="98"/>
      <c r="Q69" s="75"/>
      <c r="R69" s="98"/>
      <c r="S69" s="98"/>
      <c r="T69" s="98"/>
      <c r="U69" s="75"/>
      <c r="V69" s="98"/>
      <c r="W69" s="98"/>
      <c r="X69" s="98"/>
      <c r="Y69" s="75"/>
      <c r="Z69" s="98"/>
      <c r="AA69" s="98"/>
      <c r="AB69" s="98"/>
      <c r="AC69" s="75"/>
      <c r="AD69" s="98"/>
      <c r="AE69" s="98"/>
      <c r="AF69" s="98"/>
      <c r="AG69" s="75"/>
      <c r="AH69" s="75"/>
      <c r="AI69" s="75"/>
      <c r="AJ69" s="75"/>
      <c r="AK69" s="75"/>
      <c r="AL69" s="75"/>
    </row>
    <row r="70" spans="1:38" s="73" customFormat="1" ht="12.75">
      <c r="A70" s="75"/>
      <c r="B70" s="75"/>
      <c r="C70" s="129"/>
      <c r="D70" s="98"/>
      <c r="E70" s="98"/>
      <c r="F70" s="98"/>
      <c r="G70" s="98"/>
      <c r="H70" s="98"/>
      <c r="I70" s="98"/>
      <c r="J70" s="98"/>
      <c r="K70" s="98"/>
      <c r="L70" s="98"/>
      <c r="M70" s="75"/>
      <c r="N70" s="98"/>
      <c r="O70" s="98"/>
      <c r="P70" s="98"/>
      <c r="Q70" s="75"/>
      <c r="R70" s="98"/>
      <c r="S70" s="98"/>
      <c r="T70" s="98"/>
      <c r="U70" s="75"/>
      <c r="V70" s="98"/>
      <c r="W70" s="98"/>
      <c r="X70" s="98"/>
      <c r="Y70" s="75"/>
      <c r="Z70" s="98"/>
      <c r="AA70" s="98"/>
      <c r="AB70" s="98"/>
      <c r="AC70" s="75"/>
      <c r="AD70" s="98"/>
      <c r="AE70" s="98"/>
      <c r="AF70" s="98"/>
      <c r="AG70" s="75"/>
      <c r="AH70" s="75"/>
      <c r="AI70" s="75"/>
      <c r="AJ70" s="75"/>
      <c r="AK70" s="75"/>
      <c r="AL70" s="75"/>
    </row>
    <row r="71" spans="1:38" s="73" customFormat="1" ht="12.75">
      <c r="A71" s="75"/>
      <c r="B71" s="75"/>
      <c r="C71" s="129"/>
      <c r="D71" s="98"/>
      <c r="E71" s="98"/>
      <c r="F71" s="98"/>
      <c r="G71" s="98"/>
      <c r="H71" s="98"/>
      <c r="I71" s="98"/>
      <c r="J71" s="98"/>
      <c r="K71" s="98"/>
      <c r="L71" s="98"/>
      <c r="M71" s="75"/>
      <c r="N71" s="98"/>
      <c r="O71" s="98"/>
      <c r="P71" s="98"/>
      <c r="Q71" s="75"/>
      <c r="R71" s="98"/>
      <c r="S71" s="98"/>
      <c r="T71" s="98"/>
      <c r="U71" s="75"/>
      <c r="V71" s="98"/>
      <c r="W71" s="98"/>
      <c r="X71" s="98"/>
      <c r="Y71" s="75"/>
      <c r="Z71" s="98"/>
      <c r="AA71" s="98"/>
      <c r="AB71" s="98"/>
      <c r="AC71" s="75"/>
      <c r="AD71" s="98"/>
      <c r="AE71" s="98"/>
      <c r="AF71" s="98"/>
      <c r="AG71" s="75"/>
      <c r="AH71" s="75"/>
      <c r="AI71" s="75"/>
      <c r="AJ71" s="75"/>
      <c r="AK71" s="75"/>
      <c r="AL71" s="75"/>
    </row>
    <row r="72" spans="1:38" s="73" customFormat="1" ht="12.75">
      <c r="A72" s="75"/>
      <c r="B72" s="75"/>
      <c r="C72" s="129"/>
      <c r="D72" s="98"/>
      <c r="E72" s="98"/>
      <c r="F72" s="98"/>
      <c r="G72" s="98"/>
      <c r="H72" s="98"/>
      <c r="I72" s="98"/>
      <c r="J72" s="98"/>
      <c r="K72" s="98"/>
      <c r="L72" s="98"/>
      <c r="M72" s="75"/>
      <c r="N72" s="98"/>
      <c r="O72" s="98"/>
      <c r="P72" s="98"/>
      <c r="Q72" s="75"/>
      <c r="R72" s="98"/>
      <c r="S72" s="98"/>
      <c r="T72" s="98"/>
      <c r="U72" s="75"/>
      <c r="V72" s="98"/>
      <c r="W72" s="98"/>
      <c r="X72" s="98"/>
      <c r="Y72" s="75"/>
      <c r="Z72" s="98"/>
      <c r="AA72" s="98"/>
      <c r="AB72" s="98"/>
      <c r="AC72" s="75"/>
      <c r="AD72" s="98"/>
      <c r="AE72" s="98"/>
      <c r="AF72" s="98"/>
      <c r="AG72" s="75"/>
      <c r="AH72" s="75"/>
      <c r="AI72" s="75"/>
      <c r="AJ72" s="75"/>
      <c r="AK72" s="75"/>
      <c r="AL72" s="75"/>
    </row>
    <row r="73" spans="1:38" s="73" customFormat="1" ht="12.75">
      <c r="A73" s="75"/>
      <c r="B73" s="75"/>
      <c r="C73" s="129"/>
      <c r="D73" s="98"/>
      <c r="E73" s="98"/>
      <c r="F73" s="98"/>
      <c r="G73" s="98"/>
      <c r="H73" s="98"/>
      <c r="I73" s="98"/>
      <c r="J73" s="98"/>
      <c r="K73" s="98"/>
      <c r="L73" s="98"/>
      <c r="M73" s="75"/>
      <c r="N73" s="98"/>
      <c r="O73" s="98"/>
      <c r="P73" s="98"/>
      <c r="Q73" s="75"/>
      <c r="R73" s="98"/>
      <c r="S73" s="98"/>
      <c r="T73" s="98"/>
      <c r="U73" s="75"/>
      <c r="V73" s="98"/>
      <c r="W73" s="98"/>
      <c r="X73" s="98"/>
      <c r="Y73" s="75"/>
      <c r="Z73" s="98"/>
      <c r="AA73" s="98"/>
      <c r="AB73" s="98"/>
      <c r="AC73" s="75"/>
      <c r="AD73" s="98"/>
      <c r="AE73" s="98"/>
      <c r="AF73" s="98"/>
      <c r="AG73" s="75"/>
      <c r="AH73" s="75"/>
      <c r="AI73" s="75"/>
      <c r="AJ73" s="75"/>
      <c r="AK73" s="75"/>
      <c r="AL73" s="75"/>
    </row>
    <row r="74" spans="1:38" s="73" customFormat="1" ht="12.75">
      <c r="A74" s="75"/>
      <c r="B74" s="75"/>
      <c r="C74" s="129"/>
      <c r="D74" s="98"/>
      <c r="E74" s="98"/>
      <c r="F74" s="98"/>
      <c r="G74" s="98"/>
      <c r="H74" s="98"/>
      <c r="I74" s="98"/>
      <c r="J74" s="98"/>
      <c r="K74" s="98"/>
      <c r="L74" s="98"/>
      <c r="M74" s="75"/>
      <c r="N74" s="98"/>
      <c r="O74" s="98"/>
      <c r="P74" s="98"/>
      <c r="Q74" s="75"/>
      <c r="R74" s="98"/>
      <c r="S74" s="98"/>
      <c r="T74" s="98"/>
      <c r="U74" s="75"/>
      <c r="V74" s="98"/>
      <c r="W74" s="98"/>
      <c r="X74" s="98"/>
      <c r="Y74" s="75"/>
      <c r="Z74" s="98"/>
      <c r="AA74" s="98"/>
      <c r="AB74" s="98"/>
      <c r="AC74" s="75"/>
      <c r="AD74" s="98"/>
      <c r="AE74" s="98"/>
      <c r="AF74" s="98"/>
      <c r="AG74" s="75"/>
      <c r="AH74" s="75"/>
      <c r="AI74" s="75"/>
      <c r="AJ74" s="75"/>
      <c r="AK74" s="75"/>
      <c r="AL74" s="75"/>
    </row>
    <row r="75" spans="1:38" s="73" customFormat="1" ht="12.75">
      <c r="A75" s="75"/>
      <c r="B75" s="75"/>
      <c r="C75" s="129"/>
      <c r="D75" s="98"/>
      <c r="E75" s="98"/>
      <c r="F75" s="98"/>
      <c r="G75" s="98"/>
      <c r="H75" s="98"/>
      <c r="I75" s="98"/>
      <c r="J75" s="98"/>
      <c r="K75" s="98"/>
      <c r="L75" s="98"/>
      <c r="M75" s="75"/>
      <c r="N75" s="98"/>
      <c r="O75" s="98"/>
      <c r="P75" s="98"/>
      <c r="Q75" s="75"/>
      <c r="R75" s="98"/>
      <c r="S75" s="98"/>
      <c r="T75" s="98"/>
      <c r="U75" s="75"/>
      <c r="V75" s="98"/>
      <c r="W75" s="98"/>
      <c r="X75" s="98"/>
      <c r="Y75" s="75"/>
      <c r="Z75" s="98"/>
      <c r="AA75" s="98"/>
      <c r="AB75" s="98"/>
      <c r="AC75" s="75"/>
      <c r="AD75" s="98"/>
      <c r="AE75" s="98"/>
      <c r="AF75" s="98"/>
      <c r="AG75" s="75"/>
      <c r="AH75" s="75"/>
      <c r="AI75" s="75"/>
      <c r="AJ75" s="75"/>
      <c r="AK75" s="75"/>
      <c r="AL75" s="75"/>
    </row>
    <row r="76" spans="1:38" s="73" customFormat="1" ht="12.75">
      <c r="A76" s="75"/>
      <c r="B76" s="75"/>
      <c r="C76" s="129"/>
      <c r="D76" s="98"/>
      <c r="E76" s="98"/>
      <c r="F76" s="98"/>
      <c r="G76" s="98"/>
      <c r="H76" s="98"/>
      <c r="I76" s="98"/>
      <c r="J76" s="98"/>
      <c r="K76" s="98"/>
      <c r="L76" s="98"/>
      <c r="M76" s="75"/>
      <c r="N76" s="98"/>
      <c r="O76" s="98"/>
      <c r="P76" s="98"/>
      <c r="Q76" s="75"/>
      <c r="R76" s="98"/>
      <c r="S76" s="98"/>
      <c r="T76" s="98"/>
      <c r="U76" s="75"/>
      <c r="V76" s="98"/>
      <c r="W76" s="98"/>
      <c r="X76" s="98"/>
      <c r="Y76" s="75"/>
      <c r="Z76" s="98"/>
      <c r="AA76" s="98"/>
      <c r="AB76" s="98"/>
      <c r="AC76" s="75"/>
      <c r="AD76" s="98"/>
      <c r="AE76" s="98"/>
      <c r="AF76" s="98"/>
      <c r="AG76" s="75"/>
      <c r="AH76" s="75"/>
      <c r="AI76" s="75"/>
      <c r="AJ76" s="75"/>
      <c r="AK76" s="75"/>
      <c r="AL76" s="75"/>
    </row>
    <row r="77" spans="1:38" s="73" customFormat="1" ht="12.75">
      <c r="A77" s="75"/>
      <c r="B77" s="75"/>
      <c r="C77" s="129"/>
      <c r="D77" s="98"/>
      <c r="E77" s="98"/>
      <c r="F77" s="98"/>
      <c r="G77" s="98"/>
      <c r="H77" s="98"/>
      <c r="I77" s="98"/>
      <c r="J77" s="98"/>
      <c r="K77" s="98"/>
      <c r="L77" s="98"/>
      <c r="M77" s="75"/>
      <c r="N77" s="98"/>
      <c r="O77" s="98"/>
      <c r="P77" s="98"/>
      <c r="Q77" s="75"/>
      <c r="R77" s="98"/>
      <c r="S77" s="98"/>
      <c r="T77" s="98"/>
      <c r="U77" s="75"/>
      <c r="V77" s="98"/>
      <c r="W77" s="98"/>
      <c r="X77" s="98"/>
      <c r="Y77" s="75"/>
      <c r="Z77" s="98"/>
      <c r="AA77" s="98"/>
      <c r="AB77" s="98"/>
      <c r="AC77" s="75"/>
      <c r="AD77" s="98"/>
      <c r="AE77" s="98"/>
      <c r="AF77" s="98"/>
      <c r="AG77" s="75"/>
      <c r="AH77" s="75"/>
      <c r="AI77" s="75"/>
      <c r="AJ77" s="75"/>
      <c r="AK77" s="75"/>
      <c r="AL77" s="75"/>
    </row>
    <row r="78" spans="1:38" s="73" customFormat="1" ht="12.75">
      <c r="A78" s="75"/>
      <c r="B78" s="75"/>
      <c r="C78" s="129"/>
      <c r="D78" s="98"/>
      <c r="E78" s="98"/>
      <c r="F78" s="98"/>
      <c r="G78" s="98"/>
      <c r="H78" s="98"/>
      <c r="I78" s="98"/>
      <c r="J78" s="98"/>
      <c r="K78" s="98"/>
      <c r="L78" s="98"/>
      <c r="M78" s="75"/>
      <c r="N78" s="98"/>
      <c r="O78" s="98"/>
      <c r="P78" s="98"/>
      <c r="Q78" s="75"/>
      <c r="R78" s="98"/>
      <c r="S78" s="98"/>
      <c r="T78" s="98"/>
      <c r="U78" s="75"/>
      <c r="V78" s="98"/>
      <c r="W78" s="98"/>
      <c r="X78" s="98"/>
      <c r="Y78" s="75"/>
      <c r="Z78" s="98"/>
      <c r="AA78" s="98"/>
      <c r="AB78" s="98"/>
      <c r="AC78" s="75"/>
      <c r="AD78" s="98"/>
      <c r="AE78" s="98"/>
      <c r="AF78" s="98"/>
      <c r="AG78" s="75"/>
      <c r="AH78" s="75"/>
      <c r="AI78" s="75"/>
      <c r="AJ78" s="75"/>
      <c r="AK78" s="75"/>
      <c r="AL78" s="75"/>
    </row>
    <row r="79" spans="1:38" s="73" customFormat="1" ht="12.75">
      <c r="A79" s="75"/>
      <c r="B79" s="75"/>
      <c r="C79" s="129"/>
      <c r="D79" s="98"/>
      <c r="E79" s="98"/>
      <c r="F79" s="98"/>
      <c r="G79" s="98"/>
      <c r="H79" s="98"/>
      <c r="I79" s="98"/>
      <c r="J79" s="98"/>
      <c r="K79" s="98"/>
      <c r="L79" s="98"/>
      <c r="M79" s="75"/>
      <c r="N79" s="98"/>
      <c r="O79" s="98"/>
      <c r="P79" s="98"/>
      <c r="Q79" s="75"/>
      <c r="R79" s="98"/>
      <c r="S79" s="98"/>
      <c r="T79" s="98"/>
      <c r="U79" s="75"/>
      <c r="V79" s="98"/>
      <c r="W79" s="98"/>
      <c r="X79" s="98"/>
      <c r="Y79" s="75"/>
      <c r="Z79" s="98"/>
      <c r="AA79" s="98"/>
      <c r="AB79" s="98"/>
      <c r="AC79" s="75"/>
      <c r="AD79" s="98"/>
      <c r="AE79" s="98"/>
      <c r="AF79" s="98"/>
      <c r="AG79" s="75"/>
      <c r="AH79" s="75"/>
      <c r="AI79" s="75"/>
      <c r="AJ79" s="75"/>
      <c r="AK79" s="75"/>
      <c r="AL79" s="75"/>
    </row>
    <row r="80" spans="1:38" s="73" customFormat="1" ht="12.75">
      <c r="A80" s="75"/>
      <c r="B80" s="75"/>
      <c r="C80" s="129"/>
      <c r="D80" s="98"/>
      <c r="E80" s="98"/>
      <c r="F80" s="98"/>
      <c r="G80" s="98"/>
      <c r="H80" s="98"/>
      <c r="I80" s="98"/>
      <c r="J80" s="98"/>
      <c r="K80" s="98"/>
      <c r="L80" s="98"/>
      <c r="M80" s="75"/>
      <c r="N80" s="98"/>
      <c r="O80" s="98"/>
      <c r="P80" s="98"/>
      <c r="Q80" s="75"/>
      <c r="R80" s="98"/>
      <c r="S80" s="98"/>
      <c r="T80" s="98"/>
      <c r="U80" s="75"/>
      <c r="V80" s="98"/>
      <c r="W80" s="98"/>
      <c r="X80" s="98"/>
      <c r="Y80" s="75"/>
      <c r="Z80" s="98"/>
      <c r="AA80" s="98"/>
      <c r="AB80" s="98"/>
      <c r="AC80" s="75"/>
      <c r="AD80" s="98"/>
      <c r="AE80" s="98"/>
      <c r="AF80" s="98"/>
      <c r="AG80" s="75"/>
      <c r="AH80" s="75"/>
      <c r="AI80" s="75"/>
      <c r="AJ80" s="75"/>
      <c r="AK80" s="75"/>
      <c r="AL80" s="75"/>
    </row>
    <row r="81" spans="1:38" s="73" customFormat="1" ht="12.75">
      <c r="A81" s="75"/>
      <c r="B81" s="75"/>
      <c r="C81" s="129"/>
      <c r="D81" s="98"/>
      <c r="E81" s="98"/>
      <c r="F81" s="98"/>
      <c r="G81" s="98"/>
      <c r="H81" s="98"/>
      <c r="I81" s="98"/>
      <c r="J81" s="98"/>
      <c r="K81" s="98"/>
      <c r="L81" s="98"/>
      <c r="M81" s="75"/>
      <c r="N81" s="98"/>
      <c r="O81" s="98"/>
      <c r="P81" s="98"/>
      <c r="Q81" s="75"/>
      <c r="R81" s="98"/>
      <c r="S81" s="98"/>
      <c r="T81" s="98"/>
      <c r="U81" s="75"/>
      <c r="V81" s="98"/>
      <c r="W81" s="98"/>
      <c r="X81" s="98"/>
      <c r="Y81" s="75"/>
      <c r="Z81" s="98"/>
      <c r="AA81" s="98"/>
      <c r="AB81" s="98"/>
      <c r="AC81" s="75"/>
      <c r="AD81" s="98"/>
      <c r="AE81" s="98"/>
      <c r="AF81" s="98"/>
      <c r="AG81" s="75"/>
      <c r="AH81" s="75"/>
      <c r="AI81" s="75"/>
      <c r="AJ81" s="75"/>
      <c r="AK81" s="75"/>
      <c r="AL81" s="75"/>
    </row>
    <row r="82" spans="1:38" s="73" customFormat="1" ht="12.75">
      <c r="A82" s="75"/>
      <c r="B82" s="75"/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</row>
    <row r="83" spans="1:38" s="73" customFormat="1" ht="12.75">
      <c r="A83" s="75"/>
      <c r="B83" s="75"/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</row>
    <row r="84" spans="1:38" s="73" customFormat="1" ht="12.75">
      <c r="A84" s="75"/>
      <c r="B84" s="75"/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</row>
    <row r="85" s="73" customFormat="1" ht="12.75">
      <c r="C85" s="134"/>
    </row>
    <row r="86" s="73" customFormat="1" ht="12.75">
      <c r="C86" s="134"/>
    </row>
    <row r="87" s="73" customFormat="1" ht="12.75">
      <c r="C87" s="134"/>
    </row>
    <row r="88" s="73" customFormat="1" ht="12.75">
      <c r="C88" s="134"/>
    </row>
    <row r="89" s="73" customFormat="1" ht="12.75">
      <c r="C89" s="134"/>
    </row>
    <row r="90" s="73" customFormat="1" ht="12.75">
      <c r="C90" s="134"/>
    </row>
    <row r="91" s="73" customFormat="1" ht="12.75">
      <c r="C91" s="134"/>
    </row>
    <row r="92" s="73" customFormat="1" ht="12.75">
      <c r="C92" s="134"/>
    </row>
    <row r="93" s="73" customFormat="1" ht="12.75">
      <c r="C93" s="134"/>
    </row>
    <row r="94" s="73" customFormat="1" ht="12.75">
      <c r="C94" s="134"/>
    </row>
    <row r="95" s="73" customFormat="1" ht="12.75">
      <c r="C95" s="134"/>
    </row>
    <row r="96" s="73" customFormat="1" ht="12.75">
      <c r="C96" s="134"/>
    </row>
    <row r="97" s="73" customFormat="1" ht="12.75">
      <c r="C97" s="134"/>
    </row>
    <row r="98" s="73" customFormat="1" ht="12.75">
      <c r="C98" s="134"/>
    </row>
    <row r="99" s="73" customFormat="1" ht="12.75">
      <c r="C99" s="134"/>
    </row>
    <row r="100" s="73" customFormat="1" ht="12.75">
      <c r="C100" s="134"/>
    </row>
    <row r="101" s="73" customFormat="1" ht="12.75">
      <c r="C101" s="134"/>
    </row>
    <row r="102" s="73" customFormat="1" ht="12.75">
      <c r="C102" s="134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8515625" style="3" customWidth="1"/>
    <col min="14" max="16" width="10.7109375" style="3" customWidth="1"/>
    <col min="17" max="17" width="7.421875" style="3" customWidth="1"/>
    <col min="18" max="25" width="10.7109375" style="3" hidden="1" customWidth="1"/>
    <col min="26" max="28" width="10.7109375" style="3" customWidth="1"/>
    <col min="29" max="29" width="9.8515625" style="3" customWidth="1"/>
    <col min="30" max="32" width="10.7109375" style="3" customWidth="1"/>
    <col min="33" max="33" width="10.421875" style="3" customWidth="1"/>
    <col min="34" max="34" width="8.0039062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32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59" t="s">
        <v>552</v>
      </c>
      <c r="C9" s="131" t="s">
        <v>553</v>
      </c>
      <c r="D9" s="76">
        <v>198038355</v>
      </c>
      <c r="E9" s="77">
        <v>92023600</v>
      </c>
      <c r="F9" s="78">
        <f>$D9+$E9</f>
        <v>290061955</v>
      </c>
      <c r="G9" s="76">
        <v>198038355</v>
      </c>
      <c r="H9" s="77">
        <v>92023600</v>
      </c>
      <c r="I9" s="79">
        <f>$G9+$H9</f>
        <v>290061955</v>
      </c>
      <c r="J9" s="76">
        <v>36993078</v>
      </c>
      <c r="K9" s="77">
        <v>9347172</v>
      </c>
      <c r="L9" s="77">
        <f>$J9+$K9</f>
        <v>46340250</v>
      </c>
      <c r="M9" s="39">
        <f>IF($F9=0,0,$L9/$F9)</f>
        <v>0.15975983475668154</v>
      </c>
      <c r="N9" s="104">
        <v>46536207</v>
      </c>
      <c r="O9" s="105">
        <v>19314489</v>
      </c>
      <c r="P9" s="106">
        <f>$N9+$O9</f>
        <v>65850696</v>
      </c>
      <c r="Q9" s="39">
        <f>IF($F9=0,0,$P9/$F9)</f>
        <v>0.22702286482210327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83529285</v>
      </c>
      <c r="AA9" s="77">
        <f>$K9+$O9</f>
        <v>28661661</v>
      </c>
      <c r="AB9" s="77">
        <f>$Z9+$AA9</f>
        <v>112190946</v>
      </c>
      <c r="AC9" s="39">
        <f>IF($F9=0,0,$AB9/$F9)</f>
        <v>0.3867826995787848</v>
      </c>
      <c r="AD9" s="76">
        <v>48355036</v>
      </c>
      <c r="AE9" s="77">
        <v>11701411</v>
      </c>
      <c r="AF9" s="77">
        <f>$AD9+$AE9</f>
        <v>60056447</v>
      </c>
      <c r="AG9" s="39">
        <f>IF($AI9=0,0,$AK9/$AI9)</f>
        <v>0.3858614015100934</v>
      </c>
      <c r="AH9" s="39">
        <f>IF($AF9=0,0,(($P9/$AF9)-1))</f>
        <v>0.09648004984377456</v>
      </c>
      <c r="AI9" s="12">
        <v>241818551</v>
      </c>
      <c r="AJ9" s="12">
        <v>241818551</v>
      </c>
      <c r="AK9" s="12">
        <v>93308445</v>
      </c>
      <c r="AL9" s="12"/>
    </row>
    <row r="10" spans="1:38" s="13" customFormat="1" ht="12.75">
      <c r="A10" s="29" t="s">
        <v>96</v>
      </c>
      <c r="B10" s="59" t="s">
        <v>68</v>
      </c>
      <c r="C10" s="131" t="s">
        <v>69</v>
      </c>
      <c r="D10" s="76">
        <v>949715000</v>
      </c>
      <c r="E10" s="77">
        <v>284250000</v>
      </c>
      <c r="F10" s="79">
        <f aca="true" t="shared" si="0" ref="F10:F36">$D10+$E10</f>
        <v>1233965000</v>
      </c>
      <c r="G10" s="76">
        <v>949715000</v>
      </c>
      <c r="H10" s="77">
        <v>284250000</v>
      </c>
      <c r="I10" s="79">
        <f aca="true" t="shared" si="1" ref="I10:I36">$G10+$H10</f>
        <v>1233965000</v>
      </c>
      <c r="J10" s="76">
        <v>177846177</v>
      </c>
      <c r="K10" s="77">
        <v>19162328</v>
      </c>
      <c r="L10" s="77">
        <f aca="true" t="shared" si="2" ref="L10:L36">$J10+$K10</f>
        <v>197008505</v>
      </c>
      <c r="M10" s="39">
        <f aca="true" t="shared" si="3" ref="M10:M36">IF($F10=0,0,$L10/$F10)</f>
        <v>0.15965485649917138</v>
      </c>
      <c r="N10" s="104">
        <v>178615546</v>
      </c>
      <c r="O10" s="105">
        <v>31019160</v>
      </c>
      <c r="P10" s="106">
        <f aca="true" t="shared" si="4" ref="P10:P36">$N10+$O10</f>
        <v>209634706</v>
      </c>
      <c r="Q10" s="39">
        <f aca="true" t="shared" si="5" ref="Q10:Q36">IF($F10=0,0,$P10/$F10)</f>
        <v>0.16988707621366894</v>
      </c>
      <c r="R10" s="104">
        <v>0</v>
      </c>
      <c r="S10" s="106">
        <v>0</v>
      </c>
      <c r="T10" s="106">
        <f aca="true" t="shared" si="6" ref="T10:T36">$R10+$S10</f>
        <v>0</v>
      </c>
      <c r="U10" s="39">
        <f aca="true" t="shared" si="7" ref="U10:U36">IF($I10=0,0,$T10/$I10)</f>
        <v>0</v>
      </c>
      <c r="V10" s="104">
        <v>0</v>
      </c>
      <c r="W10" s="106">
        <v>0</v>
      </c>
      <c r="X10" s="106">
        <f aca="true" t="shared" si="8" ref="X10:X36">$V10+$W10</f>
        <v>0</v>
      </c>
      <c r="Y10" s="39">
        <f aca="true" t="shared" si="9" ref="Y10:Y36">IF($I10=0,0,$X10/$I10)</f>
        <v>0</v>
      </c>
      <c r="Z10" s="76">
        <f aca="true" t="shared" si="10" ref="Z10:Z36">$J10+$N10</f>
        <v>356461723</v>
      </c>
      <c r="AA10" s="77">
        <f aca="true" t="shared" si="11" ref="AA10:AA36">$K10+$O10</f>
        <v>50181488</v>
      </c>
      <c r="AB10" s="77">
        <f aca="true" t="shared" si="12" ref="AB10:AB36">$Z10+$AA10</f>
        <v>406643211</v>
      </c>
      <c r="AC10" s="39">
        <f aca="true" t="shared" si="13" ref="AC10:AC36">IF($F10=0,0,$AB10/$F10)</f>
        <v>0.3295419327128403</v>
      </c>
      <c r="AD10" s="76">
        <v>154290131</v>
      </c>
      <c r="AE10" s="77">
        <v>9370149</v>
      </c>
      <c r="AF10" s="77">
        <f aca="true" t="shared" si="14" ref="AF10:AF36">$AD10+$AE10</f>
        <v>163660280</v>
      </c>
      <c r="AG10" s="39">
        <f aca="true" t="shared" si="15" ref="AG10:AG36">IF($AI10=0,0,$AK10/$AI10)</f>
        <v>0.32966267024574564</v>
      </c>
      <c r="AH10" s="39">
        <f aca="true" t="shared" si="16" ref="AH10:AH36">IF($AF10=0,0,(($P10/$AF10)-1))</f>
        <v>0.2809137684476648</v>
      </c>
      <c r="AI10" s="12">
        <v>983587501</v>
      </c>
      <c r="AJ10" s="12">
        <v>882794184</v>
      </c>
      <c r="AK10" s="12">
        <v>324252082</v>
      </c>
      <c r="AL10" s="12"/>
    </row>
    <row r="11" spans="1:38" s="13" customFormat="1" ht="12.75">
      <c r="A11" s="29" t="s">
        <v>96</v>
      </c>
      <c r="B11" s="59" t="s">
        <v>82</v>
      </c>
      <c r="C11" s="131" t="s">
        <v>83</v>
      </c>
      <c r="D11" s="76">
        <v>2242662604</v>
      </c>
      <c r="E11" s="77">
        <v>496604923</v>
      </c>
      <c r="F11" s="78">
        <f t="shared" si="0"/>
        <v>2739267527</v>
      </c>
      <c r="G11" s="76">
        <v>2242662604</v>
      </c>
      <c r="H11" s="77">
        <v>496604923</v>
      </c>
      <c r="I11" s="79">
        <f t="shared" si="1"/>
        <v>2739267527</v>
      </c>
      <c r="J11" s="76">
        <v>472099112</v>
      </c>
      <c r="K11" s="77">
        <v>24592824</v>
      </c>
      <c r="L11" s="77">
        <f t="shared" si="2"/>
        <v>496691936</v>
      </c>
      <c r="M11" s="39">
        <f t="shared" si="3"/>
        <v>0.1813229015071663</v>
      </c>
      <c r="N11" s="104">
        <v>419014250</v>
      </c>
      <c r="O11" s="105">
        <v>61528439</v>
      </c>
      <c r="P11" s="106">
        <f t="shared" si="4"/>
        <v>480542689</v>
      </c>
      <c r="Q11" s="39">
        <f t="shared" si="5"/>
        <v>0.17542743973104458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891113362</v>
      </c>
      <c r="AA11" s="77">
        <f t="shared" si="11"/>
        <v>86121263</v>
      </c>
      <c r="AB11" s="77">
        <f t="shared" si="12"/>
        <v>977234625</v>
      </c>
      <c r="AC11" s="39">
        <f t="shared" si="13"/>
        <v>0.35675034123821087</v>
      </c>
      <c r="AD11" s="76">
        <v>470825383</v>
      </c>
      <c r="AE11" s="77">
        <v>43764475</v>
      </c>
      <c r="AF11" s="77">
        <f t="shared" si="14"/>
        <v>514589858</v>
      </c>
      <c r="AG11" s="39">
        <f t="shared" si="15"/>
        <v>0.4632433208015575</v>
      </c>
      <c r="AH11" s="39">
        <f t="shared" si="16"/>
        <v>-0.06616370002379646</v>
      </c>
      <c r="AI11" s="12">
        <v>2330919179</v>
      </c>
      <c r="AJ11" s="12">
        <v>2330919179</v>
      </c>
      <c r="AK11" s="12">
        <v>1079782741</v>
      </c>
      <c r="AL11" s="12"/>
    </row>
    <row r="12" spans="1:38" s="13" customFormat="1" ht="12.75">
      <c r="A12" s="29" t="s">
        <v>96</v>
      </c>
      <c r="B12" s="59" t="s">
        <v>554</v>
      </c>
      <c r="C12" s="131" t="s">
        <v>555</v>
      </c>
      <c r="D12" s="76">
        <v>94719282</v>
      </c>
      <c r="E12" s="77">
        <v>26998000</v>
      </c>
      <c r="F12" s="78">
        <f t="shared" si="0"/>
        <v>121717282</v>
      </c>
      <c r="G12" s="76">
        <v>94719282</v>
      </c>
      <c r="H12" s="77">
        <v>26998000</v>
      </c>
      <c r="I12" s="79">
        <f t="shared" si="1"/>
        <v>121717282</v>
      </c>
      <c r="J12" s="76">
        <v>25500999</v>
      </c>
      <c r="K12" s="77">
        <v>5510245</v>
      </c>
      <c r="L12" s="77">
        <f t="shared" si="2"/>
        <v>31011244</v>
      </c>
      <c r="M12" s="39">
        <f t="shared" si="3"/>
        <v>0.2547809439254485</v>
      </c>
      <c r="N12" s="104">
        <v>18249987</v>
      </c>
      <c r="O12" s="105">
        <v>2053556</v>
      </c>
      <c r="P12" s="106">
        <f t="shared" si="4"/>
        <v>20303543</v>
      </c>
      <c r="Q12" s="39">
        <f t="shared" si="5"/>
        <v>0.16680904031360147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43750986</v>
      </c>
      <c r="AA12" s="77">
        <f t="shared" si="11"/>
        <v>7563801</v>
      </c>
      <c r="AB12" s="77">
        <f t="shared" si="12"/>
        <v>51314787</v>
      </c>
      <c r="AC12" s="39">
        <f t="shared" si="13"/>
        <v>0.42158998423905</v>
      </c>
      <c r="AD12" s="76">
        <v>18377340</v>
      </c>
      <c r="AE12" s="77">
        <v>2378676</v>
      </c>
      <c r="AF12" s="77">
        <f t="shared" si="14"/>
        <v>20756016</v>
      </c>
      <c r="AG12" s="39">
        <f t="shared" si="15"/>
        <v>0.4336849681067667</v>
      </c>
      <c r="AH12" s="39">
        <f t="shared" si="16"/>
        <v>-0.021799607400572407</v>
      </c>
      <c r="AI12" s="12">
        <v>101453182</v>
      </c>
      <c r="AJ12" s="12">
        <v>109991466</v>
      </c>
      <c r="AK12" s="12">
        <v>43998720</v>
      </c>
      <c r="AL12" s="12"/>
    </row>
    <row r="13" spans="1:38" s="13" customFormat="1" ht="12.75">
      <c r="A13" s="29" t="s">
        <v>96</v>
      </c>
      <c r="B13" s="59" t="s">
        <v>556</v>
      </c>
      <c r="C13" s="131" t="s">
        <v>557</v>
      </c>
      <c r="D13" s="76">
        <v>376771565</v>
      </c>
      <c r="E13" s="77">
        <v>144620000</v>
      </c>
      <c r="F13" s="78">
        <f t="shared" si="0"/>
        <v>521391565</v>
      </c>
      <c r="G13" s="76">
        <v>376771565</v>
      </c>
      <c r="H13" s="77">
        <v>144620000</v>
      </c>
      <c r="I13" s="79">
        <f t="shared" si="1"/>
        <v>521391565</v>
      </c>
      <c r="J13" s="76">
        <v>72175772</v>
      </c>
      <c r="K13" s="77">
        <v>22287455</v>
      </c>
      <c r="L13" s="77">
        <f t="shared" si="2"/>
        <v>94463227</v>
      </c>
      <c r="M13" s="39">
        <f t="shared" si="3"/>
        <v>0.18117521137880319</v>
      </c>
      <c r="N13" s="104">
        <v>85779335</v>
      </c>
      <c r="O13" s="105">
        <v>32836042</v>
      </c>
      <c r="P13" s="106">
        <f t="shared" si="4"/>
        <v>118615377</v>
      </c>
      <c r="Q13" s="39">
        <f t="shared" si="5"/>
        <v>0.22749769072309406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157955107</v>
      </c>
      <c r="AA13" s="77">
        <f t="shared" si="11"/>
        <v>55123497</v>
      </c>
      <c r="AB13" s="77">
        <f t="shared" si="12"/>
        <v>213078604</v>
      </c>
      <c r="AC13" s="39">
        <f t="shared" si="13"/>
        <v>0.4086729021018973</v>
      </c>
      <c r="AD13" s="76">
        <v>59795939</v>
      </c>
      <c r="AE13" s="77">
        <v>12440341</v>
      </c>
      <c r="AF13" s="77">
        <f t="shared" si="14"/>
        <v>72236280</v>
      </c>
      <c r="AG13" s="39">
        <f t="shared" si="15"/>
        <v>0.2611331161941345</v>
      </c>
      <c r="AH13" s="39">
        <f t="shared" si="16"/>
        <v>0.6420471403012447</v>
      </c>
      <c r="AI13" s="12">
        <v>455174379</v>
      </c>
      <c r="AJ13" s="12">
        <v>478161428</v>
      </c>
      <c r="AK13" s="12">
        <v>118861104</v>
      </c>
      <c r="AL13" s="12"/>
    </row>
    <row r="14" spans="1:38" s="13" customFormat="1" ht="12.75">
      <c r="A14" s="29" t="s">
        <v>115</v>
      </c>
      <c r="B14" s="59" t="s">
        <v>558</v>
      </c>
      <c r="C14" s="131" t="s">
        <v>559</v>
      </c>
      <c r="D14" s="76">
        <v>332935743</v>
      </c>
      <c r="E14" s="77">
        <v>7587000</v>
      </c>
      <c r="F14" s="78">
        <f t="shared" si="0"/>
        <v>340522743</v>
      </c>
      <c r="G14" s="76">
        <v>332935743</v>
      </c>
      <c r="H14" s="77">
        <v>7587000</v>
      </c>
      <c r="I14" s="79">
        <f t="shared" si="1"/>
        <v>340522743</v>
      </c>
      <c r="J14" s="76">
        <v>72001384</v>
      </c>
      <c r="K14" s="77">
        <v>687567</v>
      </c>
      <c r="L14" s="77">
        <f t="shared" si="2"/>
        <v>72688951</v>
      </c>
      <c r="M14" s="39">
        <f t="shared" si="3"/>
        <v>0.21346283763490065</v>
      </c>
      <c r="N14" s="104">
        <v>101679797</v>
      </c>
      <c r="O14" s="105">
        <v>5084909</v>
      </c>
      <c r="P14" s="106">
        <f t="shared" si="4"/>
        <v>106764706</v>
      </c>
      <c r="Q14" s="39">
        <f t="shared" si="5"/>
        <v>0.3135317925005673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173681181</v>
      </c>
      <c r="AA14" s="77">
        <f t="shared" si="11"/>
        <v>5772476</v>
      </c>
      <c r="AB14" s="77">
        <f t="shared" si="12"/>
        <v>179453657</v>
      </c>
      <c r="AC14" s="39">
        <f t="shared" si="13"/>
        <v>0.5269946301354679</v>
      </c>
      <c r="AD14" s="76">
        <v>58059674</v>
      </c>
      <c r="AE14" s="77">
        <v>290736</v>
      </c>
      <c r="AF14" s="77">
        <f t="shared" si="14"/>
        <v>58350410</v>
      </c>
      <c r="AG14" s="39">
        <f t="shared" si="15"/>
        <v>0.3225797967675901</v>
      </c>
      <c r="AH14" s="39">
        <f t="shared" si="16"/>
        <v>0.8297164664309986</v>
      </c>
      <c r="AI14" s="12">
        <v>335472674</v>
      </c>
      <c r="AJ14" s="12">
        <v>399044687</v>
      </c>
      <c r="AK14" s="12">
        <v>108216707</v>
      </c>
      <c r="AL14" s="12"/>
    </row>
    <row r="15" spans="1:38" s="55" customFormat="1" ht="12.75">
      <c r="A15" s="60"/>
      <c r="B15" s="61" t="s">
        <v>560</v>
      </c>
      <c r="C15" s="135"/>
      <c r="D15" s="80">
        <f>SUM(D9:D14)</f>
        <v>4194842549</v>
      </c>
      <c r="E15" s="81">
        <f>SUM(E9:E14)</f>
        <v>1052083523</v>
      </c>
      <c r="F15" s="89">
        <f t="shared" si="0"/>
        <v>5246926072</v>
      </c>
      <c r="G15" s="80">
        <f>SUM(G9:G14)</f>
        <v>4194842549</v>
      </c>
      <c r="H15" s="81">
        <f>SUM(H9:H14)</f>
        <v>1052083523</v>
      </c>
      <c r="I15" s="82">
        <f t="shared" si="1"/>
        <v>5246926072</v>
      </c>
      <c r="J15" s="80">
        <f>SUM(J9:J14)</f>
        <v>856616522</v>
      </c>
      <c r="K15" s="81">
        <f>SUM(K9:K14)</f>
        <v>81587591</v>
      </c>
      <c r="L15" s="81">
        <f t="shared" si="2"/>
        <v>938204113</v>
      </c>
      <c r="M15" s="43">
        <f t="shared" si="3"/>
        <v>0.17881024053429811</v>
      </c>
      <c r="N15" s="110">
        <f>SUM(N9:N14)</f>
        <v>849875122</v>
      </c>
      <c r="O15" s="111">
        <f>SUM(O9:O14)</f>
        <v>151836595</v>
      </c>
      <c r="P15" s="112">
        <f t="shared" si="4"/>
        <v>1001711717</v>
      </c>
      <c r="Q15" s="43">
        <f t="shared" si="5"/>
        <v>0.19091401389197998</v>
      </c>
      <c r="R15" s="110">
        <f>SUM(R9:R14)</f>
        <v>0</v>
      </c>
      <c r="S15" s="112">
        <f>SUM(S9:S14)</f>
        <v>0</v>
      </c>
      <c r="T15" s="112">
        <f t="shared" si="6"/>
        <v>0</v>
      </c>
      <c r="U15" s="43">
        <f t="shared" si="7"/>
        <v>0</v>
      </c>
      <c r="V15" s="110">
        <f>SUM(V9:V14)</f>
        <v>0</v>
      </c>
      <c r="W15" s="112">
        <f>SUM(W9:W14)</f>
        <v>0</v>
      </c>
      <c r="X15" s="112">
        <f t="shared" si="8"/>
        <v>0</v>
      </c>
      <c r="Y15" s="43">
        <f t="shared" si="9"/>
        <v>0</v>
      </c>
      <c r="Z15" s="80">
        <f t="shared" si="10"/>
        <v>1706491644</v>
      </c>
      <c r="AA15" s="81">
        <f t="shared" si="11"/>
        <v>233424186</v>
      </c>
      <c r="AB15" s="81">
        <f t="shared" si="12"/>
        <v>1939915830</v>
      </c>
      <c r="AC15" s="43">
        <f t="shared" si="13"/>
        <v>0.3697242544262781</v>
      </c>
      <c r="AD15" s="80">
        <f>SUM(AD9:AD14)</f>
        <v>809703503</v>
      </c>
      <c r="AE15" s="81">
        <f>SUM(AE9:AE14)</f>
        <v>79945788</v>
      </c>
      <c r="AF15" s="81">
        <f t="shared" si="14"/>
        <v>889649291</v>
      </c>
      <c r="AG15" s="43">
        <f t="shared" si="15"/>
        <v>0.397538367792448</v>
      </c>
      <c r="AH15" s="43">
        <f t="shared" si="16"/>
        <v>0.12596247435215457</v>
      </c>
      <c r="AI15" s="62">
        <f>SUM(AI9:AI14)</f>
        <v>4448425466</v>
      </c>
      <c r="AJ15" s="62">
        <f>SUM(AJ9:AJ14)</f>
        <v>4442729495</v>
      </c>
      <c r="AK15" s="62">
        <f>SUM(AK9:AK14)</f>
        <v>1768419799</v>
      </c>
      <c r="AL15" s="62"/>
    </row>
    <row r="16" spans="1:38" s="13" customFormat="1" ht="12.75">
      <c r="A16" s="29" t="s">
        <v>96</v>
      </c>
      <c r="B16" s="59" t="s">
        <v>561</v>
      </c>
      <c r="C16" s="131" t="s">
        <v>562</v>
      </c>
      <c r="D16" s="76">
        <v>60181001</v>
      </c>
      <c r="E16" s="77">
        <v>22918000</v>
      </c>
      <c r="F16" s="78">
        <f t="shared" si="0"/>
        <v>83099001</v>
      </c>
      <c r="G16" s="76">
        <v>60181001</v>
      </c>
      <c r="H16" s="77">
        <v>22918000</v>
      </c>
      <c r="I16" s="79">
        <f t="shared" si="1"/>
        <v>83099001</v>
      </c>
      <c r="J16" s="76">
        <v>12612978</v>
      </c>
      <c r="K16" s="77">
        <v>1985518</v>
      </c>
      <c r="L16" s="77">
        <f t="shared" si="2"/>
        <v>14598496</v>
      </c>
      <c r="M16" s="39">
        <f t="shared" si="3"/>
        <v>0.175675950665159</v>
      </c>
      <c r="N16" s="104">
        <v>15321043</v>
      </c>
      <c r="O16" s="105">
        <v>2507713</v>
      </c>
      <c r="P16" s="106">
        <f t="shared" si="4"/>
        <v>17828756</v>
      </c>
      <c r="Q16" s="39">
        <f t="shared" si="5"/>
        <v>0.21454837946848482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27934021</v>
      </c>
      <c r="AA16" s="77">
        <f t="shared" si="11"/>
        <v>4493231</v>
      </c>
      <c r="AB16" s="77">
        <f t="shared" si="12"/>
        <v>32427252</v>
      </c>
      <c r="AC16" s="39">
        <f t="shared" si="13"/>
        <v>0.3902243301336438</v>
      </c>
      <c r="AD16" s="76">
        <v>10281627</v>
      </c>
      <c r="AE16" s="77">
        <v>1259126</v>
      </c>
      <c r="AF16" s="77">
        <f t="shared" si="14"/>
        <v>11540753</v>
      </c>
      <c r="AG16" s="39">
        <f t="shared" si="15"/>
        <v>0.37223372917242015</v>
      </c>
      <c r="AH16" s="39">
        <f t="shared" si="16"/>
        <v>0.5448520560140226</v>
      </c>
      <c r="AI16" s="12">
        <v>54315000</v>
      </c>
      <c r="AJ16" s="12">
        <v>54315000</v>
      </c>
      <c r="AK16" s="12">
        <v>20217875</v>
      </c>
      <c r="AL16" s="12"/>
    </row>
    <row r="17" spans="1:38" s="13" customFormat="1" ht="12.75">
      <c r="A17" s="29" t="s">
        <v>96</v>
      </c>
      <c r="B17" s="59" t="s">
        <v>563</v>
      </c>
      <c r="C17" s="131" t="s">
        <v>564</v>
      </c>
      <c r="D17" s="76">
        <v>119265160</v>
      </c>
      <c r="E17" s="77">
        <v>54831000</v>
      </c>
      <c r="F17" s="78">
        <f t="shared" si="0"/>
        <v>174096160</v>
      </c>
      <c r="G17" s="76">
        <v>119265160</v>
      </c>
      <c r="H17" s="77">
        <v>54831000</v>
      </c>
      <c r="I17" s="79">
        <f t="shared" si="1"/>
        <v>174096160</v>
      </c>
      <c r="J17" s="76">
        <v>34614045</v>
      </c>
      <c r="K17" s="77">
        <v>1463271</v>
      </c>
      <c r="L17" s="77">
        <f t="shared" si="2"/>
        <v>36077316</v>
      </c>
      <c r="M17" s="39">
        <f t="shared" si="3"/>
        <v>0.20722637420607096</v>
      </c>
      <c r="N17" s="104">
        <v>15351226</v>
      </c>
      <c r="O17" s="105">
        <v>0</v>
      </c>
      <c r="P17" s="106">
        <f t="shared" si="4"/>
        <v>15351226</v>
      </c>
      <c r="Q17" s="39">
        <f t="shared" si="5"/>
        <v>0.08817670648221075</v>
      </c>
      <c r="R17" s="104">
        <v>0</v>
      </c>
      <c r="S17" s="106">
        <v>0</v>
      </c>
      <c r="T17" s="106">
        <f t="shared" si="6"/>
        <v>0</v>
      </c>
      <c r="U17" s="39">
        <f t="shared" si="7"/>
        <v>0</v>
      </c>
      <c r="V17" s="104">
        <v>0</v>
      </c>
      <c r="W17" s="106">
        <v>0</v>
      </c>
      <c r="X17" s="106">
        <f t="shared" si="8"/>
        <v>0</v>
      </c>
      <c r="Y17" s="39">
        <f t="shared" si="9"/>
        <v>0</v>
      </c>
      <c r="Z17" s="76">
        <f t="shared" si="10"/>
        <v>49965271</v>
      </c>
      <c r="AA17" s="77">
        <f t="shared" si="11"/>
        <v>1463271</v>
      </c>
      <c r="AB17" s="77">
        <f t="shared" si="12"/>
        <v>51428542</v>
      </c>
      <c r="AC17" s="39">
        <f t="shared" si="13"/>
        <v>0.2954030806882817</v>
      </c>
      <c r="AD17" s="76">
        <v>26711597</v>
      </c>
      <c r="AE17" s="77">
        <v>651048</v>
      </c>
      <c r="AF17" s="77">
        <f t="shared" si="14"/>
        <v>27362645</v>
      </c>
      <c r="AG17" s="39">
        <f t="shared" si="15"/>
        <v>0.543446404648558</v>
      </c>
      <c r="AH17" s="39">
        <f t="shared" si="16"/>
        <v>-0.438971415226854</v>
      </c>
      <c r="AI17" s="12">
        <v>116112738</v>
      </c>
      <c r="AJ17" s="12">
        <v>116112738</v>
      </c>
      <c r="AK17" s="12">
        <v>63101050</v>
      </c>
      <c r="AL17" s="12"/>
    </row>
    <row r="18" spans="1:38" s="13" customFormat="1" ht="12.75">
      <c r="A18" s="29" t="s">
        <v>96</v>
      </c>
      <c r="B18" s="59" t="s">
        <v>565</v>
      </c>
      <c r="C18" s="131" t="s">
        <v>566</v>
      </c>
      <c r="D18" s="76">
        <v>389237541</v>
      </c>
      <c r="E18" s="77">
        <v>64617000</v>
      </c>
      <c r="F18" s="78">
        <f t="shared" si="0"/>
        <v>453854541</v>
      </c>
      <c r="G18" s="76">
        <v>389237541</v>
      </c>
      <c r="H18" s="77">
        <v>64617000</v>
      </c>
      <c r="I18" s="79">
        <f t="shared" si="1"/>
        <v>453854541</v>
      </c>
      <c r="J18" s="76">
        <v>64813051</v>
      </c>
      <c r="K18" s="77">
        <v>4153730</v>
      </c>
      <c r="L18" s="77">
        <f t="shared" si="2"/>
        <v>68966781</v>
      </c>
      <c r="M18" s="39">
        <f t="shared" si="3"/>
        <v>0.15195789569063714</v>
      </c>
      <c r="N18" s="104">
        <v>62046836</v>
      </c>
      <c r="O18" s="105">
        <v>4282857</v>
      </c>
      <c r="P18" s="106">
        <f t="shared" si="4"/>
        <v>66329693</v>
      </c>
      <c r="Q18" s="39">
        <f t="shared" si="5"/>
        <v>0.14614747018692933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126859887</v>
      </c>
      <c r="AA18" s="77">
        <f t="shared" si="11"/>
        <v>8436587</v>
      </c>
      <c r="AB18" s="77">
        <f t="shared" si="12"/>
        <v>135296474</v>
      </c>
      <c r="AC18" s="39">
        <f t="shared" si="13"/>
        <v>0.2981053658775665</v>
      </c>
      <c r="AD18" s="76">
        <v>76989645</v>
      </c>
      <c r="AE18" s="77">
        <v>7979973</v>
      </c>
      <c r="AF18" s="77">
        <f t="shared" si="14"/>
        <v>84969618</v>
      </c>
      <c r="AG18" s="39">
        <f t="shared" si="15"/>
        <v>0.3350838302258239</v>
      </c>
      <c r="AH18" s="39">
        <f t="shared" si="16"/>
        <v>-0.21937164646309226</v>
      </c>
      <c r="AI18" s="12">
        <v>458432500</v>
      </c>
      <c r="AJ18" s="12">
        <v>458432500</v>
      </c>
      <c r="AK18" s="12">
        <v>153613318</v>
      </c>
      <c r="AL18" s="12"/>
    </row>
    <row r="19" spans="1:38" s="13" customFormat="1" ht="12.75">
      <c r="A19" s="29" t="s">
        <v>96</v>
      </c>
      <c r="B19" s="59" t="s">
        <v>567</v>
      </c>
      <c r="C19" s="131" t="s">
        <v>568</v>
      </c>
      <c r="D19" s="76">
        <v>289842000</v>
      </c>
      <c r="E19" s="77">
        <v>65669000</v>
      </c>
      <c r="F19" s="78">
        <f t="shared" si="0"/>
        <v>355511000</v>
      </c>
      <c r="G19" s="76">
        <v>289842000</v>
      </c>
      <c r="H19" s="77">
        <v>65669000</v>
      </c>
      <c r="I19" s="79">
        <f t="shared" si="1"/>
        <v>355511000</v>
      </c>
      <c r="J19" s="76">
        <v>52132447</v>
      </c>
      <c r="K19" s="77">
        <v>3965689</v>
      </c>
      <c r="L19" s="77">
        <f t="shared" si="2"/>
        <v>56098136</v>
      </c>
      <c r="M19" s="39">
        <f t="shared" si="3"/>
        <v>0.15779578128384214</v>
      </c>
      <c r="N19" s="104">
        <v>46290445</v>
      </c>
      <c r="O19" s="105">
        <v>8687261</v>
      </c>
      <c r="P19" s="106">
        <f t="shared" si="4"/>
        <v>54977706</v>
      </c>
      <c r="Q19" s="39">
        <f t="shared" si="5"/>
        <v>0.15464417697342697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98422892</v>
      </c>
      <c r="AA19" s="77">
        <f t="shared" si="11"/>
        <v>12652950</v>
      </c>
      <c r="AB19" s="77">
        <f t="shared" si="12"/>
        <v>111075842</v>
      </c>
      <c r="AC19" s="39">
        <f t="shared" si="13"/>
        <v>0.3124399582572691</v>
      </c>
      <c r="AD19" s="76">
        <v>39632482</v>
      </c>
      <c r="AE19" s="77">
        <v>1146757</v>
      </c>
      <c r="AF19" s="77">
        <f t="shared" si="14"/>
        <v>40779239</v>
      </c>
      <c r="AG19" s="39">
        <f t="shared" si="15"/>
        <v>0.27742645410387345</v>
      </c>
      <c r="AH19" s="39">
        <f t="shared" si="16"/>
        <v>0.34817881226277914</v>
      </c>
      <c r="AI19" s="12">
        <v>313131000</v>
      </c>
      <c r="AJ19" s="12">
        <v>313131000</v>
      </c>
      <c r="AK19" s="12">
        <v>86870823</v>
      </c>
      <c r="AL19" s="12"/>
    </row>
    <row r="20" spans="1:38" s="13" customFormat="1" ht="12.75">
      <c r="A20" s="29" t="s">
        <v>96</v>
      </c>
      <c r="B20" s="59" t="s">
        <v>569</v>
      </c>
      <c r="C20" s="131" t="s">
        <v>570</v>
      </c>
      <c r="D20" s="76">
        <v>168554218</v>
      </c>
      <c r="E20" s="77">
        <v>44058000</v>
      </c>
      <c r="F20" s="78">
        <f t="shared" si="0"/>
        <v>212612218</v>
      </c>
      <c r="G20" s="76">
        <v>168554218</v>
      </c>
      <c r="H20" s="77">
        <v>44058000</v>
      </c>
      <c r="I20" s="79">
        <f t="shared" si="1"/>
        <v>212612218</v>
      </c>
      <c r="J20" s="76">
        <v>25989604</v>
      </c>
      <c r="K20" s="77">
        <v>2260929</v>
      </c>
      <c r="L20" s="77">
        <f t="shared" si="2"/>
        <v>28250533</v>
      </c>
      <c r="M20" s="39">
        <f t="shared" si="3"/>
        <v>0.13287351623414229</v>
      </c>
      <c r="N20" s="104">
        <v>13498475</v>
      </c>
      <c r="O20" s="105">
        <v>2165166</v>
      </c>
      <c r="P20" s="106">
        <f t="shared" si="4"/>
        <v>15663641</v>
      </c>
      <c r="Q20" s="39">
        <f t="shared" si="5"/>
        <v>0.07367234652525943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39488079</v>
      </c>
      <c r="AA20" s="77">
        <f t="shared" si="11"/>
        <v>4426095</v>
      </c>
      <c r="AB20" s="77">
        <f t="shared" si="12"/>
        <v>43914174</v>
      </c>
      <c r="AC20" s="39">
        <f t="shared" si="13"/>
        <v>0.20654586275940173</v>
      </c>
      <c r="AD20" s="76">
        <v>28011489</v>
      </c>
      <c r="AE20" s="77">
        <v>3888456</v>
      </c>
      <c r="AF20" s="77">
        <f t="shared" si="14"/>
        <v>31899945</v>
      </c>
      <c r="AG20" s="39">
        <f t="shared" si="15"/>
        <v>0.3694439928971485</v>
      </c>
      <c r="AH20" s="39">
        <f t="shared" si="16"/>
        <v>-0.5089759245666411</v>
      </c>
      <c r="AI20" s="12">
        <v>155625386</v>
      </c>
      <c r="AJ20" s="12">
        <v>155625386</v>
      </c>
      <c r="AK20" s="12">
        <v>57494864</v>
      </c>
      <c r="AL20" s="12"/>
    </row>
    <row r="21" spans="1:38" s="13" customFormat="1" ht="12.75">
      <c r="A21" s="29" t="s">
        <v>115</v>
      </c>
      <c r="B21" s="59" t="s">
        <v>571</v>
      </c>
      <c r="C21" s="131" t="s">
        <v>572</v>
      </c>
      <c r="D21" s="76">
        <v>355876934</v>
      </c>
      <c r="E21" s="77">
        <v>221459357</v>
      </c>
      <c r="F21" s="79">
        <f t="shared" si="0"/>
        <v>577336291</v>
      </c>
      <c r="G21" s="76">
        <v>355876934</v>
      </c>
      <c r="H21" s="77">
        <v>221459357</v>
      </c>
      <c r="I21" s="79">
        <f t="shared" si="1"/>
        <v>577336291</v>
      </c>
      <c r="J21" s="76">
        <v>205712394</v>
      </c>
      <c r="K21" s="77">
        <v>21670489</v>
      </c>
      <c r="L21" s="77">
        <f t="shared" si="2"/>
        <v>227382883</v>
      </c>
      <c r="M21" s="39">
        <f t="shared" si="3"/>
        <v>0.39384824156152</v>
      </c>
      <c r="N21" s="104">
        <v>283834262</v>
      </c>
      <c r="O21" s="105">
        <v>75665947</v>
      </c>
      <c r="P21" s="106">
        <f t="shared" si="4"/>
        <v>359500209</v>
      </c>
      <c r="Q21" s="39">
        <f t="shared" si="5"/>
        <v>0.6226877031709064</v>
      </c>
      <c r="R21" s="104">
        <v>0</v>
      </c>
      <c r="S21" s="106">
        <v>0</v>
      </c>
      <c r="T21" s="106">
        <f t="shared" si="6"/>
        <v>0</v>
      </c>
      <c r="U21" s="39">
        <f t="shared" si="7"/>
        <v>0</v>
      </c>
      <c r="V21" s="104">
        <v>0</v>
      </c>
      <c r="W21" s="106">
        <v>0</v>
      </c>
      <c r="X21" s="106">
        <f t="shared" si="8"/>
        <v>0</v>
      </c>
      <c r="Y21" s="39">
        <f t="shared" si="9"/>
        <v>0</v>
      </c>
      <c r="Z21" s="76">
        <f t="shared" si="10"/>
        <v>489546656</v>
      </c>
      <c r="AA21" s="77">
        <f t="shared" si="11"/>
        <v>97336436</v>
      </c>
      <c r="AB21" s="77">
        <f t="shared" si="12"/>
        <v>586883092</v>
      </c>
      <c r="AC21" s="39">
        <f t="shared" si="13"/>
        <v>1.0165359447324263</v>
      </c>
      <c r="AD21" s="76">
        <v>82616813</v>
      </c>
      <c r="AE21" s="77">
        <v>90076219</v>
      </c>
      <c r="AF21" s="77">
        <f t="shared" si="14"/>
        <v>172693032</v>
      </c>
      <c r="AG21" s="39">
        <f t="shared" si="15"/>
        <v>0.43277899826560884</v>
      </c>
      <c r="AH21" s="39">
        <f t="shared" si="16"/>
        <v>1.0817296727988421</v>
      </c>
      <c r="AI21" s="12">
        <v>551730204</v>
      </c>
      <c r="AJ21" s="12">
        <v>551730204</v>
      </c>
      <c r="AK21" s="12">
        <v>238777245</v>
      </c>
      <c r="AL21" s="12"/>
    </row>
    <row r="22" spans="1:38" s="55" customFormat="1" ht="12.75">
      <c r="A22" s="60"/>
      <c r="B22" s="61" t="s">
        <v>573</v>
      </c>
      <c r="C22" s="135"/>
      <c r="D22" s="80">
        <f>SUM(D16:D21)</f>
        <v>1382956854</v>
      </c>
      <c r="E22" s="81">
        <f>SUM(E16:E21)</f>
        <v>473552357</v>
      </c>
      <c r="F22" s="89">
        <f t="shared" si="0"/>
        <v>1856509211</v>
      </c>
      <c r="G22" s="80">
        <f>SUM(G16:G21)</f>
        <v>1382956854</v>
      </c>
      <c r="H22" s="81">
        <f>SUM(H16:H21)</f>
        <v>473552357</v>
      </c>
      <c r="I22" s="82">
        <f t="shared" si="1"/>
        <v>1856509211</v>
      </c>
      <c r="J22" s="80">
        <f>SUM(J16:J21)</f>
        <v>395874519</v>
      </c>
      <c r="K22" s="81">
        <f>SUM(K16:K21)</f>
        <v>35499626</v>
      </c>
      <c r="L22" s="81">
        <f t="shared" si="2"/>
        <v>431374145</v>
      </c>
      <c r="M22" s="43">
        <f t="shared" si="3"/>
        <v>0.23235766482819784</v>
      </c>
      <c r="N22" s="110">
        <f>SUM(N16:N21)</f>
        <v>436342287</v>
      </c>
      <c r="O22" s="111">
        <f>SUM(O16:O21)</f>
        <v>93308944</v>
      </c>
      <c r="P22" s="112">
        <f t="shared" si="4"/>
        <v>529651231</v>
      </c>
      <c r="Q22" s="43">
        <f t="shared" si="5"/>
        <v>0.2852941573689827</v>
      </c>
      <c r="R22" s="110">
        <f>SUM(R16:R21)</f>
        <v>0</v>
      </c>
      <c r="S22" s="112">
        <f>SUM(S16:S21)</f>
        <v>0</v>
      </c>
      <c r="T22" s="112">
        <f t="shared" si="6"/>
        <v>0</v>
      </c>
      <c r="U22" s="43">
        <f t="shared" si="7"/>
        <v>0</v>
      </c>
      <c r="V22" s="110">
        <f>SUM(V16:V21)</f>
        <v>0</v>
      </c>
      <c r="W22" s="112">
        <f>SUM(W16:W21)</f>
        <v>0</v>
      </c>
      <c r="X22" s="112">
        <f t="shared" si="8"/>
        <v>0</v>
      </c>
      <c r="Y22" s="43">
        <f t="shared" si="9"/>
        <v>0</v>
      </c>
      <c r="Z22" s="80">
        <f t="shared" si="10"/>
        <v>832216806</v>
      </c>
      <c r="AA22" s="81">
        <f t="shared" si="11"/>
        <v>128808570</v>
      </c>
      <c r="AB22" s="81">
        <f t="shared" si="12"/>
        <v>961025376</v>
      </c>
      <c r="AC22" s="43">
        <f t="shared" si="13"/>
        <v>0.5176518221971805</v>
      </c>
      <c r="AD22" s="80">
        <f>SUM(AD16:AD21)</f>
        <v>264243653</v>
      </c>
      <c r="AE22" s="81">
        <f>SUM(AE16:AE21)</f>
        <v>105001579</v>
      </c>
      <c r="AF22" s="81">
        <f t="shared" si="14"/>
        <v>369245232</v>
      </c>
      <c r="AG22" s="43">
        <f t="shared" si="15"/>
        <v>0.3759519613906215</v>
      </c>
      <c r="AH22" s="43">
        <f t="shared" si="16"/>
        <v>0.43441589788761314</v>
      </c>
      <c r="AI22" s="62">
        <f>SUM(AI16:AI21)</f>
        <v>1649346828</v>
      </c>
      <c r="AJ22" s="62">
        <f>SUM(AJ16:AJ21)</f>
        <v>1649346828</v>
      </c>
      <c r="AK22" s="62">
        <f>SUM(AK16:AK21)</f>
        <v>620075175</v>
      </c>
      <c r="AL22" s="62"/>
    </row>
    <row r="23" spans="1:38" s="13" customFormat="1" ht="12.75">
      <c r="A23" s="29" t="s">
        <v>96</v>
      </c>
      <c r="B23" s="59" t="s">
        <v>574</v>
      </c>
      <c r="C23" s="131" t="s">
        <v>575</v>
      </c>
      <c r="D23" s="76">
        <v>209430030</v>
      </c>
      <c r="E23" s="77">
        <v>47272323</v>
      </c>
      <c r="F23" s="78">
        <f t="shared" si="0"/>
        <v>256702353</v>
      </c>
      <c r="G23" s="76">
        <v>209430030</v>
      </c>
      <c r="H23" s="77">
        <v>47272323</v>
      </c>
      <c r="I23" s="79">
        <f t="shared" si="1"/>
        <v>256702353</v>
      </c>
      <c r="J23" s="76">
        <v>27450444</v>
      </c>
      <c r="K23" s="77">
        <v>3299683</v>
      </c>
      <c r="L23" s="77">
        <f t="shared" si="2"/>
        <v>30750127</v>
      </c>
      <c r="M23" s="39">
        <f t="shared" si="3"/>
        <v>0.11978903442306973</v>
      </c>
      <c r="N23" s="104">
        <v>31739615</v>
      </c>
      <c r="O23" s="105">
        <v>8475775</v>
      </c>
      <c r="P23" s="106">
        <f t="shared" si="4"/>
        <v>40215390</v>
      </c>
      <c r="Q23" s="39">
        <f t="shared" si="5"/>
        <v>0.15666155580584024</v>
      </c>
      <c r="R23" s="104">
        <v>0</v>
      </c>
      <c r="S23" s="106">
        <v>0</v>
      </c>
      <c r="T23" s="106">
        <f t="shared" si="6"/>
        <v>0</v>
      </c>
      <c r="U23" s="39">
        <f t="shared" si="7"/>
        <v>0</v>
      </c>
      <c r="V23" s="104">
        <v>0</v>
      </c>
      <c r="W23" s="106">
        <v>0</v>
      </c>
      <c r="X23" s="106">
        <f t="shared" si="8"/>
        <v>0</v>
      </c>
      <c r="Y23" s="39">
        <f t="shared" si="9"/>
        <v>0</v>
      </c>
      <c r="Z23" s="76">
        <f t="shared" si="10"/>
        <v>59190059</v>
      </c>
      <c r="AA23" s="77">
        <f t="shared" si="11"/>
        <v>11775458</v>
      </c>
      <c r="AB23" s="77">
        <f t="shared" si="12"/>
        <v>70965517</v>
      </c>
      <c r="AC23" s="39">
        <f t="shared" si="13"/>
        <v>0.27645059022891</v>
      </c>
      <c r="AD23" s="76">
        <v>32711402</v>
      </c>
      <c r="AE23" s="77">
        <v>526162</v>
      </c>
      <c r="AF23" s="77">
        <f t="shared" si="14"/>
        <v>33237564</v>
      </c>
      <c r="AG23" s="39">
        <f t="shared" si="15"/>
        <v>0.19187082956059848</v>
      </c>
      <c r="AH23" s="39">
        <f t="shared" si="16"/>
        <v>0.209937948521137</v>
      </c>
      <c r="AI23" s="12">
        <v>315746855</v>
      </c>
      <c r="AJ23" s="12">
        <v>315746855</v>
      </c>
      <c r="AK23" s="12">
        <v>60582611</v>
      </c>
      <c r="AL23" s="12"/>
    </row>
    <row r="24" spans="1:38" s="13" customFormat="1" ht="12.75">
      <c r="A24" s="29" t="s">
        <v>96</v>
      </c>
      <c r="B24" s="59" t="s">
        <v>576</v>
      </c>
      <c r="C24" s="131" t="s">
        <v>577</v>
      </c>
      <c r="D24" s="76">
        <v>91407041</v>
      </c>
      <c r="E24" s="77">
        <v>0</v>
      </c>
      <c r="F24" s="78">
        <f t="shared" si="0"/>
        <v>91407041</v>
      </c>
      <c r="G24" s="76">
        <v>91407041</v>
      </c>
      <c r="H24" s="77">
        <v>0</v>
      </c>
      <c r="I24" s="79">
        <f t="shared" si="1"/>
        <v>91407041</v>
      </c>
      <c r="J24" s="76">
        <v>13151195</v>
      </c>
      <c r="K24" s="77">
        <v>87718</v>
      </c>
      <c r="L24" s="77">
        <f t="shared" si="2"/>
        <v>13238913</v>
      </c>
      <c r="M24" s="39">
        <f t="shared" si="3"/>
        <v>0.14483471792944266</v>
      </c>
      <c r="N24" s="104">
        <v>17548233</v>
      </c>
      <c r="O24" s="105">
        <v>3595</v>
      </c>
      <c r="P24" s="106">
        <f t="shared" si="4"/>
        <v>17551828</v>
      </c>
      <c r="Q24" s="39">
        <f t="shared" si="5"/>
        <v>0.19201833696815543</v>
      </c>
      <c r="R24" s="104">
        <v>0</v>
      </c>
      <c r="S24" s="106">
        <v>0</v>
      </c>
      <c r="T24" s="106">
        <f t="shared" si="6"/>
        <v>0</v>
      </c>
      <c r="U24" s="39">
        <f t="shared" si="7"/>
        <v>0</v>
      </c>
      <c r="V24" s="104">
        <v>0</v>
      </c>
      <c r="W24" s="106">
        <v>0</v>
      </c>
      <c r="X24" s="106">
        <f t="shared" si="8"/>
        <v>0</v>
      </c>
      <c r="Y24" s="39">
        <f t="shared" si="9"/>
        <v>0</v>
      </c>
      <c r="Z24" s="76">
        <f t="shared" si="10"/>
        <v>30699428</v>
      </c>
      <c r="AA24" s="77">
        <f t="shared" si="11"/>
        <v>91313</v>
      </c>
      <c r="AB24" s="77">
        <f t="shared" si="12"/>
        <v>30790741</v>
      </c>
      <c r="AC24" s="39">
        <f t="shared" si="13"/>
        <v>0.3368530548975981</v>
      </c>
      <c r="AD24" s="76">
        <v>13442935</v>
      </c>
      <c r="AE24" s="77">
        <v>897117</v>
      </c>
      <c r="AF24" s="77">
        <f t="shared" si="14"/>
        <v>14340052</v>
      </c>
      <c r="AG24" s="39">
        <f t="shared" si="15"/>
        <v>0.3914156135614008</v>
      </c>
      <c r="AH24" s="39">
        <f t="shared" si="16"/>
        <v>0.22397240958400988</v>
      </c>
      <c r="AI24" s="12">
        <v>78422518</v>
      </c>
      <c r="AJ24" s="12">
        <v>78422518</v>
      </c>
      <c r="AK24" s="12">
        <v>30695798</v>
      </c>
      <c r="AL24" s="12"/>
    </row>
    <row r="25" spans="1:38" s="13" customFormat="1" ht="12.75">
      <c r="A25" s="29" t="s">
        <v>96</v>
      </c>
      <c r="B25" s="59" t="s">
        <v>578</v>
      </c>
      <c r="C25" s="131" t="s">
        <v>579</v>
      </c>
      <c r="D25" s="76">
        <v>104045815</v>
      </c>
      <c r="E25" s="77">
        <v>73621257</v>
      </c>
      <c r="F25" s="78">
        <f t="shared" si="0"/>
        <v>177667072</v>
      </c>
      <c r="G25" s="76">
        <v>104045815</v>
      </c>
      <c r="H25" s="77">
        <v>73621257</v>
      </c>
      <c r="I25" s="79">
        <f t="shared" si="1"/>
        <v>177667072</v>
      </c>
      <c r="J25" s="76">
        <v>31095130</v>
      </c>
      <c r="K25" s="77">
        <v>3725100</v>
      </c>
      <c r="L25" s="77">
        <f t="shared" si="2"/>
        <v>34820230</v>
      </c>
      <c r="M25" s="39">
        <f t="shared" si="3"/>
        <v>0.19598583805107117</v>
      </c>
      <c r="N25" s="104">
        <v>32644262</v>
      </c>
      <c r="O25" s="105">
        <v>2648331</v>
      </c>
      <c r="P25" s="106">
        <f t="shared" si="4"/>
        <v>35292593</v>
      </c>
      <c r="Q25" s="39">
        <f t="shared" si="5"/>
        <v>0.1986445355501778</v>
      </c>
      <c r="R25" s="104">
        <v>0</v>
      </c>
      <c r="S25" s="106">
        <v>0</v>
      </c>
      <c r="T25" s="106">
        <f t="shared" si="6"/>
        <v>0</v>
      </c>
      <c r="U25" s="39">
        <f t="shared" si="7"/>
        <v>0</v>
      </c>
      <c r="V25" s="104">
        <v>0</v>
      </c>
      <c r="W25" s="106">
        <v>0</v>
      </c>
      <c r="X25" s="106">
        <f t="shared" si="8"/>
        <v>0</v>
      </c>
      <c r="Y25" s="39">
        <f t="shared" si="9"/>
        <v>0</v>
      </c>
      <c r="Z25" s="76">
        <f t="shared" si="10"/>
        <v>63739392</v>
      </c>
      <c r="AA25" s="77">
        <f t="shared" si="11"/>
        <v>6373431</v>
      </c>
      <c r="AB25" s="77">
        <f t="shared" si="12"/>
        <v>70112823</v>
      </c>
      <c r="AC25" s="39">
        <f t="shared" si="13"/>
        <v>0.394630373601249</v>
      </c>
      <c r="AD25" s="76">
        <v>21060097</v>
      </c>
      <c r="AE25" s="77">
        <v>2291582</v>
      </c>
      <c r="AF25" s="77">
        <f t="shared" si="14"/>
        <v>23351679</v>
      </c>
      <c r="AG25" s="39">
        <f t="shared" si="15"/>
        <v>0.33503176988321165</v>
      </c>
      <c r="AH25" s="39">
        <f t="shared" si="16"/>
        <v>0.5113514107486661</v>
      </c>
      <c r="AI25" s="12">
        <v>141272474</v>
      </c>
      <c r="AJ25" s="12">
        <v>141272474</v>
      </c>
      <c r="AK25" s="12">
        <v>47330767</v>
      </c>
      <c r="AL25" s="12"/>
    </row>
    <row r="26" spans="1:38" s="13" customFormat="1" ht="12.75">
      <c r="A26" s="29" t="s">
        <v>96</v>
      </c>
      <c r="B26" s="59" t="s">
        <v>580</v>
      </c>
      <c r="C26" s="131" t="s">
        <v>581</v>
      </c>
      <c r="D26" s="76">
        <v>191088533</v>
      </c>
      <c r="E26" s="77">
        <v>35136050</v>
      </c>
      <c r="F26" s="78">
        <f t="shared" si="0"/>
        <v>226224583</v>
      </c>
      <c r="G26" s="76">
        <v>191088533</v>
      </c>
      <c r="H26" s="77">
        <v>35136050</v>
      </c>
      <c r="I26" s="79">
        <f t="shared" si="1"/>
        <v>226224583</v>
      </c>
      <c r="J26" s="76">
        <v>25504741</v>
      </c>
      <c r="K26" s="77">
        <v>16221</v>
      </c>
      <c r="L26" s="77">
        <f t="shared" si="2"/>
        <v>25520962</v>
      </c>
      <c r="M26" s="39">
        <f t="shared" si="3"/>
        <v>0.11281250543845626</v>
      </c>
      <c r="N26" s="104">
        <v>35266144</v>
      </c>
      <c r="O26" s="105">
        <v>3904508</v>
      </c>
      <c r="P26" s="106">
        <f t="shared" si="4"/>
        <v>39170652</v>
      </c>
      <c r="Q26" s="39">
        <f t="shared" si="5"/>
        <v>0.17314940525274392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60770885</v>
      </c>
      <c r="AA26" s="77">
        <f t="shared" si="11"/>
        <v>3920729</v>
      </c>
      <c r="AB26" s="77">
        <f t="shared" si="12"/>
        <v>64691614</v>
      </c>
      <c r="AC26" s="39">
        <f t="shared" si="13"/>
        <v>0.2859619106912002</v>
      </c>
      <c r="AD26" s="76">
        <v>29792829</v>
      </c>
      <c r="AE26" s="77">
        <v>2984566</v>
      </c>
      <c r="AF26" s="77">
        <f t="shared" si="14"/>
        <v>32777395</v>
      </c>
      <c r="AG26" s="39">
        <f t="shared" si="15"/>
        <v>0.3905491965381101</v>
      </c>
      <c r="AH26" s="39">
        <f t="shared" si="16"/>
        <v>0.1950507964406567</v>
      </c>
      <c r="AI26" s="12">
        <v>161307153</v>
      </c>
      <c r="AJ26" s="12">
        <v>147575653</v>
      </c>
      <c r="AK26" s="12">
        <v>62998379</v>
      </c>
      <c r="AL26" s="12"/>
    </row>
    <row r="27" spans="1:38" s="13" customFormat="1" ht="12.75">
      <c r="A27" s="29" t="s">
        <v>96</v>
      </c>
      <c r="B27" s="59" t="s">
        <v>582</v>
      </c>
      <c r="C27" s="131" t="s">
        <v>583</v>
      </c>
      <c r="D27" s="76">
        <v>0</v>
      </c>
      <c r="E27" s="77">
        <v>0</v>
      </c>
      <c r="F27" s="78">
        <f t="shared" si="0"/>
        <v>0</v>
      </c>
      <c r="G27" s="76">
        <v>0</v>
      </c>
      <c r="H27" s="77">
        <v>0</v>
      </c>
      <c r="I27" s="79">
        <f t="shared" si="1"/>
        <v>0</v>
      </c>
      <c r="J27" s="76">
        <v>9547813</v>
      </c>
      <c r="K27" s="77">
        <v>6943292</v>
      </c>
      <c r="L27" s="77">
        <f t="shared" si="2"/>
        <v>16491105</v>
      </c>
      <c r="M27" s="39">
        <f t="shared" si="3"/>
        <v>0</v>
      </c>
      <c r="N27" s="104">
        <v>9507585</v>
      </c>
      <c r="O27" s="105">
        <v>6030778</v>
      </c>
      <c r="P27" s="106">
        <f t="shared" si="4"/>
        <v>15538363</v>
      </c>
      <c r="Q27" s="39">
        <f t="shared" si="5"/>
        <v>0</v>
      </c>
      <c r="R27" s="104">
        <v>0</v>
      </c>
      <c r="S27" s="106">
        <v>0</v>
      </c>
      <c r="T27" s="106">
        <f t="shared" si="6"/>
        <v>0</v>
      </c>
      <c r="U27" s="39">
        <f t="shared" si="7"/>
        <v>0</v>
      </c>
      <c r="V27" s="104">
        <v>0</v>
      </c>
      <c r="W27" s="106">
        <v>0</v>
      </c>
      <c r="X27" s="106">
        <f t="shared" si="8"/>
        <v>0</v>
      </c>
      <c r="Y27" s="39">
        <f t="shared" si="9"/>
        <v>0</v>
      </c>
      <c r="Z27" s="76">
        <f t="shared" si="10"/>
        <v>19055398</v>
      </c>
      <c r="AA27" s="77">
        <f t="shared" si="11"/>
        <v>12974070</v>
      </c>
      <c r="AB27" s="77">
        <f t="shared" si="12"/>
        <v>32029468</v>
      </c>
      <c r="AC27" s="39">
        <f t="shared" si="13"/>
        <v>0</v>
      </c>
      <c r="AD27" s="76">
        <v>0</v>
      </c>
      <c r="AE27" s="77">
        <v>0</v>
      </c>
      <c r="AF27" s="77">
        <f t="shared" si="14"/>
        <v>0</v>
      </c>
      <c r="AG27" s="39">
        <f t="shared" si="15"/>
        <v>0</v>
      </c>
      <c r="AH27" s="39">
        <f t="shared" si="16"/>
        <v>0</v>
      </c>
      <c r="AI27" s="12">
        <v>0</v>
      </c>
      <c r="AJ27" s="12">
        <v>0</v>
      </c>
      <c r="AK27" s="12">
        <v>0</v>
      </c>
      <c r="AL27" s="12"/>
    </row>
    <row r="28" spans="1:38" s="13" customFormat="1" ht="12.75">
      <c r="A28" s="29" t="s">
        <v>115</v>
      </c>
      <c r="B28" s="59" t="s">
        <v>584</v>
      </c>
      <c r="C28" s="131" t="s">
        <v>585</v>
      </c>
      <c r="D28" s="76">
        <v>214715954</v>
      </c>
      <c r="E28" s="77">
        <v>0</v>
      </c>
      <c r="F28" s="78">
        <f t="shared" si="0"/>
        <v>214715954</v>
      </c>
      <c r="G28" s="76">
        <v>214715954</v>
      </c>
      <c r="H28" s="77">
        <v>0</v>
      </c>
      <c r="I28" s="79">
        <f t="shared" si="1"/>
        <v>214715954</v>
      </c>
      <c r="J28" s="76">
        <v>45478590</v>
      </c>
      <c r="K28" s="77">
        <v>1104116</v>
      </c>
      <c r="L28" s="77">
        <f t="shared" si="2"/>
        <v>46582706</v>
      </c>
      <c r="M28" s="39">
        <f t="shared" si="3"/>
        <v>0.21695037155925545</v>
      </c>
      <c r="N28" s="104">
        <v>50073344</v>
      </c>
      <c r="O28" s="105">
        <v>875918</v>
      </c>
      <c r="P28" s="106">
        <f t="shared" si="4"/>
        <v>50949262</v>
      </c>
      <c r="Q28" s="39">
        <f t="shared" si="5"/>
        <v>0.23728680170640698</v>
      </c>
      <c r="R28" s="104">
        <v>0</v>
      </c>
      <c r="S28" s="106">
        <v>0</v>
      </c>
      <c r="T28" s="106">
        <f t="shared" si="6"/>
        <v>0</v>
      </c>
      <c r="U28" s="39">
        <f t="shared" si="7"/>
        <v>0</v>
      </c>
      <c r="V28" s="104">
        <v>0</v>
      </c>
      <c r="W28" s="106">
        <v>0</v>
      </c>
      <c r="X28" s="106">
        <f t="shared" si="8"/>
        <v>0</v>
      </c>
      <c r="Y28" s="39">
        <f t="shared" si="9"/>
        <v>0</v>
      </c>
      <c r="Z28" s="76">
        <f t="shared" si="10"/>
        <v>95551934</v>
      </c>
      <c r="AA28" s="77">
        <f t="shared" si="11"/>
        <v>1980034</v>
      </c>
      <c r="AB28" s="77">
        <f t="shared" si="12"/>
        <v>97531968</v>
      </c>
      <c r="AC28" s="39">
        <f t="shared" si="13"/>
        <v>0.45423717326566243</v>
      </c>
      <c r="AD28" s="76">
        <v>45955931</v>
      </c>
      <c r="AE28" s="77">
        <v>28844233</v>
      </c>
      <c r="AF28" s="77">
        <f t="shared" si="14"/>
        <v>74800164</v>
      </c>
      <c r="AG28" s="39">
        <f t="shared" si="15"/>
        <v>0.3562763471925474</v>
      </c>
      <c r="AH28" s="39">
        <f t="shared" si="16"/>
        <v>-0.31886162709482835</v>
      </c>
      <c r="AI28" s="12">
        <v>369639478</v>
      </c>
      <c r="AJ28" s="12">
        <v>369639478</v>
      </c>
      <c r="AK28" s="12">
        <v>131693803</v>
      </c>
      <c r="AL28" s="12"/>
    </row>
    <row r="29" spans="1:38" s="55" customFormat="1" ht="12.75">
      <c r="A29" s="60"/>
      <c r="B29" s="61" t="s">
        <v>586</v>
      </c>
      <c r="C29" s="135"/>
      <c r="D29" s="80">
        <f>SUM(D23:D28)</f>
        <v>810687373</v>
      </c>
      <c r="E29" s="81">
        <f>SUM(E23:E28)</f>
        <v>156029630</v>
      </c>
      <c r="F29" s="89">
        <f t="shared" si="0"/>
        <v>966717003</v>
      </c>
      <c r="G29" s="80">
        <f>SUM(G23:G28)</f>
        <v>810687373</v>
      </c>
      <c r="H29" s="81">
        <f>SUM(H23:H28)</f>
        <v>156029630</v>
      </c>
      <c r="I29" s="82">
        <f t="shared" si="1"/>
        <v>966717003</v>
      </c>
      <c r="J29" s="80">
        <f>SUM(J23:J28)</f>
        <v>152227913</v>
      </c>
      <c r="K29" s="81">
        <f>SUM(K23:K28)</f>
        <v>15176130</v>
      </c>
      <c r="L29" s="81">
        <f t="shared" si="2"/>
        <v>167404043</v>
      </c>
      <c r="M29" s="43">
        <f t="shared" si="3"/>
        <v>0.1731675790127796</v>
      </c>
      <c r="N29" s="110">
        <f>SUM(N23:N28)</f>
        <v>176779183</v>
      </c>
      <c r="O29" s="111">
        <f>SUM(O23:O28)</f>
        <v>21938905</v>
      </c>
      <c r="P29" s="112">
        <f t="shared" si="4"/>
        <v>198718088</v>
      </c>
      <c r="Q29" s="43">
        <f t="shared" si="5"/>
        <v>0.20555973194153077</v>
      </c>
      <c r="R29" s="110">
        <f>SUM(R23:R28)</f>
        <v>0</v>
      </c>
      <c r="S29" s="112">
        <f>SUM(S23:S28)</f>
        <v>0</v>
      </c>
      <c r="T29" s="112">
        <f t="shared" si="6"/>
        <v>0</v>
      </c>
      <c r="U29" s="43">
        <f t="shared" si="7"/>
        <v>0</v>
      </c>
      <c r="V29" s="110">
        <f>SUM(V23:V28)</f>
        <v>0</v>
      </c>
      <c r="W29" s="112">
        <f>SUM(W23:W28)</f>
        <v>0</v>
      </c>
      <c r="X29" s="112">
        <f t="shared" si="8"/>
        <v>0</v>
      </c>
      <c r="Y29" s="43">
        <f t="shared" si="9"/>
        <v>0</v>
      </c>
      <c r="Z29" s="80">
        <f t="shared" si="10"/>
        <v>329007096</v>
      </c>
      <c r="AA29" s="81">
        <f t="shared" si="11"/>
        <v>37115035</v>
      </c>
      <c r="AB29" s="81">
        <f t="shared" si="12"/>
        <v>366122131</v>
      </c>
      <c r="AC29" s="43">
        <f t="shared" si="13"/>
        <v>0.3787273109543104</v>
      </c>
      <c r="AD29" s="80">
        <f>SUM(AD23:AD28)</f>
        <v>142963194</v>
      </c>
      <c r="AE29" s="81">
        <f>SUM(AE23:AE28)</f>
        <v>35543660</v>
      </c>
      <c r="AF29" s="81">
        <f t="shared" si="14"/>
        <v>178506854</v>
      </c>
      <c r="AG29" s="43">
        <f t="shared" si="15"/>
        <v>0.31255153715192335</v>
      </c>
      <c r="AH29" s="43">
        <f t="shared" si="16"/>
        <v>0.11322385413839631</v>
      </c>
      <c r="AI29" s="62">
        <f>SUM(AI23:AI28)</f>
        <v>1066388478</v>
      </c>
      <c r="AJ29" s="62">
        <f>SUM(AJ23:AJ28)</f>
        <v>1052656978</v>
      </c>
      <c r="AK29" s="62">
        <f>SUM(AK23:AK28)</f>
        <v>333301358</v>
      </c>
      <c r="AL29" s="62"/>
    </row>
    <row r="30" spans="1:38" s="13" customFormat="1" ht="12.75">
      <c r="A30" s="29" t="s">
        <v>96</v>
      </c>
      <c r="B30" s="59" t="s">
        <v>587</v>
      </c>
      <c r="C30" s="131" t="s">
        <v>588</v>
      </c>
      <c r="D30" s="76">
        <v>115819026</v>
      </c>
      <c r="E30" s="77">
        <v>23154000</v>
      </c>
      <c r="F30" s="79">
        <f t="shared" si="0"/>
        <v>138973026</v>
      </c>
      <c r="G30" s="76">
        <v>115819026</v>
      </c>
      <c r="H30" s="77">
        <v>23154000</v>
      </c>
      <c r="I30" s="79">
        <f t="shared" si="1"/>
        <v>138973026</v>
      </c>
      <c r="J30" s="76">
        <v>18150526</v>
      </c>
      <c r="K30" s="77">
        <v>3709420</v>
      </c>
      <c r="L30" s="77">
        <f t="shared" si="2"/>
        <v>21859946</v>
      </c>
      <c r="M30" s="39">
        <f t="shared" si="3"/>
        <v>0.15729632310085845</v>
      </c>
      <c r="N30" s="104">
        <v>11932453</v>
      </c>
      <c r="O30" s="105">
        <v>2364411</v>
      </c>
      <c r="P30" s="106">
        <f t="shared" si="4"/>
        <v>14296864</v>
      </c>
      <c r="Q30" s="39">
        <f t="shared" si="5"/>
        <v>0.10287510038099049</v>
      </c>
      <c r="R30" s="104">
        <v>0</v>
      </c>
      <c r="S30" s="106">
        <v>0</v>
      </c>
      <c r="T30" s="106">
        <f t="shared" si="6"/>
        <v>0</v>
      </c>
      <c r="U30" s="39">
        <f t="shared" si="7"/>
        <v>0</v>
      </c>
      <c r="V30" s="104">
        <v>0</v>
      </c>
      <c r="W30" s="106">
        <v>0</v>
      </c>
      <c r="X30" s="106">
        <f t="shared" si="8"/>
        <v>0</v>
      </c>
      <c r="Y30" s="39">
        <f t="shared" si="9"/>
        <v>0</v>
      </c>
      <c r="Z30" s="76">
        <f t="shared" si="10"/>
        <v>30082979</v>
      </c>
      <c r="AA30" s="77">
        <f t="shared" si="11"/>
        <v>6073831</v>
      </c>
      <c r="AB30" s="77">
        <f t="shared" si="12"/>
        <v>36156810</v>
      </c>
      <c r="AC30" s="39">
        <f t="shared" si="13"/>
        <v>0.2601714234818489</v>
      </c>
      <c r="AD30" s="76">
        <v>17266333</v>
      </c>
      <c r="AE30" s="77">
        <v>4507748</v>
      </c>
      <c r="AF30" s="77">
        <f t="shared" si="14"/>
        <v>21774081</v>
      </c>
      <c r="AG30" s="39">
        <f t="shared" si="15"/>
        <v>0.41412989306211373</v>
      </c>
      <c r="AH30" s="39">
        <f t="shared" si="16"/>
        <v>-0.3433998890699451</v>
      </c>
      <c r="AI30" s="12">
        <v>117708704</v>
      </c>
      <c r="AJ30" s="12">
        <v>118437083</v>
      </c>
      <c r="AK30" s="12">
        <v>48746693</v>
      </c>
      <c r="AL30" s="12"/>
    </row>
    <row r="31" spans="1:38" s="13" customFormat="1" ht="12.75">
      <c r="A31" s="29" t="s">
        <v>96</v>
      </c>
      <c r="B31" s="59" t="s">
        <v>90</v>
      </c>
      <c r="C31" s="131" t="s">
        <v>91</v>
      </c>
      <c r="D31" s="76">
        <v>788795514</v>
      </c>
      <c r="E31" s="77">
        <v>118956201</v>
      </c>
      <c r="F31" s="78">
        <f t="shared" si="0"/>
        <v>907751715</v>
      </c>
      <c r="G31" s="76">
        <v>788795514</v>
      </c>
      <c r="H31" s="77">
        <v>118956201</v>
      </c>
      <c r="I31" s="79">
        <f t="shared" si="1"/>
        <v>907751715</v>
      </c>
      <c r="J31" s="76">
        <v>197410160</v>
      </c>
      <c r="K31" s="77">
        <v>21931403</v>
      </c>
      <c r="L31" s="77">
        <f t="shared" si="2"/>
        <v>219341563</v>
      </c>
      <c r="M31" s="39">
        <f t="shared" si="3"/>
        <v>0.24163167017536288</v>
      </c>
      <c r="N31" s="104">
        <v>165429388</v>
      </c>
      <c r="O31" s="105">
        <v>39221383</v>
      </c>
      <c r="P31" s="106">
        <f t="shared" si="4"/>
        <v>204650771</v>
      </c>
      <c r="Q31" s="39">
        <f t="shared" si="5"/>
        <v>0.22544795853125985</v>
      </c>
      <c r="R31" s="104">
        <v>0</v>
      </c>
      <c r="S31" s="106">
        <v>0</v>
      </c>
      <c r="T31" s="106">
        <f t="shared" si="6"/>
        <v>0</v>
      </c>
      <c r="U31" s="39">
        <f t="shared" si="7"/>
        <v>0</v>
      </c>
      <c r="V31" s="104">
        <v>0</v>
      </c>
      <c r="W31" s="106">
        <v>0</v>
      </c>
      <c r="X31" s="106">
        <f t="shared" si="8"/>
        <v>0</v>
      </c>
      <c r="Y31" s="39">
        <f t="shared" si="9"/>
        <v>0</v>
      </c>
      <c r="Z31" s="76">
        <f t="shared" si="10"/>
        <v>362839548</v>
      </c>
      <c r="AA31" s="77">
        <f t="shared" si="11"/>
        <v>61152786</v>
      </c>
      <c r="AB31" s="77">
        <f t="shared" si="12"/>
        <v>423992334</v>
      </c>
      <c r="AC31" s="39">
        <f t="shared" si="13"/>
        <v>0.46707962870662273</v>
      </c>
      <c r="AD31" s="76">
        <v>170575757</v>
      </c>
      <c r="AE31" s="77">
        <v>10176103</v>
      </c>
      <c r="AF31" s="77">
        <f t="shared" si="14"/>
        <v>180751860</v>
      </c>
      <c r="AG31" s="39">
        <f t="shared" si="15"/>
        <v>0.43141930985944726</v>
      </c>
      <c r="AH31" s="39">
        <f t="shared" si="16"/>
        <v>0.1322194471470446</v>
      </c>
      <c r="AI31" s="12">
        <v>767034480</v>
      </c>
      <c r="AJ31" s="12">
        <v>781750932</v>
      </c>
      <c r="AK31" s="12">
        <v>330913486</v>
      </c>
      <c r="AL31" s="12"/>
    </row>
    <row r="32" spans="1:38" s="13" customFormat="1" ht="12.75">
      <c r="A32" s="29" t="s">
        <v>96</v>
      </c>
      <c r="B32" s="59" t="s">
        <v>56</v>
      </c>
      <c r="C32" s="131" t="s">
        <v>57</v>
      </c>
      <c r="D32" s="76">
        <v>1831543921</v>
      </c>
      <c r="E32" s="77">
        <v>206159400</v>
      </c>
      <c r="F32" s="78">
        <f t="shared" si="0"/>
        <v>2037703321</v>
      </c>
      <c r="G32" s="76">
        <v>1831543921</v>
      </c>
      <c r="H32" s="77">
        <v>206159400</v>
      </c>
      <c r="I32" s="79">
        <f t="shared" si="1"/>
        <v>2037703321</v>
      </c>
      <c r="J32" s="76">
        <v>260686703</v>
      </c>
      <c r="K32" s="77">
        <v>41289383</v>
      </c>
      <c r="L32" s="77">
        <f t="shared" si="2"/>
        <v>301976086</v>
      </c>
      <c r="M32" s="39">
        <f t="shared" si="3"/>
        <v>0.1481943337324521</v>
      </c>
      <c r="N32" s="104">
        <v>384573889</v>
      </c>
      <c r="O32" s="105">
        <v>21750075</v>
      </c>
      <c r="P32" s="106">
        <f t="shared" si="4"/>
        <v>406323964</v>
      </c>
      <c r="Q32" s="39">
        <f t="shared" si="5"/>
        <v>0.19940290611127684</v>
      </c>
      <c r="R32" s="104">
        <v>0</v>
      </c>
      <c r="S32" s="106">
        <v>0</v>
      </c>
      <c r="T32" s="106">
        <f t="shared" si="6"/>
        <v>0</v>
      </c>
      <c r="U32" s="39">
        <f t="shared" si="7"/>
        <v>0</v>
      </c>
      <c r="V32" s="104">
        <v>0</v>
      </c>
      <c r="W32" s="106">
        <v>0</v>
      </c>
      <c r="X32" s="106">
        <f t="shared" si="8"/>
        <v>0</v>
      </c>
      <c r="Y32" s="39">
        <f t="shared" si="9"/>
        <v>0</v>
      </c>
      <c r="Z32" s="76">
        <f t="shared" si="10"/>
        <v>645260592</v>
      </c>
      <c r="AA32" s="77">
        <f t="shared" si="11"/>
        <v>63039458</v>
      </c>
      <c r="AB32" s="77">
        <f t="shared" si="12"/>
        <v>708300050</v>
      </c>
      <c r="AC32" s="39">
        <f t="shared" si="13"/>
        <v>0.3475972398437289</v>
      </c>
      <c r="AD32" s="76">
        <v>350380233</v>
      </c>
      <c r="AE32" s="77">
        <v>57082021</v>
      </c>
      <c r="AF32" s="77">
        <f t="shared" si="14"/>
        <v>407462254</v>
      </c>
      <c r="AG32" s="39">
        <f t="shared" si="15"/>
        <v>0.4228666142013821</v>
      </c>
      <c r="AH32" s="39">
        <f t="shared" si="16"/>
        <v>-0.0027936084602330213</v>
      </c>
      <c r="AI32" s="12">
        <v>1751415896</v>
      </c>
      <c r="AJ32" s="12">
        <v>1688181704</v>
      </c>
      <c r="AK32" s="12">
        <v>740615310</v>
      </c>
      <c r="AL32" s="12"/>
    </row>
    <row r="33" spans="1:38" s="13" customFormat="1" ht="12.75">
      <c r="A33" s="29" t="s">
        <v>96</v>
      </c>
      <c r="B33" s="59" t="s">
        <v>589</v>
      </c>
      <c r="C33" s="131" t="s">
        <v>590</v>
      </c>
      <c r="D33" s="76">
        <v>247751858</v>
      </c>
      <c r="E33" s="77">
        <v>50274800</v>
      </c>
      <c r="F33" s="78">
        <f t="shared" si="0"/>
        <v>298026658</v>
      </c>
      <c r="G33" s="76">
        <v>247751858</v>
      </c>
      <c r="H33" s="77">
        <v>50274800</v>
      </c>
      <c r="I33" s="79">
        <f t="shared" si="1"/>
        <v>298026658</v>
      </c>
      <c r="J33" s="76">
        <v>18566050</v>
      </c>
      <c r="K33" s="77">
        <v>5103634</v>
      </c>
      <c r="L33" s="77">
        <f t="shared" si="2"/>
        <v>23669684</v>
      </c>
      <c r="M33" s="39">
        <f t="shared" si="3"/>
        <v>0.07942136505117606</v>
      </c>
      <c r="N33" s="104">
        <v>43547085</v>
      </c>
      <c r="O33" s="105">
        <v>10345226</v>
      </c>
      <c r="P33" s="106">
        <f t="shared" si="4"/>
        <v>53892311</v>
      </c>
      <c r="Q33" s="39">
        <f t="shared" si="5"/>
        <v>0.18083050476645615</v>
      </c>
      <c r="R33" s="104">
        <v>0</v>
      </c>
      <c r="S33" s="106">
        <v>0</v>
      </c>
      <c r="T33" s="106">
        <f t="shared" si="6"/>
        <v>0</v>
      </c>
      <c r="U33" s="39">
        <f t="shared" si="7"/>
        <v>0</v>
      </c>
      <c r="V33" s="104">
        <v>0</v>
      </c>
      <c r="W33" s="106">
        <v>0</v>
      </c>
      <c r="X33" s="106">
        <f t="shared" si="8"/>
        <v>0</v>
      </c>
      <c r="Y33" s="39">
        <f t="shared" si="9"/>
        <v>0</v>
      </c>
      <c r="Z33" s="76">
        <f t="shared" si="10"/>
        <v>62113135</v>
      </c>
      <c r="AA33" s="77">
        <f t="shared" si="11"/>
        <v>15448860</v>
      </c>
      <c r="AB33" s="77">
        <f t="shared" si="12"/>
        <v>77561995</v>
      </c>
      <c r="AC33" s="39">
        <f t="shared" si="13"/>
        <v>0.2602518698176322</v>
      </c>
      <c r="AD33" s="76">
        <v>25106066</v>
      </c>
      <c r="AE33" s="77">
        <v>3406696</v>
      </c>
      <c r="AF33" s="77">
        <f t="shared" si="14"/>
        <v>28512762</v>
      </c>
      <c r="AG33" s="39">
        <f t="shared" si="15"/>
        <v>0.335740983770738</v>
      </c>
      <c r="AH33" s="39">
        <f t="shared" si="16"/>
        <v>0.8901119084850495</v>
      </c>
      <c r="AI33" s="12">
        <v>229215722</v>
      </c>
      <c r="AJ33" s="12">
        <v>229215722</v>
      </c>
      <c r="AK33" s="12">
        <v>76957112</v>
      </c>
      <c r="AL33" s="12"/>
    </row>
    <row r="34" spans="1:38" s="13" customFormat="1" ht="12.75">
      <c r="A34" s="29" t="s">
        <v>115</v>
      </c>
      <c r="B34" s="59" t="s">
        <v>591</v>
      </c>
      <c r="C34" s="131" t="s">
        <v>592</v>
      </c>
      <c r="D34" s="76">
        <v>248920374</v>
      </c>
      <c r="E34" s="77">
        <v>5304200</v>
      </c>
      <c r="F34" s="78">
        <f t="shared" si="0"/>
        <v>254224574</v>
      </c>
      <c r="G34" s="76">
        <v>248920374</v>
      </c>
      <c r="H34" s="77">
        <v>5304200</v>
      </c>
      <c r="I34" s="79">
        <f t="shared" si="1"/>
        <v>254224574</v>
      </c>
      <c r="J34" s="76">
        <v>23897613</v>
      </c>
      <c r="K34" s="77">
        <v>71334</v>
      </c>
      <c r="L34" s="77">
        <f t="shared" si="2"/>
        <v>23968947</v>
      </c>
      <c r="M34" s="39">
        <f t="shared" si="3"/>
        <v>0.0942825731709162</v>
      </c>
      <c r="N34" s="104">
        <v>28994098</v>
      </c>
      <c r="O34" s="105">
        <v>69124</v>
      </c>
      <c r="P34" s="106">
        <f t="shared" si="4"/>
        <v>29063222</v>
      </c>
      <c r="Q34" s="39">
        <f t="shared" si="5"/>
        <v>0.11432105694078182</v>
      </c>
      <c r="R34" s="104">
        <v>0</v>
      </c>
      <c r="S34" s="106">
        <v>0</v>
      </c>
      <c r="T34" s="106">
        <f t="shared" si="6"/>
        <v>0</v>
      </c>
      <c r="U34" s="39">
        <f t="shared" si="7"/>
        <v>0</v>
      </c>
      <c r="V34" s="104">
        <v>0</v>
      </c>
      <c r="W34" s="106">
        <v>0</v>
      </c>
      <c r="X34" s="106">
        <f t="shared" si="8"/>
        <v>0</v>
      </c>
      <c r="Y34" s="39">
        <f t="shared" si="9"/>
        <v>0</v>
      </c>
      <c r="Z34" s="76">
        <f t="shared" si="10"/>
        <v>52891711</v>
      </c>
      <c r="AA34" s="77">
        <f t="shared" si="11"/>
        <v>140458</v>
      </c>
      <c r="AB34" s="77">
        <f t="shared" si="12"/>
        <v>53032169</v>
      </c>
      <c r="AC34" s="39">
        <f t="shared" si="13"/>
        <v>0.20860363011169802</v>
      </c>
      <c r="AD34" s="76">
        <v>21608864</v>
      </c>
      <c r="AE34" s="77">
        <v>3660932</v>
      </c>
      <c r="AF34" s="77">
        <f t="shared" si="14"/>
        <v>25269796</v>
      </c>
      <c r="AG34" s="39">
        <f t="shared" si="15"/>
        <v>0.20503720215570234</v>
      </c>
      <c r="AH34" s="39">
        <f t="shared" si="16"/>
        <v>0.15011700134025618</v>
      </c>
      <c r="AI34" s="12">
        <v>214807579</v>
      </c>
      <c r="AJ34" s="12">
        <v>236029763</v>
      </c>
      <c r="AK34" s="12">
        <v>44043545</v>
      </c>
      <c r="AL34" s="12"/>
    </row>
    <row r="35" spans="1:38" s="55" customFormat="1" ht="12.75">
      <c r="A35" s="60"/>
      <c r="B35" s="61" t="s">
        <v>593</v>
      </c>
      <c r="C35" s="135"/>
      <c r="D35" s="80">
        <f>SUM(D30:D34)</f>
        <v>3232830693</v>
      </c>
      <c r="E35" s="81">
        <f>SUM(E30:E34)</f>
        <v>403848601</v>
      </c>
      <c r="F35" s="89">
        <f t="shared" si="0"/>
        <v>3636679294</v>
      </c>
      <c r="G35" s="80">
        <f>SUM(G30:G34)</f>
        <v>3232830693</v>
      </c>
      <c r="H35" s="81">
        <f>SUM(H30:H34)</f>
        <v>403848601</v>
      </c>
      <c r="I35" s="82">
        <f t="shared" si="1"/>
        <v>3636679294</v>
      </c>
      <c r="J35" s="80">
        <f>SUM(J30:J34)</f>
        <v>518711052</v>
      </c>
      <c r="K35" s="81">
        <f>SUM(K30:K34)</f>
        <v>72105174</v>
      </c>
      <c r="L35" s="81">
        <f t="shared" si="2"/>
        <v>590816226</v>
      </c>
      <c r="M35" s="43">
        <f t="shared" si="3"/>
        <v>0.1624603596403901</v>
      </c>
      <c r="N35" s="110">
        <f>SUM(N30:N34)</f>
        <v>634476913</v>
      </c>
      <c r="O35" s="111">
        <f>SUM(O30:O34)</f>
        <v>73750219</v>
      </c>
      <c r="P35" s="112">
        <f t="shared" si="4"/>
        <v>708227132</v>
      </c>
      <c r="Q35" s="43">
        <f t="shared" si="5"/>
        <v>0.19474555624645631</v>
      </c>
      <c r="R35" s="110">
        <f>SUM(R30:R34)</f>
        <v>0</v>
      </c>
      <c r="S35" s="112">
        <f>SUM(S30:S34)</f>
        <v>0</v>
      </c>
      <c r="T35" s="112">
        <f t="shared" si="6"/>
        <v>0</v>
      </c>
      <c r="U35" s="43">
        <f t="shared" si="7"/>
        <v>0</v>
      </c>
      <c r="V35" s="110">
        <f>SUM(V30:V34)</f>
        <v>0</v>
      </c>
      <c r="W35" s="112">
        <f>SUM(W30:W34)</f>
        <v>0</v>
      </c>
      <c r="X35" s="112">
        <f t="shared" si="8"/>
        <v>0</v>
      </c>
      <c r="Y35" s="43">
        <f t="shared" si="9"/>
        <v>0</v>
      </c>
      <c r="Z35" s="80">
        <f t="shared" si="10"/>
        <v>1153187965</v>
      </c>
      <c r="AA35" s="81">
        <f t="shared" si="11"/>
        <v>145855393</v>
      </c>
      <c r="AB35" s="81">
        <f t="shared" si="12"/>
        <v>1299043358</v>
      </c>
      <c r="AC35" s="43">
        <f t="shared" si="13"/>
        <v>0.3572059158868464</v>
      </c>
      <c r="AD35" s="80">
        <f>SUM(AD30:AD34)</f>
        <v>584937253</v>
      </c>
      <c r="AE35" s="81">
        <f>SUM(AE30:AE34)</f>
        <v>78833500</v>
      </c>
      <c r="AF35" s="81">
        <f t="shared" si="14"/>
        <v>663770753</v>
      </c>
      <c r="AG35" s="43">
        <f t="shared" si="15"/>
        <v>0.4029878729443976</v>
      </c>
      <c r="AH35" s="43">
        <f t="shared" si="16"/>
        <v>0.06697550140477482</v>
      </c>
      <c r="AI35" s="62">
        <f>SUM(AI30:AI34)</f>
        <v>3080182381</v>
      </c>
      <c r="AJ35" s="62">
        <f>SUM(AJ30:AJ34)</f>
        <v>3053615204</v>
      </c>
      <c r="AK35" s="62">
        <f>SUM(AK30:AK34)</f>
        <v>1241276146</v>
      </c>
      <c r="AL35" s="62"/>
    </row>
    <row r="36" spans="1:38" s="55" customFormat="1" ht="12.75">
      <c r="A36" s="60"/>
      <c r="B36" s="61" t="s">
        <v>594</v>
      </c>
      <c r="C36" s="135"/>
      <c r="D36" s="80">
        <f>SUM(D9:D14,D16:D21,D23:D28,D30:D34)</f>
        <v>9621317469</v>
      </c>
      <c r="E36" s="81">
        <f>SUM(E9:E14,E16:E21,E23:E28,E30:E34)</f>
        <v>2085514111</v>
      </c>
      <c r="F36" s="82">
        <f t="shared" si="0"/>
        <v>11706831580</v>
      </c>
      <c r="G36" s="80">
        <f>SUM(G9:G14,G16:G21,G23:G28,G30:G34)</f>
        <v>9621317469</v>
      </c>
      <c r="H36" s="81">
        <f>SUM(H9:H14,H16:H21,H23:H28,H30:H34)</f>
        <v>2085514111</v>
      </c>
      <c r="I36" s="89">
        <f t="shared" si="1"/>
        <v>11706831580</v>
      </c>
      <c r="J36" s="80">
        <f>SUM(J9:J14,J16:J21,J23:J28,J30:J34)</f>
        <v>1923430006</v>
      </c>
      <c r="K36" s="91">
        <f>SUM(K9:K14,K16:K21,K23:K28,K30:K34)</f>
        <v>204368521</v>
      </c>
      <c r="L36" s="81">
        <f t="shared" si="2"/>
        <v>2127798527</v>
      </c>
      <c r="M36" s="43">
        <f t="shared" si="3"/>
        <v>0.18175699483326813</v>
      </c>
      <c r="N36" s="110">
        <f>SUM(N9:N14,N16:N21,N23:N28,N30:N34)</f>
        <v>2097473505</v>
      </c>
      <c r="O36" s="111">
        <f>SUM(O9:O14,O16:O21,O23:O28,O30:O34)</f>
        <v>340834663</v>
      </c>
      <c r="P36" s="112">
        <f t="shared" si="4"/>
        <v>2438308168</v>
      </c>
      <c r="Q36" s="43">
        <f t="shared" si="5"/>
        <v>0.20828079325627405</v>
      </c>
      <c r="R36" s="110">
        <f>SUM(R9:R14,R16:R21,R23:R28,R30:R34)</f>
        <v>0</v>
      </c>
      <c r="S36" s="112">
        <f>SUM(S9:S14,S16:S21,S23:S28,S30:S34)</f>
        <v>0</v>
      </c>
      <c r="T36" s="112">
        <f t="shared" si="6"/>
        <v>0</v>
      </c>
      <c r="U36" s="43">
        <f t="shared" si="7"/>
        <v>0</v>
      </c>
      <c r="V36" s="110">
        <f>SUM(V9:V14,V16:V21,V23:V28,V30:V34)</f>
        <v>0</v>
      </c>
      <c r="W36" s="112">
        <f>SUM(W9:W14,W16:W21,W23:W28,W30:W34)</f>
        <v>0</v>
      </c>
      <c r="X36" s="112">
        <f t="shared" si="8"/>
        <v>0</v>
      </c>
      <c r="Y36" s="43">
        <f t="shared" si="9"/>
        <v>0</v>
      </c>
      <c r="Z36" s="80">
        <f t="shared" si="10"/>
        <v>4020903511</v>
      </c>
      <c r="AA36" s="81">
        <f t="shared" si="11"/>
        <v>545203184</v>
      </c>
      <c r="AB36" s="81">
        <f t="shared" si="12"/>
        <v>4566106695</v>
      </c>
      <c r="AC36" s="43">
        <f t="shared" si="13"/>
        <v>0.39003778808954215</v>
      </c>
      <c r="AD36" s="80">
        <f>SUM(AD9:AD14,AD16:AD21,AD23:AD28,AD30:AD34)</f>
        <v>1801847603</v>
      </c>
      <c r="AE36" s="81">
        <f>SUM(AE9:AE14,AE16:AE21,AE23:AE28,AE30:AE34)</f>
        <v>299324527</v>
      </c>
      <c r="AF36" s="81">
        <f t="shared" si="14"/>
        <v>2101172130</v>
      </c>
      <c r="AG36" s="43">
        <f t="shared" si="15"/>
        <v>0.38685471765356044</v>
      </c>
      <c r="AH36" s="43">
        <f t="shared" si="16"/>
        <v>0.16045141337373447</v>
      </c>
      <c r="AI36" s="62">
        <f>SUM(AI9:AI14,AI16:AI21,AI23:AI28,AI30:AI34)</f>
        <v>10244343153</v>
      </c>
      <c r="AJ36" s="62">
        <f>SUM(AJ9:AJ14,AJ16:AJ21,AJ23:AJ28,AJ30:AJ34)</f>
        <v>10198348505</v>
      </c>
      <c r="AK36" s="62">
        <f>SUM(AK9:AK14,AK16:AK21,AK23:AK28,AK30:AK34)</f>
        <v>3963072478</v>
      </c>
      <c r="AL36" s="62"/>
    </row>
    <row r="37" spans="1:38" s="13" customFormat="1" ht="12.75">
      <c r="A37" s="63"/>
      <c r="B37" s="64"/>
      <c r="C37" s="65"/>
      <c r="D37" s="92"/>
      <c r="E37" s="92"/>
      <c r="F37" s="93"/>
      <c r="G37" s="94"/>
      <c r="H37" s="92"/>
      <c r="I37" s="95"/>
      <c r="J37" s="94"/>
      <c r="K37" s="96"/>
      <c r="L37" s="92"/>
      <c r="M37" s="69"/>
      <c r="N37" s="94"/>
      <c r="O37" s="96"/>
      <c r="P37" s="92"/>
      <c r="Q37" s="69"/>
      <c r="R37" s="94"/>
      <c r="S37" s="96"/>
      <c r="T37" s="92"/>
      <c r="U37" s="69"/>
      <c r="V37" s="94"/>
      <c r="W37" s="96"/>
      <c r="X37" s="92"/>
      <c r="Y37" s="69"/>
      <c r="Z37" s="94"/>
      <c r="AA37" s="96"/>
      <c r="AB37" s="92"/>
      <c r="AC37" s="69"/>
      <c r="AD37" s="94"/>
      <c r="AE37" s="92"/>
      <c r="AF37" s="92"/>
      <c r="AG37" s="69"/>
      <c r="AH37" s="69"/>
      <c r="AI37" s="12"/>
      <c r="AJ37" s="12"/>
      <c r="AK37" s="12"/>
      <c r="AL37" s="12"/>
    </row>
    <row r="38" spans="1:38" s="13" customFormat="1" ht="12.75">
      <c r="A38" s="12"/>
      <c r="B38" s="56"/>
      <c r="C38" s="133"/>
      <c r="D38" s="87"/>
      <c r="E38" s="87"/>
      <c r="F38" s="87"/>
      <c r="G38" s="87"/>
      <c r="H38" s="87"/>
      <c r="I38" s="87"/>
      <c r="J38" s="87"/>
      <c r="K38" s="87"/>
      <c r="L38" s="87"/>
      <c r="M38" s="12"/>
      <c r="N38" s="87"/>
      <c r="O38" s="87"/>
      <c r="P38" s="87"/>
      <c r="Q38" s="12"/>
      <c r="R38" s="87"/>
      <c r="S38" s="87"/>
      <c r="T38" s="87"/>
      <c r="U38" s="12"/>
      <c r="V38" s="87"/>
      <c r="W38" s="87"/>
      <c r="X38" s="87"/>
      <c r="Y38" s="12"/>
      <c r="Z38" s="87"/>
      <c r="AA38" s="87"/>
      <c r="AB38" s="87"/>
      <c r="AC38" s="12"/>
      <c r="AD38" s="87"/>
      <c r="AE38" s="87"/>
      <c r="AF38" s="87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8515625" style="3" customWidth="1"/>
    <col min="14" max="16" width="10.7109375" style="3" customWidth="1"/>
    <col min="17" max="17" width="7.421875" style="3" customWidth="1"/>
    <col min="18" max="25" width="10.7109375" style="3" hidden="1" customWidth="1"/>
    <col min="26" max="28" width="10.7109375" style="3" customWidth="1"/>
    <col min="29" max="29" width="9.8515625" style="3" customWidth="1"/>
    <col min="30" max="32" width="10.7109375" style="3" customWidth="1"/>
    <col min="33" max="33" width="10.421875" style="3" customWidth="1"/>
    <col min="34" max="34" width="8.0039062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36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9" t="s">
        <v>41</v>
      </c>
      <c r="C9" s="131" t="s">
        <v>42</v>
      </c>
      <c r="D9" s="76">
        <v>22141874880</v>
      </c>
      <c r="E9" s="77">
        <v>5089866927</v>
      </c>
      <c r="F9" s="78">
        <f>$D9+$E9</f>
        <v>27231741807</v>
      </c>
      <c r="G9" s="76">
        <v>22130856379</v>
      </c>
      <c r="H9" s="77">
        <v>5615373937</v>
      </c>
      <c r="I9" s="79">
        <f>$G9+$H9</f>
        <v>27746230316</v>
      </c>
      <c r="J9" s="76">
        <v>4766624742</v>
      </c>
      <c r="K9" s="77">
        <v>354885555</v>
      </c>
      <c r="L9" s="77">
        <f>$J9+$K9</f>
        <v>5121510297</v>
      </c>
      <c r="M9" s="39">
        <f>IF($F9=0,0,$L9/$F9)</f>
        <v>0.18807134458374972</v>
      </c>
      <c r="N9" s="104">
        <v>5060564741</v>
      </c>
      <c r="O9" s="105">
        <v>863961644</v>
      </c>
      <c r="P9" s="106">
        <f>$N9+$O9</f>
        <v>5924526385</v>
      </c>
      <c r="Q9" s="39">
        <f>IF($F9=0,0,$P9/$F9)</f>
        <v>0.21755958274681803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9827189483</v>
      </c>
      <c r="AA9" s="77">
        <f>$K9+$O9</f>
        <v>1218847199</v>
      </c>
      <c r="AB9" s="77">
        <f>$Z9+$AA9</f>
        <v>11046036682</v>
      </c>
      <c r="AC9" s="39">
        <f>IF($F9=0,0,$AB9/$F9)</f>
        <v>0.4056309273305677</v>
      </c>
      <c r="AD9" s="76">
        <v>4544196682</v>
      </c>
      <c r="AE9" s="77">
        <v>610987863</v>
      </c>
      <c r="AF9" s="77">
        <f>$AD9+$AE9</f>
        <v>5155184545</v>
      </c>
      <c r="AG9" s="39">
        <f>IF($AI9=0,0,$AK9/$AI9)</f>
        <v>0.4226148701084883</v>
      </c>
      <c r="AH9" s="39">
        <f>IF($AF9=0,0,(($P9/$AF9)-1))</f>
        <v>0.1492365274772136</v>
      </c>
      <c r="AI9" s="12">
        <v>23082935869</v>
      </c>
      <c r="AJ9" s="12">
        <v>23451617613</v>
      </c>
      <c r="AK9" s="12">
        <v>9755191944</v>
      </c>
      <c r="AL9" s="12"/>
    </row>
    <row r="10" spans="1:38" s="55" customFormat="1" ht="12.75">
      <c r="A10" s="60"/>
      <c r="B10" s="61" t="s">
        <v>95</v>
      </c>
      <c r="C10" s="135"/>
      <c r="D10" s="80">
        <f>D9</f>
        <v>22141874880</v>
      </c>
      <c r="E10" s="81">
        <f>E9</f>
        <v>5089866927</v>
      </c>
      <c r="F10" s="82">
        <f aca="true" t="shared" si="0" ref="F10:F45">$D10+$E10</f>
        <v>27231741807</v>
      </c>
      <c r="G10" s="80">
        <f>G9</f>
        <v>22130856379</v>
      </c>
      <c r="H10" s="81">
        <f>H9</f>
        <v>5615373937</v>
      </c>
      <c r="I10" s="82">
        <f aca="true" t="shared" si="1" ref="I10:I45">$G10+$H10</f>
        <v>27746230316</v>
      </c>
      <c r="J10" s="80">
        <f>J9</f>
        <v>4766624742</v>
      </c>
      <c r="K10" s="81">
        <f>K9</f>
        <v>354885555</v>
      </c>
      <c r="L10" s="81">
        <f aca="true" t="shared" si="2" ref="L10:L45">$J10+$K10</f>
        <v>5121510297</v>
      </c>
      <c r="M10" s="43">
        <f aca="true" t="shared" si="3" ref="M10:M45">IF($F10=0,0,$L10/$F10)</f>
        <v>0.18807134458374972</v>
      </c>
      <c r="N10" s="110">
        <f>N9</f>
        <v>5060564741</v>
      </c>
      <c r="O10" s="111">
        <f>O9</f>
        <v>863961644</v>
      </c>
      <c r="P10" s="112">
        <f aca="true" t="shared" si="4" ref="P10:P45">$N10+$O10</f>
        <v>5924526385</v>
      </c>
      <c r="Q10" s="43">
        <f aca="true" t="shared" si="5" ref="Q10:Q45">IF($F10=0,0,$P10/$F10)</f>
        <v>0.21755958274681803</v>
      </c>
      <c r="R10" s="110">
        <f>R9</f>
        <v>0</v>
      </c>
      <c r="S10" s="112">
        <f>S9</f>
        <v>0</v>
      </c>
      <c r="T10" s="112">
        <f aca="true" t="shared" si="6" ref="T10:T45">$R10+$S10</f>
        <v>0</v>
      </c>
      <c r="U10" s="43">
        <f aca="true" t="shared" si="7" ref="U10:U45">IF($I10=0,0,$T10/$I10)</f>
        <v>0</v>
      </c>
      <c r="V10" s="110">
        <f>V9</f>
        <v>0</v>
      </c>
      <c r="W10" s="112">
        <f>W9</f>
        <v>0</v>
      </c>
      <c r="X10" s="112">
        <f aca="true" t="shared" si="8" ref="X10:X45">$V10+$W10</f>
        <v>0</v>
      </c>
      <c r="Y10" s="43">
        <f aca="true" t="shared" si="9" ref="Y10:Y45">IF($I10=0,0,$X10/$I10)</f>
        <v>0</v>
      </c>
      <c r="Z10" s="80">
        <f aca="true" t="shared" si="10" ref="Z10:Z45">$J10+$N10</f>
        <v>9827189483</v>
      </c>
      <c r="AA10" s="81">
        <f aca="true" t="shared" si="11" ref="AA10:AA45">$K10+$O10</f>
        <v>1218847199</v>
      </c>
      <c r="AB10" s="81">
        <f aca="true" t="shared" si="12" ref="AB10:AB45">$Z10+$AA10</f>
        <v>11046036682</v>
      </c>
      <c r="AC10" s="43">
        <f aca="true" t="shared" si="13" ref="AC10:AC45">IF($F10=0,0,$AB10/$F10)</f>
        <v>0.4056309273305677</v>
      </c>
      <c r="AD10" s="80">
        <f>AD9</f>
        <v>4544196682</v>
      </c>
      <c r="AE10" s="81">
        <f>AE9</f>
        <v>610987863</v>
      </c>
      <c r="AF10" s="81">
        <f aca="true" t="shared" si="14" ref="AF10:AF45">$AD10+$AE10</f>
        <v>5155184545</v>
      </c>
      <c r="AG10" s="43">
        <f aca="true" t="shared" si="15" ref="AG10:AG45">IF($AI10=0,0,$AK10/$AI10)</f>
        <v>0.4226148701084883</v>
      </c>
      <c r="AH10" s="43">
        <f aca="true" t="shared" si="16" ref="AH10:AH45">IF($AF10=0,0,(($P10/$AF10)-1))</f>
        <v>0.1492365274772136</v>
      </c>
      <c r="AI10" s="62">
        <f>AI9</f>
        <v>23082935869</v>
      </c>
      <c r="AJ10" s="62">
        <f>AJ9</f>
        <v>23451617613</v>
      </c>
      <c r="AK10" s="62">
        <f>AK9</f>
        <v>9755191944</v>
      </c>
      <c r="AL10" s="62"/>
    </row>
    <row r="11" spans="1:38" s="13" customFormat="1" ht="12.75">
      <c r="A11" s="29" t="s">
        <v>96</v>
      </c>
      <c r="B11" s="59" t="s">
        <v>595</v>
      </c>
      <c r="C11" s="131" t="s">
        <v>596</v>
      </c>
      <c r="D11" s="76">
        <v>169947530</v>
      </c>
      <c r="E11" s="77">
        <v>48835571</v>
      </c>
      <c r="F11" s="78">
        <f t="shared" si="0"/>
        <v>218783101</v>
      </c>
      <c r="G11" s="76">
        <v>169947530</v>
      </c>
      <c r="H11" s="77">
        <v>48835571</v>
      </c>
      <c r="I11" s="79">
        <f t="shared" si="1"/>
        <v>218783101</v>
      </c>
      <c r="J11" s="76">
        <v>34588918</v>
      </c>
      <c r="K11" s="77">
        <v>9132408</v>
      </c>
      <c r="L11" s="77">
        <f t="shared" si="2"/>
        <v>43721326</v>
      </c>
      <c r="M11" s="39">
        <f t="shared" si="3"/>
        <v>0.1998386794965485</v>
      </c>
      <c r="N11" s="104">
        <v>41068822</v>
      </c>
      <c r="O11" s="105">
        <v>12196155</v>
      </c>
      <c r="P11" s="106">
        <f t="shared" si="4"/>
        <v>53264977</v>
      </c>
      <c r="Q11" s="39">
        <f t="shared" si="5"/>
        <v>0.2434601975954258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75657740</v>
      </c>
      <c r="AA11" s="77">
        <f t="shared" si="11"/>
        <v>21328563</v>
      </c>
      <c r="AB11" s="77">
        <f t="shared" si="12"/>
        <v>96986303</v>
      </c>
      <c r="AC11" s="39">
        <f t="shared" si="13"/>
        <v>0.4432988770919743</v>
      </c>
      <c r="AD11" s="76">
        <v>30160182</v>
      </c>
      <c r="AE11" s="77">
        <v>13751362</v>
      </c>
      <c r="AF11" s="77">
        <f t="shared" si="14"/>
        <v>43911544</v>
      </c>
      <c r="AG11" s="39">
        <f t="shared" si="15"/>
        <v>0.4123940509810056</v>
      </c>
      <c r="AH11" s="39">
        <f t="shared" si="16"/>
        <v>0.21300624273197966</v>
      </c>
      <c r="AI11" s="12">
        <v>201726974</v>
      </c>
      <c r="AJ11" s="12">
        <v>201726974</v>
      </c>
      <c r="AK11" s="12">
        <v>83191004</v>
      </c>
      <c r="AL11" s="12"/>
    </row>
    <row r="12" spans="1:38" s="13" customFormat="1" ht="12.75">
      <c r="A12" s="29" t="s">
        <v>96</v>
      </c>
      <c r="B12" s="59" t="s">
        <v>597</v>
      </c>
      <c r="C12" s="131" t="s">
        <v>598</v>
      </c>
      <c r="D12" s="76">
        <v>163577414</v>
      </c>
      <c r="E12" s="77">
        <v>62797918</v>
      </c>
      <c r="F12" s="78">
        <f t="shared" si="0"/>
        <v>226375332</v>
      </c>
      <c r="G12" s="76">
        <v>163577414</v>
      </c>
      <c r="H12" s="77">
        <v>62797918</v>
      </c>
      <c r="I12" s="79">
        <f t="shared" si="1"/>
        <v>226375332</v>
      </c>
      <c r="J12" s="76">
        <v>27133195</v>
      </c>
      <c r="K12" s="77">
        <v>5345070</v>
      </c>
      <c r="L12" s="77">
        <f t="shared" si="2"/>
        <v>32478265</v>
      </c>
      <c r="M12" s="39">
        <f t="shared" si="3"/>
        <v>0.14347086633980066</v>
      </c>
      <c r="N12" s="104">
        <v>50204224</v>
      </c>
      <c r="O12" s="105">
        <v>9733461</v>
      </c>
      <c r="P12" s="106">
        <f t="shared" si="4"/>
        <v>59937685</v>
      </c>
      <c r="Q12" s="39">
        <f t="shared" si="5"/>
        <v>0.26477127375344944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77337419</v>
      </c>
      <c r="AA12" s="77">
        <f t="shared" si="11"/>
        <v>15078531</v>
      </c>
      <c r="AB12" s="77">
        <f t="shared" si="12"/>
        <v>92415950</v>
      </c>
      <c r="AC12" s="39">
        <f t="shared" si="13"/>
        <v>0.4082421400932501</v>
      </c>
      <c r="AD12" s="76">
        <v>22518249</v>
      </c>
      <c r="AE12" s="77">
        <v>3699156</v>
      </c>
      <c r="AF12" s="77">
        <f t="shared" si="14"/>
        <v>26217405</v>
      </c>
      <c r="AG12" s="39">
        <f t="shared" si="15"/>
        <v>0.35245957109665593</v>
      </c>
      <c r="AH12" s="39">
        <f t="shared" si="16"/>
        <v>1.2861791622778838</v>
      </c>
      <c r="AI12" s="12">
        <v>160002856</v>
      </c>
      <c r="AJ12" s="12">
        <v>187952174</v>
      </c>
      <c r="AK12" s="12">
        <v>56394538</v>
      </c>
      <c r="AL12" s="12"/>
    </row>
    <row r="13" spans="1:38" s="13" customFormat="1" ht="12.75">
      <c r="A13" s="29" t="s">
        <v>96</v>
      </c>
      <c r="B13" s="59" t="s">
        <v>599</v>
      </c>
      <c r="C13" s="131" t="s">
        <v>600</v>
      </c>
      <c r="D13" s="76">
        <v>171868961</v>
      </c>
      <c r="E13" s="77">
        <v>36265519</v>
      </c>
      <c r="F13" s="78">
        <f t="shared" si="0"/>
        <v>208134480</v>
      </c>
      <c r="G13" s="76">
        <v>171868961</v>
      </c>
      <c r="H13" s="77">
        <v>36265519</v>
      </c>
      <c r="I13" s="79">
        <f t="shared" si="1"/>
        <v>208134480</v>
      </c>
      <c r="J13" s="76">
        <v>35333794</v>
      </c>
      <c r="K13" s="77">
        <v>1747177</v>
      </c>
      <c r="L13" s="77">
        <f t="shared" si="2"/>
        <v>37080971</v>
      </c>
      <c r="M13" s="39">
        <f t="shared" si="3"/>
        <v>0.17815871257852134</v>
      </c>
      <c r="N13" s="104">
        <v>61397665</v>
      </c>
      <c r="O13" s="105">
        <v>10590028</v>
      </c>
      <c r="P13" s="106">
        <f t="shared" si="4"/>
        <v>71987693</v>
      </c>
      <c r="Q13" s="39">
        <f t="shared" si="5"/>
        <v>0.34587105894227615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96731459</v>
      </c>
      <c r="AA13" s="77">
        <f t="shared" si="11"/>
        <v>12337205</v>
      </c>
      <c r="AB13" s="77">
        <f t="shared" si="12"/>
        <v>109068664</v>
      </c>
      <c r="AC13" s="39">
        <f t="shared" si="13"/>
        <v>0.5240297715207975</v>
      </c>
      <c r="AD13" s="76">
        <v>37724179</v>
      </c>
      <c r="AE13" s="77">
        <v>4647965</v>
      </c>
      <c r="AF13" s="77">
        <f t="shared" si="14"/>
        <v>42372144</v>
      </c>
      <c r="AG13" s="39">
        <f t="shared" si="15"/>
        <v>0.44996562695093534</v>
      </c>
      <c r="AH13" s="39">
        <f t="shared" si="16"/>
        <v>0.6989391190589742</v>
      </c>
      <c r="AI13" s="12">
        <v>181755770</v>
      </c>
      <c r="AJ13" s="12">
        <v>194644348</v>
      </c>
      <c r="AK13" s="12">
        <v>81783849</v>
      </c>
      <c r="AL13" s="12"/>
    </row>
    <row r="14" spans="1:38" s="13" customFormat="1" ht="12.75">
      <c r="A14" s="29" t="s">
        <v>96</v>
      </c>
      <c r="B14" s="59" t="s">
        <v>601</v>
      </c>
      <c r="C14" s="131" t="s">
        <v>602</v>
      </c>
      <c r="D14" s="76">
        <v>640355469</v>
      </c>
      <c r="E14" s="77">
        <v>136571374</v>
      </c>
      <c r="F14" s="78">
        <f t="shared" si="0"/>
        <v>776926843</v>
      </c>
      <c r="G14" s="76">
        <v>640355469</v>
      </c>
      <c r="H14" s="77">
        <v>136571374</v>
      </c>
      <c r="I14" s="79">
        <f t="shared" si="1"/>
        <v>776926843</v>
      </c>
      <c r="J14" s="76">
        <v>79221541</v>
      </c>
      <c r="K14" s="77">
        <v>24140208</v>
      </c>
      <c r="L14" s="77">
        <f t="shared" si="2"/>
        <v>103361749</v>
      </c>
      <c r="M14" s="39">
        <f t="shared" si="3"/>
        <v>0.13303923005270651</v>
      </c>
      <c r="N14" s="104">
        <v>148902635</v>
      </c>
      <c r="O14" s="105">
        <v>27219600</v>
      </c>
      <c r="P14" s="106">
        <f t="shared" si="4"/>
        <v>176122235</v>
      </c>
      <c r="Q14" s="39">
        <f t="shared" si="5"/>
        <v>0.22669088677632418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228124176</v>
      </c>
      <c r="AA14" s="77">
        <f t="shared" si="11"/>
        <v>51359808</v>
      </c>
      <c r="AB14" s="77">
        <f t="shared" si="12"/>
        <v>279483984</v>
      </c>
      <c r="AC14" s="39">
        <f t="shared" si="13"/>
        <v>0.3597301168290307</v>
      </c>
      <c r="AD14" s="76">
        <v>97795586</v>
      </c>
      <c r="AE14" s="77">
        <v>16310954</v>
      </c>
      <c r="AF14" s="77">
        <f t="shared" si="14"/>
        <v>114106540</v>
      </c>
      <c r="AG14" s="39">
        <f t="shared" si="15"/>
        <v>0.2933586594945239</v>
      </c>
      <c r="AH14" s="39">
        <f t="shared" si="16"/>
        <v>0.5434894003446253</v>
      </c>
      <c r="AI14" s="12">
        <v>712636492</v>
      </c>
      <c r="AJ14" s="12">
        <v>712636492</v>
      </c>
      <c r="AK14" s="12">
        <v>209058086</v>
      </c>
      <c r="AL14" s="12"/>
    </row>
    <row r="15" spans="1:38" s="13" customFormat="1" ht="12.75">
      <c r="A15" s="29" t="s">
        <v>96</v>
      </c>
      <c r="B15" s="59" t="s">
        <v>603</v>
      </c>
      <c r="C15" s="131" t="s">
        <v>604</v>
      </c>
      <c r="D15" s="76">
        <v>416987464</v>
      </c>
      <c r="E15" s="77">
        <v>96348657</v>
      </c>
      <c r="F15" s="78">
        <f t="shared" si="0"/>
        <v>513336121</v>
      </c>
      <c r="G15" s="76">
        <v>416987464</v>
      </c>
      <c r="H15" s="77">
        <v>96348657</v>
      </c>
      <c r="I15" s="79">
        <f t="shared" si="1"/>
        <v>513336121</v>
      </c>
      <c r="J15" s="76">
        <v>82364594</v>
      </c>
      <c r="K15" s="77">
        <v>24613996</v>
      </c>
      <c r="L15" s="77">
        <f t="shared" si="2"/>
        <v>106978590</v>
      </c>
      <c r="M15" s="39">
        <f t="shared" si="3"/>
        <v>0.20839871893604775</v>
      </c>
      <c r="N15" s="104">
        <v>93722854</v>
      </c>
      <c r="O15" s="105">
        <v>30095660</v>
      </c>
      <c r="P15" s="106">
        <f t="shared" si="4"/>
        <v>123818514</v>
      </c>
      <c r="Q15" s="39">
        <f t="shared" si="5"/>
        <v>0.24120358754181648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176087448</v>
      </c>
      <c r="AA15" s="77">
        <f t="shared" si="11"/>
        <v>54709656</v>
      </c>
      <c r="AB15" s="77">
        <f t="shared" si="12"/>
        <v>230797104</v>
      </c>
      <c r="AC15" s="39">
        <f t="shared" si="13"/>
        <v>0.44960230647786426</v>
      </c>
      <c r="AD15" s="76">
        <v>60334351</v>
      </c>
      <c r="AE15" s="77">
        <v>23840422</v>
      </c>
      <c r="AF15" s="77">
        <f t="shared" si="14"/>
        <v>84174773</v>
      </c>
      <c r="AG15" s="39">
        <f t="shared" si="15"/>
        <v>0.4013827101285715</v>
      </c>
      <c r="AH15" s="39">
        <f t="shared" si="16"/>
        <v>0.4709693841407805</v>
      </c>
      <c r="AI15" s="12">
        <v>409103100</v>
      </c>
      <c r="AJ15" s="12">
        <v>463293472</v>
      </c>
      <c r="AK15" s="12">
        <v>164206911</v>
      </c>
      <c r="AL15" s="12"/>
    </row>
    <row r="16" spans="1:38" s="13" customFormat="1" ht="12.75">
      <c r="A16" s="29" t="s">
        <v>115</v>
      </c>
      <c r="B16" s="59" t="s">
        <v>605</v>
      </c>
      <c r="C16" s="131" t="s">
        <v>606</v>
      </c>
      <c r="D16" s="76">
        <v>273554860</v>
      </c>
      <c r="E16" s="77">
        <v>30810300</v>
      </c>
      <c r="F16" s="78">
        <f t="shared" si="0"/>
        <v>304365160</v>
      </c>
      <c r="G16" s="76">
        <v>273554860</v>
      </c>
      <c r="H16" s="77">
        <v>30810300</v>
      </c>
      <c r="I16" s="79">
        <f t="shared" si="1"/>
        <v>304365160</v>
      </c>
      <c r="J16" s="76">
        <v>49534820</v>
      </c>
      <c r="K16" s="77">
        <v>1590812</v>
      </c>
      <c r="L16" s="77">
        <f t="shared" si="2"/>
        <v>51125632</v>
      </c>
      <c r="M16" s="39">
        <f t="shared" si="3"/>
        <v>0.16797465255221722</v>
      </c>
      <c r="N16" s="104">
        <v>81168479</v>
      </c>
      <c r="O16" s="105">
        <v>3376699</v>
      </c>
      <c r="P16" s="106">
        <f t="shared" si="4"/>
        <v>84545178</v>
      </c>
      <c r="Q16" s="39">
        <f t="shared" si="5"/>
        <v>0.2777754786388823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130703299</v>
      </c>
      <c r="AA16" s="77">
        <f t="shared" si="11"/>
        <v>4967511</v>
      </c>
      <c r="AB16" s="77">
        <f t="shared" si="12"/>
        <v>135670810</v>
      </c>
      <c r="AC16" s="39">
        <f t="shared" si="13"/>
        <v>0.4457501311910995</v>
      </c>
      <c r="AD16" s="76">
        <v>75910669</v>
      </c>
      <c r="AE16" s="77">
        <v>10201017</v>
      </c>
      <c r="AF16" s="77">
        <f t="shared" si="14"/>
        <v>86111686</v>
      </c>
      <c r="AG16" s="39">
        <f t="shared" si="15"/>
        <v>0.4037615728040098</v>
      </c>
      <c r="AH16" s="39">
        <f t="shared" si="16"/>
        <v>-0.01819158435708712</v>
      </c>
      <c r="AI16" s="12">
        <v>299817140</v>
      </c>
      <c r="AJ16" s="12">
        <v>299817140</v>
      </c>
      <c r="AK16" s="12">
        <v>121054640</v>
      </c>
      <c r="AL16" s="12"/>
    </row>
    <row r="17" spans="1:38" s="55" customFormat="1" ht="12.75">
      <c r="A17" s="60"/>
      <c r="B17" s="61" t="s">
        <v>607</v>
      </c>
      <c r="C17" s="135"/>
      <c r="D17" s="80">
        <f>SUM(D11:D16)</f>
        <v>1836291698</v>
      </c>
      <c r="E17" s="81">
        <f>SUM(E11:E16)</f>
        <v>411629339</v>
      </c>
      <c r="F17" s="89">
        <f t="shared" si="0"/>
        <v>2247921037</v>
      </c>
      <c r="G17" s="80">
        <f>SUM(G11:G16)</f>
        <v>1836291698</v>
      </c>
      <c r="H17" s="81">
        <f>SUM(H11:H16)</f>
        <v>411629339</v>
      </c>
      <c r="I17" s="82">
        <f t="shared" si="1"/>
        <v>2247921037</v>
      </c>
      <c r="J17" s="80">
        <f>SUM(J11:J16)</f>
        <v>308176862</v>
      </c>
      <c r="K17" s="81">
        <f>SUM(K11:K16)</f>
        <v>66569671</v>
      </c>
      <c r="L17" s="81">
        <f t="shared" si="2"/>
        <v>374746533</v>
      </c>
      <c r="M17" s="43">
        <f t="shared" si="3"/>
        <v>0.16670805016359655</v>
      </c>
      <c r="N17" s="110">
        <f>SUM(N11:N16)</f>
        <v>476464679</v>
      </c>
      <c r="O17" s="111">
        <f>SUM(O11:O16)</f>
        <v>93211603</v>
      </c>
      <c r="P17" s="112">
        <f t="shared" si="4"/>
        <v>569676282</v>
      </c>
      <c r="Q17" s="43">
        <f t="shared" si="5"/>
        <v>0.2534236179222162</v>
      </c>
      <c r="R17" s="110">
        <f>SUM(R11:R16)</f>
        <v>0</v>
      </c>
      <c r="S17" s="112">
        <f>SUM(S11:S16)</f>
        <v>0</v>
      </c>
      <c r="T17" s="112">
        <f t="shared" si="6"/>
        <v>0</v>
      </c>
      <c r="U17" s="43">
        <f t="shared" si="7"/>
        <v>0</v>
      </c>
      <c r="V17" s="110">
        <f>SUM(V11:V16)</f>
        <v>0</v>
      </c>
      <c r="W17" s="112">
        <f>SUM(W11:W16)</f>
        <v>0</v>
      </c>
      <c r="X17" s="112">
        <f t="shared" si="8"/>
        <v>0</v>
      </c>
      <c r="Y17" s="43">
        <f t="shared" si="9"/>
        <v>0</v>
      </c>
      <c r="Z17" s="80">
        <f t="shared" si="10"/>
        <v>784641541</v>
      </c>
      <c r="AA17" s="81">
        <f t="shared" si="11"/>
        <v>159781274</v>
      </c>
      <c r="AB17" s="81">
        <f t="shared" si="12"/>
        <v>944422815</v>
      </c>
      <c r="AC17" s="43">
        <f t="shared" si="13"/>
        <v>0.42013166808581276</v>
      </c>
      <c r="AD17" s="80">
        <f>SUM(AD11:AD16)</f>
        <v>324443216</v>
      </c>
      <c r="AE17" s="81">
        <f>SUM(AE11:AE16)</f>
        <v>72450876</v>
      </c>
      <c r="AF17" s="81">
        <f t="shared" si="14"/>
        <v>396894092</v>
      </c>
      <c r="AG17" s="43">
        <f t="shared" si="15"/>
        <v>0.36421048867256667</v>
      </c>
      <c r="AH17" s="43">
        <f t="shared" si="16"/>
        <v>0.4353357570260834</v>
      </c>
      <c r="AI17" s="62">
        <f>SUM(AI11:AI16)</f>
        <v>1965042332</v>
      </c>
      <c r="AJ17" s="62">
        <f>SUM(AJ11:AJ16)</f>
        <v>2060070600</v>
      </c>
      <c r="AK17" s="62">
        <f>SUM(AK11:AK16)</f>
        <v>715689028</v>
      </c>
      <c r="AL17" s="62"/>
    </row>
    <row r="18" spans="1:38" s="13" customFormat="1" ht="12.75">
      <c r="A18" s="29" t="s">
        <v>96</v>
      </c>
      <c r="B18" s="59" t="s">
        <v>608</v>
      </c>
      <c r="C18" s="131" t="s">
        <v>609</v>
      </c>
      <c r="D18" s="76">
        <v>287242033</v>
      </c>
      <c r="E18" s="77">
        <v>67696534</v>
      </c>
      <c r="F18" s="78">
        <f t="shared" si="0"/>
        <v>354938567</v>
      </c>
      <c r="G18" s="76">
        <v>287176302</v>
      </c>
      <c r="H18" s="77">
        <v>75826047</v>
      </c>
      <c r="I18" s="79">
        <f t="shared" si="1"/>
        <v>363002349</v>
      </c>
      <c r="J18" s="76">
        <v>70927292</v>
      </c>
      <c r="K18" s="77">
        <v>2548189</v>
      </c>
      <c r="L18" s="77">
        <f t="shared" si="2"/>
        <v>73475481</v>
      </c>
      <c r="M18" s="39">
        <f t="shared" si="3"/>
        <v>0.20700900897027624</v>
      </c>
      <c r="N18" s="104">
        <v>61407432</v>
      </c>
      <c r="O18" s="105">
        <v>9601015</v>
      </c>
      <c r="P18" s="106">
        <f t="shared" si="4"/>
        <v>71008447</v>
      </c>
      <c r="Q18" s="39">
        <f t="shared" si="5"/>
        <v>0.20005841461573265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132334724</v>
      </c>
      <c r="AA18" s="77">
        <f t="shared" si="11"/>
        <v>12149204</v>
      </c>
      <c r="AB18" s="77">
        <f t="shared" si="12"/>
        <v>144483928</v>
      </c>
      <c r="AC18" s="39">
        <f t="shared" si="13"/>
        <v>0.4070674235860089</v>
      </c>
      <c r="AD18" s="76">
        <v>43291505</v>
      </c>
      <c r="AE18" s="77">
        <v>16525748</v>
      </c>
      <c r="AF18" s="77">
        <f t="shared" si="14"/>
        <v>59817253</v>
      </c>
      <c r="AG18" s="39">
        <f t="shared" si="15"/>
        <v>0.37526933724001627</v>
      </c>
      <c r="AH18" s="39">
        <f t="shared" si="16"/>
        <v>0.1870897347960796</v>
      </c>
      <c r="AI18" s="12">
        <v>329352896</v>
      </c>
      <c r="AJ18" s="12">
        <v>336340349</v>
      </c>
      <c r="AK18" s="12">
        <v>123596043</v>
      </c>
      <c r="AL18" s="12"/>
    </row>
    <row r="19" spans="1:38" s="13" customFormat="1" ht="12.75">
      <c r="A19" s="29" t="s">
        <v>96</v>
      </c>
      <c r="B19" s="59" t="s">
        <v>58</v>
      </c>
      <c r="C19" s="131" t="s">
        <v>59</v>
      </c>
      <c r="D19" s="76">
        <v>1236786666</v>
      </c>
      <c r="E19" s="77">
        <v>363022855</v>
      </c>
      <c r="F19" s="78">
        <f t="shared" si="0"/>
        <v>1599809521</v>
      </c>
      <c r="G19" s="76">
        <v>1236786666</v>
      </c>
      <c r="H19" s="77">
        <v>363022855</v>
      </c>
      <c r="I19" s="79">
        <f t="shared" si="1"/>
        <v>1599809521</v>
      </c>
      <c r="J19" s="76">
        <v>318617574</v>
      </c>
      <c r="K19" s="77">
        <v>27661160</v>
      </c>
      <c r="L19" s="77">
        <f t="shared" si="2"/>
        <v>346278734</v>
      </c>
      <c r="M19" s="39">
        <f t="shared" si="3"/>
        <v>0.21644997698447876</v>
      </c>
      <c r="N19" s="104">
        <v>283386156</v>
      </c>
      <c r="O19" s="105">
        <v>59384623</v>
      </c>
      <c r="P19" s="106">
        <f t="shared" si="4"/>
        <v>342770779</v>
      </c>
      <c r="Q19" s="39">
        <f t="shared" si="5"/>
        <v>0.21425724406599528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602003730</v>
      </c>
      <c r="AA19" s="77">
        <f t="shared" si="11"/>
        <v>87045783</v>
      </c>
      <c r="AB19" s="77">
        <f t="shared" si="12"/>
        <v>689049513</v>
      </c>
      <c r="AC19" s="39">
        <f t="shared" si="13"/>
        <v>0.43070722105047404</v>
      </c>
      <c r="AD19" s="76">
        <v>198733650</v>
      </c>
      <c r="AE19" s="77">
        <v>40866333</v>
      </c>
      <c r="AF19" s="77">
        <f t="shared" si="14"/>
        <v>239599983</v>
      </c>
      <c r="AG19" s="39">
        <f t="shared" si="15"/>
        <v>0.35775625624217783</v>
      </c>
      <c r="AH19" s="39">
        <f t="shared" si="16"/>
        <v>0.43059600717918256</v>
      </c>
      <c r="AI19" s="12">
        <v>1396225442</v>
      </c>
      <c r="AJ19" s="12">
        <v>1356777527</v>
      </c>
      <c r="AK19" s="12">
        <v>499508387</v>
      </c>
      <c r="AL19" s="12"/>
    </row>
    <row r="20" spans="1:38" s="13" customFormat="1" ht="12.75">
      <c r="A20" s="29" t="s">
        <v>96</v>
      </c>
      <c r="B20" s="59" t="s">
        <v>86</v>
      </c>
      <c r="C20" s="131" t="s">
        <v>87</v>
      </c>
      <c r="D20" s="76">
        <v>842801221</v>
      </c>
      <c r="E20" s="77">
        <v>199066040</v>
      </c>
      <c r="F20" s="78">
        <f t="shared" si="0"/>
        <v>1041867261</v>
      </c>
      <c r="G20" s="76">
        <v>843480505</v>
      </c>
      <c r="H20" s="77">
        <v>226242092</v>
      </c>
      <c r="I20" s="79">
        <f t="shared" si="1"/>
        <v>1069722597</v>
      </c>
      <c r="J20" s="76">
        <v>152516062</v>
      </c>
      <c r="K20" s="77">
        <v>9038019</v>
      </c>
      <c r="L20" s="77">
        <f t="shared" si="2"/>
        <v>161554081</v>
      </c>
      <c r="M20" s="39">
        <f t="shared" si="3"/>
        <v>0.15506205737277698</v>
      </c>
      <c r="N20" s="104">
        <v>162203973</v>
      </c>
      <c r="O20" s="105">
        <v>31570311</v>
      </c>
      <c r="P20" s="106">
        <f t="shared" si="4"/>
        <v>193774284</v>
      </c>
      <c r="Q20" s="39">
        <f t="shared" si="5"/>
        <v>0.18598749692356442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314720035</v>
      </c>
      <c r="AA20" s="77">
        <f t="shared" si="11"/>
        <v>40608330</v>
      </c>
      <c r="AB20" s="77">
        <f t="shared" si="12"/>
        <v>355328365</v>
      </c>
      <c r="AC20" s="39">
        <f t="shared" si="13"/>
        <v>0.34104955429634143</v>
      </c>
      <c r="AD20" s="76">
        <v>120342709</v>
      </c>
      <c r="AE20" s="77">
        <v>15351311</v>
      </c>
      <c r="AF20" s="77">
        <f t="shared" si="14"/>
        <v>135694020</v>
      </c>
      <c r="AG20" s="39">
        <f t="shared" si="15"/>
        <v>0.29422717569698464</v>
      </c>
      <c r="AH20" s="39">
        <f t="shared" si="16"/>
        <v>0.428023755210436</v>
      </c>
      <c r="AI20" s="12">
        <v>904263100</v>
      </c>
      <c r="AJ20" s="12">
        <v>892196016</v>
      </c>
      <c r="AK20" s="12">
        <v>266058778</v>
      </c>
      <c r="AL20" s="12"/>
    </row>
    <row r="21" spans="1:38" s="13" customFormat="1" ht="12.75">
      <c r="A21" s="29" t="s">
        <v>96</v>
      </c>
      <c r="B21" s="59" t="s">
        <v>610</v>
      </c>
      <c r="C21" s="131" t="s">
        <v>611</v>
      </c>
      <c r="D21" s="76">
        <v>635254334</v>
      </c>
      <c r="E21" s="77">
        <v>113512978</v>
      </c>
      <c r="F21" s="79">
        <f t="shared" si="0"/>
        <v>748767312</v>
      </c>
      <c r="G21" s="76">
        <v>639934748</v>
      </c>
      <c r="H21" s="77">
        <v>122190778</v>
      </c>
      <c r="I21" s="79">
        <f t="shared" si="1"/>
        <v>762125526</v>
      </c>
      <c r="J21" s="76">
        <v>141212420</v>
      </c>
      <c r="K21" s="77">
        <v>7988473</v>
      </c>
      <c r="L21" s="77">
        <f t="shared" si="2"/>
        <v>149200893</v>
      </c>
      <c r="M21" s="39">
        <f t="shared" si="3"/>
        <v>0.1992620278808325</v>
      </c>
      <c r="N21" s="104">
        <v>211122298</v>
      </c>
      <c r="O21" s="105">
        <v>13937639</v>
      </c>
      <c r="P21" s="106">
        <f t="shared" si="4"/>
        <v>225059937</v>
      </c>
      <c r="Q21" s="39">
        <f t="shared" si="5"/>
        <v>0.300573934509577</v>
      </c>
      <c r="R21" s="104">
        <v>0</v>
      </c>
      <c r="S21" s="106">
        <v>0</v>
      </c>
      <c r="T21" s="106">
        <f t="shared" si="6"/>
        <v>0</v>
      </c>
      <c r="U21" s="39">
        <f t="shared" si="7"/>
        <v>0</v>
      </c>
      <c r="V21" s="104">
        <v>0</v>
      </c>
      <c r="W21" s="106">
        <v>0</v>
      </c>
      <c r="X21" s="106">
        <f t="shared" si="8"/>
        <v>0</v>
      </c>
      <c r="Y21" s="39">
        <f t="shared" si="9"/>
        <v>0</v>
      </c>
      <c r="Z21" s="76">
        <f t="shared" si="10"/>
        <v>352334718</v>
      </c>
      <c r="AA21" s="77">
        <f t="shared" si="11"/>
        <v>21926112</v>
      </c>
      <c r="AB21" s="77">
        <f t="shared" si="12"/>
        <v>374260830</v>
      </c>
      <c r="AC21" s="39">
        <f t="shared" si="13"/>
        <v>0.4998359623904095</v>
      </c>
      <c r="AD21" s="76">
        <v>112496604</v>
      </c>
      <c r="AE21" s="77">
        <v>30039367</v>
      </c>
      <c r="AF21" s="77">
        <f t="shared" si="14"/>
        <v>142535971</v>
      </c>
      <c r="AG21" s="39">
        <f t="shared" si="15"/>
        <v>0.44033070027868715</v>
      </c>
      <c r="AH21" s="39">
        <f t="shared" si="16"/>
        <v>0.5789694027481667</v>
      </c>
      <c r="AI21" s="12">
        <v>675937864</v>
      </c>
      <c r="AJ21" s="12">
        <v>732700825</v>
      </c>
      <c r="AK21" s="12">
        <v>297636193</v>
      </c>
      <c r="AL21" s="12"/>
    </row>
    <row r="22" spans="1:38" s="13" customFormat="1" ht="12.75">
      <c r="A22" s="29" t="s">
        <v>96</v>
      </c>
      <c r="B22" s="59" t="s">
        <v>612</v>
      </c>
      <c r="C22" s="131" t="s">
        <v>613</v>
      </c>
      <c r="D22" s="76">
        <v>428107306</v>
      </c>
      <c r="E22" s="77">
        <v>0</v>
      </c>
      <c r="F22" s="78">
        <f t="shared" si="0"/>
        <v>428107306</v>
      </c>
      <c r="G22" s="76">
        <v>428107306</v>
      </c>
      <c r="H22" s="77">
        <v>0</v>
      </c>
      <c r="I22" s="79">
        <f t="shared" si="1"/>
        <v>428107306</v>
      </c>
      <c r="J22" s="76">
        <v>84515990</v>
      </c>
      <c r="K22" s="77">
        <v>9404169</v>
      </c>
      <c r="L22" s="77">
        <f t="shared" si="2"/>
        <v>93920159</v>
      </c>
      <c r="M22" s="39">
        <f t="shared" si="3"/>
        <v>0.21938462082681673</v>
      </c>
      <c r="N22" s="104">
        <v>81850251</v>
      </c>
      <c r="O22" s="105">
        <v>6597731</v>
      </c>
      <c r="P22" s="106">
        <f t="shared" si="4"/>
        <v>88447982</v>
      </c>
      <c r="Q22" s="39">
        <f t="shared" si="5"/>
        <v>0.20660236524905276</v>
      </c>
      <c r="R22" s="104">
        <v>0</v>
      </c>
      <c r="S22" s="106">
        <v>0</v>
      </c>
      <c r="T22" s="106">
        <f t="shared" si="6"/>
        <v>0</v>
      </c>
      <c r="U22" s="39">
        <f t="shared" si="7"/>
        <v>0</v>
      </c>
      <c r="V22" s="104">
        <v>0</v>
      </c>
      <c r="W22" s="106">
        <v>0</v>
      </c>
      <c r="X22" s="106">
        <f t="shared" si="8"/>
        <v>0</v>
      </c>
      <c r="Y22" s="39">
        <f t="shared" si="9"/>
        <v>0</v>
      </c>
      <c r="Z22" s="76">
        <f t="shared" si="10"/>
        <v>166366241</v>
      </c>
      <c r="AA22" s="77">
        <f t="shared" si="11"/>
        <v>16001900</v>
      </c>
      <c r="AB22" s="77">
        <f t="shared" si="12"/>
        <v>182368141</v>
      </c>
      <c r="AC22" s="39">
        <f t="shared" si="13"/>
        <v>0.4259869860758695</v>
      </c>
      <c r="AD22" s="76">
        <v>81158124</v>
      </c>
      <c r="AE22" s="77">
        <v>12171727</v>
      </c>
      <c r="AF22" s="77">
        <f t="shared" si="14"/>
        <v>93329851</v>
      </c>
      <c r="AG22" s="39">
        <f t="shared" si="15"/>
        <v>0.4470007048349221</v>
      </c>
      <c r="AH22" s="39">
        <f t="shared" si="16"/>
        <v>-0.05230769092302523</v>
      </c>
      <c r="AI22" s="12">
        <v>415080171</v>
      </c>
      <c r="AJ22" s="12">
        <v>445511183</v>
      </c>
      <c r="AK22" s="12">
        <v>185541129</v>
      </c>
      <c r="AL22" s="12"/>
    </row>
    <row r="23" spans="1:38" s="13" customFormat="1" ht="12.75">
      <c r="A23" s="29" t="s">
        <v>115</v>
      </c>
      <c r="B23" s="59" t="s">
        <v>614</v>
      </c>
      <c r="C23" s="131" t="s">
        <v>615</v>
      </c>
      <c r="D23" s="76">
        <v>485033019</v>
      </c>
      <c r="E23" s="77">
        <v>14955252</v>
      </c>
      <c r="F23" s="78">
        <f t="shared" si="0"/>
        <v>499988271</v>
      </c>
      <c r="G23" s="76">
        <v>493107557</v>
      </c>
      <c r="H23" s="77">
        <v>15246840</v>
      </c>
      <c r="I23" s="79">
        <f t="shared" si="1"/>
        <v>508354397</v>
      </c>
      <c r="J23" s="76">
        <v>75424469</v>
      </c>
      <c r="K23" s="77">
        <v>368560</v>
      </c>
      <c r="L23" s="77">
        <f t="shared" si="2"/>
        <v>75793029</v>
      </c>
      <c r="M23" s="39">
        <f t="shared" si="3"/>
        <v>0.15158961398916496</v>
      </c>
      <c r="N23" s="104">
        <v>96305801</v>
      </c>
      <c r="O23" s="105">
        <v>2117402</v>
      </c>
      <c r="P23" s="106">
        <f t="shared" si="4"/>
        <v>98423203</v>
      </c>
      <c r="Q23" s="39">
        <f t="shared" si="5"/>
        <v>0.1968510237313147</v>
      </c>
      <c r="R23" s="104">
        <v>0</v>
      </c>
      <c r="S23" s="106">
        <v>0</v>
      </c>
      <c r="T23" s="106">
        <f t="shared" si="6"/>
        <v>0</v>
      </c>
      <c r="U23" s="39">
        <f t="shared" si="7"/>
        <v>0</v>
      </c>
      <c r="V23" s="104">
        <v>0</v>
      </c>
      <c r="W23" s="106">
        <v>0</v>
      </c>
      <c r="X23" s="106">
        <f t="shared" si="8"/>
        <v>0</v>
      </c>
      <c r="Y23" s="39">
        <f t="shared" si="9"/>
        <v>0</v>
      </c>
      <c r="Z23" s="76">
        <f t="shared" si="10"/>
        <v>171730270</v>
      </c>
      <c r="AA23" s="77">
        <f t="shared" si="11"/>
        <v>2485962</v>
      </c>
      <c r="AB23" s="77">
        <f t="shared" si="12"/>
        <v>174216232</v>
      </c>
      <c r="AC23" s="39">
        <f t="shared" si="13"/>
        <v>0.3484406377204797</v>
      </c>
      <c r="AD23" s="76">
        <v>81090791</v>
      </c>
      <c r="AE23" s="77">
        <v>1981628</v>
      </c>
      <c r="AF23" s="77">
        <f t="shared" si="14"/>
        <v>83072419</v>
      </c>
      <c r="AG23" s="39">
        <f t="shared" si="15"/>
        <v>0.34939353794961936</v>
      </c>
      <c r="AH23" s="39">
        <f t="shared" si="16"/>
        <v>0.1847879739724445</v>
      </c>
      <c r="AI23" s="12">
        <v>444935095</v>
      </c>
      <c r="AJ23" s="12">
        <v>504985233</v>
      </c>
      <c r="AK23" s="12">
        <v>155457447</v>
      </c>
      <c r="AL23" s="12"/>
    </row>
    <row r="24" spans="1:38" s="55" customFormat="1" ht="12.75">
      <c r="A24" s="60"/>
      <c r="B24" s="61" t="s">
        <v>616</v>
      </c>
      <c r="C24" s="135"/>
      <c r="D24" s="80">
        <f>SUM(D18:D23)</f>
        <v>3915224579</v>
      </c>
      <c r="E24" s="81">
        <f>SUM(E18:E23)</f>
        <v>758253659</v>
      </c>
      <c r="F24" s="89">
        <f t="shared" si="0"/>
        <v>4673478238</v>
      </c>
      <c r="G24" s="80">
        <f>SUM(G18:G23)</f>
        <v>3928593084</v>
      </c>
      <c r="H24" s="81">
        <f>SUM(H18:H23)</f>
        <v>802528612</v>
      </c>
      <c r="I24" s="82">
        <f t="shared" si="1"/>
        <v>4731121696</v>
      </c>
      <c r="J24" s="80">
        <f>SUM(J18:J23)</f>
        <v>843213807</v>
      </c>
      <c r="K24" s="81">
        <f>SUM(K18:K23)</f>
        <v>57008570</v>
      </c>
      <c r="L24" s="81">
        <f t="shared" si="2"/>
        <v>900222377</v>
      </c>
      <c r="M24" s="43">
        <f t="shared" si="3"/>
        <v>0.19262363729016685</v>
      </c>
      <c r="N24" s="110">
        <f>SUM(N18:N23)</f>
        <v>896275911</v>
      </c>
      <c r="O24" s="111">
        <f>SUM(O18:O23)</f>
        <v>123208721</v>
      </c>
      <c r="P24" s="112">
        <f t="shared" si="4"/>
        <v>1019484632</v>
      </c>
      <c r="Q24" s="43">
        <f t="shared" si="5"/>
        <v>0.2181425867591683</v>
      </c>
      <c r="R24" s="110">
        <f>SUM(R18:R23)</f>
        <v>0</v>
      </c>
      <c r="S24" s="112">
        <f>SUM(S18:S23)</f>
        <v>0</v>
      </c>
      <c r="T24" s="112">
        <f t="shared" si="6"/>
        <v>0</v>
      </c>
      <c r="U24" s="43">
        <f t="shared" si="7"/>
        <v>0</v>
      </c>
      <c r="V24" s="110">
        <f>SUM(V18:V23)</f>
        <v>0</v>
      </c>
      <c r="W24" s="112">
        <f>SUM(W18:W23)</f>
        <v>0</v>
      </c>
      <c r="X24" s="112">
        <f t="shared" si="8"/>
        <v>0</v>
      </c>
      <c r="Y24" s="43">
        <f t="shared" si="9"/>
        <v>0</v>
      </c>
      <c r="Z24" s="80">
        <f t="shared" si="10"/>
        <v>1739489718</v>
      </c>
      <c r="AA24" s="81">
        <f t="shared" si="11"/>
        <v>180217291</v>
      </c>
      <c r="AB24" s="81">
        <f t="shared" si="12"/>
        <v>1919707009</v>
      </c>
      <c r="AC24" s="43">
        <f t="shared" si="13"/>
        <v>0.41076622404933516</v>
      </c>
      <c r="AD24" s="80">
        <f>SUM(AD18:AD23)</f>
        <v>637113383</v>
      </c>
      <c r="AE24" s="81">
        <f>SUM(AE18:AE23)</f>
        <v>116936114</v>
      </c>
      <c r="AF24" s="81">
        <f t="shared" si="14"/>
        <v>754049497</v>
      </c>
      <c r="AG24" s="43">
        <f t="shared" si="15"/>
        <v>0.3667482762438515</v>
      </c>
      <c r="AH24" s="43">
        <f t="shared" si="16"/>
        <v>0.3520128798653652</v>
      </c>
      <c r="AI24" s="62">
        <f>SUM(AI18:AI23)</f>
        <v>4165794568</v>
      </c>
      <c r="AJ24" s="62">
        <f>SUM(AJ18:AJ23)</f>
        <v>4268511133</v>
      </c>
      <c r="AK24" s="62">
        <f>SUM(AK18:AK23)</f>
        <v>1527797977</v>
      </c>
      <c r="AL24" s="62"/>
    </row>
    <row r="25" spans="1:38" s="13" customFormat="1" ht="12.75">
      <c r="A25" s="29" t="s">
        <v>96</v>
      </c>
      <c r="B25" s="59" t="s">
        <v>617</v>
      </c>
      <c r="C25" s="131" t="s">
        <v>618</v>
      </c>
      <c r="D25" s="76">
        <v>240517793</v>
      </c>
      <c r="E25" s="77">
        <v>87303893</v>
      </c>
      <c r="F25" s="78">
        <f t="shared" si="0"/>
        <v>327821686</v>
      </c>
      <c r="G25" s="76">
        <v>240517793</v>
      </c>
      <c r="H25" s="77">
        <v>91178338</v>
      </c>
      <c r="I25" s="79">
        <f t="shared" si="1"/>
        <v>331696131</v>
      </c>
      <c r="J25" s="76">
        <v>49675341</v>
      </c>
      <c r="K25" s="77">
        <v>9449829</v>
      </c>
      <c r="L25" s="77">
        <f t="shared" si="2"/>
        <v>59125170</v>
      </c>
      <c r="M25" s="39">
        <f t="shared" si="3"/>
        <v>0.18035771434596307</v>
      </c>
      <c r="N25" s="104">
        <v>55863707</v>
      </c>
      <c r="O25" s="105">
        <v>24684464</v>
      </c>
      <c r="P25" s="106">
        <f t="shared" si="4"/>
        <v>80548171</v>
      </c>
      <c r="Q25" s="39">
        <f t="shared" si="5"/>
        <v>0.24570726843250998</v>
      </c>
      <c r="R25" s="104">
        <v>0</v>
      </c>
      <c r="S25" s="106">
        <v>0</v>
      </c>
      <c r="T25" s="106">
        <f t="shared" si="6"/>
        <v>0</v>
      </c>
      <c r="U25" s="39">
        <f t="shared" si="7"/>
        <v>0</v>
      </c>
      <c r="V25" s="104">
        <v>0</v>
      </c>
      <c r="W25" s="106">
        <v>0</v>
      </c>
      <c r="X25" s="106">
        <f t="shared" si="8"/>
        <v>0</v>
      </c>
      <c r="Y25" s="39">
        <f t="shared" si="9"/>
        <v>0</v>
      </c>
      <c r="Z25" s="76">
        <f t="shared" si="10"/>
        <v>105539048</v>
      </c>
      <c r="AA25" s="77">
        <f t="shared" si="11"/>
        <v>34134293</v>
      </c>
      <c r="AB25" s="77">
        <f t="shared" si="12"/>
        <v>139673341</v>
      </c>
      <c r="AC25" s="39">
        <f t="shared" si="13"/>
        <v>0.42606498277847304</v>
      </c>
      <c r="AD25" s="76">
        <v>51346174</v>
      </c>
      <c r="AE25" s="77">
        <v>19185644</v>
      </c>
      <c r="AF25" s="77">
        <f t="shared" si="14"/>
        <v>70531818</v>
      </c>
      <c r="AG25" s="39">
        <f t="shared" si="15"/>
        <v>0.41932897045748074</v>
      </c>
      <c r="AH25" s="39">
        <f t="shared" si="16"/>
        <v>0.14201183641686366</v>
      </c>
      <c r="AI25" s="12">
        <v>318729216</v>
      </c>
      <c r="AJ25" s="12">
        <v>324502651</v>
      </c>
      <c r="AK25" s="12">
        <v>133652394</v>
      </c>
      <c r="AL25" s="12"/>
    </row>
    <row r="26" spans="1:38" s="13" customFormat="1" ht="12.75">
      <c r="A26" s="29" t="s">
        <v>96</v>
      </c>
      <c r="B26" s="59" t="s">
        <v>619</v>
      </c>
      <c r="C26" s="131" t="s">
        <v>620</v>
      </c>
      <c r="D26" s="76">
        <v>728431645</v>
      </c>
      <c r="E26" s="77">
        <v>213971000</v>
      </c>
      <c r="F26" s="78">
        <f t="shared" si="0"/>
        <v>942402645</v>
      </c>
      <c r="G26" s="76">
        <v>728431645</v>
      </c>
      <c r="H26" s="77">
        <v>213971000</v>
      </c>
      <c r="I26" s="79">
        <f t="shared" si="1"/>
        <v>942402645</v>
      </c>
      <c r="J26" s="76">
        <v>158198257</v>
      </c>
      <c r="K26" s="77">
        <v>21946712</v>
      </c>
      <c r="L26" s="77">
        <f t="shared" si="2"/>
        <v>180144969</v>
      </c>
      <c r="M26" s="39">
        <f t="shared" si="3"/>
        <v>0.1911549908691099</v>
      </c>
      <c r="N26" s="104">
        <v>169410663</v>
      </c>
      <c r="O26" s="105">
        <v>39867008</v>
      </c>
      <c r="P26" s="106">
        <f t="shared" si="4"/>
        <v>209277671</v>
      </c>
      <c r="Q26" s="39">
        <f t="shared" si="5"/>
        <v>0.22206821267994212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327608920</v>
      </c>
      <c r="AA26" s="77">
        <f t="shared" si="11"/>
        <v>61813720</v>
      </c>
      <c r="AB26" s="77">
        <f t="shared" si="12"/>
        <v>389422640</v>
      </c>
      <c r="AC26" s="39">
        <f t="shared" si="13"/>
        <v>0.413223203549052</v>
      </c>
      <c r="AD26" s="76">
        <v>167539945</v>
      </c>
      <c r="AE26" s="77">
        <v>32449869</v>
      </c>
      <c r="AF26" s="77">
        <f t="shared" si="14"/>
        <v>199989814</v>
      </c>
      <c r="AG26" s="39">
        <f t="shared" si="15"/>
        <v>0.4104365610719816</v>
      </c>
      <c r="AH26" s="39">
        <f t="shared" si="16"/>
        <v>0.046441650273248314</v>
      </c>
      <c r="AI26" s="12">
        <v>869813949</v>
      </c>
      <c r="AJ26" s="12">
        <v>848967114</v>
      </c>
      <c r="AK26" s="12">
        <v>357003446</v>
      </c>
      <c r="AL26" s="12"/>
    </row>
    <row r="27" spans="1:38" s="13" customFormat="1" ht="12.75">
      <c r="A27" s="29" t="s">
        <v>96</v>
      </c>
      <c r="B27" s="59" t="s">
        <v>621</v>
      </c>
      <c r="C27" s="131" t="s">
        <v>622</v>
      </c>
      <c r="D27" s="76">
        <v>179368120</v>
      </c>
      <c r="E27" s="77">
        <v>25034645</v>
      </c>
      <c r="F27" s="78">
        <f t="shared" si="0"/>
        <v>204402765</v>
      </c>
      <c r="G27" s="76">
        <v>179368120</v>
      </c>
      <c r="H27" s="77">
        <v>25034645</v>
      </c>
      <c r="I27" s="79">
        <f t="shared" si="1"/>
        <v>204402765</v>
      </c>
      <c r="J27" s="76">
        <v>34986355</v>
      </c>
      <c r="K27" s="77">
        <v>1198688</v>
      </c>
      <c r="L27" s="77">
        <f t="shared" si="2"/>
        <v>36185043</v>
      </c>
      <c r="M27" s="39">
        <f t="shared" si="3"/>
        <v>0.17702814832274896</v>
      </c>
      <c r="N27" s="104">
        <v>30547628</v>
      </c>
      <c r="O27" s="105">
        <v>5633323</v>
      </c>
      <c r="P27" s="106">
        <f t="shared" si="4"/>
        <v>36180951</v>
      </c>
      <c r="Q27" s="39">
        <f t="shared" si="5"/>
        <v>0.17700812902408633</v>
      </c>
      <c r="R27" s="104">
        <v>0</v>
      </c>
      <c r="S27" s="106">
        <v>0</v>
      </c>
      <c r="T27" s="106">
        <f t="shared" si="6"/>
        <v>0</v>
      </c>
      <c r="U27" s="39">
        <f t="shared" si="7"/>
        <v>0</v>
      </c>
      <c r="V27" s="104">
        <v>0</v>
      </c>
      <c r="W27" s="106">
        <v>0</v>
      </c>
      <c r="X27" s="106">
        <f t="shared" si="8"/>
        <v>0</v>
      </c>
      <c r="Y27" s="39">
        <f t="shared" si="9"/>
        <v>0</v>
      </c>
      <c r="Z27" s="76">
        <f t="shared" si="10"/>
        <v>65533983</v>
      </c>
      <c r="AA27" s="77">
        <f t="shared" si="11"/>
        <v>6832011</v>
      </c>
      <c r="AB27" s="77">
        <f t="shared" si="12"/>
        <v>72365994</v>
      </c>
      <c r="AC27" s="39">
        <f t="shared" si="13"/>
        <v>0.3540362773468353</v>
      </c>
      <c r="AD27" s="76">
        <v>38420509</v>
      </c>
      <c r="AE27" s="77">
        <v>10351636</v>
      </c>
      <c r="AF27" s="77">
        <f t="shared" si="14"/>
        <v>48772145</v>
      </c>
      <c r="AG27" s="39">
        <f t="shared" si="15"/>
        <v>0.4518352927580677</v>
      </c>
      <c r="AH27" s="39">
        <f t="shared" si="16"/>
        <v>-0.25816363008024357</v>
      </c>
      <c r="AI27" s="12">
        <v>180747948</v>
      </c>
      <c r="AJ27" s="12">
        <v>195853276</v>
      </c>
      <c r="AK27" s="12">
        <v>81668302</v>
      </c>
      <c r="AL27" s="12"/>
    </row>
    <row r="28" spans="1:38" s="13" customFormat="1" ht="12.75">
      <c r="A28" s="29" t="s">
        <v>96</v>
      </c>
      <c r="B28" s="59" t="s">
        <v>623</v>
      </c>
      <c r="C28" s="131" t="s">
        <v>624</v>
      </c>
      <c r="D28" s="76">
        <v>126693597</v>
      </c>
      <c r="E28" s="77">
        <v>64319149</v>
      </c>
      <c r="F28" s="78">
        <f t="shared" si="0"/>
        <v>191012746</v>
      </c>
      <c r="G28" s="76">
        <v>126693597</v>
      </c>
      <c r="H28" s="77">
        <v>64319149</v>
      </c>
      <c r="I28" s="79">
        <f t="shared" si="1"/>
        <v>191012746</v>
      </c>
      <c r="J28" s="76">
        <v>22775846</v>
      </c>
      <c r="K28" s="77">
        <v>1674609</v>
      </c>
      <c r="L28" s="77">
        <f t="shared" si="2"/>
        <v>24450455</v>
      </c>
      <c r="M28" s="39">
        <f t="shared" si="3"/>
        <v>0.12800431129344636</v>
      </c>
      <c r="N28" s="104">
        <v>23573603</v>
      </c>
      <c r="O28" s="105">
        <v>2804873</v>
      </c>
      <c r="P28" s="106">
        <f t="shared" si="4"/>
        <v>26378476</v>
      </c>
      <c r="Q28" s="39">
        <f t="shared" si="5"/>
        <v>0.13809798849758434</v>
      </c>
      <c r="R28" s="104">
        <v>0</v>
      </c>
      <c r="S28" s="106">
        <v>0</v>
      </c>
      <c r="T28" s="106">
        <f t="shared" si="6"/>
        <v>0</v>
      </c>
      <c r="U28" s="39">
        <f t="shared" si="7"/>
        <v>0</v>
      </c>
      <c r="V28" s="104">
        <v>0</v>
      </c>
      <c r="W28" s="106">
        <v>0</v>
      </c>
      <c r="X28" s="106">
        <f t="shared" si="8"/>
        <v>0</v>
      </c>
      <c r="Y28" s="39">
        <f t="shared" si="9"/>
        <v>0</v>
      </c>
      <c r="Z28" s="76">
        <f t="shared" si="10"/>
        <v>46349449</v>
      </c>
      <c r="AA28" s="77">
        <f t="shared" si="11"/>
        <v>4479482</v>
      </c>
      <c r="AB28" s="77">
        <f t="shared" si="12"/>
        <v>50828931</v>
      </c>
      <c r="AC28" s="39">
        <f t="shared" si="13"/>
        <v>0.26610229979103067</v>
      </c>
      <c r="AD28" s="76">
        <v>22364428</v>
      </c>
      <c r="AE28" s="77">
        <v>7361269</v>
      </c>
      <c r="AF28" s="77">
        <f t="shared" si="14"/>
        <v>29725697</v>
      </c>
      <c r="AG28" s="39">
        <f t="shared" si="15"/>
        <v>0.27167148347707837</v>
      </c>
      <c r="AH28" s="39">
        <f t="shared" si="16"/>
        <v>-0.1126036169984509</v>
      </c>
      <c r="AI28" s="12">
        <v>197556042</v>
      </c>
      <c r="AJ28" s="12">
        <v>198133932</v>
      </c>
      <c r="AK28" s="12">
        <v>53670343</v>
      </c>
      <c r="AL28" s="12"/>
    </row>
    <row r="29" spans="1:38" s="13" customFormat="1" ht="12.75">
      <c r="A29" s="29" t="s">
        <v>115</v>
      </c>
      <c r="B29" s="59" t="s">
        <v>625</v>
      </c>
      <c r="C29" s="131" t="s">
        <v>626</v>
      </c>
      <c r="D29" s="76">
        <v>109031097</v>
      </c>
      <c r="E29" s="77">
        <v>1545000</v>
      </c>
      <c r="F29" s="78">
        <f t="shared" si="0"/>
        <v>110576097</v>
      </c>
      <c r="G29" s="76">
        <v>109031097</v>
      </c>
      <c r="H29" s="77">
        <v>1545000</v>
      </c>
      <c r="I29" s="79">
        <f t="shared" si="1"/>
        <v>110576097</v>
      </c>
      <c r="J29" s="76">
        <v>21492760</v>
      </c>
      <c r="K29" s="77">
        <v>38576</v>
      </c>
      <c r="L29" s="77">
        <f t="shared" si="2"/>
        <v>21531336</v>
      </c>
      <c r="M29" s="39">
        <f t="shared" si="3"/>
        <v>0.1947196237175924</v>
      </c>
      <c r="N29" s="104">
        <v>26005414</v>
      </c>
      <c r="O29" s="105">
        <v>232931</v>
      </c>
      <c r="P29" s="106">
        <f t="shared" si="4"/>
        <v>26238345</v>
      </c>
      <c r="Q29" s="39">
        <f t="shared" si="5"/>
        <v>0.23728767529206607</v>
      </c>
      <c r="R29" s="104">
        <v>0</v>
      </c>
      <c r="S29" s="106">
        <v>0</v>
      </c>
      <c r="T29" s="106">
        <f t="shared" si="6"/>
        <v>0</v>
      </c>
      <c r="U29" s="39">
        <f t="shared" si="7"/>
        <v>0</v>
      </c>
      <c r="V29" s="104">
        <v>0</v>
      </c>
      <c r="W29" s="106">
        <v>0</v>
      </c>
      <c r="X29" s="106">
        <f t="shared" si="8"/>
        <v>0</v>
      </c>
      <c r="Y29" s="39">
        <f t="shared" si="9"/>
        <v>0</v>
      </c>
      <c r="Z29" s="76">
        <f t="shared" si="10"/>
        <v>47498174</v>
      </c>
      <c r="AA29" s="77">
        <f t="shared" si="11"/>
        <v>271507</v>
      </c>
      <c r="AB29" s="77">
        <f t="shared" si="12"/>
        <v>47769681</v>
      </c>
      <c r="AC29" s="39">
        <f t="shared" si="13"/>
        <v>0.4320072990096585</v>
      </c>
      <c r="AD29" s="76">
        <v>30562823</v>
      </c>
      <c r="AE29" s="77">
        <v>244765</v>
      </c>
      <c r="AF29" s="77">
        <f t="shared" si="14"/>
        <v>30807588</v>
      </c>
      <c r="AG29" s="39">
        <f t="shared" si="15"/>
        <v>0.42929125757230524</v>
      </c>
      <c r="AH29" s="39">
        <f t="shared" si="16"/>
        <v>-0.148315505907181</v>
      </c>
      <c r="AI29" s="12">
        <v>120933285</v>
      </c>
      <c r="AJ29" s="12">
        <v>142107525</v>
      </c>
      <c r="AK29" s="12">
        <v>51915602</v>
      </c>
      <c r="AL29" s="12"/>
    </row>
    <row r="30" spans="1:38" s="55" customFormat="1" ht="12.75">
      <c r="A30" s="60"/>
      <c r="B30" s="61" t="s">
        <v>627</v>
      </c>
      <c r="C30" s="135"/>
      <c r="D30" s="80">
        <f>SUM(D25:D29)</f>
        <v>1384042252</v>
      </c>
      <c r="E30" s="81">
        <f>SUM(E25:E29)</f>
        <v>392173687</v>
      </c>
      <c r="F30" s="89">
        <f t="shared" si="0"/>
        <v>1776215939</v>
      </c>
      <c r="G30" s="80">
        <f>SUM(G25:G29)</f>
        <v>1384042252</v>
      </c>
      <c r="H30" s="81">
        <f>SUM(H25:H29)</f>
        <v>396048132</v>
      </c>
      <c r="I30" s="82">
        <f t="shared" si="1"/>
        <v>1780090384</v>
      </c>
      <c r="J30" s="80">
        <f>SUM(J25:J29)</f>
        <v>287128559</v>
      </c>
      <c r="K30" s="81">
        <f>SUM(K25:K29)</f>
        <v>34308414</v>
      </c>
      <c r="L30" s="81">
        <f t="shared" si="2"/>
        <v>321436973</v>
      </c>
      <c r="M30" s="43">
        <f t="shared" si="3"/>
        <v>0.18096728328030165</v>
      </c>
      <c r="N30" s="110">
        <f>SUM(N25:N29)</f>
        <v>305401015</v>
      </c>
      <c r="O30" s="111">
        <f>SUM(O25:O29)</f>
        <v>73222599</v>
      </c>
      <c r="P30" s="112">
        <f t="shared" si="4"/>
        <v>378623614</v>
      </c>
      <c r="Q30" s="43">
        <f t="shared" si="5"/>
        <v>0.21316305393203658</v>
      </c>
      <c r="R30" s="110">
        <f>SUM(R25:R29)</f>
        <v>0</v>
      </c>
      <c r="S30" s="112">
        <f>SUM(S25:S29)</f>
        <v>0</v>
      </c>
      <c r="T30" s="112">
        <f t="shared" si="6"/>
        <v>0</v>
      </c>
      <c r="U30" s="43">
        <f t="shared" si="7"/>
        <v>0</v>
      </c>
      <c r="V30" s="110">
        <f>SUM(V25:V29)</f>
        <v>0</v>
      </c>
      <c r="W30" s="112">
        <f>SUM(W25:W29)</f>
        <v>0</v>
      </c>
      <c r="X30" s="112">
        <f t="shared" si="8"/>
        <v>0</v>
      </c>
      <c r="Y30" s="43">
        <f t="shared" si="9"/>
        <v>0</v>
      </c>
      <c r="Z30" s="80">
        <f t="shared" si="10"/>
        <v>592529574</v>
      </c>
      <c r="AA30" s="81">
        <f t="shared" si="11"/>
        <v>107531013</v>
      </c>
      <c r="AB30" s="81">
        <f t="shared" si="12"/>
        <v>700060587</v>
      </c>
      <c r="AC30" s="43">
        <f t="shared" si="13"/>
        <v>0.39413033721233826</v>
      </c>
      <c r="AD30" s="80">
        <f>SUM(AD25:AD29)</f>
        <v>310233879</v>
      </c>
      <c r="AE30" s="81">
        <f>SUM(AE25:AE29)</f>
        <v>69593183</v>
      </c>
      <c r="AF30" s="81">
        <f t="shared" si="14"/>
        <v>379827062</v>
      </c>
      <c r="AG30" s="43">
        <f t="shared" si="15"/>
        <v>0.40165774583807834</v>
      </c>
      <c r="AH30" s="43">
        <f t="shared" si="16"/>
        <v>-0.003168410364609575</v>
      </c>
      <c r="AI30" s="62">
        <f>SUM(AI25:AI29)</f>
        <v>1687780440</v>
      </c>
      <c r="AJ30" s="62">
        <f>SUM(AJ25:AJ29)</f>
        <v>1709564498</v>
      </c>
      <c r="AK30" s="62">
        <f>SUM(AK25:AK29)</f>
        <v>677910087</v>
      </c>
      <c r="AL30" s="62"/>
    </row>
    <row r="31" spans="1:38" s="13" customFormat="1" ht="12.75">
      <c r="A31" s="29" t="s">
        <v>96</v>
      </c>
      <c r="B31" s="59" t="s">
        <v>628</v>
      </c>
      <c r="C31" s="131" t="s">
        <v>629</v>
      </c>
      <c r="D31" s="76">
        <v>78342599</v>
      </c>
      <c r="E31" s="77">
        <v>21776200</v>
      </c>
      <c r="F31" s="79">
        <f t="shared" si="0"/>
        <v>100118799</v>
      </c>
      <c r="G31" s="76">
        <v>78342599</v>
      </c>
      <c r="H31" s="77">
        <v>21776200</v>
      </c>
      <c r="I31" s="79">
        <f t="shared" si="1"/>
        <v>100118799</v>
      </c>
      <c r="J31" s="76">
        <v>15228043</v>
      </c>
      <c r="K31" s="77">
        <v>526272</v>
      </c>
      <c r="L31" s="77">
        <f t="shared" si="2"/>
        <v>15754315</v>
      </c>
      <c r="M31" s="39">
        <f t="shared" si="3"/>
        <v>0.15735621239323896</v>
      </c>
      <c r="N31" s="104">
        <v>14846542</v>
      </c>
      <c r="O31" s="105">
        <v>2916814</v>
      </c>
      <c r="P31" s="106">
        <f t="shared" si="4"/>
        <v>17763356</v>
      </c>
      <c r="Q31" s="39">
        <f t="shared" si="5"/>
        <v>0.17742278350742102</v>
      </c>
      <c r="R31" s="104">
        <v>0</v>
      </c>
      <c r="S31" s="106">
        <v>0</v>
      </c>
      <c r="T31" s="106">
        <f t="shared" si="6"/>
        <v>0</v>
      </c>
      <c r="U31" s="39">
        <f t="shared" si="7"/>
        <v>0</v>
      </c>
      <c r="V31" s="104">
        <v>0</v>
      </c>
      <c r="W31" s="106">
        <v>0</v>
      </c>
      <c r="X31" s="106">
        <f t="shared" si="8"/>
        <v>0</v>
      </c>
      <c r="Y31" s="39">
        <f t="shared" si="9"/>
        <v>0</v>
      </c>
      <c r="Z31" s="76">
        <f t="shared" si="10"/>
        <v>30074585</v>
      </c>
      <c r="AA31" s="77">
        <f t="shared" si="11"/>
        <v>3443086</v>
      </c>
      <c r="AB31" s="77">
        <f t="shared" si="12"/>
        <v>33517671</v>
      </c>
      <c r="AC31" s="39">
        <f t="shared" si="13"/>
        <v>0.33477899590065996</v>
      </c>
      <c r="AD31" s="76">
        <v>16984157</v>
      </c>
      <c r="AE31" s="77">
        <v>699689</v>
      </c>
      <c r="AF31" s="77">
        <f t="shared" si="14"/>
        <v>17683846</v>
      </c>
      <c r="AG31" s="39">
        <f t="shared" si="15"/>
        <v>0.429867211832866</v>
      </c>
      <c r="AH31" s="39">
        <f t="shared" si="16"/>
        <v>0.004496193870948684</v>
      </c>
      <c r="AI31" s="12">
        <v>87726642</v>
      </c>
      <c r="AJ31" s="12">
        <v>87726642</v>
      </c>
      <c r="AK31" s="12">
        <v>37710807</v>
      </c>
      <c r="AL31" s="12"/>
    </row>
    <row r="32" spans="1:38" s="13" customFormat="1" ht="12.75">
      <c r="A32" s="29" t="s">
        <v>96</v>
      </c>
      <c r="B32" s="59" t="s">
        <v>630</v>
      </c>
      <c r="C32" s="131" t="s">
        <v>631</v>
      </c>
      <c r="D32" s="76">
        <v>260415614</v>
      </c>
      <c r="E32" s="77">
        <v>68121500</v>
      </c>
      <c r="F32" s="78">
        <f t="shared" si="0"/>
        <v>328537114</v>
      </c>
      <c r="G32" s="76">
        <v>260415614</v>
      </c>
      <c r="H32" s="77">
        <v>68121500</v>
      </c>
      <c r="I32" s="79">
        <f t="shared" si="1"/>
        <v>328537114</v>
      </c>
      <c r="J32" s="76">
        <v>49732982</v>
      </c>
      <c r="K32" s="77">
        <v>2902174</v>
      </c>
      <c r="L32" s="77">
        <f t="shared" si="2"/>
        <v>52635156</v>
      </c>
      <c r="M32" s="39">
        <f t="shared" si="3"/>
        <v>0.16021068475082545</v>
      </c>
      <c r="N32" s="104">
        <v>68564409</v>
      </c>
      <c r="O32" s="105">
        <v>8713987</v>
      </c>
      <c r="P32" s="106">
        <f t="shared" si="4"/>
        <v>77278396</v>
      </c>
      <c r="Q32" s="39">
        <f t="shared" si="5"/>
        <v>0.23521968358192857</v>
      </c>
      <c r="R32" s="104">
        <v>0</v>
      </c>
      <c r="S32" s="106">
        <v>0</v>
      </c>
      <c r="T32" s="106">
        <f t="shared" si="6"/>
        <v>0</v>
      </c>
      <c r="U32" s="39">
        <f t="shared" si="7"/>
        <v>0</v>
      </c>
      <c r="V32" s="104">
        <v>0</v>
      </c>
      <c r="W32" s="106">
        <v>0</v>
      </c>
      <c r="X32" s="106">
        <f t="shared" si="8"/>
        <v>0</v>
      </c>
      <c r="Y32" s="39">
        <f t="shared" si="9"/>
        <v>0</v>
      </c>
      <c r="Z32" s="76">
        <f t="shared" si="10"/>
        <v>118297391</v>
      </c>
      <c r="AA32" s="77">
        <f t="shared" si="11"/>
        <v>11616161</v>
      </c>
      <c r="AB32" s="77">
        <f t="shared" si="12"/>
        <v>129913552</v>
      </c>
      <c r="AC32" s="39">
        <f t="shared" si="13"/>
        <v>0.395430368332754</v>
      </c>
      <c r="AD32" s="76">
        <v>52997986</v>
      </c>
      <c r="AE32" s="77">
        <v>6285583</v>
      </c>
      <c r="AF32" s="77">
        <f t="shared" si="14"/>
        <v>59283569</v>
      </c>
      <c r="AG32" s="39">
        <f t="shared" si="15"/>
        <v>0.36077013935366253</v>
      </c>
      <c r="AH32" s="39">
        <f t="shared" si="16"/>
        <v>0.3035381861034716</v>
      </c>
      <c r="AI32" s="12">
        <v>299793484</v>
      </c>
      <c r="AJ32" s="12">
        <v>300732032</v>
      </c>
      <c r="AK32" s="12">
        <v>108156537</v>
      </c>
      <c r="AL32" s="12"/>
    </row>
    <row r="33" spans="1:38" s="13" customFormat="1" ht="12.75">
      <c r="A33" s="29" t="s">
        <v>96</v>
      </c>
      <c r="B33" s="59" t="s">
        <v>632</v>
      </c>
      <c r="C33" s="131" t="s">
        <v>633</v>
      </c>
      <c r="D33" s="76">
        <v>607202762</v>
      </c>
      <c r="E33" s="77">
        <v>118021141</v>
      </c>
      <c r="F33" s="78">
        <f t="shared" si="0"/>
        <v>725223903</v>
      </c>
      <c r="G33" s="76">
        <v>619154594</v>
      </c>
      <c r="H33" s="77">
        <v>146811408</v>
      </c>
      <c r="I33" s="79">
        <f t="shared" si="1"/>
        <v>765966002</v>
      </c>
      <c r="J33" s="76">
        <v>110860111</v>
      </c>
      <c r="K33" s="77">
        <v>10830096</v>
      </c>
      <c r="L33" s="77">
        <f t="shared" si="2"/>
        <v>121690207</v>
      </c>
      <c r="M33" s="39">
        <f t="shared" si="3"/>
        <v>0.16779674042266088</v>
      </c>
      <c r="N33" s="104">
        <v>123043660</v>
      </c>
      <c r="O33" s="105">
        <v>47637534</v>
      </c>
      <c r="P33" s="106">
        <f t="shared" si="4"/>
        <v>170681194</v>
      </c>
      <c r="Q33" s="39">
        <f t="shared" si="5"/>
        <v>0.2353496531125781</v>
      </c>
      <c r="R33" s="104">
        <v>0</v>
      </c>
      <c r="S33" s="106">
        <v>0</v>
      </c>
      <c r="T33" s="106">
        <f t="shared" si="6"/>
        <v>0</v>
      </c>
      <c r="U33" s="39">
        <f t="shared" si="7"/>
        <v>0</v>
      </c>
      <c r="V33" s="104">
        <v>0</v>
      </c>
      <c r="W33" s="106">
        <v>0</v>
      </c>
      <c r="X33" s="106">
        <f t="shared" si="8"/>
        <v>0</v>
      </c>
      <c r="Y33" s="39">
        <f t="shared" si="9"/>
        <v>0</v>
      </c>
      <c r="Z33" s="76">
        <f t="shared" si="10"/>
        <v>233903771</v>
      </c>
      <c r="AA33" s="77">
        <f t="shared" si="11"/>
        <v>58467630</v>
      </c>
      <c r="AB33" s="77">
        <f t="shared" si="12"/>
        <v>292371401</v>
      </c>
      <c r="AC33" s="39">
        <f t="shared" si="13"/>
        <v>0.403146393535239</v>
      </c>
      <c r="AD33" s="76">
        <v>117446297</v>
      </c>
      <c r="AE33" s="77">
        <v>112149545</v>
      </c>
      <c r="AF33" s="77">
        <f t="shared" si="14"/>
        <v>229595842</v>
      </c>
      <c r="AG33" s="39">
        <f t="shared" si="15"/>
        <v>0.45674810798362997</v>
      </c>
      <c r="AH33" s="39">
        <f t="shared" si="16"/>
        <v>-0.2566015459461152</v>
      </c>
      <c r="AI33" s="12">
        <v>785601818</v>
      </c>
      <c r="AJ33" s="12">
        <v>875450161</v>
      </c>
      <c r="AK33" s="12">
        <v>358822144</v>
      </c>
      <c r="AL33" s="12"/>
    </row>
    <row r="34" spans="1:38" s="13" customFormat="1" ht="12.75">
      <c r="A34" s="29" t="s">
        <v>96</v>
      </c>
      <c r="B34" s="59" t="s">
        <v>64</v>
      </c>
      <c r="C34" s="131" t="s">
        <v>65</v>
      </c>
      <c r="D34" s="76">
        <v>965195863</v>
      </c>
      <c r="E34" s="77">
        <v>162912000</v>
      </c>
      <c r="F34" s="78">
        <f t="shared" si="0"/>
        <v>1128107863</v>
      </c>
      <c r="G34" s="76">
        <v>965290913</v>
      </c>
      <c r="H34" s="77">
        <v>165965500</v>
      </c>
      <c r="I34" s="79">
        <f t="shared" si="1"/>
        <v>1131256413</v>
      </c>
      <c r="J34" s="76">
        <v>191829137</v>
      </c>
      <c r="K34" s="77">
        <v>5863251</v>
      </c>
      <c r="L34" s="77">
        <f t="shared" si="2"/>
        <v>197692388</v>
      </c>
      <c r="M34" s="39">
        <f t="shared" si="3"/>
        <v>0.175242451971102</v>
      </c>
      <c r="N34" s="104">
        <v>295274418</v>
      </c>
      <c r="O34" s="105">
        <v>34842724</v>
      </c>
      <c r="P34" s="106">
        <f t="shared" si="4"/>
        <v>330117142</v>
      </c>
      <c r="Q34" s="39">
        <f t="shared" si="5"/>
        <v>0.29262905864525474</v>
      </c>
      <c r="R34" s="104">
        <v>0</v>
      </c>
      <c r="S34" s="106">
        <v>0</v>
      </c>
      <c r="T34" s="106">
        <f t="shared" si="6"/>
        <v>0</v>
      </c>
      <c r="U34" s="39">
        <f t="shared" si="7"/>
        <v>0</v>
      </c>
      <c r="V34" s="104">
        <v>0</v>
      </c>
      <c r="W34" s="106">
        <v>0</v>
      </c>
      <c r="X34" s="106">
        <f t="shared" si="8"/>
        <v>0</v>
      </c>
      <c r="Y34" s="39">
        <f t="shared" si="9"/>
        <v>0</v>
      </c>
      <c r="Z34" s="76">
        <f t="shared" si="10"/>
        <v>487103555</v>
      </c>
      <c r="AA34" s="77">
        <f t="shared" si="11"/>
        <v>40705975</v>
      </c>
      <c r="AB34" s="77">
        <f t="shared" si="12"/>
        <v>527809530</v>
      </c>
      <c r="AC34" s="39">
        <f t="shared" si="13"/>
        <v>0.46787151061635673</v>
      </c>
      <c r="AD34" s="76">
        <v>214298641</v>
      </c>
      <c r="AE34" s="77">
        <v>36603936</v>
      </c>
      <c r="AF34" s="77">
        <f t="shared" si="14"/>
        <v>250902577</v>
      </c>
      <c r="AG34" s="39">
        <f t="shared" si="15"/>
        <v>0.41935682632129784</v>
      </c>
      <c r="AH34" s="39">
        <f t="shared" si="16"/>
        <v>0.31571841926517963</v>
      </c>
      <c r="AI34" s="12">
        <v>1035007809</v>
      </c>
      <c r="AJ34" s="12">
        <v>1059001502</v>
      </c>
      <c r="AK34" s="12">
        <v>434037590</v>
      </c>
      <c r="AL34" s="12"/>
    </row>
    <row r="35" spans="1:38" s="13" customFormat="1" ht="12.75">
      <c r="A35" s="29" t="s">
        <v>96</v>
      </c>
      <c r="B35" s="59" t="s">
        <v>634</v>
      </c>
      <c r="C35" s="131" t="s">
        <v>635</v>
      </c>
      <c r="D35" s="76">
        <v>406740085</v>
      </c>
      <c r="E35" s="77">
        <v>81337000</v>
      </c>
      <c r="F35" s="78">
        <f t="shared" si="0"/>
        <v>488077085</v>
      </c>
      <c r="G35" s="76">
        <v>406740085</v>
      </c>
      <c r="H35" s="77">
        <v>81337000</v>
      </c>
      <c r="I35" s="79">
        <f t="shared" si="1"/>
        <v>488077085</v>
      </c>
      <c r="J35" s="76">
        <v>87741684</v>
      </c>
      <c r="K35" s="77">
        <v>9792367</v>
      </c>
      <c r="L35" s="77">
        <f t="shared" si="2"/>
        <v>97534051</v>
      </c>
      <c r="M35" s="39">
        <f t="shared" si="3"/>
        <v>0.19983329272670114</v>
      </c>
      <c r="N35" s="104">
        <v>84169848</v>
      </c>
      <c r="O35" s="105">
        <v>10389276</v>
      </c>
      <c r="P35" s="106">
        <f t="shared" si="4"/>
        <v>94559124</v>
      </c>
      <c r="Q35" s="39">
        <f t="shared" si="5"/>
        <v>0.193738093645597</v>
      </c>
      <c r="R35" s="104">
        <v>0</v>
      </c>
      <c r="S35" s="106">
        <v>0</v>
      </c>
      <c r="T35" s="106">
        <f t="shared" si="6"/>
        <v>0</v>
      </c>
      <c r="U35" s="39">
        <f t="shared" si="7"/>
        <v>0</v>
      </c>
      <c r="V35" s="104">
        <v>0</v>
      </c>
      <c r="W35" s="106">
        <v>0</v>
      </c>
      <c r="X35" s="106">
        <f t="shared" si="8"/>
        <v>0</v>
      </c>
      <c r="Y35" s="39">
        <f t="shared" si="9"/>
        <v>0</v>
      </c>
      <c r="Z35" s="76">
        <f t="shared" si="10"/>
        <v>171911532</v>
      </c>
      <c r="AA35" s="77">
        <f t="shared" si="11"/>
        <v>20181643</v>
      </c>
      <c r="AB35" s="77">
        <f t="shared" si="12"/>
        <v>192093175</v>
      </c>
      <c r="AC35" s="39">
        <f t="shared" si="13"/>
        <v>0.39357138637229816</v>
      </c>
      <c r="AD35" s="76">
        <v>73972306</v>
      </c>
      <c r="AE35" s="77">
        <v>6163445</v>
      </c>
      <c r="AF35" s="77">
        <f t="shared" si="14"/>
        <v>80135751</v>
      </c>
      <c r="AG35" s="39">
        <f t="shared" si="15"/>
        <v>0.35529101801751434</v>
      </c>
      <c r="AH35" s="39">
        <f t="shared" si="16"/>
        <v>0.17998674524183356</v>
      </c>
      <c r="AI35" s="12">
        <v>413584908</v>
      </c>
      <c r="AJ35" s="12">
        <v>427052846</v>
      </c>
      <c r="AK35" s="12">
        <v>146943003</v>
      </c>
      <c r="AL35" s="12"/>
    </row>
    <row r="36" spans="1:38" s="13" customFormat="1" ht="12.75">
      <c r="A36" s="29" t="s">
        <v>96</v>
      </c>
      <c r="B36" s="59" t="s">
        <v>636</v>
      </c>
      <c r="C36" s="131" t="s">
        <v>637</v>
      </c>
      <c r="D36" s="76">
        <v>330968922</v>
      </c>
      <c r="E36" s="77">
        <v>44081000</v>
      </c>
      <c r="F36" s="78">
        <f t="shared" si="0"/>
        <v>375049922</v>
      </c>
      <c r="G36" s="76">
        <v>330968922</v>
      </c>
      <c r="H36" s="77">
        <v>44081000</v>
      </c>
      <c r="I36" s="79">
        <f t="shared" si="1"/>
        <v>375049922</v>
      </c>
      <c r="J36" s="76">
        <v>56282331</v>
      </c>
      <c r="K36" s="77">
        <v>5810021</v>
      </c>
      <c r="L36" s="77">
        <f t="shared" si="2"/>
        <v>62092352</v>
      </c>
      <c r="M36" s="39">
        <f t="shared" si="3"/>
        <v>0.16555756542724998</v>
      </c>
      <c r="N36" s="104">
        <v>77603954</v>
      </c>
      <c r="O36" s="105">
        <v>9389208</v>
      </c>
      <c r="P36" s="106">
        <f t="shared" si="4"/>
        <v>86993162</v>
      </c>
      <c r="Q36" s="39">
        <f t="shared" si="5"/>
        <v>0.23195088679421189</v>
      </c>
      <c r="R36" s="104">
        <v>0</v>
      </c>
      <c r="S36" s="106">
        <v>0</v>
      </c>
      <c r="T36" s="106">
        <f t="shared" si="6"/>
        <v>0</v>
      </c>
      <c r="U36" s="39">
        <f t="shared" si="7"/>
        <v>0</v>
      </c>
      <c r="V36" s="104">
        <v>0</v>
      </c>
      <c r="W36" s="106">
        <v>0</v>
      </c>
      <c r="X36" s="106">
        <f t="shared" si="8"/>
        <v>0</v>
      </c>
      <c r="Y36" s="39">
        <f t="shared" si="9"/>
        <v>0</v>
      </c>
      <c r="Z36" s="76">
        <f t="shared" si="10"/>
        <v>133886285</v>
      </c>
      <c r="AA36" s="77">
        <f t="shared" si="11"/>
        <v>15199229</v>
      </c>
      <c r="AB36" s="77">
        <f t="shared" si="12"/>
        <v>149085514</v>
      </c>
      <c r="AC36" s="39">
        <f t="shared" si="13"/>
        <v>0.39750845222146186</v>
      </c>
      <c r="AD36" s="76">
        <v>73860678</v>
      </c>
      <c r="AE36" s="77">
        <v>18192560</v>
      </c>
      <c r="AF36" s="77">
        <f t="shared" si="14"/>
        <v>92053238</v>
      </c>
      <c r="AG36" s="39">
        <f t="shared" si="15"/>
        <v>0.4193129905646889</v>
      </c>
      <c r="AH36" s="39">
        <f t="shared" si="16"/>
        <v>-0.05496901695082146</v>
      </c>
      <c r="AI36" s="12">
        <v>392845871</v>
      </c>
      <c r="AJ36" s="12">
        <v>388116489</v>
      </c>
      <c r="AK36" s="12">
        <v>164725377</v>
      </c>
      <c r="AL36" s="12"/>
    </row>
    <row r="37" spans="1:38" s="13" customFormat="1" ht="12.75">
      <c r="A37" s="29" t="s">
        <v>96</v>
      </c>
      <c r="B37" s="59" t="s">
        <v>638</v>
      </c>
      <c r="C37" s="131" t="s">
        <v>639</v>
      </c>
      <c r="D37" s="76">
        <v>471618100</v>
      </c>
      <c r="E37" s="77">
        <v>63011100</v>
      </c>
      <c r="F37" s="78">
        <f t="shared" si="0"/>
        <v>534629200</v>
      </c>
      <c r="G37" s="76">
        <v>471618100</v>
      </c>
      <c r="H37" s="77">
        <v>66517100</v>
      </c>
      <c r="I37" s="79">
        <f t="shared" si="1"/>
        <v>538135200</v>
      </c>
      <c r="J37" s="76">
        <v>107774330</v>
      </c>
      <c r="K37" s="77">
        <v>7950663</v>
      </c>
      <c r="L37" s="77">
        <f t="shared" si="2"/>
        <v>115724993</v>
      </c>
      <c r="M37" s="39">
        <f t="shared" si="3"/>
        <v>0.21645842202408697</v>
      </c>
      <c r="N37" s="104">
        <v>121272657</v>
      </c>
      <c r="O37" s="105">
        <v>21087283</v>
      </c>
      <c r="P37" s="106">
        <f t="shared" si="4"/>
        <v>142359940</v>
      </c>
      <c r="Q37" s="39">
        <f t="shared" si="5"/>
        <v>0.26627789877545033</v>
      </c>
      <c r="R37" s="104">
        <v>0</v>
      </c>
      <c r="S37" s="106">
        <v>0</v>
      </c>
      <c r="T37" s="106">
        <f t="shared" si="6"/>
        <v>0</v>
      </c>
      <c r="U37" s="39">
        <f t="shared" si="7"/>
        <v>0</v>
      </c>
      <c r="V37" s="104">
        <v>0</v>
      </c>
      <c r="W37" s="106">
        <v>0</v>
      </c>
      <c r="X37" s="106">
        <f t="shared" si="8"/>
        <v>0</v>
      </c>
      <c r="Y37" s="39">
        <f t="shared" si="9"/>
        <v>0</v>
      </c>
      <c r="Z37" s="76">
        <f t="shared" si="10"/>
        <v>229046987</v>
      </c>
      <c r="AA37" s="77">
        <f t="shared" si="11"/>
        <v>29037946</v>
      </c>
      <c r="AB37" s="77">
        <f t="shared" si="12"/>
        <v>258084933</v>
      </c>
      <c r="AC37" s="39">
        <f t="shared" si="13"/>
        <v>0.4827363207995373</v>
      </c>
      <c r="AD37" s="76">
        <v>115859367</v>
      </c>
      <c r="AE37" s="77">
        <v>8208561</v>
      </c>
      <c r="AF37" s="77">
        <f t="shared" si="14"/>
        <v>124067928</v>
      </c>
      <c r="AG37" s="39">
        <f t="shared" si="15"/>
        <v>0.4387643327586599</v>
      </c>
      <c r="AH37" s="39">
        <f t="shared" si="16"/>
        <v>0.1474354597104257</v>
      </c>
      <c r="AI37" s="12">
        <v>489820220</v>
      </c>
      <c r="AJ37" s="12">
        <v>483769000</v>
      </c>
      <c r="AK37" s="12">
        <v>214915642</v>
      </c>
      <c r="AL37" s="12"/>
    </row>
    <row r="38" spans="1:38" s="13" customFormat="1" ht="12.75">
      <c r="A38" s="29" t="s">
        <v>115</v>
      </c>
      <c r="B38" s="59" t="s">
        <v>640</v>
      </c>
      <c r="C38" s="131" t="s">
        <v>641</v>
      </c>
      <c r="D38" s="76">
        <v>186599162</v>
      </c>
      <c r="E38" s="77">
        <v>19000000</v>
      </c>
      <c r="F38" s="78">
        <f t="shared" si="0"/>
        <v>205599162</v>
      </c>
      <c r="G38" s="76">
        <v>186599162</v>
      </c>
      <c r="H38" s="77">
        <v>19000000</v>
      </c>
      <c r="I38" s="79">
        <f t="shared" si="1"/>
        <v>205599162</v>
      </c>
      <c r="J38" s="76">
        <v>31984902</v>
      </c>
      <c r="K38" s="77">
        <v>217961</v>
      </c>
      <c r="L38" s="77">
        <f t="shared" si="2"/>
        <v>32202863</v>
      </c>
      <c r="M38" s="39">
        <f t="shared" si="3"/>
        <v>0.1566293494912202</v>
      </c>
      <c r="N38" s="104">
        <v>35223248</v>
      </c>
      <c r="O38" s="105">
        <v>43766</v>
      </c>
      <c r="P38" s="106">
        <f t="shared" si="4"/>
        <v>35267014</v>
      </c>
      <c r="Q38" s="39">
        <f t="shared" si="5"/>
        <v>0.17153286840731383</v>
      </c>
      <c r="R38" s="104">
        <v>0</v>
      </c>
      <c r="S38" s="106">
        <v>0</v>
      </c>
      <c r="T38" s="106">
        <f t="shared" si="6"/>
        <v>0</v>
      </c>
      <c r="U38" s="39">
        <f t="shared" si="7"/>
        <v>0</v>
      </c>
      <c r="V38" s="104">
        <v>0</v>
      </c>
      <c r="W38" s="106">
        <v>0</v>
      </c>
      <c r="X38" s="106">
        <f t="shared" si="8"/>
        <v>0</v>
      </c>
      <c r="Y38" s="39">
        <f t="shared" si="9"/>
        <v>0</v>
      </c>
      <c r="Z38" s="76">
        <f t="shared" si="10"/>
        <v>67208150</v>
      </c>
      <c r="AA38" s="77">
        <f t="shared" si="11"/>
        <v>261727</v>
      </c>
      <c r="AB38" s="77">
        <f t="shared" si="12"/>
        <v>67469877</v>
      </c>
      <c r="AC38" s="39">
        <f t="shared" si="13"/>
        <v>0.32816221789853406</v>
      </c>
      <c r="AD38" s="76">
        <v>50503779</v>
      </c>
      <c r="AE38" s="77">
        <v>5067448</v>
      </c>
      <c r="AF38" s="77">
        <f t="shared" si="14"/>
        <v>55571227</v>
      </c>
      <c r="AG38" s="39">
        <f t="shared" si="15"/>
        <v>0.3932936373314401</v>
      </c>
      <c r="AH38" s="39">
        <f t="shared" si="16"/>
        <v>-0.365372767457519</v>
      </c>
      <c r="AI38" s="12">
        <v>251574286</v>
      </c>
      <c r="AJ38" s="12">
        <v>257769822</v>
      </c>
      <c r="AK38" s="12">
        <v>98942566</v>
      </c>
      <c r="AL38" s="12"/>
    </row>
    <row r="39" spans="1:38" s="55" customFormat="1" ht="12.75">
      <c r="A39" s="60"/>
      <c r="B39" s="61" t="s">
        <v>642</v>
      </c>
      <c r="C39" s="135"/>
      <c r="D39" s="80">
        <f>SUM(D31:D38)</f>
        <v>3307083107</v>
      </c>
      <c r="E39" s="81">
        <f>SUM(E31:E38)</f>
        <v>578259941</v>
      </c>
      <c r="F39" s="89">
        <f t="shared" si="0"/>
        <v>3885343048</v>
      </c>
      <c r="G39" s="80">
        <f>SUM(G31:G38)</f>
        <v>3319129989</v>
      </c>
      <c r="H39" s="81">
        <f>SUM(H31:H38)</f>
        <v>613609708</v>
      </c>
      <c r="I39" s="82">
        <f t="shared" si="1"/>
        <v>3932739697</v>
      </c>
      <c r="J39" s="80">
        <f>SUM(J31:J38)</f>
        <v>651433520</v>
      </c>
      <c r="K39" s="81">
        <f>SUM(K31:K38)</f>
        <v>43892805</v>
      </c>
      <c r="L39" s="81">
        <f t="shared" si="2"/>
        <v>695326325</v>
      </c>
      <c r="M39" s="43">
        <f t="shared" si="3"/>
        <v>0.17896137262781023</v>
      </c>
      <c r="N39" s="110">
        <f>SUM(N31:N38)</f>
        <v>819998736</v>
      </c>
      <c r="O39" s="111">
        <f>SUM(O31:O38)</f>
        <v>135020592</v>
      </c>
      <c r="P39" s="112">
        <f t="shared" si="4"/>
        <v>955019328</v>
      </c>
      <c r="Q39" s="43">
        <f t="shared" si="5"/>
        <v>0.2458005165056406</v>
      </c>
      <c r="R39" s="110">
        <f>SUM(R31:R38)</f>
        <v>0</v>
      </c>
      <c r="S39" s="112">
        <f>SUM(S31:S38)</f>
        <v>0</v>
      </c>
      <c r="T39" s="112">
        <f t="shared" si="6"/>
        <v>0</v>
      </c>
      <c r="U39" s="43">
        <f t="shared" si="7"/>
        <v>0</v>
      </c>
      <c r="V39" s="110">
        <f>SUM(V31:V38)</f>
        <v>0</v>
      </c>
      <c r="W39" s="112">
        <f>SUM(W31:W38)</f>
        <v>0</v>
      </c>
      <c r="X39" s="112">
        <f t="shared" si="8"/>
        <v>0</v>
      </c>
      <c r="Y39" s="43">
        <f t="shared" si="9"/>
        <v>0</v>
      </c>
      <c r="Z39" s="80">
        <f t="shared" si="10"/>
        <v>1471432256</v>
      </c>
      <c r="AA39" s="81">
        <f t="shared" si="11"/>
        <v>178913397</v>
      </c>
      <c r="AB39" s="81">
        <f t="shared" si="12"/>
        <v>1650345653</v>
      </c>
      <c r="AC39" s="43">
        <f t="shared" si="13"/>
        <v>0.42476188913345087</v>
      </c>
      <c r="AD39" s="80">
        <f>SUM(AD31:AD38)</f>
        <v>715923211</v>
      </c>
      <c r="AE39" s="81">
        <f>SUM(AE31:AE38)</f>
        <v>193370767</v>
      </c>
      <c r="AF39" s="81">
        <f t="shared" si="14"/>
        <v>909293978</v>
      </c>
      <c r="AG39" s="43">
        <f t="shared" si="15"/>
        <v>0.41647294767217075</v>
      </c>
      <c r="AH39" s="43">
        <f t="shared" si="16"/>
        <v>0.05028665217884032</v>
      </c>
      <c r="AI39" s="62">
        <f>SUM(AI31:AI38)</f>
        <v>3755955038</v>
      </c>
      <c r="AJ39" s="62">
        <f>SUM(AJ31:AJ38)</f>
        <v>3879618494</v>
      </c>
      <c r="AK39" s="62">
        <f>SUM(AK31:AK38)</f>
        <v>1564253666</v>
      </c>
      <c r="AL39" s="62"/>
    </row>
    <row r="40" spans="1:38" s="13" customFormat="1" ht="12.75">
      <c r="A40" s="29" t="s">
        <v>96</v>
      </c>
      <c r="B40" s="59" t="s">
        <v>643</v>
      </c>
      <c r="C40" s="131" t="s">
        <v>644</v>
      </c>
      <c r="D40" s="76">
        <v>34920047</v>
      </c>
      <c r="E40" s="77">
        <v>13415996</v>
      </c>
      <c r="F40" s="78">
        <f t="shared" si="0"/>
        <v>48336043</v>
      </c>
      <c r="G40" s="76">
        <v>34920047</v>
      </c>
      <c r="H40" s="77">
        <v>13415996</v>
      </c>
      <c r="I40" s="79">
        <f t="shared" si="1"/>
        <v>48336043</v>
      </c>
      <c r="J40" s="76">
        <v>2289603</v>
      </c>
      <c r="K40" s="77">
        <v>3100172</v>
      </c>
      <c r="L40" s="77">
        <f t="shared" si="2"/>
        <v>5389775</v>
      </c>
      <c r="M40" s="39">
        <f t="shared" si="3"/>
        <v>0.11150633493105755</v>
      </c>
      <c r="N40" s="104">
        <v>4438762</v>
      </c>
      <c r="O40" s="105">
        <v>1080416</v>
      </c>
      <c r="P40" s="106">
        <f t="shared" si="4"/>
        <v>5519178</v>
      </c>
      <c r="Q40" s="39">
        <f t="shared" si="5"/>
        <v>0.11418348829257703</v>
      </c>
      <c r="R40" s="104">
        <v>0</v>
      </c>
      <c r="S40" s="106">
        <v>0</v>
      </c>
      <c r="T40" s="106">
        <f t="shared" si="6"/>
        <v>0</v>
      </c>
      <c r="U40" s="39">
        <f t="shared" si="7"/>
        <v>0</v>
      </c>
      <c r="V40" s="104">
        <v>0</v>
      </c>
      <c r="W40" s="106">
        <v>0</v>
      </c>
      <c r="X40" s="106">
        <f t="shared" si="8"/>
        <v>0</v>
      </c>
      <c r="Y40" s="39">
        <f t="shared" si="9"/>
        <v>0</v>
      </c>
      <c r="Z40" s="76">
        <f t="shared" si="10"/>
        <v>6728365</v>
      </c>
      <c r="AA40" s="77">
        <f t="shared" si="11"/>
        <v>4180588</v>
      </c>
      <c r="AB40" s="77">
        <f t="shared" si="12"/>
        <v>10908953</v>
      </c>
      <c r="AC40" s="39">
        <f t="shared" si="13"/>
        <v>0.2256898232236346</v>
      </c>
      <c r="AD40" s="76">
        <v>5661019</v>
      </c>
      <c r="AE40" s="77">
        <v>1968884</v>
      </c>
      <c r="AF40" s="77">
        <f t="shared" si="14"/>
        <v>7629903</v>
      </c>
      <c r="AG40" s="39">
        <f t="shared" si="15"/>
        <v>0.27217014860084937</v>
      </c>
      <c r="AH40" s="39">
        <f t="shared" si="16"/>
        <v>-0.2766385103454133</v>
      </c>
      <c r="AI40" s="12">
        <v>46393611</v>
      </c>
      <c r="AJ40" s="12">
        <v>46393611</v>
      </c>
      <c r="AK40" s="12">
        <v>12626956</v>
      </c>
      <c r="AL40" s="12"/>
    </row>
    <row r="41" spans="1:38" s="13" customFormat="1" ht="12.75">
      <c r="A41" s="29" t="s">
        <v>96</v>
      </c>
      <c r="B41" s="59" t="s">
        <v>645</v>
      </c>
      <c r="C41" s="131" t="s">
        <v>646</v>
      </c>
      <c r="D41" s="76">
        <v>39002259</v>
      </c>
      <c r="E41" s="77">
        <v>8702250</v>
      </c>
      <c r="F41" s="78">
        <f t="shared" si="0"/>
        <v>47704509</v>
      </c>
      <c r="G41" s="76">
        <v>39002259</v>
      </c>
      <c r="H41" s="77">
        <v>8702250</v>
      </c>
      <c r="I41" s="79">
        <f t="shared" si="1"/>
        <v>47704509</v>
      </c>
      <c r="J41" s="76">
        <v>7520368</v>
      </c>
      <c r="K41" s="77">
        <v>980978</v>
      </c>
      <c r="L41" s="77">
        <f t="shared" si="2"/>
        <v>8501346</v>
      </c>
      <c r="M41" s="39">
        <f t="shared" si="3"/>
        <v>0.17820843727791014</v>
      </c>
      <c r="N41" s="104">
        <v>6816183</v>
      </c>
      <c r="O41" s="105">
        <v>1995941</v>
      </c>
      <c r="P41" s="106">
        <f t="shared" si="4"/>
        <v>8812124</v>
      </c>
      <c r="Q41" s="39">
        <f t="shared" si="5"/>
        <v>0.1847230835139714</v>
      </c>
      <c r="R41" s="104">
        <v>0</v>
      </c>
      <c r="S41" s="106">
        <v>0</v>
      </c>
      <c r="T41" s="106">
        <f t="shared" si="6"/>
        <v>0</v>
      </c>
      <c r="U41" s="39">
        <f t="shared" si="7"/>
        <v>0</v>
      </c>
      <c r="V41" s="104">
        <v>0</v>
      </c>
      <c r="W41" s="106">
        <v>0</v>
      </c>
      <c r="X41" s="106">
        <f t="shared" si="8"/>
        <v>0</v>
      </c>
      <c r="Y41" s="39">
        <f t="shared" si="9"/>
        <v>0</v>
      </c>
      <c r="Z41" s="76">
        <f t="shared" si="10"/>
        <v>14336551</v>
      </c>
      <c r="AA41" s="77">
        <f t="shared" si="11"/>
        <v>2976919</v>
      </c>
      <c r="AB41" s="77">
        <f t="shared" si="12"/>
        <v>17313470</v>
      </c>
      <c r="AC41" s="39">
        <f t="shared" si="13"/>
        <v>0.3629315207918815</v>
      </c>
      <c r="AD41" s="76">
        <v>8579281</v>
      </c>
      <c r="AE41" s="77">
        <v>532353</v>
      </c>
      <c r="AF41" s="77">
        <f t="shared" si="14"/>
        <v>9111634</v>
      </c>
      <c r="AG41" s="39">
        <f t="shared" si="15"/>
        <v>0.4825112789281265</v>
      </c>
      <c r="AH41" s="39">
        <f t="shared" si="16"/>
        <v>-0.03287116229646625</v>
      </c>
      <c r="AI41" s="12">
        <v>39326432</v>
      </c>
      <c r="AJ41" s="12">
        <v>45054009</v>
      </c>
      <c r="AK41" s="12">
        <v>18975447</v>
      </c>
      <c r="AL41" s="12"/>
    </row>
    <row r="42" spans="1:38" s="13" customFormat="1" ht="12.75">
      <c r="A42" s="29" t="s">
        <v>96</v>
      </c>
      <c r="B42" s="59" t="s">
        <v>647</v>
      </c>
      <c r="C42" s="131" t="s">
        <v>648</v>
      </c>
      <c r="D42" s="76">
        <v>173208241</v>
      </c>
      <c r="E42" s="77">
        <v>53443000</v>
      </c>
      <c r="F42" s="78">
        <f t="shared" si="0"/>
        <v>226651241</v>
      </c>
      <c r="G42" s="76">
        <v>173208241</v>
      </c>
      <c r="H42" s="77">
        <v>53443000</v>
      </c>
      <c r="I42" s="79">
        <f t="shared" si="1"/>
        <v>226651241</v>
      </c>
      <c r="J42" s="76">
        <v>31828714</v>
      </c>
      <c r="K42" s="77">
        <v>2746078</v>
      </c>
      <c r="L42" s="77">
        <f t="shared" si="2"/>
        <v>34574792</v>
      </c>
      <c r="M42" s="39">
        <f t="shared" si="3"/>
        <v>0.15254622850267122</v>
      </c>
      <c r="N42" s="104">
        <v>35840205</v>
      </c>
      <c r="O42" s="105">
        <v>5139114</v>
      </c>
      <c r="P42" s="106">
        <f t="shared" si="4"/>
        <v>40979319</v>
      </c>
      <c r="Q42" s="39">
        <f t="shared" si="5"/>
        <v>0.18080341770553113</v>
      </c>
      <c r="R42" s="104">
        <v>0</v>
      </c>
      <c r="S42" s="106">
        <v>0</v>
      </c>
      <c r="T42" s="106">
        <f t="shared" si="6"/>
        <v>0</v>
      </c>
      <c r="U42" s="39">
        <f t="shared" si="7"/>
        <v>0</v>
      </c>
      <c r="V42" s="104">
        <v>0</v>
      </c>
      <c r="W42" s="106">
        <v>0</v>
      </c>
      <c r="X42" s="106">
        <f t="shared" si="8"/>
        <v>0</v>
      </c>
      <c r="Y42" s="39">
        <f t="shared" si="9"/>
        <v>0</v>
      </c>
      <c r="Z42" s="76">
        <f t="shared" si="10"/>
        <v>67668919</v>
      </c>
      <c r="AA42" s="77">
        <f t="shared" si="11"/>
        <v>7885192</v>
      </c>
      <c r="AB42" s="77">
        <f t="shared" si="12"/>
        <v>75554111</v>
      </c>
      <c r="AC42" s="39">
        <f t="shared" si="13"/>
        <v>0.33334964620820234</v>
      </c>
      <c r="AD42" s="76">
        <v>30891581</v>
      </c>
      <c r="AE42" s="77">
        <v>19236514</v>
      </c>
      <c r="AF42" s="77">
        <f t="shared" si="14"/>
        <v>50128095</v>
      </c>
      <c r="AG42" s="39">
        <f t="shared" si="15"/>
        <v>0.3957193596756834</v>
      </c>
      <c r="AH42" s="39">
        <f t="shared" si="16"/>
        <v>-0.18250795287552823</v>
      </c>
      <c r="AI42" s="12">
        <v>217115228</v>
      </c>
      <c r="AJ42" s="12">
        <v>211710142</v>
      </c>
      <c r="AK42" s="12">
        <v>85916699</v>
      </c>
      <c r="AL42" s="12"/>
    </row>
    <row r="43" spans="1:38" s="13" customFormat="1" ht="12.75">
      <c r="A43" s="29" t="s">
        <v>115</v>
      </c>
      <c r="B43" s="59" t="s">
        <v>649</v>
      </c>
      <c r="C43" s="131" t="s">
        <v>650</v>
      </c>
      <c r="D43" s="76">
        <v>51745662</v>
      </c>
      <c r="E43" s="77">
        <v>100000</v>
      </c>
      <c r="F43" s="79">
        <f t="shared" si="0"/>
        <v>51845662</v>
      </c>
      <c r="G43" s="76">
        <v>51745662</v>
      </c>
      <c r="H43" s="77">
        <v>100000</v>
      </c>
      <c r="I43" s="78">
        <f t="shared" si="1"/>
        <v>51845662</v>
      </c>
      <c r="J43" s="76">
        <v>12001151</v>
      </c>
      <c r="K43" s="90">
        <v>45538</v>
      </c>
      <c r="L43" s="77">
        <f t="shared" si="2"/>
        <v>12046689</v>
      </c>
      <c r="M43" s="39">
        <f t="shared" si="3"/>
        <v>0.23235673989465117</v>
      </c>
      <c r="N43" s="104">
        <v>15014488</v>
      </c>
      <c r="O43" s="105">
        <v>120437</v>
      </c>
      <c r="P43" s="106">
        <f t="shared" si="4"/>
        <v>15134925</v>
      </c>
      <c r="Q43" s="39">
        <f t="shared" si="5"/>
        <v>0.29192268776508246</v>
      </c>
      <c r="R43" s="104">
        <v>0</v>
      </c>
      <c r="S43" s="106">
        <v>0</v>
      </c>
      <c r="T43" s="106">
        <f t="shared" si="6"/>
        <v>0</v>
      </c>
      <c r="U43" s="39">
        <f t="shared" si="7"/>
        <v>0</v>
      </c>
      <c r="V43" s="104">
        <v>0</v>
      </c>
      <c r="W43" s="106">
        <v>0</v>
      </c>
      <c r="X43" s="106">
        <f t="shared" si="8"/>
        <v>0</v>
      </c>
      <c r="Y43" s="39">
        <f t="shared" si="9"/>
        <v>0</v>
      </c>
      <c r="Z43" s="76">
        <f t="shared" si="10"/>
        <v>27015639</v>
      </c>
      <c r="AA43" s="77">
        <f t="shared" si="11"/>
        <v>165975</v>
      </c>
      <c r="AB43" s="77">
        <f t="shared" si="12"/>
        <v>27181614</v>
      </c>
      <c r="AC43" s="39">
        <f t="shared" si="13"/>
        <v>0.5242794276597336</v>
      </c>
      <c r="AD43" s="76">
        <v>14714456</v>
      </c>
      <c r="AE43" s="77">
        <v>1641255</v>
      </c>
      <c r="AF43" s="77">
        <f t="shared" si="14"/>
        <v>16355711</v>
      </c>
      <c r="AG43" s="39">
        <f t="shared" si="15"/>
        <v>0.5173679956292394</v>
      </c>
      <c r="AH43" s="39">
        <f t="shared" si="16"/>
        <v>-0.07463973898780674</v>
      </c>
      <c r="AI43" s="12">
        <v>64834482</v>
      </c>
      <c r="AJ43" s="12">
        <v>82533800</v>
      </c>
      <c r="AK43" s="12">
        <v>33543286</v>
      </c>
      <c r="AL43" s="12"/>
    </row>
    <row r="44" spans="1:38" s="55" customFormat="1" ht="12.75">
      <c r="A44" s="60"/>
      <c r="B44" s="61" t="s">
        <v>651</v>
      </c>
      <c r="C44" s="135"/>
      <c r="D44" s="80">
        <f>SUM(D40:D43)</f>
        <v>298876209</v>
      </c>
      <c r="E44" s="81">
        <f>SUM(E40:E43)</f>
        <v>75661246</v>
      </c>
      <c r="F44" s="82">
        <f t="shared" si="0"/>
        <v>374537455</v>
      </c>
      <c r="G44" s="80">
        <f>SUM(G40:G43)</f>
        <v>298876209</v>
      </c>
      <c r="H44" s="81">
        <f>SUM(H40:H43)</f>
        <v>75661246</v>
      </c>
      <c r="I44" s="89">
        <f t="shared" si="1"/>
        <v>374537455</v>
      </c>
      <c r="J44" s="80">
        <f>SUM(J40:J43)</f>
        <v>53639836</v>
      </c>
      <c r="K44" s="91">
        <f>SUM(K40:K43)</f>
        <v>6872766</v>
      </c>
      <c r="L44" s="81">
        <f t="shared" si="2"/>
        <v>60512602</v>
      </c>
      <c r="M44" s="43">
        <f t="shared" si="3"/>
        <v>0.16156622306305787</v>
      </c>
      <c r="N44" s="110">
        <f>SUM(N40:N43)</f>
        <v>62109638</v>
      </c>
      <c r="O44" s="111">
        <f>SUM(O40:O43)</f>
        <v>8335908</v>
      </c>
      <c r="P44" s="112">
        <f t="shared" si="4"/>
        <v>70445546</v>
      </c>
      <c r="Q44" s="43">
        <f t="shared" si="5"/>
        <v>0.188086785605995</v>
      </c>
      <c r="R44" s="110">
        <f>SUM(R40:R43)</f>
        <v>0</v>
      </c>
      <c r="S44" s="112">
        <f>SUM(S40:S43)</f>
        <v>0</v>
      </c>
      <c r="T44" s="112">
        <f t="shared" si="6"/>
        <v>0</v>
      </c>
      <c r="U44" s="43">
        <f t="shared" si="7"/>
        <v>0</v>
      </c>
      <c r="V44" s="110">
        <f>SUM(V40:V43)</f>
        <v>0</v>
      </c>
      <c r="W44" s="112">
        <f>SUM(W40:W43)</f>
        <v>0</v>
      </c>
      <c r="X44" s="112">
        <f t="shared" si="8"/>
        <v>0</v>
      </c>
      <c r="Y44" s="43">
        <f t="shared" si="9"/>
        <v>0</v>
      </c>
      <c r="Z44" s="80">
        <f t="shared" si="10"/>
        <v>115749474</v>
      </c>
      <c r="AA44" s="81">
        <f t="shared" si="11"/>
        <v>15208674</v>
      </c>
      <c r="AB44" s="81">
        <f t="shared" si="12"/>
        <v>130958148</v>
      </c>
      <c r="AC44" s="43">
        <f t="shared" si="13"/>
        <v>0.34965300866905286</v>
      </c>
      <c r="AD44" s="80">
        <f>SUM(AD40:AD43)</f>
        <v>59846337</v>
      </c>
      <c r="AE44" s="81">
        <f>SUM(AE40:AE43)</f>
        <v>23379006</v>
      </c>
      <c r="AF44" s="81">
        <f t="shared" si="14"/>
        <v>83225343</v>
      </c>
      <c r="AG44" s="43">
        <f t="shared" si="15"/>
        <v>0.41086433346068585</v>
      </c>
      <c r="AH44" s="43">
        <f t="shared" si="16"/>
        <v>-0.153556555483346</v>
      </c>
      <c r="AI44" s="62">
        <f>SUM(AI40:AI43)</f>
        <v>367669753</v>
      </c>
      <c r="AJ44" s="62">
        <f>SUM(AJ40:AJ43)</f>
        <v>385691562</v>
      </c>
      <c r="AK44" s="62">
        <f>SUM(AK40:AK43)</f>
        <v>151062388</v>
      </c>
      <c r="AL44" s="62"/>
    </row>
    <row r="45" spans="1:38" s="55" customFormat="1" ht="12.75">
      <c r="A45" s="60"/>
      <c r="B45" s="61" t="s">
        <v>652</v>
      </c>
      <c r="C45" s="135"/>
      <c r="D45" s="80">
        <f>SUM(D9,D11:D16,D18:D23,D25:D29,D31:D38,D40:D43)</f>
        <v>32883392725</v>
      </c>
      <c r="E45" s="81">
        <f>SUM(E9,E11:E16,E18:E23,E25:E29,E31:E38,E40:E43)</f>
        <v>7305844799</v>
      </c>
      <c r="F45" s="82">
        <f t="shared" si="0"/>
        <v>40189237524</v>
      </c>
      <c r="G45" s="80">
        <f>SUM(G9,G11:G16,G18:G23,G25:G29,G31:G38,G40:G43)</f>
        <v>32897789611</v>
      </c>
      <c r="H45" s="81">
        <f>SUM(H9,H11:H16,H18:H23,H25:H29,H31:H38,H40:H43)</f>
        <v>7914850974</v>
      </c>
      <c r="I45" s="89">
        <f t="shared" si="1"/>
        <v>40812640585</v>
      </c>
      <c r="J45" s="80">
        <f>SUM(J9,J11:J16,J18:J23,J25:J29,J31:J38,J40:J43)</f>
        <v>6910217326</v>
      </c>
      <c r="K45" s="91">
        <f>SUM(K9,K11:K16,K18:K23,K25:K29,K31:K38,K40:K43)</f>
        <v>563537781</v>
      </c>
      <c r="L45" s="81">
        <f t="shared" si="2"/>
        <v>7473755107</v>
      </c>
      <c r="M45" s="43">
        <f t="shared" si="3"/>
        <v>0.1859640930619015</v>
      </c>
      <c r="N45" s="110">
        <f>SUM(N9,N11:N16,N18:N23,N25:N29,N31:N38,N40:N43)</f>
        <v>7620814720</v>
      </c>
      <c r="O45" s="111">
        <f>SUM(O9,O11:O16,O18:O23,O25:O29,O31:O38,O40:O43)</f>
        <v>1296961067</v>
      </c>
      <c r="P45" s="112">
        <f t="shared" si="4"/>
        <v>8917775787</v>
      </c>
      <c r="Q45" s="43">
        <f t="shared" si="5"/>
        <v>0.22189462493968762</v>
      </c>
      <c r="R45" s="110">
        <f>SUM(R9,R11:R16,R18:R23,R25:R29,R31:R38,R40:R43)</f>
        <v>0</v>
      </c>
      <c r="S45" s="112">
        <f>SUM(S9,S11:S16,S18:S23,S25:S29,S31:S38,S40:S43)</f>
        <v>0</v>
      </c>
      <c r="T45" s="112">
        <f t="shared" si="6"/>
        <v>0</v>
      </c>
      <c r="U45" s="43">
        <f t="shared" si="7"/>
        <v>0</v>
      </c>
      <c r="V45" s="110">
        <f>SUM(V9,V11:V16,V18:V23,V25:V29,V31:V38,V40:V43)</f>
        <v>0</v>
      </c>
      <c r="W45" s="112">
        <f>SUM(W9,W11:W16,W18:W23,W25:W29,W31:W38,W40:W43)</f>
        <v>0</v>
      </c>
      <c r="X45" s="112">
        <f t="shared" si="8"/>
        <v>0</v>
      </c>
      <c r="Y45" s="43">
        <f t="shared" si="9"/>
        <v>0</v>
      </c>
      <c r="Z45" s="80">
        <f t="shared" si="10"/>
        <v>14531032046</v>
      </c>
      <c r="AA45" s="81">
        <f t="shared" si="11"/>
        <v>1860498848</v>
      </c>
      <c r="AB45" s="81">
        <f t="shared" si="12"/>
        <v>16391530894</v>
      </c>
      <c r="AC45" s="43">
        <f t="shared" si="13"/>
        <v>0.4078587180015891</v>
      </c>
      <c r="AD45" s="80">
        <f>SUM(AD9,AD11:AD16,AD18:AD23,AD25:AD29,AD31:AD38,AD40:AD43)</f>
        <v>6591756708</v>
      </c>
      <c r="AE45" s="81">
        <f>SUM(AE9,AE11:AE16,AE18:AE23,AE25:AE29,AE31:AE38,AE40:AE43)</f>
        <v>1086717809</v>
      </c>
      <c r="AF45" s="81">
        <f t="shared" si="14"/>
        <v>7678474517</v>
      </c>
      <c r="AG45" s="43">
        <f t="shared" si="15"/>
        <v>0.410901697344693</v>
      </c>
      <c r="AH45" s="43">
        <f t="shared" si="16"/>
        <v>0.16139941172640615</v>
      </c>
      <c r="AI45" s="62">
        <f>SUM(AI9,AI11:AI16,AI18:AI23,AI25:AI29,AI31:AI38,AI40:AI43)</f>
        <v>35025178000</v>
      </c>
      <c r="AJ45" s="62">
        <f>SUM(AJ9,AJ11:AJ16,AJ18:AJ23,AJ25:AJ29,AJ31:AJ38,AJ40:AJ43)</f>
        <v>35755073900</v>
      </c>
      <c r="AK45" s="62">
        <f>SUM(AK9,AK11:AK16,AK18:AK23,AK25:AK29,AK31:AK38,AK40:AK43)</f>
        <v>14391905090</v>
      </c>
      <c r="AL45" s="62"/>
    </row>
    <row r="46" spans="1:38" s="13" customFormat="1" ht="12.75">
      <c r="A46" s="63"/>
      <c r="B46" s="64"/>
      <c r="C46" s="65"/>
      <c r="D46" s="92"/>
      <c r="E46" s="92"/>
      <c r="F46" s="93"/>
      <c r="G46" s="94"/>
      <c r="H46" s="92"/>
      <c r="I46" s="95"/>
      <c r="J46" s="94"/>
      <c r="K46" s="96"/>
      <c r="L46" s="92"/>
      <c r="M46" s="69"/>
      <c r="N46" s="94"/>
      <c r="O46" s="96"/>
      <c r="P46" s="92"/>
      <c r="Q46" s="69"/>
      <c r="R46" s="94"/>
      <c r="S46" s="96"/>
      <c r="T46" s="92"/>
      <c r="U46" s="69"/>
      <c r="V46" s="94"/>
      <c r="W46" s="96"/>
      <c r="X46" s="92"/>
      <c r="Y46" s="69"/>
      <c r="Z46" s="94"/>
      <c r="AA46" s="96"/>
      <c r="AB46" s="92"/>
      <c r="AC46" s="69"/>
      <c r="AD46" s="94"/>
      <c r="AE46" s="92"/>
      <c r="AF46" s="92"/>
      <c r="AG46" s="69"/>
      <c r="AH46" s="69"/>
      <c r="AI46" s="12"/>
      <c r="AJ46" s="12"/>
      <c r="AK46" s="12"/>
      <c r="AL46" s="12"/>
    </row>
    <row r="47" spans="1:38" s="13" customFormat="1" ht="12.75">
      <c r="A47" s="12"/>
      <c r="B47" s="12"/>
      <c r="C47" s="133"/>
      <c r="D47" s="87"/>
      <c r="E47" s="87"/>
      <c r="F47" s="87"/>
      <c r="G47" s="87"/>
      <c r="H47" s="87"/>
      <c r="I47" s="87"/>
      <c r="J47" s="87"/>
      <c r="K47" s="87"/>
      <c r="L47" s="87"/>
      <c r="M47" s="12"/>
      <c r="N47" s="87"/>
      <c r="O47" s="87"/>
      <c r="P47" s="87"/>
      <c r="Q47" s="12"/>
      <c r="R47" s="87"/>
      <c r="S47" s="87"/>
      <c r="T47" s="87"/>
      <c r="U47" s="12"/>
      <c r="V47" s="87"/>
      <c r="W47" s="87"/>
      <c r="X47" s="87"/>
      <c r="Y47" s="12"/>
      <c r="Z47" s="87"/>
      <c r="AA47" s="87"/>
      <c r="AB47" s="87"/>
      <c r="AC47" s="12"/>
      <c r="AD47" s="87"/>
      <c r="AE47" s="87"/>
      <c r="AF47" s="87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33"/>
      <c r="D48" s="87"/>
      <c r="E48" s="87"/>
      <c r="F48" s="87"/>
      <c r="G48" s="87"/>
      <c r="H48" s="87"/>
      <c r="I48" s="87"/>
      <c r="J48" s="87"/>
      <c r="K48" s="87"/>
      <c r="L48" s="87"/>
      <c r="M48" s="12"/>
      <c r="N48" s="87"/>
      <c r="O48" s="87"/>
      <c r="P48" s="87"/>
      <c r="Q48" s="12"/>
      <c r="R48" s="87"/>
      <c r="S48" s="87"/>
      <c r="T48" s="87"/>
      <c r="U48" s="12"/>
      <c r="V48" s="87"/>
      <c r="W48" s="87"/>
      <c r="X48" s="87"/>
      <c r="Y48" s="12"/>
      <c r="Z48" s="87"/>
      <c r="AA48" s="87"/>
      <c r="AB48" s="87"/>
      <c r="AC48" s="12"/>
      <c r="AD48" s="87"/>
      <c r="AE48" s="87"/>
      <c r="AF48" s="87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33"/>
      <c r="D49" s="87"/>
      <c r="E49" s="87"/>
      <c r="F49" s="87"/>
      <c r="G49" s="87"/>
      <c r="H49" s="87"/>
      <c r="I49" s="87"/>
      <c r="J49" s="87"/>
      <c r="K49" s="87"/>
      <c r="L49" s="87"/>
      <c r="M49" s="12"/>
      <c r="N49" s="87"/>
      <c r="O49" s="87"/>
      <c r="P49" s="87"/>
      <c r="Q49" s="12"/>
      <c r="R49" s="87"/>
      <c r="S49" s="87"/>
      <c r="T49" s="87"/>
      <c r="U49" s="12"/>
      <c r="V49" s="87"/>
      <c r="W49" s="87"/>
      <c r="X49" s="87"/>
      <c r="Y49" s="12"/>
      <c r="Z49" s="87"/>
      <c r="AA49" s="87"/>
      <c r="AB49" s="87"/>
      <c r="AC49" s="12"/>
      <c r="AD49" s="87"/>
      <c r="AE49" s="87"/>
      <c r="AF49" s="87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8515625" style="3" customWidth="1"/>
    <col min="14" max="16" width="10.7109375" style="3" customWidth="1"/>
    <col min="17" max="17" width="7.421875" style="3" customWidth="1"/>
    <col min="18" max="25" width="10.7109375" style="3" hidden="1" customWidth="1"/>
    <col min="26" max="28" width="10.7109375" style="3" customWidth="1"/>
    <col min="29" max="29" width="9.8515625" style="3" customWidth="1"/>
    <col min="30" max="32" width="10.7109375" style="3" customWidth="1"/>
    <col min="33" max="33" width="10.421875" style="3" customWidth="1"/>
    <col min="34" max="34" width="8.0039062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 customHeight="1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5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38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39</v>
      </c>
      <c r="C9" s="131" t="s">
        <v>40</v>
      </c>
      <c r="D9" s="76">
        <v>3616249546</v>
      </c>
      <c r="E9" s="77">
        <v>764669130</v>
      </c>
      <c r="F9" s="78">
        <f>$D9+$E9</f>
        <v>4380918676</v>
      </c>
      <c r="G9" s="76">
        <v>-3949308808</v>
      </c>
      <c r="H9" s="77">
        <v>820221400</v>
      </c>
      <c r="I9" s="79">
        <f>$G9+$H9</f>
        <v>-3129087408</v>
      </c>
      <c r="J9" s="76">
        <v>829532333</v>
      </c>
      <c r="K9" s="77">
        <v>36993198</v>
      </c>
      <c r="L9" s="77">
        <f>$J9+$K9</f>
        <v>866525531</v>
      </c>
      <c r="M9" s="39">
        <f>IF($F9=0,0,$L9/$F9)</f>
        <v>0.1977953929496773</v>
      </c>
      <c r="N9" s="104">
        <v>718514148</v>
      </c>
      <c r="O9" s="105">
        <v>49447046</v>
      </c>
      <c r="P9" s="106">
        <f>$N9+$O9</f>
        <v>767961194</v>
      </c>
      <c r="Q9" s="39">
        <f>IF($F9=0,0,$P9/$F9)</f>
        <v>0.17529683858482106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1548046481</v>
      </c>
      <c r="AA9" s="77">
        <f>$K9+$O9</f>
        <v>86440244</v>
      </c>
      <c r="AB9" s="77">
        <f>$Z9+$AA9</f>
        <v>1634486725</v>
      </c>
      <c r="AC9" s="39">
        <f>IF($F9=0,0,$AB9/$F9)</f>
        <v>0.3730922315344984</v>
      </c>
      <c r="AD9" s="76">
        <v>901962203</v>
      </c>
      <c r="AE9" s="77">
        <v>97310689</v>
      </c>
      <c r="AF9" s="77">
        <f>$AD9+$AE9</f>
        <v>999272892</v>
      </c>
      <c r="AG9" s="39">
        <f>IF($AI9=0,0,$AK9/$AI9)</f>
        <v>0.36593369632159223</v>
      </c>
      <c r="AH9" s="39">
        <f>IF($AF9=0,0,(($P9/$AF9)-1))</f>
        <v>-0.23148000896635956</v>
      </c>
      <c r="AI9" s="12">
        <v>4380090984</v>
      </c>
      <c r="AJ9" s="12">
        <v>4009244670</v>
      </c>
      <c r="AK9" s="12">
        <v>1602822884</v>
      </c>
      <c r="AL9" s="12"/>
    </row>
    <row r="10" spans="1:38" s="13" customFormat="1" ht="12.75">
      <c r="A10" s="29"/>
      <c r="B10" s="38" t="s">
        <v>41</v>
      </c>
      <c r="C10" s="131" t="s">
        <v>42</v>
      </c>
      <c r="D10" s="76">
        <v>22141874880</v>
      </c>
      <c r="E10" s="77">
        <v>5089866927</v>
      </c>
      <c r="F10" s="79">
        <f aca="true" t="shared" si="0" ref="F10:F17">$D10+$E10</f>
        <v>27231741807</v>
      </c>
      <c r="G10" s="76">
        <v>22130856379</v>
      </c>
      <c r="H10" s="77">
        <v>5615373937</v>
      </c>
      <c r="I10" s="79">
        <f aca="true" t="shared" si="1" ref="I10:I17">$G10+$H10</f>
        <v>27746230316</v>
      </c>
      <c r="J10" s="76">
        <v>4766624742</v>
      </c>
      <c r="K10" s="77">
        <v>354885555</v>
      </c>
      <c r="L10" s="77">
        <f aca="true" t="shared" si="2" ref="L10:L17">$J10+$K10</f>
        <v>5121510297</v>
      </c>
      <c r="M10" s="39">
        <f aca="true" t="shared" si="3" ref="M10:M17">IF($F10=0,0,$L10/$F10)</f>
        <v>0.18807134458374972</v>
      </c>
      <c r="N10" s="104">
        <v>5060564741</v>
      </c>
      <c r="O10" s="105">
        <v>863961644</v>
      </c>
      <c r="P10" s="106">
        <f aca="true" t="shared" si="4" ref="P10:P17">$N10+$O10</f>
        <v>5924526385</v>
      </c>
      <c r="Q10" s="39">
        <f aca="true" t="shared" si="5" ref="Q10:Q17">IF($F10=0,0,$P10/$F10)</f>
        <v>0.21755958274681803</v>
      </c>
      <c r="R10" s="104">
        <v>0</v>
      </c>
      <c r="S10" s="106">
        <v>0</v>
      </c>
      <c r="T10" s="106">
        <f aca="true" t="shared" si="6" ref="T10:T17">$R10+$S10</f>
        <v>0</v>
      </c>
      <c r="U10" s="39">
        <f aca="true" t="shared" si="7" ref="U10:U17">IF($I10=0,0,$T10/$I10)</f>
        <v>0</v>
      </c>
      <c r="V10" s="104">
        <v>0</v>
      </c>
      <c r="W10" s="106">
        <v>0</v>
      </c>
      <c r="X10" s="106">
        <f aca="true" t="shared" si="8" ref="X10:X17">$V10+$W10</f>
        <v>0</v>
      </c>
      <c r="Y10" s="39">
        <f aca="true" t="shared" si="9" ref="Y10:Y17">IF($I10=0,0,$X10/$I10)</f>
        <v>0</v>
      </c>
      <c r="Z10" s="76">
        <f aca="true" t="shared" si="10" ref="Z10:Z17">$J10+$N10</f>
        <v>9827189483</v>
      </c>
      <c r="AA10" s="77">
        <f aca="true" t="shared" si="11" ref="AA10:AA17">$K10+$O10</f>
        <v>1218847199</v>
      </c>
      <c r="AB10" s="77">
        <f aca="true" t="shared" si="12" ref="AB10:AB17">$Z10+$AA10</f>
        <v>11046036682</v>
      </c>
      <c r="AC10" s="39">
        <f aca="true" t="shared" si="13" ref="AC10:AC17">IF($F10=0,0,$AB10/$F10)</f>
        <v>0.4056309273305677</v>
      </c>
      <c r="AD10" s="76">
        <v>4544196682</v>
      </c>
      <c r="AE10" s="77">
        <v>610987863</v>
      </c>
      <c r="AF10" s="77">
        <f aca="true" t="shared" si="14" ref="AF10:AF17">$AD10+$AE10</f>
        <v>5155184545</v>
      </c>
      <c r="AG10" s="39">
        <f aca="true" t="shared" si="15" ref="AG10:AG17">IF($AI10=0,0,$AK10/$AI10)</f>
        <v>0.4226148701084883</v>
      </c>
      <c r="AH10" s="39">
        <f aca="true" t="shared" si="16" ref="AH10:AH17">IF($AF10=0,0,(($P10/$AF10)-1))</f>
        <v>0.1492365274772136</v>
      </c>
      <c r="AI10" s="12">
        <v>23082935869</v>
      </c>
      <c r="AJ10" s="12">
        <v>23451617613</v>
      </c>
      <c r="AK10" s="12">
        <v>9755191944</v>
      </c>
      <c r="AL10" s="12"/>
    </row>
    <row r="11" spans="1:38" s="13" customFormat="1" ht="12.75">
      <c r="A11" s="29"/>
      <c r="B11" s="38" t="s">
        <v>43</v>
      </c>
      <c r="C11" s="131" t="s">
        <v>44</v>
      </c>
      <c r="D11" s="76">
        <v>21151308313</v>
      </c>
      <c r="E11" s="77">
        <v>2374785485</v>
      </c>
      <c r="F11" s="79">
        <f t="shared" si="0"/>
        <v>23526093798</v>
      </c>
      <c r="G11" s="76">
        <v>20908641059</v>
      </c>
      <c r="H11" s="77">
        <v>2374785485</v>
      </c>
      <c r="I11" s="79">
        <f t="shared" si="1"/>
        <v>23283426544</v>
      </c>
      <c r="J11" s="76">
        <v>5299873611</v>
      </c>
      <c r="K11" s="77">
        <v>186036582</v>
      </c>
      <c r="L11" s="77">
        <f t="shared" si="2"/>
        <v>5485910193</v>
      </c>
      <c r="M11" s="39">
        <f t="shared" si="3"/>
        <v>0.23318406532351615</v>
      </c>
      <c r="N11" s="104">
        <v>4566956994</v>
      </c>
      <c r="O11" s="105">
        <v>377235287</v>
      </c>
      <c r="P11" s="106">
        <f t="shared" si="4"/>
        <v>4944192281</v>
      </c>
      <c r="Q11" s="39">
        <f t="shared" si="5"/>
        <v>0.21015780704828763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9866830605</v>
      </c>
      <c r="AA11" s="77">
        <f t="shared" si="11"/>
        <v>563271869</v>
      </c>
      <c r="AB11" s="77">
        <f t="shared" si="12"/>
        <v>10430102474</v>
      </c>
      <c r="AC11" s="39">
        <f t="shared" si="13"/>
        <v>0.4433418723718038</v>
      </c>
      <c r="AD11" s="76">
        <v>4442746695</v>
      </c>
      <c r="AE11" s="77">
        <v>376226424</v>
      </c>
      <c r="AF11" s="77">
        <f t="shared" si="14"/>
        <v>4818973119</v>
      </c>
      <c r="AG11" s="39">
        <f t="shared" si="15"/>
        <v>0.48295583143103354</v>
      </c>
      <c r="AH11" s="39">
        <f t="shared" si="16"/>
        <v>0.02598461516755357</v>
      </c>
      <c r="AI11" s="12">
        <v>20760815382</v>
      </c>
      <c r="AJ11" s="12">
        <v>21444771174</v>
      </c>
      <c r="AK11" s="12">
        <v>10026556854</v>
      </c>
      <c r="AL11" s="12"/>
    </row>
    <row r="12" spans="1:38" s="13" customFormat="1" ht="12.75">
      <c r="A12" s="29"/>
      <c r="B12" s="38" t="s">
        <v>45</v>
      </c>
      <c r="C12" s="131" t="s">
        <v>46</v>
      </c>
      <c r="D12" s="76">
        <v>21466599926</v>
      </c>
      <c r="E12" s="77">
        <v>5097529000</v>
      </c>
      <c r="F12" s="79">
        <f t="shared" si="0"/>
        <v>26564128926</v>
      </c>
      <c r="G12" s="76">
        <v>21466599926</v>
      </c>
      <c r="H12" s="77">
        <v>5097529000</v>
      </c>
      <c r="I12" s="79">
        <f t="shared" si="1"/>
        <v>26564128926</v>
      </c>
      <c r="J12" s="76">
        <v>4842143325</v>
      </c>
      <c r="K12" s="77">
        <v>614665000</v>
      </c>
      <c r="L12" s="77">
        <f t="shared" si="2"/>
        <v>5456808325</v>
      </c>
      <c r="M12" s="39">
        <f t="shared" si="3"/>
        <v>0.20542018675639973</v>
      </c>
      <c r="N12" s="104">
        <v>4894897495</v>
      </c>
      <c r="O12" s="105">
        <v>964162000</v>
      </c>
      <c r="P12" s="106">
        <f t="shared" si="4"/>
        <v>5859059495</v>
      </c>
      <c r="Q12" s="39">
        <f t="shared" si="5"/>
        <v>0.2205628316035376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9737040820</v>
      </c>
      <c r="AA12" s="77">
        <f t="shared" si="11"/>
        <v>1578827000</v>
      </c>
      <c r="AB12" s="77">
        <f t="shared" si="12"/>
        <v>11315867820</v>
      </c>
      <c r="AC12" s="39">
        <f t="shared" si="13"/>
        <v>0.4259830183599373</v>
      </c>
      <c r="AD12" s="76">
        <v>4579069855</v>
      </c>
      <c r="AE12" s="77">
        <v>1250232000</v>
      </c>
      <c r="AF12" s="77">
        <f t="shared" si="14"/>
        <v>5829301855</v>
      </c>
      <c r="AG12" s="39">
        <f t="shared" si="15"/>
        <v>0.45187550829811307</v>
      </c>
      <c r="AH12" s="39">
        <f t="shared" si="16"/>
        <v>0.00510483772160053</v>
      </c>
      <c r="AI12" s="12">
        <v>23874507031</v>
      </c>
      <c r="AJ12" s="12">
        <v>23931214111</v>
      </c>
      <c r="AK12" s="12">
        <v>10788305000</v>
      </c>
      <c r="AL12" s="12"/>
    </row>
    <row r="13" spans="1:38" s="13" customFormat="1" ht="12.75">
      <c r="A13" s="29"/>
      <c r="B13" s="38" t="s">
        <v>47</v>
      </c>
      <c r="C13" s="131" t="s">
        <v>48</v>
      </c>
      <c r="D13" s="76">
        <v>28561967681</v>
      </c>
      <c r="E13" s="77">
        <v>3722199000</v>
      </c>
      <c r="F13" s="79">
        <f t="shared" si="0"/>
        <v>32284166681</v>
      </c>
      <c r="G13" s="76">
        <v>28561967681</v>
      </c>
      <c r="H13" s="77">
        <v>3722199000</v>
      </c>
      <c r="I13" s="79">
        <f t="shared" si="1"/>
        <v>32284166681</v>
      </c>
      <c r="J13" s="76">
        <v>7559673411</v>
      </c>
      <c r="K13" s="77">
        <v>314777401</v>
      </c>
      <c r="L13" s="77">
        <f t="shared" si="2"/>
        <v>7874450812</v>
      </c>
      <c r="M13" s="39">
        <f t="shared" si="3"/>
        <v>0.24391061072777517</v>
      </c>
      <c r="N13" s="104">
        <v>6879850692</v>
      </c>
      <c r="O13" s="105">
        <v>654510412</v>
      </c>
      <c r="P13" s="106">
        <f t="shared" si="4"/>
        <v>7534361104</v>
      </c>
      <c r="Q13" s="39">
        <f t="shared" si="5"/>
        <v>0.2333763537540571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14439524103</v>
      </c>
      <c r="AA13" s="77">
        <f t="shared" si="11"/>
        <v>969287813</v>
      </c>
      <c r="AB13" s="77">
        <f t="shared" si="12"/>
        <v>15408811916</v>
      </c>
      <c r="AC13" s="39">
        <f t="shared" si="13"/>
        <v>0.4772869644818323</v>
      </c>
      <c r="AD13" s="76">
        <v>6312652337</v>
      </c>
      <c r="AE13" s="77">
        <v>672499049</v>
      </c>
      <c r="AF13" s="77">
        <f t="shared" si="14"/>
        <v>6985151386</v>
      </c>
      <c r="AG13" s="39">
        <f t="shared" si="15"/>
        <v>0.47966761558524673</v>
      </c>
      <c r="AH13" s="39">
        <f t="shared" si="16"/>
        <v>0.07862531356167235</v>
      </c>
      <c r="AI13" s="12">
        <v>28354002720</v>
      </c>
      <c r="AJ13" s="12">
        <v>29883940797</v>
      </c>
      <c r="AK13" s="12">
        <v>13600496877</v>
      </c>
      <c r="AL13" s="12"/>
    </row>
    <row r="14" spans="1:38" s="13" customFormat="1" ht="12.75">
      <c r="A14" s="29"/>
      <c r="B14" s="38" t="s">
        <v>49</v>
      </c>
      <c r="C14" s="131" t="s">
        <v>50</v>
      </c>
      <c r="D14" s="76">
        <v>3691529790</v>
      </c>
      <c r="E14" s="77">
        <v>824147005</v>
      </c>
      <c r="F14" s="79">
        <f t="shared" si="0"/>
        <v>4515676795</v>
      </c>
      <c r="G14" s="76">
        <v>3691529790</v>
      </c>
      <c r="H14" s="77">
        <v>824147005</v>
      </c>
      <c r="I14" s="79">
        <f t="shared" si="1"/>
        <v>4515676795</v>
      </c>
      <c r="J14" s="76">
        <v>676757379</v>
      </c>
      <c r="K14" s="77">
        <v>92165352</v>
      </c>
      <c r="L14" s="77">
        <f t="shared" si="2"/>
        <v>768922731</v>
      </c>
      <c r="M14" s="39">
        <f t="shared" si="3"/>
        <v>0.17027851325661583</v>
      </c>
      <c r="N14" s="104">
        <v>793068426</v>
      </c>
      <c r="O14" s="105">
        <v>141693094</v>
      </c>
      <c r="P14" s="106">
        <f t="shared" si="4"/>
        <v>934761520</v>
      </c>
      <c r="Q14" s="39">
        <f t="shared" si="5"/>
        <v>0.207003636981951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1469825805</v>
      </c>
      <c r="AA14" s="77">
        <f t="shared" si="11"/>
        <v>233858446</v>
      </c>
      <c r="AB14" s="77">
        <f t="shared" si="12"/>
        <v>1703684251</v>
      </c>
      <c r="AC14" s="39">
        <f t="shared" si="13"/>
        <v>0.3772821502385668</v>
      </c>
      <c r="AD14" s="76">
        <v>634549862</v>
      </c>
      <c r="AE14" s="77">
        <v>131871167</v>
      </c>
      <c r="AF14" s="77">
        <f t="shared" si="14"/>
        <v>766421029</v>
      </c>
      <c r="AG14" s="39">
        <f t="shared" si="15"/>
        <v>0.4476819355948637</v>
      </c>
      <c r="AH14" s="39">
        <f t="shared" si="16"/>
        <v>0.21964492704440142</v>
      </c>
      <c r="AI14" s="12">
        <v>3361580154</v>
      </c>
      <c r="AJ14" s="12">
        <v>3870658249</v>
      </c>
      <c r="AK14" s="12">
        <v>1504918710</v>
      </c>
      <c r="AL14" s="12"/>
    </row>
    <row r="15" spans="1:38" s="13" customFormat="1" ht="12.75">
      <c r="A15" s="29"/>
      <c r="B15" s="38" t="s">
        <v>51</v>
      </c>
      <c r="C15" s="131" t="s">
        <v>52</v>
      </c>
      <c r="D15" s="76">
        <v>6621118860</v>
      </c>
      <c r="E15" s="77">
        <v>1406732000</v>
      </c>
      <c r="F15" s="79">
        <f t="shared" si="0"/>
        <v>8027850860</v>
      </c>
      <c r="G15" s="76">
        <v>6621118860</v>
      </c>
      <c r="H15" s="77">
        <v>1406732000</v>
      </c>
      <c r="I15" s="79">
        <f t="shared" si="1"/>
        <v>8027850860</v>
      </c>
      <c r="J15" s="76">
        <v>1442028893</v>
      </c>
      <c r="K15" s="77">
        <v>126365991</v>
      </c>
      <c r="L15" s="77">
        <f t="shared" si="2"/>
        <v>1568394884</v>
      </c>
      <c r="M15" s="39">
        <f t="shared" si="3"/>
        <v>0.19536921043398656</v>
      </c>
      <c r="N15" s="104">
        <v>1433979021</v>
      </c>
      <c r="O15" s="105">
        <v>255808715</v>
      </c>
      <c r="P15" s="106">
        <f t="shared" si="4"/>
        <v>1689787736</v>
      </c>
      <c r="Q15" s="39">
        <f t="shared" si="5"/>
        <v>0.21049067371438437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2876007914</v>
      </c>
      <c r="AA15" s="77">
        <f t="shared" si="11"/>
        <v>382174706</v>
      </c>
      <c r="AB15" s="77">
        <f t="shared" si="12"/>
        <v>3258182620</v>
      </c>
      <c r="AC15" s="39">
        <f t="shared" si="13"/>
        <v>0.40585988414837093</v>
      </c>
      <c r="AD15" s="76">
        <v>1497680915</v>
      </c>
      <c r="AE15" s="77">
        <v>396323776</v>
      </c>
      <c r="AF15" s="77">
        <f t="shared" si="14"/>
        <v>1894004691</v>
      </c>
      <c r="AG15" s="39">
        <f t="shared" si="15"/>
        <v>0.43497612392113216</v>
      </c>
      <c r="AH15" s="39">
        <f t="shared" si="16"/>
        <v>-0.10782283484851196</v>
      </c>
      <c r="AI15" s="12">
        <v>7823422390</v>
      </c>
      <c r="AJ15" s="12">
        <v>7662624261</v>
      </c>
      <c r="AK15" s="12">
        <v>3403001947</v>
      </c>
      <c r="AL15" s="12"/>
    </row>
    <row r="16" spans="1:38" s="13" customFormat="1" ht="12.75">
      <c r="A16" s="29"/>
      <c r="B16" s="38" t="s">
        <v>53</v>
      </c>
      <c r="C16" s="131" t="s">
        <v>54</v>
      </c>
      <c r="D16" s="76">
        <v>18218843639</v>
      </c>
      <c r="E16" s="77">
        <v>3185417550</v>
      </c>
      <c r="F16" s="79">
        <f t="shared" si="0"/>
        <v>21404261189</v>
      </c>
      <c r="G16" s="76">
        <v>18218843639</v>
      </c>
      <c r="H16" s="77">
        <v>3185417550</v>
      </c>
      <c r="I16" s="79">
        <f t="shared" si="1"/>
        <v>21404261189</v>
      </c>
      <c r="J16" s="76">
        <v>3927308367</v>
      </c>
      <c r="K16" s="77">
        <v>365946388</v>
      </c>
      <c r="L16" s="77">
        <f t="shared" si="2"/>
        <v>4293254755</v>
      </c>
      <c r="M16" s="39">
        <f t="shared" si="3"/>
        <v>0.20057944149954468</v>
      </c>
      <c r="N16" s="104">
        <v>4338167167</v>
      </c>
      <c r="O16" s="105">
        <v>551535703</v>
      </c>
      <c r="P16" s="106">
        <f t="shared" si="4"/>
        <v>4889702870</v>
      </c>
      <c r="Q16" s="39">
        <f t="shared" si="5"/>
        <v>0.22844530006543268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8265475534</v>
      </c>
      <c r="AA16" s="77">
        <f t="shared" si="11"/>
        <v>917482091</v>
      </c>
      <c r="AB16" s="77">
        <f t="shared" si="12"/>
        <v>9182957625</v>
      </c>
      <c r="AC16" s="39">
        <f t="shared" si="13"/>
        <v>0.4290247415649774</v>
      </c>
      <c r="AD16" s="76">
        <v>3285627636</v>
      </c>
      <c r="AE16" s="77">
        <v>454666734</v>
      </c>
      <c r="AF16" s="77">
        <f t="shared" si="14"/>
        <v>3740294370</v>
      </c>
      <c r="AG16" s="39">
        <f t="shared" si="15"/>
        <v>0.4128354847631174</v>
      </c>
      <c r="AH16" s="39">
        <f t="shared" si="16"/>
        <v>0.3073042884589856</v>
      </c>
      <c r="AI16" s="12">
        <v>18026695218</v>
      </c>
      <c r="AJ16" s="12">
        <v>17563155699</v>
      </c>
      <c r="AK16" s="12">
        <v>7442059459</v>
      </c>
      <c r="AL16" s="12"/>
    </row>
    <row r="17" spans="1:38" s="13" customFormat="1" ht="12.75">
      <c r="A17" s="29"/>
      <c r="B17" s="50" t="s">
        <v>95</v>
      </c>
      <c r="C17" s="131"/>
      <c r="D17" s="80">
        <f>SUM(D9:D16)</f>
        <v>125469492635</v>
      </c>
      <c r="E17" s="81">
        <f>SUM(E9:E16)</f>
        <v>22465346097</v>
      </c>
      <c r="F17" s="82">
        <f t="shared" si="0"/>
        <v>147934838732</v>
      </c>
      <c r="G17" s="80">
        <f>SUM(G9:G16)</f>
        <v>117650248526</v>
      </c>
      <c r="H17" s="81">
        <f>SUM(H9:H16)</f>
        <v>23046405377</v>
      </c>
      <c r="I17" s="82">
        <f t="shared" si="1"/>
        <v>140696653903</v>
      </c>
      <c r="J17" s="80">
        <f>SUM(J9:J16)</f>
        <v>29343942061</v>
      </c>
      <c r="K17" s="81">
        <f>SUM(K9:K16)</f>
        <v>2091835467</v>
      </c>
      <c r="L17" s="81">
        <f t="shared" si="2"/>
        <v>31435777528</v>
      </c>
      <c r="M17" s="43">
        <f t="shared" si="3"/>
        <v>0.2124974603511031</v>
      </c>
      <c r="N17" s="110">
        <f>SUM(N9:N16)</f>
        <v>28685998684</v>
      </c>
      <c r="O17" s="111">
        <f>SUM(O9:O16)</f>
        <v>3858353901</v>
      </c>
      <c r="P17" s="112">
        <f t="shared" si="4"/>
        <v>32544352585</v>
      </c>
      <c r="Q17" s="43">
        <f t="shared" si="5"/>
        <v>0.21999113166275608</v>
      </c>
      <c r="R17" s="110">
        <f>SUM(R9:R16)</f>
        <v>0</v>
      </c>
      <c r="S17" s="112">
        <f>SUM(S9:S16)</f>
        <v>0</v>
      </c>
      <c r="T17" s="112">
        <f t="shared" si="6"/>
        <v>0</v>
      </c>
      <c r="U17" s="43">
        <f t="shared" si="7"/>
        <v>0</v>
      </c>
      <c r="V17" s="110">
        <f>SUM(V9:V16)</f>
        <v>0</v>
      </c>
      <c r="W17" s="112">
        <f>SUM(W9:W16)</f>
        <v>0</v>
      </c>
      <c r="X17" s="112">
        <f t="shared" si="8"/>
        <v>0</v>
      </c>
      <c r="Y17" s="43">
        <f t="shared" si="9"/>
        <v>0</v>
      </c>
      <c r="Z17" s="80">
        <f t="shared" si="10"/>
        <v>58029940745</v>
      </c>
      <c r="AA17" s="81">
        <f t="shared" si="11"/>
        <v>5950189368</v>
      </c>
      <c r="AB17" s="81">
        <f t="shared" si="12"/>
        <v>63980130113</v>
      </c>
      <c r="AC17" s="43">
        <f t="shared" si="13"/>
        <v>0.4324885920138592</v>
      </c>
      <c r="AD17" s="80">
        <f>SUM(AD9:AD16)</f>
        <v>26198486185</v>
      </c>
      <c r="AE17" s="81">
        <f>SUM(AE9:AE16)</f>
        <v>3990117702</v>
      </c>
      <c r="AF17" s="81">
        <f t="shared" si="14"/>
        <v>30188603887</v>
      </c>
      <c r="AG17" s="43">
        <f t="shared" si="15"/>
        <v>0.4482611316549329</v>
      </c>
      <c r="AH17" s="43">
        <f t="shared" si="16"/>
        <v>0.07803437041401073</v>
      </c>
      <c r="AI17" s="12">
        <f>SUM(AI9:AI16)</f>
        <v>129664049748</v>
      </c>
      <c r="AJ17" s="12">
        <f>SUM(AJ9:AJ16)</f>
        <v>131817226574</v>
      </c>
      <c r="AK17" s="12">
        <f>SUM(AK9:AK16)</f>
        <v>58123353675</v>
      </c>
      <c r="AL17" s="12"/>
    </row>
    <row r="18" spans="1:38" s="13" customFormat="1" ht="12.75">
      <c r="A18" s="44"/>
      <c r="B18" s="51"/>
      <c r="C18" s="137"/>
      <c r="D18" s="100"/>
      <c r="E18" s="101"/>
      <c r="F18" s="102"/>
      <c r="G18" s="100"/>
      <c r="H18" s="101"/>
      <c r="I18" s="102"/>
      <c r="J18" s="100"/>
      <c r="K18" s="101"/>
      <c r="L18" s="101"/>
      <c r="M18" s="48"/>
      <c r="N18" s="113"/>
      <c r="O18" s="114"/>
      <c r="P18" s="115"/>
      <c r="Q18" s="48"/>
      <c r="R18" s="113"/>
      <c r="S18" s="115"/>
      <c r="T18" s="115"/>
      <c r="U18" s="48"/>
      <c r="V18" s="113"/>
      <c r="W18" s="115"/>
      <c r="X18" s="115"/>
      <c r="Y18" s="48"/>
      <c r="Z18" s="100"/>
      <c r="AA18" s="101"/>
      <c r="AB18" s="101"/>
      <c r="AC18" s="48"/>
      <c r="AD18" s="100"/>
      <c r="AE18" s="101"/>
      <c r="AF18" s="101"/>
      <c r="AG18" s="48"/>
      <c r="AH18" s="48"/>
      <c r="AI18" s="12"/>
      <c r="AJ18" s="12"/>
      <c r="AK18" s="12"/>
      <c r="AL18" s="12"/>
    </row>
    <row r="19" spans="1:38" ht="12.75">
      <c r="A19" s="52"/>
      <c r="B19" s="53"/>
      <c r="C19" s="138"/>
      <c r="D19" s="103"/>
      <c r="E19" s="103"/>
      <c r="F19" s="103"/>
      <c r="G19" s="103"/>
      <c r="H19" s="103"/>
      <c r="I19" s="103"/>
      <c r="J19" s="103"/>
      <c r="K19" s="103"/>
      <c r="L19" s="103"/>
      <c r="M19" s="49"/>
      <c r="N19" s="116"/>
      <c r="O19" s="116"/>
      <c r="P19" s="116"/>
      <c r="Q19" s="54"/>
      <c r="R19" s="116"/>
      <c r="S19" s="116"/>
      <c r="T19" s="116"/>
      <c r="U19" s="54"/>
      <c r="V19" s="116"/>
      <c r="W19" s="116"/>
      <c r="X19" s="116"/>
      <c r="Y19" s="54"/>
      <c r="Z19" s="103"/>
      <c r="AA19" s="103"/>
      <c r="AB19" s="103"/>
      <c r="AC19" s="49"/>
      <c r="AD19" s="103"/>
      <c r="AE19" s="103"/>
      <c r="AF19" s="103"/>
      <c r="AG19" s="49"/>
      <c r="AH19" s="49"/>
      <c r="AI19" s="2"/>
      <c r="AJ19" s="2"/>
      <c r="AK19" s="2"/>
      <c r="AL19" s="2"/>
    </row>
    <row r="20" spans="1:38" ht="12.75">
      <c r="A20" s="2"/>
      <c r="B20" s="2"/>
      <c r="C20" s="129"/>
      <c r="D20" s="88"/>
      <c r="E20" s="88"/>
      <c r="F20" s="88"/>
      <c r="G20" s="88"/>
      <c r="H20" s="88"/>
      <c r="I20" s="88"/>
      <c r="J20" s="88"/>
      <c r="K20" s="88"/>
      <c r="L20" s="88"/>
      <c r="M20" s="2"/>
      <c r="N20" s="88"/>
      <c r="O20" s="88"/>
      <c r="P20" s="88"/>
      <c r="Q20" s="2"/>
      <c r="R20" s="88"/>
      <c r="S20" s="88"/>
      <c r="T20" s="88"/>
      <c r="U20" s="2"/>
      <c r="V20" s="88"/>
      <c r="W20" s="88"/>
      <c r="X20" s="88"/>
      <c r="Y20" s="2"/>
      <c r="Z20" s="88"/>
      <c r="AA20" s="88"/>
      <c r="AB20" s="88"/>
      <c r="AC20" s="2"/>
      <c r="AD20" s="88"/>
      <c r="AE20" s="88"/>
      <c r="AF20" s="88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129"/>
      <c r="D21" s="88"/>
      <c r="E21" s="88"/>
      <c r="F21" s="88"/>
      <c r="G21" s="88"/>
      <c r="H21" s="88"/>
      <c r="I21" s="88"/>
      <c r="J21" s="88"/>
      <c r="K21" s="88"/>
      <c r="L21" s="88"/>
      <c r="M21" s="2"/>
      <c r="N21" s="88"/>
      <c r="O21" s="88"/>
      <c r="P21" s="88"/>
      <c r="Q21" s="2"/>
      <c r="R21" s="88"/>
      <c r="S21" s="88"/>
      <c r="T21" s="88"/>
      <c r="U21" s="2"/>
      <c r="V21" s="88"/>
      <c r="W21" s="88"/>
      <c r="X21" s="88"/>
      <c r="Y21" s="2"/>
      <c r="Z21" s="88"/>
      <c r="AA21" s="88"/>
      <c r="AB21" s="88"/>
      <c r="AC21" s="2"/>
      <c r="AD21" s="88"/>
      <c r="AE21" s="88"/>
      <c r="AF21" s="88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29"/>
      <c r="D22" s="88"/>
      <c r="E22" s="88"/>
      <c r="F22" s="88"/>
      <c r="G22" s="88"/>
      <c r="H22" s="88"/>
      <c r="I22" s="88"/>
      <c r="J22" s="88"/>
      <c r="K22" s="88"/>
      <c r="L22" s="88"/>
      <c r="M22" s="2"/>
      <c r="N22" s="88"/>
      <c r="O22" s="88"/>
      <c r="P22" s="88"/>
      <c r="Q22" s="2"/>
      <c r="R22" s="88"/>
      <c r="S22" s="88"/>
      <c r="T22" s="88"/>
      <c r="U22" s="2"/>
      <c r="V22" s="88"/>
      <c r="W22" s="88"/>
      <c r="X22" s="88"/>
      <c r="Y22" s="2"/>
      <c r="Z22" s="88"/>
      <c r="AA22" s="88"/>
      <c r="AB22" s="88"/>
      <c r="AC22" s="2"/>
      <c r="AD22" s="88"/>
      <c r="AE22" s="88"/>
      <c r="AF22" s="88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29"/>
      <c r="D23" s="88"/>
      <c r="E23" s="88"/>
      <c r="F23" s="88"/>
      <c r="G23" s="88"/>
      <c r="H23" s="88"/>
      <c r="I23" s="88"/>
      <c r="J23" s="88"/>
      <c r="K23" s="88"/>
      <c r="L23" s="88"/>
      <c r="M23" s="2"/>
      <c r="N23" s="88"/>
      <c r="O23" s="88"/>
      <c r="P23" s="88"/>
      <c r="Q23" s="2"/>
      <c r="R23" s="88"/>
      <c r="S23" s="88"/>
      <c r="T23" s="88"/>
      <c r="U23" s="2"/>
      <c r="V23" s="88"/>
      <c r="W23" s="88"/>
      <c r="X23" s="88"/>
      <c r="Y23" s="2"/>
      <c r="Z23" s="88"/>
      <c r="AA23" s="88"/>
      <c r="AB23" s="88"/>
      <c r="AC23" s="2"/>
      <c r="AD23" s="88"/>
      <c r="AE23" s="88"/>
      <c r="AF23" s="88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29"/>
      <c r="D24" s="88"/>
      <c r="E24" s="88"/>
      <c r="F24" s="88"/>
      <c r="G24" s="88"/>
      <c r="H24" s="88"/>
      <c r="I24" s="88"/>
      <c r="J24" s="88"/>
      <c r="K24" s="88"/>
      <c r="L24" s="88"/>
      <c r="M24" s="2"/>
      <c r="N24" s="88"/>
      <c r="O24" s="88"/>
      <c r="P24" s="88"/>
      <c r="Q24" s="2"/>
      <c r="R24" s="88"/>
      <c r="S24" s="88"/>
      <c r="T24" s="88"/>
      <c r="U24" s="2"/>
      <c r="V24" s="88"/>
      <c r="W24" s="88"/>
      <c r="X24" s="88"/>
      <c r="Y24" s="2"/>
      <c r="Z24" s="88"/>
      <c r="AA24" s="88"/>
      <c r="AB24" s="88"/>
      <c r="AC24" s="2"/>
      <c r="AD24" s="88"/>
      <c r="AE24" s="88"/>
      <c r="AF24" s="88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29"/>
      <c r="D25" s="88"/>
      <c r="E25" s="88"/>
      <c r="F25" s="88"/>
      <c r="G25" s="88"/>
      <c r="H25" s="88"/>
      <c r="I25" s="88"/>
      <c r="J25" s="88"/>
      <c r="K25" s="88"/>
      <c r="L25" s="88"/>
      <c r="M25" s="2"/>
      <c r="N25" s="88"/>
      <c r="O25" s="88"/>
      <c r="P25" s="88"/>
      <c r="Q25" s="2"/>
      <c r="R25" s="88"/>
      <c r="S25" s="88"/>
      <c r="T25" s="88"/>
      <c r="U25" s="2"/>
      <c r="V25" s="88"/>
      <c r="W25" s="88"/>
      <c r="X25" s="88"/>
      <c r="Y25" s="2"/>
      <c r="Z25" s="88"/>
      <c r="AA25" s="88"/>
      <c r="AB25" s="88"/>
      <c r="AC25" s="2"/>
      <c r="AD25" s="88"/>
      <c r="AE25" s="88"/>
      <c r="AF25" s="88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29"/>
      <c r="D26" s="88"/>
      <c r="E26" s="88"/>
      <c r="F26" s="88"/>
      <c r="G26" s="88"/>
      <c r="H26" s="88"/>
      <c r="I26" s="88"/>
      <c r="J26" s="88"/>
      <c r="K26" s="88"/>
      <c r="L26" s="88"/>
      <c r="M26" s="2"/>
      <c r="N26" s="88"/>
      <c r="O26" s="88"/>
      <c r="P26" s="88"/>
      <c r="Q26" s="2"/>
      <c r="R26" s="88"/>
      <c r="S26" s="88"/>
      <c r="T26" s="88"/>
      <c r="U26" s="2"/>
      <c r="V26" s="88"/>
      <c r="W26" s="88"/>
      <c r="X26" s="88"/>
      <c r="Y26" s="2"/>
      <c r="Z26" s="88"/>
      <c r="AA26" s="88"/>
      <c r="AB26" s="88"/>
      <c r="AC26" s="2"/>
      <c r="AD26" s="88"/>
      <c r="AE26" s="88"/>
      <c r="AF26" s="88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29"/>
      <c r="D27" s="88"/>
      <c r="E27" s="88"/>
      <c r="F27" s="88"/>
      <c r="G27" s="88"/>
      <c r="H27" s="88"/>
      <c r="I27" s="88"/>
      <c r="J27" s="88"/>
      <c r="K27" s="88"/>
      <c r="L27" s="88"/>
      <c r="M27" s="2"/>
      <c r="N27" s="88"/>
      <c r="O27" s="88"/>
      <c r="P27" s="88"/>
      <c r="Q27" s="2"/>
      <c r="R27" s="88"/>
      <c r="S27" s="88"/>
      <c r="T27" s="88"/>
      <c r="U27" s="2"/>
      <c r="V27" s="88"/>
      <c r="W27" s="88"/>
      <c r="X27" s="88"/>
      <c r="Y27" s="2"/>
      <c r="Z27" s="88"/>
      <c r="AA27" s="88"/>
      <c r="AB27" s="88"/>
      <c r="AC27" s="2"/>
      <c r="AD27" s="88"/>
      <c r="AE27" s="88"/>
      <c r="AF27" s="88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29"/>
      <c r="D28" s="88"/>
      <c r="E28" s="88"/>
      <c r="F28" s="88"/>
      <c r="G28" s="88"/>
      <c r="H28" s="88"/>
      <c r="I28" s="88"/>
      <c r="J28" s="88"/>
      <c r="K28" s="88"/>
      <c r="L28" s="88"/>
      <c r="M28" s="2"/>
      <c r="N28" s="88"/>
      <c r="O28" s="88"/>
      <c r="P28" s="88"/>
      <c r="Q28" s="2"/>
      <c r="R28" s="88"/>
      <c r="S28" s="88"/>
      <c r="T28" s="88"/>
      <c r="U28" s="2"/>
      <c r="V28" s="88"/>
      <c r="W28" s="88"/>
      <c r="X28" s="88"/>
      <c r="Y28" s="2"/>
      <c r="Z28" s="88"/>
      <c r="AA28" s="88"/>
      <c r="AB28" s="88"/>
      <c r="AC28" s="2"/>
      <c r="AD28" s="88"/>
      <c r="AE28" s="88"/>
      <c r="AF28" s="88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29"/>
      <c r="D29" s="88"/>
      <c r="E29" s="88"/>
      <c r="F29" s="88"/>
      <c r="G29" s="88"/>
      <c r="H29" s="88"/>
      <c r="I29" s="88"/>
      <c r="J29" s="88"/>
      <c r="K29" s="88"/>
      <c r="L29" s="88"/>
      <c r="M29" s="2"/>
      <c r="N29" s="88"/>
      <c r="O29" s="88"/>
      <c r="P29" s="88"/>
      <c r="Q29" s="2"/>
      <c r="R29" s="88"/>
      <c r="S29" s="88"/>
      <c r="T29" s="88"/>
      <c r="U29" s="2"/>
      <c r="V29" s="88"/>
      <c r="W29" s="88"/>
      <c r="X29" s="88"/>
      <c r="Y29" s="2"/>
      <c r="Z29" s="88"/>
      <c r="AA29" s="88"/>
      <c r="AB29" s="88"/>
      <c r="AC29" s="2"/>
      <c r="AD29" s="88"/>
      <c r="AE29" s="88"/>
      <c r="AF29" s="88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29"/>
      <c r="D30" s="88"/>
      <c r="E30" s="88"/>
      <c r="F30" s="88"/>
      <c r="G30" s="88"/>
      <c r="H30" s="88"/>
      <c r="I30" s="88"/>
      <c r="J30" s="88"/>
      <c r="K30" s="88"/>
      <c r="L30" s="88"/>
      <c r="M30" s="2"/>
      <c r="N30" s="88"/>
      <c r="O30" s="88"/>
      <c r="P30" s="88"/>
      <c r="Q30" s="2"/>
      <c r="R30" s="88"/>
      <c r="S30" s="88"/>
      <c r="T30" s="88"/>
      <c r="U30" s="2"/>
      <c r="V30" s="88"/>
      <c r="W30" s="88"/>
      <c r="X30" s="88"/>
      <c r="Y30" s="2"/>
      <c r="Z30" s="88"/>
      <c r="AA30" s="88"/>
      <c r="AB30" s="88"/>
      <c r="AC30" s="2"/>
      <c r="AD30" s="88"/>
      <c r="AE30" s="88"/>
      <c r="AF30" s="88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29"/>
      <c r="D31" s="88"/>
      <c r="E31" s="88"/>
      <c r="F31" s="88"/>
      <c r="G31" s="88"/>
      <c r="H31" s="88"/>
      <c r="I31" s="88"/>
      <c r="J31" s="88"/>
      <c r="K31" s="88"/>
      <c r="L31" s="88"/>
      <c r="M31" s="2"/>
      <c r="N31" s="88"/>
      <c r="O31" s="88"/>
      <c r="P31" s="88"/>
      <c r="Q31" s="2"/>
      <c r="R31" s="88"/>
      <c r="S31" s="88"/>
      <c r="T31" s="88"/>
      <c r="U31" s="2"/>
      <c r="V31" s="88"/>
      <c r="W31" s="88"/>
      <c r="X31" s="88"/>
      <c r="Y31" s="2"/>
      <c r="Z31" s="88"/>
      <c r="AA31" s="88"/>
      <c r="AB31" s="88"/>
      <c r="AC31" s="2"/>
      <c r="AD31" s="88"/>
      <c r="AE31" s="88"/>
      <c r="AF31" s="88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9"/>
      <c r="D32" s="88"/>
      <c r="E32" s="88"/>
      <c r="F32" s="88"/>
      <c r="G32" s="88"/>
      <c r="H32" s="88"/>
      <c r="I32" s="88"/>
      <c r="J32" s="88"/>
      <c r="K32" s="88"/>
      <c r="L32" s="88"/>
      <c r="M32" s="2"/>
      <c r="N32" s="88"/>
      <c r="O32" s="88"/>
      <c r="P32" s="88"/>
      <c r="Q32" s="2"/>
      <c r="R32" s="88"/>
      <c r="S32" s="88"/>
      <c r="T32" s="88"/>
      <c r="U32" s="2"/>
      <c r="V32" s="88"/>
      <c r="W32" s="88"/>
      <c r="X32" s="88"/>
      <c r="Y32" s="2"/>
      <c r="Z32" s="88"/>
      <c r="AA32" s="88"/>
      <c r="AB32" s="88"/>
      <c r="AC32" s="2"/>
      <c r="AD32" s="88"/>
      <c r="AE32" s="88"/>
      <c r="AF32" s="88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9"/>
      <c r="D33" s="88"/>
      <c r="E33" s="88"/>
      <c r="F33" s="88"/>
      <c r="G33" s="88"/>
      <c r="H33" s="88"/>
      <c r="I33" s="88"/>
      <c r="J33" s="88"/>
      <c r="K33" s="88"/>
      <c r="L33" s="88"/>
      <c r="M33" s="2"/>
      <c r="N33" s="88"/>
      <c r="O33" s="88"/>
      <c r="P33" s="88"/>
      <c r="Q33" s="2"/>
      <c r="R33" s="88"/>
      <c r="S33" s="88"/>
      <c r="T33" s="88"/>
      <c r="U33" s="2"/>
      <c r="V33" s="88"/>
      <c r="W33" s="88"/>
      <c r="X33" s="88"/>
      <c r="Y33" s="2"/>
      <c r="Z33" s="88"/>
      <c r="AA33" s="88"/>
      <c r="AB33" s="88"/>
      <c r="AC33" s="2"/>
      <c r="AD33" s="88"/>
      <c r="AE33" s="88"/>
      <c r="AF33" s="88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9"/>
      <c r="D34" s="88"/>
      <c r="E34" s="88"/>
      <c r="F34" s="88"/>
      <c r="G34" s="88"/>
      <c r="H34" s="88"/>
      <c r="I34" s="88"/>
      <c r="J34" s="88"/>
      <c r="K34" s="88"/>
      <c r="L34" s="88"/>
      <c r="M34" s="2"/>
      <c r="N34" s="88"/>
      <c r="O34" s="88"/>
      <c r="P34" s="88"/>
      <c r="Q34" s="2"/>
      <c r="R34" s="88"/>
      <c r="S34" s="88"/>
      <c r="T34" s="88"/>
      <c r="U34" s="2"/>
      <c r="V34" s="88"/>
      <c r="W34" s="88"/>
      <c r="X34" s="88"/>
      <c r="Y34" s="2"/>
      <c r="Z34" s="88"/>
      <c r="AA34" s="88"/>
      <c r="AB34" s="88"/>
      <c r="AC34" s="2"/>
      <c r="AD34" s="88"/>
      <c r="AE34" s="88"/>
      <c r="AF34" s="88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9"/>
      <c r="D35" s="88"/>
      <c r="E35" s="88"/>
      <c r="F35" s="88"/>
      <c r="G35" s="88"/>
      <c r="H35" s="88"/>
      <c r="I35" s="88"/>
      <c r="J35" s="88"/>
      <c r="K35" s="88"/>
      <c r="L35" s="88"/>
      <c r="M35" s="2"/>
      <c r="N35" s="88"/>
      <c r="O35" s="88"/>
      <c r="P35" s="88"/>
      <c r="Q35" s="2"/>
      <c r="R35" s="88"/>
      <c r="S35" s="88"/>
      <c r="T35" s="88"/>
      <c r="U35" s="2"/>
      <c r="V35" s="88"/>
      <c r="W35" s="88"/>
      <c r="X35" s="88"/>
      <c r="Y35" s="2"/>
      <c r="Z35" s="88"/>
      <c r="AA35" s="88"/>
      <c r="AB35" s="88"/>
      <c r="AC35" s="2"/>
      <c r="AD35" s="88"/>
      <c r="AE35" s="88"/>
      <c r="AF35" s="88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9"/>
      <c r="D36" s="88"/>
      <c r="E36" s="88"/>
      <c r="F36" s="88"/>
      <c r="G36" s="88"/>
      <c r="H36" s="88"/>
      <c r="I36" s="88"/>
      <c r="J36" s="88"/>
      <c r="K36" s="88"/>
      <c r="L36" s="88"/>
      <c r="M36" s="2"/>
      <c r="N36" s="88"/>
      <c r="O36" s="88"/>
      <c r="P36" s="88"/>
      <c r="Q36" s="2"/>
      <c r="R36" s="88"/>
      <c r="S36" s="88"/>
      <c r="T36" s="88"/>
      <c r="U36" s="2"/>
      <c r="V36" s="88"/>
      <c r="W36" s="88"/>
      <c r="X36" s="88"/>
      <c r="Y36" s="2"/>
      <c r="Z36" s="88"/>
      <c r="AA36" s="88"/>
      <c r="AB36" s="88"/>
      <c r="AC36" s="2"/>
      <c r="AD36" s="88"/>
      <c r="AE36" s="88"/>
      <c r="AF36" s="88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9"/>
      <c r="D37" s="88"/>
      <c r="E37" s="88"/>
      <c r="F37" s="88"/>
      <c r="G37" s="88"/>
      <c r="H37" s="88"/>
      <c r="I37" s="88"/>
      <c r="J37" s="88"/>
      <c r="K37" s="88"/>
      <c r="L37" s="88"/>
      <c r="M37" s="2"/>
      <c r="N37" s="88"/>
      <c r="O37" s="88"/>
      <c r="P37" s="88"/>
      <c r="Q37" s="2"/>
      <c r="R37" s="88"/>
      <c r="S37" s="88"/>
      <c r="T37" s="88"/>
      <c r="U37" s="2"/>
      <c r="V37" s="88"/>
      <c r="W37" s="88"/>
      <c r="X37" s="88"/>
      <c r="Y37" s="2"/>
      <c r="Z37" s="88"/>
      <c r="AA37" s="88"/>
      <c r="AB37" s="88"/>
      <c r="AC37" s="2"/>
      <c r="AD37" s="88"/>
      <c r="AE37" s="88"/>
      <c r="AF37" s="88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9"/>
      <c r="D38" s="88"/>
      <c r="E38" s="88"/>
      <c r="F38" s="88"/>
      <c r="G38" s="88"/>
      <c r="H38" s="88"/>
      <c r="I38" s="88"/>
      <c r="J38" s="88"/>
      <c r="K38" s="88"/>
      <c r="L38" s="88"/>
      <c r="M38" s="2"/>
      <c r="N38" s="88"/>
      <c r="O38" s="88"/>
      <c r="P38" s="88"/>
      <c r="Q38" s="2"/>
      <c r="R38" s="88"/>
      <c r="S38" s="88"/>
      <c r="T38" s="88"/>
      <c r="U38" s="2"/>
      <c r="V38" s="88"/>
      <c r="W38" s="88"/>
      <c r="X38" s="88"/>
      <c r="Y38" s="2"/>
      <c r="Z38" s="88"/>
      <c r="AA38" s="88"/>
      <c r="AB38" s="88"/>
      <c r="AC38" s="2"/>
      <c r="AD38" s="88"/>
      <c r="AE38" s="88"/>
      <c r="AF38" s="88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8515625" style="3" customWidth="1"/>
    <col min="14" max="16" width="10.7109375" style="3" customWidth="1"/>
    <col min="17" max="17" width="7.421875" style="3" customWidth="1"/>
    <col min="18" max="25" width="10.7109375" style="3" hidden="1" customWidth="1"/>
    <col min="26" max="28" width="10.7109375" style="3" customWidth="1"/>
    <col min="29" max="29" width="9.8515625" style="3" customWidth="1"/>
    <col min="30" max="32" width="10.7109375" style="3" customWidth="1"/>
    <col min="33" max="33" width="10.421875" style="3" customWidth="1"/>
    <col min="34" max="34" width="8.0039062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s="7" customFormat="1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55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56</v>
      </c>
      <c r="C9" s="131" t="s">
        <v>57</v>
      </c>
      <c r="D9" s="76">
        <v>1831543921</v>
      </c>
      <c r="E9" s="77">
        <v>206159400</v>
      </c>
      <c r="F9" s="78">
        <f>$D9+$E9</f>
        <v>2037703321</v>
      </c>
      <c r="G9" s="76">
        <v>1831543921</v>
      </c>
      <c r="H9" s="77">
        <v>206159400</v>
      </c>
      <c r="I9" s="79">
        <f>$G9+$H9</f>
        <v>2037703321</v>
      </c>
      <c r="J9" s="76">
        <v>260686703</v>
      </c>
      <c r="K9" s="77">
        <v>41289383</v>
      </c>
      <c r="L9" s="77">
        <f>$J9+$K9</f>
        <v>301976086</v>
      </c>
      <c r="M9" s="39">
        <f>IF($F9=0,0,$L9/$F9)</f>
        <v>0.1481943337324521</v>
      </c>
      <c r="N9" s="104">
        <v>384573889</v>
      </c>
      <c r="O9" s="105">
        <v>21750075</v>
      </c>
      <c r="P9" s="106">
        <f>$N9+$O9</f>
        <v>406323964</v>
      </c>
      <c r="Q9" s="39">
        <f>IF($F9=0,0,$P9/$F9)</f>
        <v>0.19940290611127684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645260592</v>
      </c>
      <c r="AA9" s="77">
        <f>$K9+$O9</f>
        <v>63039458</v>
      </c>
      <c r="AB9" s="77">
        <f>$Z9+$AA9</f>
        <v>708300050</v>
      </c>
      <c r="AC9" s="39">
        <f>IF($F9=0,0,$AB9/$F9)</f>
        <v>0.3475972398437289</v>
      </c>
      <c r="AD9" s="76">
        <v>350380233</v>
      </c>
      <c r="AE9" s="77">
        <v>57082021</v>
      </c>
      <c r="AF9" s="77">
        <f>$AD9+$AE9</f>
        <v>407462254</v>
      </c>
      <c r="AG9" s="39">
        <f>IF($AI9=0,0,$AK9/$AI9)</f>
        <v>0.4228666142013821</v>
      </c>
      <c r="AH9" s="39">
        <f>IF($AF9=0,0,(($P9/$AF9)-1))</f>
        <v>-0.0027936084602330213</v>
      </c>
      <c r="AI9" s="12">
        <v>1751415896</v>
      </c>
      <c r="AJ9" s="12">
        <v>1688181704</v>
      </c>
      <c r="AK9" s="12">
        <v>740615310</v>
      </c>
      <c r="AL9" s="12"/>
    </row>
    <row r="10" spans="1:38" s="13" customFormat="1" ht="12.75">
      <c r="A10" s="29"/>
      <c r="B10" s="38" t="s">
        <v>58</v>
      </c>
      <c r="C10" s="131" t="s">
        <v>59</v>
      </c>
      <c r="D10" s="76">
        <v>1236786666</v>
      </c>
      <c r="E10" s="77">
        <v>363022855</v>
      </c>
      <c r="F10" s="79">
        <f aca="true" t="shared" si="0" ref="F10:F28">$D10+$E10</f>
        <v>1599809521</v>
      </c>
      <c r="G10" s="76">
        <v>1236786666</v>
      </c>
      <c r="H10" s="77">
        <v>363022855</v>
      </c>
      <c r="I10" s="79">
        <f aca="true" t="shared" si="1" ref="I10:I28">$G10+$H10</f>
        <v>1599809521</v>
      </c>
      <c r="J10" s="76">
        <v>318617574</v>
      </c>
      <c r="K10" s="77">
        <v>27661160</v>
      </c>
      <c r="L10" s="77">
        <f aca="true" t="shared" si="2" ref="L10:L28">$J10+$K10</f>
        <v>346278734</v>
      </c>
      <c r="M10" s="39">
        <f aca="true" t="shared" si="3" ref="M10:M28">IF($F10=0,0,$L10/$F10)</f>
        <v>0.21644997698447876</v>
      </c>
      <c r="N10" s="104">
        <v>283386156</v>
      </c>
      <c r="O10" s="105">
        <v>59384623</v>
      </c>
      <c r="P10" s="106">
        <f aca="true" t="shared" si="4" ref="P10:P28">$N10+$O10</f>
        <v>342770779</v>
      </c>
      <c r="Q10" s="39">
        <f aca="true" t="shared" si="5" ref="Q10:Q28">IF($F10=0,0,$P10/$F10)</f>
        <v>0.21425724406599528</v>
      </c>
      <c r="R10" s="104">
        <v>0</v>
      </c>
      <c r="S10" s="106">
        <v>0</v>
      </c>
      <c r="T10" s="106">
        <f aca="true" t="shared" si="6" ref="T10:T28">$R10+$S10</f>
        <v>0</v>
      </c>
      <c r="U10" s="39">
        <f aca="true" t="shared" si="7" ref="U10:U28">IF($I10=0,0,$T10/$I10)</f>
        <v>0</v>
      </c>
      <c r="V10" s="104">
        <v>0</v>
      </c>
      <c r="W10" s="106">
        <v>0</v>
      </c>
      <c r="X10" s="106">
        <f aca="true" t="shared" si="8" ref="X10:X28">$V10+$W10</f>
        <v>0</v>
      </c>
      <c r="Y10" s="39">
        <f aca="true" t="shared" si="9" ref="Y10:Y28">IF($I10=0,0,$X10/$I10)</f>
        <v>0</v>
      </c>
      <c r="Z10" s="76">
        <f aca="true" t="shared" si="10" ref="Z10:Z28">$J10+$N10</f>
        <v>602003730</v>
      </c>
      <c r="AA10" s="77">
        <f aca="true" t="shared" si="11" ref="AA10:AA28">$K10+$O10</f>
        <v>87045783</v>
      </c>
      <c r="AB10" s="77">
        <f aca="true" t="shared" si="12" ref="AB10:AB28">$Z10+$AA10</f>
        <v>689049513</v>
      </c>
      <c r="AC10" s="39">
        <f aca="true" t="shared" si="13" ref="AC10:AC28">IF($F10=0,0,$AB10/$F10)</f>
        <v>0.43070722105047404</v>
      </c>
      <c r="AD10" s="76">
        <v>198733650</v>
      </c>
      <c r="AE10" s="77">
        <v>40866333</v>
      </c>
      <c r="AF10" s="77">
        <f aca="true" t="shared" si="14" ref="AF10:AF28">$AD10+$AE10</f>
        <v>239599983</v>
      </c>
      <c r="AG10" s="39">
        <f aca="true" t="shared" si="15" ref="AG10:AG28">IF($AI10=0,0,$AK10/$AI10)</f>
        <v>0.35775625624217783</v>
      </c>
      <c r="AH10" s="39">
        <f aca="true" t="shared" si="16" ref="AH10:AH28">IF($AF10=0,0,(($P10/$AF10)-1))</f>
        <v>0.43059600717918256</v>
      </c>
      <c r="AI10" s="12">
        <v>1396225442</v>
      </c>
      <c r="AJ10" s="12">
        <v>1356777527</v>
      </c>
      <c r="AK10" s="12">
        <v>499508387</v>
      </c>
      <c r="AL10" s="12"/>
    </row>
    <row r="11" spans="1:38" s="13" customFormat="1" ht="12.75">
      <c r="A11" s="29"/>
      <c r="B11" s="38" t="s">
        <v>60</v>
      </c>
      <c r="C11" s="131" t="s">
        <v>61</v>
      </c>
      <c r="D11" s="76">
        <v>0</v>
      </c>
      <c r="E11" s="77">
        <v>0</v>
      </c>
      <c r="F11" s="79">
        <f t="shared" si="0"/>
        <v>0</v>
      </c>
      <c r="G11" s="76">
        <v>0</v>
      </c>
      <c r="H11" s="77">
        <v>0</v>
      </c>
      <c r="I11" s="79">
        <f t="shared" si="1"/>
        <v>0</v>
      </c>
      <c r="J11" s="76">
        <v>299137446</v>
      </c>
      <c r="K11" s="77">
        <v>253544</v>
      </c>
      <c r="L11" s="77">
        <f t="shared" si="2"/>
        <v>299390990</v>
      </c>
      <c r="M11" s="39">
        <f t="shared" si="3"/>
        <v>0</v>
      </c>
      <c r="N11" s="104">
        <v>250848953</v>
      </c>
      <c r="O11" s="105">
        <v>3756510</v>
      </c>
      <c r="P11" s="106">
        <f t="shared" si="4"/>
        <v>254605463</v>
      </c>
      <c r="Q11" s="39">
        <f t="shared" si="5"/>
        <v>0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549986399</v>
      </c>
      <c r="AA11" s="77">
        <f t="shared" si="11"/>
        <v>4010054</v>
      </c>
      <c r="AB11" s="77">
        <f t="shared" si="12"/>
        <v>553996453</v>
      </c>
      <c r="AC11" s="39">
        <f t="shared" si="13"/>
        <v>0</v>
      </c>
      <c r="AD11" s="76">
        <v>203628239</v>
      </c>
      <c r="AE11" s="77">
        <v>24226634</v>
      </c>
      <c r="AF11" s="77">
        <f t="shared" si="14"/>
        <v>227854873</v>
      </c>
      <c r="AG11" s="39">
        <f t="shared" si="15"/>
        <v>0.3489030999896556</v>
      </c>
      <c r="AH11" s="39">
        <f t="shared" si="16"/>
        <v>0.11740187799275192</v>
      </c>
      <c r="AI11" s="12">
        <v>1457500670</v>
      </c>
      <c r="AJ11" s="12">
        <v>1457485808</v>
      </c>
      <c r="AK11" s="12">
        <v>508526502</v>
      </c>
      <c r="AL11" s="12"/>
    </row>
    <row r="12" spans="1:38" s="13" customFormat="1" ht="12.75">
      <c r="A12" s="29"/>
      <c r="B12" s="38" t="s">
        <v>62</v>
      </c>
      <c r="C12" s="131" t="s">
        <v>63</v>
      </c>
      <c r="D12" s="76">
        <v>3362656834</v>
      </c>
      <c r="E12" s="77">
        <v>303245535</v>
      </c>
      <c r="F12" s="79">
        <f t="shared" si="0"/>
        <v>3665902369</v>
      </c>
      <c r="G12" s="76">
        <v>3362656834</v>
      </c>
      <c r="H12" s="77">
        <v>303245535</v>
      </c>
      <c r="I12" s="79">
        <f t="shared" si="1"/>
        <v>3665902369</v>
      </c>
      <c r="J12" s="76">
        <v>772532717</v>
      </c>
      <c r="K12" s="77">
        <v>16664991</v>
      </c>
      <c r="L12" s="77">
        <f t="shared" si="2"/>
        <v>789197708</v>
      </c>
      <c r="M12" s="39">
        <f t="shared" si="3"/>
        <v>0.21528061267362136</v>
      </c>
      <c r="N12" s="104">
        <v>677047440</v>
      </c>
      <c r="O12" s="105">
        <v>50066529</v>
      </c>
      <c r="P12" s="106">
        <f t="shared" si="4"/>
        <v>727113969</v>
      </c>
      <c r="Q12" s="39">
        <f t="shared" si="5"/>
        <v>0.19834515374678272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1449580157</v>
      </c>
      <c r="AA12" s="77">
        <f t="shared" si="11"/>
        <v>66731520</v>
      </c>
      <c r="AB12" s="77">
        <f t="shared" si="12"/>
        <v>1516311677</v>
      </c>
      <c r="AC12" s="39">
        <f t="shared" si="13"/>
        <v>0.4136257664204041</v>
      </c>
      <c r="AD12" s="76">
        <v>658567408</v>
      </c>
      <c r="AE12" s="77">
        <v>63302123</v>
      </c>
      <c r="AF12" s="77">
        <f t="shared" si="14"/>
        <v>721869531</v>
      </c>
      <c r="AG12" s="39">
        <f t="shared" si="15"/>
        <v>0.3711037657391757</v>
      </c>
      <c r="AH12" s="39">
        <f t="shared" si="16"/>
        <v>0.007265077378643348</v>
      </c>
      <c r="AI12" s="12">
        <v>3555193091</v>
      </c>
      <c r="AJ12" s="12">
        <v>3555193091</v>
      </c>
      <c r="AK12" s="12">
        <v>1319345544</v>
      </c>
      <c r="AL12" s="12"/>
    </row>
    <row r="13" spans="1:38" s="13" customFormat="1" ht="12.75">
      <c r="A13" s="29"/>
      <c r="B13" s="38" t="s">
        <v>64</v>
      </c>
      <c r="C13" s="131" t="s">
        <v>65</v>
      </c>
      <c r="D13" s="76">
        <v>965195863</v>
      </c>
      <c r="E13" s="77">
        <v>162912000</v>
      </c>
      <c r="F13" s="79">
        <f t="shared" si="0"/>
        <v>1128107863</v>
      </c>
      <c r="G13" s="76">
        <v>965290913</v>
      </c>
      <c r="H13" s="77">
        <v>165965500</v>
      </c>
      <c r="I13" s="79">
        <f t="shared" si="1"/>
        <v>1131256413</v>
      </c>
      <c r="J13" s="76">
        <v>191829137</v>
      </c>
      <c r="K13" s="77">
        <v>5863251</v>
      </c>
      <c r="L13" s="77">
        <f t="shared" si="2"/>
        <v>197692388</v>
      </c>
      <c r="M13" s="39">
        <f t="shared" si="3"/>
        <v>0.175242451971102</v>
      </c>
      <c r="N13" s="104">
        <v>295274418</v>
      </c>
      <c r="O13" s="105">
        <v>34842724</v>
      </c>
      <c r="P13" s="106">
        <f t="shared" si="4"/>
        <v>330117142</v>
      </c>
      <c r="Q13" s="39">
        <f t="shared" si="5"/>
        <v>0.29262905864525474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487103555</v>
      </c>
      <c r="AA13" s="77">
        <f t="shared" si="11"/>
        <v>40705975</v>
      </c>
      <c r="AB13" s="77">
        <f t="shared" si="12"/>
        <v>527809530</v>
      </c>
      <c r="AC13" s="39">
        <f t="shared" si="13"/>
        <v>0.46787151061635673</v>
      </c>
      <c r="AD13" s="76">
        <v>214298641</v>
      </c>
      <c r="AE13" s="77">
        <v>36603936</v>
      </c>
      <c r="AF13" s="77">
        <f t="shared" si="14"/>
        <v>250902577</v>
      </c>
      <c r="AG13" s="39">
        <f t="shared" si="15"/>
        <v>0.41935682632129784</v>
      </c>
      <c r="AH13" s="39">
        <f t="shared" si="16"/>
        <v>0.31571841926517963</v>
      </c>
      <c r="AI13" s="12">
        <v>1035007809</v>
      </c>
      <c r="AJ13" s="12">
        <v>1059001502</v>
      </c>
      <c r="AK13" s="12">
        <v>434037590</v>
      </c>
      <c r="AL13" s="12"/>
    </row>
    <row r="14" spans="1:38" s="13" customFormat="1" ht="12.75">
      <c r="A14" s="29"/>
      <c r="B14" s="38" t="s">
        <v>66</v>
      </c>
      <c r="C14" s="131" t="s">
        <v>67</v>
      </c>
      <c r="D14" s="76">
        <v>1136586516</v>
      </c>
      <c r="E14" s="77">
        <v>0</v>
      </c>
      <c r="F14" s="79">
        <f t="shared" si="0"/>
        <v>1136586516</v>
      </c>
      <c r="G14" s="76">
        <v>1136586516</v>
      </c>
      <c r="H14" s="77">
        <v>0</v>
      </c>
      <c r="I14" s="79">
        <f t="shared" si="1"/>
        <v>1136586516</v>
      </c>
      <c r="J14" s="76">
        <v>256881173</v>
      </c>
      <c r="K14" s="77">
        <v>18187332</v>
      </c>
      <c r="L14" s="77">
        <f t="shared" si="2"/>
        <v>275068505</v>
      </c>
      <c r="M14" s="39">
        <f t="shared" si="3"/>
        <v>0.24201281743870345</v>
      </c>
      <c r="N14" s="104">
        <v>247566707</v>
      </c>
      <c r="O14" s="105">
        <v>20629315</v>
      </c>
      <c r="P14" s="106">
        <f t="shared" si="4"/>
        <v>268196022</v>
      </c>
      <c r="Q14" s="39">
        <f t="shared" si="5"/>
        <v>0.23596621834285425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504447880</v>
      </c>
      <c r="AA14" s="77">
        <f t="shared" si="11"/>
        <v>38816647</v>
      </c>
      <c r="AB14" s="77">
        <f t="shared" si="12"/>
        <v>543264527</v>
      </c>
      <c r="AC14" s="39">
        <f t="shared" si="13"/>
        <v>0.4779790357815577</v>
      </c>
      <c r="AD14" s="76">
        <v>203634971</v>
      </c>
      <c r="AE14" s="77">
        <v>24267130</v>
      </c>
      <c r="AF14" s="77">
        <f t="shared" si="14"/>
        <v>227902101</v>
      </c>
      <c r="AG14" s="39">
        <f t="shared" si="15"/>
        <v>0.43073524500560717</v>
      </c>
      <c r="AH14" s="39">
        <f t="shared" si="16"/>
        <v>0.1768036399102788</v>
      </c>
      <c r="AI14" s="12">
        <v>1076104882</v>
      </c>
      <c r="AJ14" s="12">
        <v>1068180208</v>
      </c>
      <c r="AK14" s="12">
        <v>463516300</v>
      </c>
      <c r="AL14" s="12"/>
    </row>
    <row r="15" spans="1:38" s="13" customFormat="1" ht="12.75">
      <c r="A15" s="29"/>
      <c r="B15" s="38" t="s">
        <v>68</v>
      </c>
      <c r="C15" s="131" t="s">
        <v>69</v>
      </c>
      <c r="D15" s="76">
        <v>949715000</v>
      </c>
      <c r="E15" s="77">
        <v>284250000</v>
      </c>
      <c r="F15" s="79">
        <f t="shared" si="0"/>
        <v>1233965000</v>
      </c>
      <c r="G15" s="76">
        <v>949715000</v>
      </c>
      <c r="H15" s="77">
        <v>284250000</v>
      </c>
      <c r="I15" s="79">
        <f t="shared" si="1"/>
        <v>1233965000</v>
      </c>
      <c r="J15" s="76">
        <v>177846177</v>
      </c>
      <c r="K15" s="77">
        <v>19162328</v>
      </c>
      <c r="L15" s="77">
        <f t="shared" si="2"/>
        <v>197008505</v>
      </c>
      <c r="M15" s="39">
        <f t="shared" si="3"/>
        <v>0.15965485649917138</v>
      </c>
      <c r="N15" s="104">
        <v>178615546</v>
      </c>
      <c r="O15" s="105">
        <v>31019160</v>
      </c>
      <c r="P15" s="106">
        <f t="shared" si="4"/>
        <v>209634706</v>
      </c>
      <c r="Q15" s="39">
        <f t="shared" si="5"/>
        <v>0.16988707621366894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356461723</v>
      </c>
      <c r="AA15" s="77">
        <f t="shared" si="11"/>
        <v>50181488</v>
      </c>
      <c r="AB15" s="77">
        <f t="shared" si="12"/>
        <v>406643211</v>
      </c>
      <c r="AC15" s="39">
        <f t="shared" si="13"/>
        <v>0.3295419327128403</v>
      </c>
      <c r="AD15" s="76">
        <v>154290131</v>
      </c>
      <c r="AE15" s="77">
        <v>9370149</v>
      </c>
      <c r="AF15" s="77">
        <f t="shared" si="14"/>
        <v>163660280</v>
      </c>
      <c r="AG15" s="39">
        <f t="shared" si="15"/>
        <v>0.32966267024574564</v>
      </c>
      <c r="AH15" s="39">
        <f t="shared" si="16"/>
        <v>0.2809137684476648</v>
      </c>
      <c r="AI15" s="12">
        <v>983587501</v>
      </c>
      <c r="AJ15" s="12">
        <v>882794184</v>
      </c>
      <c r="AK15" s="12">
        <v>324252082</v>
      </c>
      <c r="AL15" s="12"/>
    </row>
    <row r="16" spans="1:38" s="13" customFormat="1" ht="12.75">
      <c r="A16" s="29"/>
      <c r="B16" s="38" t="s">
        <v>70</v>
      </c>
      <c r="C16" s="131" t="s">
        <v>71</v>
      </c>
      <c r="D16" s="76">
        <v>1339583000</v>
      </c>
      <c r="E16" s="77">
        <v>204638000</v>
      </c>
      <c r="F16" s="79">
        <f t="shared" si="0"/>
        <v>1544221000</v>
      </c>
      <c r="G16" s="76">
        <v>1339583000</v>
      </c>
      <c r="H16" s="77">
        <v>204638000</v>
      </c>
      <c r="I16" s="79">
        <f t="shared" si="1"/>
        <v>1544221000</v>
      </c>
      <c r="J16" s="76">
        <v>284060034</v>
      </c>
      <c r="K16" s="77">
        <v>77236634</v>
      </c>
      <c r="L16" s="77">
        <f t="shared" si="2"/>
        <v>361296668</v>
      </c>
      <c r="M16" s="39">
        <f t="shared" si="3"/>
        <v>0.2339669438506535</v>
      </c>
      <c r="N16" s="104">
        <v>235774068</v>
      </c>
      <c r="O16" s="105">
        <v>26535373</v>
      </c>
      <c r="P16" s="106">
        <f t="shared" si="4"/>
        <v>262309441</v>
      </c>
      <c r="Q16" s="39">
        <f t="shared" si="5"/>
        <v>0.16986522071646482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519834102</v>
      </c>
      <c r="AA16" s="77">
        <f t="shared" si="11"/>
        <v>103772007</v>
      </c>
      <c r="AB16" s="77">
        <f t="shared" si="12"/>
        <v>623606109</v>
      </c>
      <c r="AC16" s="39">
        <f t="shared" si="13"/>
        <v>0.4038321645671183</v>
      </c>
      <c r="AD16" s="76">
        <v>231695255</v>
      </c>
      <c r="AE16" s="77">
        <v>27639851</v>
      </c>
      <c r="AF16" s="77">
        <f t="shared" si="14"/>
        <v>259335106</v>
      </c>
      <c r="AG16" s="39">
        <f t="shared" si="15"/>
        <v>0.35672892947008356</v>
      </c>
      <c r="AH16" s="39">
        <f t="shared" si="16"/>
        <v>0.011469079701072138</v>
      </c>
      <c r="AI16" s="12">
        <v>1578947000</v>
      </c>
      <c r="AJ16" s="12">
        <v>1578947000</v>
      </c>
      <c r="AK16" s="12">
        <v>563256073</v>
      </c>
      <c r="AL16" s="12"/>
    </row>
    <row r="17" spans="1:38" s="13" customFormat="1" ht="12.75">
      <c r="A17" s="29"/>
      <c r="B17" s="38" t="s">
        <v>72</v>
      </c>
      <c r="C17" s="131" t="s">
        <v>73</v>
      </c>
      <c r="D17" s="76">
        <v>1587769115</v>
      </c>
      <c r="E17" s="77">
        <v>640400269</v>
      </c>
      <c r="F17" s="79">
        <f t="shared" si="0"/>
        <v>2228169384</v>
      </c>
      <c r="G17" s="76">
        <v>1587769115</v>
      </c>
      <c r="H17" s="77">
        <v>640400269</v>
      </c>
      <c r="I17" s="79">
        <f t="shared" si="1"/>
        <v>2228169384</v>
      </c>
      <c r="J17" s="76">
        <v>260542360</v>
      </c>
      <c r="K17" s="77">
        <v>30594623</v>
      </c>
      <c r="L17" s="77">
        <f t="shared" si="2"/>
        <v>291136983</v>
      </c>
      <c r="M17" s="39">
        <f t="shared" si="3"/>
        <v>0.1306619618286614</v>
      </c>
      <c r="N17" s="104">
        <v>381650900</v>
      </c>
      <c r="O17" s="105">
        <v>57384952</v>
      </c>
      <c r="P17" s="106">
        <f t="shared" si="4"/>
        <v>439035852</v>
      </c>
      <c r="Q17" s="39">
        <f t="shared" si="5"/>
        <v>0.1970388136344665</v>
      </c>
      <c r="R17" s="104">
        <v>0</v>
      </c>
      <c r="S17" s="106">
        <v>0</v>
      </c>
      <c r="T17" s="106">
        <f t="shared" si="6"/>
        <v>0</v>
      </c>
      <c r="U17" s="39">
        <f t="shared" si="7"/>
        <v>0</v>
      </c>
      <c r="V17" s="104">
        <v>0</v>
      </c>
      <c r="W17" s="106">
        <v>0</v>
      </c>
      <c r="X17" s="106">
        <f t="shared" si="8"/>
        <v>0</v>
      </c>
      <c r="Y17" s="39">
        <f t="shared" si="9"/>
        <v>0</v>
      </c>
      <c r="Z17" s="76">
        <f t="shared" si="10"/>
        <v>642193260</v>
      </c>
      <c r="AA17" s="77">
        <f t="shared" si="11"/>
        <v>87979575</v>
      </c>
      <c r="AB17" s="77">
        <f t="shared" si="12"/>
        <v>730172835</v>
      </c>
      <c r="AC17" s="39">
        <f t="shared" si="13"/>
        <v>0.32770077546312787</v>
      </c>
      <c r="AD17" s="76">
        <v>237835478</v>
      </c>
      <c r="AE17" s="77">
        <v>132282356</v>
      </c>
      <c r="AF17" s="77">
        <f t="shared" si="14"/>
        <v>370117834</v>
      </c>
      <c r="AG17" s="39">
        <f t="shared" si="15"/>
        <v>0.3411319756444118</v>
      </c>
      <c r="AH17" s="39">
        <f t="shared" si="16"/>
        <v>0.18620561256175505</v>
      </c>
      <c r="AI17" s="12">
        <v>1803590519</v>
      </c>
      <c r="AJ17" s="12">
        <v>2204635966</v>
      </c>
      <c r="AK17" s="12">
        <v>615262397</v>
      </c>
      <c r="AL17" s="12"/>
    </row>
    <row r="18" spans="1:38" s="13" customFormat="1" ht="12.75">
      <c r="A18" s="29"/>
      <c r="B18" s="38" t="s">
        <v>74</v>
      </c>
      <c r="C18" s="131" t="s">
        <v>75</v>
      </c>
      <c r="D18" s="76">
        <v>1374612047</v>
      </c>
      <c r="E18" s="77">
        <v>226212769</v>
      </c>
      <c r="F18" s="79">
        <f t="shared" si="0"/>
        <v>1600824816</v>
      </c>
      <c r="G18" s="76">
        <v>1374612047</v>
      </c>
      <c r="H18" s="77">
        <v>226212769</v>
      </c>
      <c r="I18" s="79">
        <f t="shared" si="1"/>
        <v>1600824816</v>
      </c>
      <c r="J18" s="76">
        <v>321870128</v>
      </c>
      <c r="K18" s="77">
        <v>25772686</v>
      </c>
      <c r="L18" s="77">
        <f t="shared" si="2"/>
        <v>347642814</v>
      </c>
      <c r="M18" s="39">
        <f t="shared" si="3"/>
        <v>0.21716480811976618</v>
      </c>
      <c r="N18" s="104">
        <v>362908982</v>
      </c>
      <c r="O18" s="105">
        <v>32584950</v>
      </c>
      <c r="P18" s="106">
        <f t="shared" si="4"/>
        <v>395493932</v>
      </c>
      <c r="Q18" s="39">
        <f t="shared" si="5"/>
        <v>0.2470563474823094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684779110</v>
      </c>
      <c r="AA18" s="77">
        <f t="shared" si="11"/>
        <v>58357636</v>
      </c>
      <c r="AB18" s="77">
        <f t="shared" si="12"/>
        <v>743136746</v>
      </c>
      <c r="AC18" s="39">
        <f t="shared" si="13"/>
        <v>0.46422115560207555</v>
      </c>
      <c r="AD18" s="76">
        <v>312710258</v>
      </c>
      <c r="AE18" s="77">
        <v>32176185</v>
      </c>
      <c r="AF18" s="77">
        <f t="shared" si="14"/>
        <v>344886443</v>
      </c>
      <c r="AG18" s="39">
        <f t="shared" si="15"/>
        <v>0.4108924559875722</v>
      </c>
      <c r="AH18" s="39">
        <f t="shared" si="16"/>
        <v>0.14673667239509314</v>
      </c>
      <c r="AI18" s="12">
        <v>1472162368</v>
      </c>
      <c r="AJ18" s="12">
        <v>1507930925</v>
      </c>
      <c r="AK18" s="12">
        <v>604900411</v>
      </c>
      <c r="AL18" s="12"/>
    </row>
    <row r="19" spans="1:38" s="13" customFormat="1" ht="12.75">
      <c r="A19" s="29"/>
      <c r="B19" s="38" t="s">
        <v>76</v>
      </c>
      <c r="C19" s="131" t="s">
        <v>77</v>
      </c>
      <c r="D19" s="76">
        <v>3339106140</v>
      </c>
      <c r="E19" s="77">
        <v>411313300</v>
      </c>
      <c r="F19" s="79">
        <f t="shared" si="0"/>
        <v>3750419440</v>
      </c>
      <c r="G19" s="76">
        <v>3339106140</v>
      </c>
      <c r="H19" s="77">
        <v>411313300</v>
      </c>
      <c r="I19" s="79">
        <f t="shared" si="1"/>
        <v>3750419440</v>
      </c>
      <c r="J19" s="76">
        <v>546765275</v>
      </c>
      <c r="K19" s="77">
        <v>13359323</v>
      </c>
      <c r="L19" s="77">
        <f t="shared" si="2"/>
        <v>560124598</v>
      </c>
      <c r="M19" s="39">
        <f t="shared" si="3"/>
        <v>0.14934985458586467</v>
      </c>
      <c r="N19" s="104">
        <v>691531173</v>
      </c>
      <c r="O19" s="105">
        <v>37806325</v>
      </c>
      <c r="P19" s="106">
        <f t="shared" si="4"/>
        <v>729337498</v>
      </c>
      <c r="Q19" s="39">
        <f t="shared" si="5"/>
        <v>0.19446824806347526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1238296448</v>
      </c>
      <c r="AA19" s="77">
        <f t="shared" si="11"/>
        <v>51165648</v>
      </c>
      <c r="AB19" s="77">
        <f t="shared" si="12"/>
        <v>1289462096</v>
      </c>
      <c r="AC19" s="39">
        <f t="shared" si="13"/>
        <v>0.34381810264933993</v>
      </c>
      <c r="AD19" s="76">
        <v>525894954</v>
      </c>
      <c r="AE19" s="77">
        <v>11013872</v>
      </c>
      <c r="AF19" s="77">
        <f t="shared" si="14"/>
        <v>536908826</v>
      </c>
      <c r="AG19" s="39">
        <f t="shared" si="15"/>
        <v>0.389137975488256</v>
      </c>
      <c r="AH19" s="39">
        <f t="shared" si="16"/>
        <v>0.35840102207595304</v>
      </c>
      <c r="AI19" s="12">
        <v>2684233567</v>
      </c>
      <c r="AJ19" s="12">
        <v>2684233567</v>
      </c>
      <c r="AK19" s="12">
        <v>1044537216</v>
      </c>
      <c r="AL19" s="12"/>
    </row>
    <row r="20" spans="1:38" s="13" customFormat="1" ht="12.75">
      <c r="A20" s="29"/>
      <c r="B20" s="38" t="s">
        <v>78</v>
      </c>
      <c r="C20" s="131" t="s">
        <v>79</v>
      </c>
      <c r="D20" s="76">
        <v>1478551000</v>
      </c>
      <c r="E20" s="77">
        <v>312845750</v>
      </c>
      <c r="F20" s="79">
        <f t="shared" si="0"/>
        <v>1791396750</v>
      </c>
      <c r="G20" s="76">
        <v>1478551000</v>
      </c>
      <c r="H20" s="77">
        <v>312845750</v>
      </c>
      <c r="I20" s="79">
        <f t="shared" si="1"/>
        <v>1791396750</v>
      </c>
      <c r="J20" s="76">
        <v>323031288</v>
      </c>
      <c r="K20" s="77">
        <v>42259366</v>
      </c>
      <c r="L20" s="77">
        <f t="shared" si="2"/>
        <v>365290654</v>
      </c>
      <c r="M20" s="39">
        <f t="shared" si="3"/>
        <v>0.20391387558339602</v>
      </c>
      <c r="N20" s="104">
        <v>327666564</v>
      </c>
      <c r="O20" s="105">
        <v>46838942</v>
      </c>
      <c r="P20" s="106">
        <f t="shared" si="4"/>
        <v>374505506</v>
      </c>
      <c r="Q20" s="39">
        <f t="shared" si="5"/>
        <v>0.20905782373446866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650697852</v>
      </c>
      <c r="AA20" s="77">
        <f t="shared" si="11"/>
        <v>89098308</v>
      </c>
      <c r="AB20" s="77">
        <f t="shared" si="12"/>
        <v>739796160</v>
      </c>
      <c r="AC20" s="39">
        <f t="shared" si="13"/>
        <v>0.4129716993178647</v>
      </c>
      <c r="AD20" s="76">
        <v>238918271</v>
      </c>
      <c r="AE20" s="77">
        <v>27293437</v>
      </c>
      <c r="AF20" s="77">
        <f t="shared" si="14"/>
        <v>266211708</v>
      </c>
      <c r="AG20" s="39">
        <f t="shared" si="15"/>
        <v>0.38328244305710846</v>
      </c>
      <c r="AH20" s="39">
        <f t="shared" si="16"/>
        <v>0.40679577473730033</v>
      </c>
      <c r="AI20" s="12">
        <v>1235141000</v>
      </c>
      <c r="AJ20" s="12">
        <v>1208249563</v>
      </c>
      <c r="AK20" s="12">
        <v>473407860</v>
      </c>
      <c r="AL20" s="12"/>
    </row>
    <row r="21" spans="1:38" s="13" customFormat="1" ht="12.75">
      <c r="A21" s="29"/>
      <c r="B21" s="38" t="s">
        <v>80</v>
      </c>
      <c r="C21" s="131" t="s">
        <v>81</v>
      </c>
      <c r="D21" s="76">
        <v>1475280000</v>
      </c>
      <c r="E21" s="77">
        <v>389198000</v>
      </c>
      <c r="F21" s="79">
        <f t="shared" si="0"/>
        <v>1864478000</v>
      </c>
      <c r="G21" s="76">
        <v>1475280000</v>
      </c>
      <c r="H21" s="77">
        <v>389198000</v>
      </c>
      <c r="I21" s="79">
        <f t="shared" si="1"/>
        <v>1864478000</v>
      </c>
      <c r="J21" s="76">
        <v>353832135</v>
      </c>
      <c r="K21" s="77">
        <v>38430922</v>
      </c>
      <c r="L21" s="77">
        <f t="shared" si="2"/>
        <v>392263057</v>
      </c>
      <c r="M21" s="39">
        <f t="shared" si="3"/>
        <v>0.21038760285720723</v>
      </c>
      <c r="N21" s="104">
        <v>336166917</v>
      </c>
      <c r="O21" s="105">
        <v>79264938</v>
      </c>
      <c r="P21" s="106">
        <f t="shared" si="4"/>
        <v>415431855</v>
      </c>
      <c r="Q21" s="39">
        <f t="shared" si="5"/>
        <v>0.2228140289131864</v>
      </c>
      <c r="R21" s="104">
        <v>0</v>
      </c>
      <c r="S21" s="106">
        <v>0</v>
      </c>
      <c r="T21" s="106">
        <f t="shared" si="6"/>
        <v>0</v>
      </c>
      <c r="U21" s="39">
        <f t="shared" si="7"/>
        <v>0</v>
      </c>
      <c r="V21" s="104">
        <v>0</v>
      </c>
      <c r="W21" s="106">
        <v>0</v>
      </c>
      <c r="X21" s="106">
        <f t="shared" si="8"/>
        <v>0</v>
      </c>
      <c r="Y21" s="39">
        <f t="shared" si="9"/>
        <v>0</v>
      </c>
      <c r="Z21" s="76">
        <f t="shared" si="10"/>
        <v>689999052</v>
      </c>
      <c r="AA21" s="77">
        <f t="shared" si="11"/>
        <v>117695860</v>
      </c>
      <c r="AB21" s="77">
        <f t="shared" si="12"/>
        <v>807694912</v>
      </c>
      <c r="AC21" s="39">
        <f t="shared" si="13"/>
        <v>0.43320163177039367</v>
      </c>
      <c r="AD21" s="76">
        <v>254810952</v>
      </c>
      <c r="AE21" s="77">
        <v>132023066</v>
      </c>
      <c r="AF21" s="77">
        <f t="shared" si="14"/>
        <v>386834018</v>
      </c>
      <c r="AG21" s="39">
        <f t="shared" si="15"/>
        <v>0.3366289485300803</v>
      </c>
      <c r="AH21" s="39">
        <f t="shared" si="16"/>
        <v>0.07392792688671967</v>
      </c>
      <c r="AI21" s="12">
        <v>2051285500</v>
      </c>
      <c r="AJ21" s="12">
        <v>1881367500</v>
      </c>
      <c r="AK21" s="12">
        <v>690522081</v>
      </c>
      <c r="AL21" s="12"/>
    </row>
    <row r="22" spans="1:38" s="13" customFormat="1" ht="12.75">
      <c r="A22" s="29"/>
      <c r="B22" s="38" t="s">
        <v>82</v>
      </c>
      <c r="C22" s="131" t="s">
        <v>83</v>
      </c>
      <c r="D22" s="76">
        <v>2242662604</v>
      </c>
      <c r="E22" s="77">
        <v>496604923</v>
      </c>
      <c r="F22" s="79">
        <f t="shared" si="0"/>
        <v>2739267527</v>
      </c>
      <c r="G22" s="76">
        <v>2242662604</v>
      </c>
      <c r="H22" s="77">
        <v>496604923</v>
      </c>
      <c r="I22" s="79">
        <f t="shared" si="1"/>
        <v>2739267527</v>
      </c>
      <c r="J22" s="76">
        <v>472099112</v>
      </c>
      <c r="K22" s="77">
        <v>24592824</v>
      </c>
      <c r="L22" s="77">
        <f t="shared" si="2"/>
        <v>496691936</v>
      </c>
      <c r="M22" s="39">
        <f t="shared" si="3"/>
        <v>0.1813229015071663</v>
      </c>
      <c r="N22" s="104">
        <v>419014250</v>
      </c>
      <c r="O22" s="105">
        <v>61528439</v>
      </c>
      <c r="P22" s="106">
        <f t="shared" si="4"/>
        <v>480542689</v>
      </c>
      <c r="Q22" s="39">
        <f t="shared" si="5"/>
        <v>0.17542743973104458</v>
      </c>
      <c r="R22" s="104">
        <v>0</v>
      </c>
      <c r="S22" s="106">
        <v>0</v>
      </c>
      <c r="T22" s="106">
        <f t="shared" si="6"/>
        <v>0</v>
      </c>
      <c r="U22" s="39">
        <f t="shared" si="7"/>
        <v>0</v>
      </c>
      <c r="V22" s="104">
        <v>0</v>
      </c>
      <c r="W22" s="106">
        <v>0</v>
      </c>
      <c r="X22" s="106">
        <f t="shared" si="8"/>
        <v>0</v>
      </c>
      <c r="Y22" s="39">
        <f t="shared" si="9"/>
        <v>0</v>
      </c>
      <c r="Z22" s="76">
        <f t="shared" si="10"/>
        <v>891113362</v>
      </c>
      <c r="AA22" s="77">
        <f t="shared" si="11"/>
        <v>86121263</v>
      </c>
      <c r="AB22" s="77">
        <f t="shared" si="12"/>
        <v>977234625</v>
      </c>
      <c r="AC22" s="39">
        <f t="shared" si="13"/>
        <v>0.35675034123821087</v>
      </c>
      <c r="AD22" s="76">
        <v>470825383</v>
      </c>
      <c r="AE22" s="77">
        <v>43764475</v>
      </c>
      <c r="AF22" s="77">
        <f t="shared" si="14"/>
        <v>514589858</v>
      </c>
      <c r="AG22" s="39">
        <f t="shared" si="15"/>
        <v>0.4632433208015575</v>
      </c>
      <c r="AH22" s="39">
        <f t="shared" si="16"/>
        <v>-0.06616370002379646</v>
      </c>
      <c r="AI22" s="12">
        <v>2330919179</v>
      </c>
      <c r="AJ22" s="12">
        <v>2330919179</v>
      </c>
      <c r="AK22" s="12">
        <v>1079782741</v>
      </c>
      <c r="AL22" s="12"/>
    </row>
    <row r="23" spans="1:38" s="13" customFormat="1" ht="12.75">
      <c r="A23" s="29"/>
      <c r="B23" s="38" t="s">
        <v>84</v>
      </c>
      <c r="C23" s="131" t="s">
        <v>85</v>
      </c>
      <c r="D23" s="76">
        <v>1198854050</v>
      </c>
      <c r="E23" s="77">
        <v>246419000</v>
      </c>
      <c r="F23" s="79">
        <f t="shared" si="0"/>
        <v>1445273050</v>
      </c>
      <c r="G23" s="76">
        <v>1198854050</v>
      </c>
      <c r="H23" s="77">
        <v>246419000</v>
      </c>
      <c r="I23" s="79">
        <f t="shared" si="1"/>
        <v>1445273050</v>
      </c>
      <c r="J23" s="76">
        <v>314706243</v>
      </c>
      <c r="K23" s="77">
        <v>21587734</v>
      </c>
      <c r="L23" s="77">
        <f t="shared" si="2"/>
        <v>336293977</v>
      </c>
      <c r="M23" s="39">
        <f t="shared" si="3"/>
        <v>0.23268542715855664</v>
      </c>
      <c r="N23" s="104">
        <v>239524072</v>
      </c>
      <c r="O23" s="105">
        <v>28735083</v>
      </c>
      <c r="P23" s="106">
        <f t="shared" si="4"/>
        <v>268259155</v>
      </c>
      <c r="Q23" s="39">
        <f t="shared" si="5"/>
        <v>0.18561140055853115</v>
      </c>
      <c r="R23" s="104">
        <v>0</v>
      </c>
      <c r="S23" s="106">
        <v>0</v>
      </c>
      <c r="T23" s="106">
        <f t="shared" si="6"/>
        <v>0</v>
      </c>
      <c r="U23" s="39">
        <f t="shared" si="7"/>
        <v>0</v>
      </c>
      <c r="V23" s="104">
        <v>0</v>
      </c>
      <c r="W23" s="106">
        <v>0</v>
      </c>
      <c r="X23" s="106">
        <f t="shared" si="8"/>
        <v>0</v>
      </c>
      <c r="Y23" s="39">
        <f t="shared" si="9"/>
        <v>0</v>
      </c>
      <c r="Z23" s="76">
        <f t="shared" si="10"/>
        <v>554230315</v>
      </c>
      <c r="AA23" s="77">
        <f t="shared" si="11"/>
        <v>50322817</v>
      </c>
      <c r="AB23" s="77">
        <f t="shared" si="12"/>
        <v>604553132</v>
      </c>
      <c r="AC23" s="39">
        <f t="shared" si="13"/>
        <v>0.41829682771708776</v>
      </c>
      <c r="AD23" s="76">
        <v>338354275</v>
      </c>
      <c r="AE23" s="77">
        <v>20336480</v>
      </c>
      <c r="AF23" s="77">
        <f t="shared" si="14"/>
        <v>358690755</v>
      </c>
      <c r="AG23" s="39">
        <f t="shared" si="15"/>
        <v>0.39381378330462524</v>
      </c>
      <c r="AH23" s="39">
        <f t="shared" si="16"/>
        <v>-0.2521157814619448</v>
      </c>
      <c r="AI23" s="12">
        <v>1323102601</v>
      </c>
      <c r="AJ23" s="12">
        <v>1157366985</v>
      </c>
      <c r="AK23" s="12">
        <v>521056041</v>
      </c>
      <c r="AL23" s="12"/>
    </row>
    <row r="24" spans="1:38" s="13" customFormat="1" ht="12.75">
      <c r="A24" s="29"/>
      <c r="B24" s="38" t="s">
        <v>86</v>
      </c>
      <c r="C24" s="131" t="s">
        <v>87</v>
      </c>
      <c r="D24" s="76">
        <v>842801221</v>
      </c>
      <c r="E24" s="77">
        <v>199066040</v>
      </c>
      <c r="F24" s="79">
        <f t="shared" si="0"/>
        <v>1041867261</v>
      </c>
      <c r="G24" s="76">
        <v>843480505</v>
      </c>
      <c r="H24" s="77">
        <v>226242092</v>
      </c>
      <c r="I24" s="79">
        <f t="shared" si="1"/>
        <v>1069722597</v>
      </c>
      <c r="J24" s="76">
        <v>152516062</v>
      </c>
      <c r="K24" s="77">
        <v>9038019</v>
      </c>
      <c r="L24" s="77">
        <f t="shared" si="2"/>
        <v>161554081</v>
      </c>
      <c r="M24" s="39">
        <f t="shared" si="3"/>
        <v>0.15506205737277698</v>
      </c>
      <c r="N24" s="104">
        <v>162203973</v>
      </c>
      <c r="O24" s="105">
        <v>31570311</v>
      </c>
      <c r="P24" s="106">
        <f t="shared" si="4"/>
        <v>193774284</v>
      </c>
      <c r="Q24" s="39">
        <f t="shared" si="5"/>
        <v>0.18598749692356442</v>
      </c>
      <c r="R24" s="104">
        <v>0</v>
      </c>
      <c r="S24" s="106">
        <v>0</v>
      </c>
      <c r="T24" s="106">
        <f t="shared" si="6"/>
        <v>0</v>
      </c>
      <c r="U24" s="39">
        <f t="shared" si="7"/>
        <v>0</v>
      </c>
      <c r="V24" s="104">
        <v>0</v>
      </c>
      <c r="W24" s="106">
        <v>0</v>
      </c>
      <c r="X24" s="106">
        <f t="shared" si="8"/>
        <v>0</v>
      </c>
      <c r="Y24" s="39">
        <f t="shared" si="9"/>
        <v>0</v>
      </c>
      <c r="Z24" s="76">
        <f t="shared" si="10"/>
        <v>314720035</v>
      </c>
      <c r="AA24" s="77">
        <f t="shared" si="11"/>
        <v>40608330</v>
      </c>
      <c r="AB24" s="77">
        <f t="shared" si="12"/>
        <v>355328365</v>
      </c>
      <c r="AC24" s="39">
        <f t="shared" si="13"/>
        <v>0.34104955429634143</v>
      </c>
      <c r="AD24" s="76">
        <v>120342709</v>
      </c>
      <c r="AE24" s="77">
        <v>15351311</v>
      </c>
      <c r="AF24" s="77">
        <f t="shared" si="14"/>
        <v>135694020</v>
      </c>
      <c r="AG24" s="39">
        <f t="shared" si="15"/>
        <v>0.29422717569698464</v>
      </c>
      <c r="AH24" s="39">
        <f t="shared" si="16"/>
        <v>0.428023755210436</v>
      </c>
      <c r="AI24" s="12">
        <v>904263100</v>
      </c>
      <c r="AJ24" s="12">
        <v>892196016</v>
      </c>
      <c r="AK24" s="12">
        <v>266058778</v>
      </c>
      <c r="AL24" s="12"/>
    </row>
    <row r="25" spans="1:38" s="13" customFormat="1" ht="12.75">
      <c r="A25" s="29"/>
      <c r="B25" s="38" t="s">
        <v>88</v>
      </c>
      <c r="C25" s="131" t="s">
        <v>89</v>
      </c>
      <c r="D25" s="76">
        <v>917618787</v>
      </c>
      <c r="E25" s="77">
        <v>208479650</v>
      </c>
      <c r="F25" s="79">
        <f t="shared" si="0"/>
        <v>1126098437</v>
      </c>
      <c r="G25" s="76">
        <v>917618787</v>
      </c>
      <c r="H25" s="77">
        <v>362478957</v>
      </c>
      <c r="I25" s="79">
        <f t="shared" si="1"/>
        <v>1280097744</v>
      </c>
      <c r="J25" s="76">
        <v>233779464</v>
      </c>
      <c r="K25" s="77">
        <v>33418775</v>
      </c>
      <c r="L25" s="77">
        <f t="shared" si="2"/>
        <v>267198239</v>
      </c>
      <c r="M25" s="39">
        <f t="shared" si="3"/>
        <v>0.23727787040699</v>
      </c>
      <c r="N25" s="104">
        <v>197881808</v>
      </c>
      <c r="O25" s="105">
        <v>50766788</v>
      </c>
      <c r="P25" s="106">
        <f t="shared" si="4"/>
        <v>248648596</v>
      </c>
      <c r="Q25" s="39">
        <f t="shared" si="5"/>
        <v>0.2208053823983773</v>
      </c>
      <c r="R25" s="104">
        <v>0</v>
      </c>
      <c r="S25" s="106">
        <v>0</v>
      </c>
      <c r="T25" s="106">
        <f t="shared" si="6"/>
        <v>0</v>
      </c>
      <c r="U25" s="39">
        <f t="shared" si="7"/>
        <v>0</v>
      </c>
      <c r="V25" s="104">
        <v>0</v>
      </c>
      <c r="W25" s="106">
        <v>0</v>
      </c>
      <c r="X25" s="106">
        <f t="shared" si="8"/>
        <v>0</v>
      </c>
      <c r="Y25" s="39">
        <f t="shared" si="9"/>
        <v>0</v>
      </c>
      <c r="Z25" s="76">
        <f t="shared" si="10"/>
        <v>431661272</v>
      </c>
      <c r="AA25" s="77">
        <f t="shared" si="11"/>
        <v>84185563</v>
      </c>
      <c r="AB25" s="77">
        <f t="shared" si="12"/>
        <v>515846835</v>
      </c>
      <c r="AC25" s="39">
        <f t="shared" si="13"/>
        <v>0.4580832528053673</v>
      </c>
      <c r="AD25" s="76">
        <v>215752704</v>
      </c>
      <c r="AE25" s="77">
        <v>86212784</v>
      </c>
      <c r="AF25" s="77">
        <f t="shared" si="14"/>
        <v>301965488</v>
      </c>
      <c r="AG25" s="39">
        <f t="shared" si="15"/>
        <v>0.4808230309030122</v>
      </c>
      <c r="AH25" s="39">
        <f t="shared" si="16"/>
        <v>-0.17656617765537497</v>
      </c>
      <c r="AI25" s="12">
        <v>1110134500</v>
      </c>
      <c r="AJ25" s="12">
        <v>1273158839</v>
      </c>
      <c r="AK25" s="12">
        <v>533778235</v>
      </c>
      <c r="AL25" s="12"/>
    </row>
    <row r="26" spans="1:38" s="13" customFormat="1" ht="12.75">
      <c r="A26" s="29"/>
      <c r="B26" s="38" t="s">
        <v>90</v>
      </c>
      <c r="C26" s="131" t="s">
        <v>91</v>
      </c>
      <c r="D26" s="76">
        <v>788795514</v>
      </c>
      <c r="E26" s="77">
        <v>118956201</v>
      </c>
      <c r="F26" s="79">
        <f t="shared" si="0"/>
        <v>907751715</v>
      </c>
      <c r="G26" s="76">
        <v>788795514</v>
      </c>
      <c r="H26" s="77">
        <v>118956201</v>
      </c>
      <c r="I26" s="79">
        <f t="shared" si="1"/>
        <v>907751715</v>
      </c>
      <c r="J26" s="76">
        <v>197410160</v>
      </c>
      <c r="K26" s="77">
        <v>21931403</v>
      </c>
      <c r="L26" s="77">
        <f t="shared" si="2"/>
        <v>219341563</v>
      </c>
      <c r="M26" s="39">
        <f t="shared" si="3"/>
        <v>0.24163167017536288</v>
      </c>
      <c r="N26" s="104">
        <v>165429388</v>
      </c>
      <c r="O26" s="105">
        <v>39221383</v>
      </c>
      <c r="P26" s="106">
        <f t="shared" si="4"/>
        <v>204650771</v>
      </c>
      <c r="Q26" s="39">
        <f t="shared" si="5"/>
        <v>0.22544795853125985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362839548</v>
      </c>
      <c r="AA26" s="77">
        <f t="shared" si="11"/>
        <v>61152786</v>
      </c>
      <c r="AB26" s="77">
        <f t="shared" si="12"/>
        <v>423992334</v>
      </c>
      <c r="AC26" s="39">
        <f t="shared" si="13"/>
        <v>0.46707962870662273</v>
      </c>
      <c r="AD26" s="76">
        <v>170575757</v>
      </c>
      <c r="AE26" s="77">
        <v>10176103</v>
      </c>
      <c r="AF26" s="77">
        <f t="shared" si="14"/>
        <v>180751860</v>
      </c>
      <c r="AG26" s="39">
        <f t="shared" si="15"/>
        <v>0.43141930985944726</v>
      </c>
      <c r="AH26" s="39">
        <f t="shared" si="16"/>
        <v>0.1322194471470446</v>
      </c>
      <c r="AI26" s="12">
        <v>767034480</v>
      </c>
      <c r="AJ26" s="12">
        <v>781750932</v>
      </c>
      <c r="AK26" s="12">
        <v>330913486</v>
      </c>
      <c r="AL26" s="12"/>
    </row>
    <row r="27" spans="1:38" s="13" customFormat="1" ht="12.75">
      <c r="A27" s="29"/>
      <c r="B27" s="40" t="s">
        <v>92</v>
      </c>
      <c r="C27" s="131" t="s">
        <v>93</v>
      </c>
      <c r="D27" s="76">
        <v>2046273803</v>
      </c>
      <c r="E27" s="77">
        <v>220734200</v>
      </c>
      <c r="F27" s="79">
        <f t="shared" si="0"/>
        <v>2267008003</v>
      </c>
      <c r="G27" s="76">
        <v>2046273803</v>
      </c>
      <c r="H27" s="77">
        <v>220734200</v>
      </c>
      <c r="I27" s="79">
        <f t="shared" si="1"/>
        <v>2267008003</v>
      </c>
      <c r="J27" s="76">
        <v>472624717</v>
      </c>
      <c r="K27" s="77">
        <v>3833687</v>
      </c>
      <c r="L27" s="77">
        <f t="shared" si="2"/>
        <v>476458404</v>
      </c>
      <c r="M27" s="39">
        <f t="shared" si="3"/>
        <v>0.21017058756276477</v>
      </c>
      <c r="N27" s="104">
        <v>478435721</v>
      </c>
      <c r="O27" s="105">
        <v>17515871</v>
      </c>
      <c r="P27" s="106">
        <f t="shared" si="4"/>
        <v>495951592</v>
      </c>
      <c r="Q27" s="39">
        <f t="shared" si="5"/>
        <v>0.21876922857956052</v>
      </c>
      <c r="R27" s="104">
        <v>0</v>
      </c>
      <c r="S27" s="106">
        <v>0</v>
      </c>
      <c r="T27" s="106">
        <f t="shared" si="6"/>
        <v>0</v>
      </c>
      <c r="U27" s="39">
        <f t="shared" si="7"/>
        <v>0</v>
      </c>
      <c r="V27" s="104">
        <v>0</v>
      </c>
      <c r="W27" s="106">
        <v>0</v>
      </c>
      <c r="X27" s="106">
        <f t="shared" si="8"/>
        <v>0</v>
      </c>
      <c r="Y27" s="39">
        <f t="shared" si="9"/>
        <v>0</v>
      </c>
      <c r="Z27" s="76">
        <f t="shared" si="10"/>
        <v>951060438</v>
      </c>
      <c r="AA27" s="77">
        <f t="shared" si="11"/>
        <v>21349558</v>
      </c>
      <c r="AB27" s="77">
        <f t="shared" si="12"/>
        <v>972409996</v>
      </c>
      <c r="AC27" s="39">
        <f t="shared" si="13"/>
        <v>0.4289398161423253</v>
      </c>
      <c r="AD27" s="76">
        <v>381777025</v>
      </c>
      <c r="AE27" s="77">
        <v>21294156</v>
      </c>
      <c r="AF27" s="77">
        <f t="shared" si="14"/>
        <v>403071181</v>
      </c>
      <c r="AG27" s="39">
        <f t="shared" si="15"/>
        <v>0.4334295214939705</v>
      </c>
      <c r="AH27" s="39">
        <f t="shared" si="16"/>
        <v>0.2304317832139926</v>
      </c>
      <c r="AI27" s="12">
        <v>1849316300</v>
      </c>
      <c r="AJ27" s="12">
        <v>1888615502</v>
      </c>
      <c r="AK27" s="12">
        <v>801548279</v>
      </c>
      <c r="AL27" s="12"/>
    </row>
    <row r="28" spans="1:38" s="13" customFormat="1" ht="12.75">
      <c r="A28" s="41"/>
      <c r="B28" s="42" t="s">
        <v>654</v>
      </c>
      <c r="C28" s="132"/>
      <c r="D28" s="80">
        <f>SUM(D9:D27)</f>
        <v>28114392081</v>
      </c>
      <c r="E28" s="81">
        <f>SUM(E9:E27)</f>
        <v>4994457892</v>
      </c>
      <c r="F28" s="82">
        <f t="shared" si="0"/>
        <v>33108849973</v>
      </c>
      <c r="G28" s="80">
        <f>SUM(G9:G27)</f>
        <v>28115166415</v>
      </c>
      <c r="H28" s="81">
        <f>SUM(H9:H27)</f>
        <v>5178686751</v>
      </c>
      <c r="I28" s="82">
        <f t="shared" si="1"/>
        <v>33293853166</v>
      </c>
      <c r="J28" s="80">
        <f>SUM(J9:J27)</f>
        <v>6210767905</v>
      </c>
      <c r="K28" s="81">
        <f>SUM(K9:K27)</f>
        <v>471137985</v>
      </c>
      <c r="L28" s="81">
        <f t="shared" si="2"/>
        <v>6681905890</v>
      </c>
      <c r="M28" s="43">
        <f t="shared" si="3"/>
        <v>0.2018163087950515</v>
      </c>
      <c r="N28" s="107">
        <f>SUM(N9:N27)</f>
        <v>6315500925</v>
      </c>
      <c r="O28" s="108">
        <f>SUM(O9:O27)</f>
        <v>731202291</v>
      </c>
      <c r="P28" s="109">
        <f t="shared" si="4"/>
        <v>7046703216</v>
      </c>
      <c r="Q28" s="43">
        <f t="shared" si="5"/>
        <v>0.21283443012205286</v>
      </c>
      <c r="R28" s="107">
        <f>SUM(R9:R27)</f>
        <v>0</v>
      </c>
      <c r="S28" s="109">
        <f>SUM(S9:S27)</f>
        <v>0</v>
      </c>
      <c r="T28" s="109">
        <f t="shared" si="6"/>
        <v>0</v>
      </c>
      <c r="U28" s="43">
        <f t="shared" si="7"/>
        <v>0</v>
      </c>
      <c r="V28" s="107">
        <f>SUM(V9:V27)</f>
        <v>0</v>
      </c>
      <c r="W28" s="109">
        <f>SUM(W9:W27)</f>
        <v>0</v>
      </c>
      <c r="X28" s="109">
        <f t="shared" si="8"/>
        <v>0</v>
      </c>
      <c r="Y28" s="43">
        <f t="shared" si="9"/>
        <v>0</v>
      </c>
      <c r="Z28" s="80">
        <f t="shared" si="10"/>
        <v>12526268830</v>
      </c>
      <c r="AA28" s="81">
        <f t="shared" si="11"/>
        <v>1202340276</v>
      </c>
      <c r="AB28" s="81">
        <f t="shared" si="12"/>
        <v>13728609106</v>
      </c>
      <c r="AC28" s="43">
        <f t="shared" si="13"/>
        <v>0.41465073891710436</v>
      </c>
      <c r="AD28" s="80">
        <f>SUM(AD9:AD27)</f>
        <v>5483026294</v>
      </c>
      <c r="AE28" s="81">
        <f>SUM(AE9:AE27)</f>
        <v>815282402</v>
      </c>
      <c r="AF28" s="81">
        <f t="shared" si="14"/>
        <v>6298308696</v>
      </c>
      <c r="AG28" s="43">
        <f t="shared" si="15"/>
        <v>0.3890914195729868</v>
      </c>
      <c r="AH28" s="43">
        <f t="shared" si="16"/>
        <v>0.1188246807393385</v>
      </c>
      <c r="AI28" s="12">
        <f>SUM(AI9:AI27)</f>
        <v>30365165405</v>
      </c>
      <c r="AJ28" s="12">
        <f>SUM(AJ9:AJ27)</f>
        <v>30456985998</v>
      </c>
      <c r="AK28" s="12">
        <f>SUM(AK9:AK27)</f>
        <v>11814825313</v>
      </c>
      <c r="AL28" s="12"/>
    </row>
    <row r="29" spans="1:38" s="13" customFormat="1" ht="12.75" customHeight="1">
      <c r="A29" s="44"/>
      <c r="B29" s="45"/>
      <c r="C29" s="65"/>
      <c r="D29" s="83"/>
      <c r="E29" s="84"/>
      <c r="F29" s="85"/>
      <c r="G29" s="83"/>
      <c r="H29" s="84"/>
      <c r="I29" s="85"/>
      <c r="J29" s="86"/>
      <c r="K29" s="84"/>
      <c r="L29" s="85"/>
      <c r="M29" s="46"/>
      <c r="N29" s="86"/>
      <c r="O29" s="85"/>
      <c r="P29" s="84"/>
      <c r="Q29" s="46"/>
      <c r="R29" s="86"/>
      <c r="S29" s="84"/>
      <c r="T29" s="84"/>
      <c r="U29" s="46"/>
      <c r="V29" s="86"/>
      <c r="W29" s="84"/>
      <c r="X29" s="84"/>
      <c r="Y29" s="46"/>
      <c r="Z29" s="86"/>
      <c r="AA29" s="84"/>
      <c r="AB29" s="85"/>
      <c r="AC29" s="46"/>
      <c r="AD29" s="86"/>
      <c r="AE29" s="84"/>
      <c r="AF29" s="84"/>
      <c r="AG29" s="46"/>
      <c r="AH29" s="46"/>
      <c r="AI29" s="12"/>
      <c r="AJ29" s="12"/>
      <c r="AK29" s="12"/>
      <c r="AL29" s="12"/>
    </row>
    <row r="30" spans="1:38" s="13" customFormat="1" ht="12.75">
      <c r="A30" s="12"/>
      <c r="B30" s="47"/>
      <c r="C30" s="133"/>
      <c r="D30" s="87"/>
      <c r="E30" s="87"/>
      <c r="F30" s="87"/>
      <c r="G30" s="87"/>
      <c r="H30" s="87"/>
      <c r="I30" s="87"/>
      <c r="J30" s="87"/>
      <c r="K30" s="87"/>
      <c r="L30" s="87"/>
      <c r="M30" s="12"/>
      <c r="N30" s="87"/>
      <c r="O30" s="87"/>
      <c r="P30" s="87"/>
      <c r="Q30" s="12"/>
      <c r="R30" s="87"/>
      <c r="S30" s="87"/>
      <c r="T30" s="87"/>
      <c r="U30" s="12"/>
      <c r="V30" s="87"/>
      <c r="W30" s="87"/>
      <c r="X30" s="87"/>
      <c r="Y30" s="12"/>
      <c r="Z30" s="87"/>
      <c r="AA30" s="87"/>
      <c r="AB30" s="87"/>
      <c r="AC30" s="12"/>
      <c r="AD30" s="87"/>
      <c r="AE30" s="87"/>
      <c r="AF30" s="87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129"/>
      <c r="D31" s="88"/>
      <c r="E31" s="88"/>
      <c r="F31" s="88"/>
      <c r="G31" s="88"/>
      <c r="H31" s="88"/>
      <c r="I31" s="88"/>
      <c r="J31" s="88"/>
      <c r="K31" s="88"/>
      <c r="L31" s="88"/>
      <c r="M31" s="2"/>
      <c r="N31" s="88"/>
      <c r="O31" s="88"/>
      <c r="P31" s="88"/>
      <c r="Q31" s="2"/>
      <c r="R31" s="88"/>
      <c r="S31" s="88"/>
      <c r="T31" s="88"/>
      <c r="U31" s="2"/>
      <c r="V31" s="88"/>
      <c r="W31" s="88"/>
      <c r="X31" s="88"/>
      <c r="Y31" s="2"/>
      <c r="Z31" s="88"/>
      <c r="AA31" s="88"/>
      <c r="AB31" s="88"/>
      <c r="AC31" s="2"/>
      <c r="AD31" s="88"/>
      <c r="AE31" s="88"/>
      <c r="AF31" s="88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9"/>
      <c r="D32" s="88"/>
      <c r="E32" s="88"/>
      <c r="F32" s="88"/>
      <c r="G32" s="88"/>
      <c r="H32" s="88"/>
      <c r="I32" s="88"/>
      <c r="J32" s="88"/>
      <c r="K32" s="88"/>
      <c r="L32" s="88"/>
      <c r="M32" s="2"/>
      <c r="N32" s="88"/>
      <c r="O32" s="88"/>
      <c r="P32" s="88"/>
      <c r="Q32" s="2"/>
      <c r="R32" s="88"/>
      <c r="S32" s="88"/>
      <c r="T32" s="88"/>
      <c r="U32" s="2"/>
      <c r="V32" s="88"/>
      <c r="W32" s="88"/>
      <c r="X32" s="88"/>
      <c r="Y32" s="2"/>
      <c r="Z32" s="88"/>
      <c r="AA32" s="88"/>
      <c r="AB32" s="88"/>
      <c r="AC32" s="2"/>
      <c r="AD32" s="88"/>
      <c r="AE32" s="88"/>
      <c r="AF32" s="88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9"/>
      <c r="D33" s="88"/>
      <c r="E33" s="88"/>
      <c r="F33" s="88"/>
      <c r="G33" s="88"/>
      <c r="H33" s="88"/>
      <c r="I33" s="88"/>
      <c r="J33" s="88"/>
      <c r="K33" s="88"/>
      <c r="L33" s="88"/>
      <c r="M33" s="2"/>
      <c r="N33" s="88"/>
      <c r="O33" s="88"/>
      <c r="P33" s="88"/>
      <c r="Q33" s="2"/>
      <c r="R33" s="88"/>
      <c r="S33" s="88"/>
      <c r="T33" s="88"/>
      <c r="U33" s="2"/>
      <c r="V33" s="88"/>
      <c r="W33" s="88"/>
      <c r="X33" s="88"/>
      <c r="Y33" s="2"/>
      <c r="Z33" s="88"/>
      <c r="AA33" s="88"/>
      <c r="AB33" s="88"/>
      <c r="AC33" s="2"/>
      <c r="AD33" s="88"/>
      <c r="AE33" s="88"/>
      <c r="AF33" s="88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9"/>
      <c r="D34" s="88"/>
      <c r="E34" s="88"/>
      <c r="F34" s="88"/>
      <c r="G34" s="88"/>
      <c r="H34" s="88"/>
      <c r="I34" s="88"/>
      <c r="J34" s="88"/>
      <c r="K34" s="88"/>
      <c r="L34" s="88"/>
      <c r="M34" s="2"/>
      <c r="N34" s="88"/>
      <c r="O34" s="88"/>
      <c r="P34" s="88"/>
      <c r="Q34" s="2"/>
      <c r="R34" s="88"/>
      <c r="S34" s="88"/>
      <c r="T34" s="88"/>
      <c r="U34" s="2"/>
      <c r="V34" s="88"/>
      <c r="W34" s="88"/>
      <c r="X34" s="88"/>
      <c r="Y34" s="2"/>
      <c r="Z34" s="88"/>
      <c r="AA34" s="88"/>
      <c r="AB34" s="88"/>
      <c r="AC34" s="2"/>
      <c r="AD34" s="88"/>
      <c r="AE34" s="88"/>
      <c r="AF34" s="88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9"/>
      <c r="D35" s="88"/>
      <c r="E35" s="88"/>
      <c r="F35" s="88"/>
      <c r="G35" s="88"/>
      <c r="H35" s="88"/>
      <c r="I35" s="88"/>
      <c r="J35" s="88"/>
      <c r="K35" s="88"/>
      <c r="L35" s="88"/>
      <c r="M35" s="2"/>
      <c r="N35" s="88"/>
      <c r="O35" s="88"/>
      <c r="P35" s="88"/>
      <c r="Q35" s="2"/>
      <c r="R35" s="88"/>
      <c r="S35" s="88"/>
      <c r="T35" s="88"/>
      <c r="U35" s="2"/>
      <c r="V35" s="88"/>
      <c r="W35" s="88"/>
      <c r="X35" s="88"/>
      <c r="Y35" s="2"/>
      <c r="Z35" s="88"/>
      <c r="AA35" s="88"/>
      <c r="AB35" s="88"/>
      <c r="AC35" s="2"/>
      <c r="AD35" s="88"/>
      <c r="AE35" s="88"/>
      <c r="AF35" s="88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9"/>
      <c r="D36" s="88"/>
      <c r="E36" s="88"/>
      <c r="F36" s="88"/>
      <c r="G36" s="88"/>
      <c r="H36" s="88"/>
      <c r="I36" s="88"/>
      <c r="J36" s="88"/>
      <c r="K36" s="88"/>
      <c r="L36" s="88"/>
      <c r="M36" s="2"/>
      <c r="N36" s="88"/>
      <c r="O36" s="88"/>
      <c r="P36" s="88"/>
      <c r="Q36" s="2"/>
      <c r="R36" s="88"/>
      <c r="S36" s="88"/>
      <c r="T36" s="88"/>
      <c r="U36" s="2"/>
      <c r="V36" s="88"/>
      <c r="W36" s="88"/>
      <c r="X36" s="88"/>
      <c r="Y36" s="2"/>
      <c r="Z36" s="88"/>
      <c r="AA36" s="88"/>
      <c r="AB36" s="88"/>
      <c r="AC36" s="2"/>
      <c r="AD36" s="88"/>
      <c r="AE36" s="88"/>
      <c r="AF36" s="88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9"/>
      <c r="D37" s="88"/>
      <c r="E37" s="88"/>
      <c r="F37" s="88"/>
      <c r="G37" s="88"/>
      <c r="H37" s="88"/>
      <c r="I37" s="88"/>
      <c r="J37" s="88"/>
      <c r="K37" s="88"/>
      <c r="L37" s="88"/>
      <c r="M37" s="2"/>
      <c r="N37" s="88"/>
      <c r="O37" s="88"/>
      <c r="P37" s="88"/>
      <c r="Q37" s="2"/>
      <c r="R37" s="88"/>
      <c r="S37" s="88"/>
      <c r="T37" s="88"/>
      <c r="U37" s="2"/>
      <c r="V37" s="88"/>
      <c r="W37" s="88"/>
      <c r="X37" s="88"/>
      <c r="Y37" s="2"/>
      <c r="Z37" s="88"/>
      <c r="AA37" s="88"/>
      <c r="AB37" s="88"/>
      <c r="AC37" s="2"/>
      <c r="AD37" s="88"/>
      <c r="AE37" s="88"/>
      <c r="AF37" s="88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9"/>
      <c r="D38" s="88"/>
      <c r="E38" s="88"/>
      <c r="F38" s="88"/>
      <c r="G38" s="88"/>
      <c r="H38" s="88"/>
      <c r="I38" s="88"/>
      <c r="J38" s="88"/>
      <c r="K38" s="88"/>
      <c r="L38" s="88"/>
      <c r="M38" s="2"/>
      <c r="N38" s="88"/>
      <c r="O38" s="88"/>
      <c r="P38" s="88"/>
      <c r="Q38" s="2"/>
      <c r="R38" s="88"/>
      <c r="S38" s="88"/>
      <c r="T38" s="88"/>
      <c r="U38" s="2"/>
      <c r="V38" s="88"/>
      <c r="W38" s="88"/>
      <c r="X38" s="88"/>
      <c r="Y38" s="2"/>
      <c r="Z38" s="88"/>
      <c r="AA38" s="88"/>
      <c r="AB38" s="88"/>
      <c r="AC38" s="2"/>
      <c r="AD38" s="88"/>
      <c r="AE38" s="88"/>
      <c r="AF38" s="88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129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129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129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129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129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129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129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129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129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129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8515625" style="3" customWidth="1"/>
    <col min="14" max="16" width="10.7109375" style="3" customWidth="1"/>
    <col min="17" max="17" width="7.421875" style="3" customWidth="1"/>
    <col min="18" max="25" width="10.7109375" style="3" hidden="1" customWidth="1"/>
    <col min="26" max="28" width="10.7109375" style="3" customWidth="1"/>
    <col min="29" max="29" width="9.8515625" style="3" customWidth="1"/>
    <col min="30" max="32" width="10.7109375" style="3" customWidth="1"/>
    <col min="33" max="33" width="10.421875" style="3" customWidth="1"/>
    <col min="34" max="34" width="8.0039062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20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9" t="s">
        <v>39</v>
      </c>
      <c r="C9" s="131" t="s">
        <v>40</v>
      </c>
      <c r="D9" s="76">
        <v>3616249546</v>
      </c>
      <c r="E9" s="77">
        <v>764669130</v>
      </c>
      <c r="F9" s="78">
        <f>$D9+$E9</f>
        <v>4380918676</v>
      </c>
      <c r="G9" s="76">
        <v>-3949308808</v>
      </c>
      <c r="H9" s="77">
        <v>820221400</v>
      </c>
      <c r="I9" s="79">
        <f>$G9+$H9</f>
        <v>-3129087408</v>
      </c>
      <c r="J9" s="76">
        <v>829532333</v>
      </c>
      <c r="K9" s="77">
        <v>36993198</v>
      </c>
      <c r="L9" s="77">
        <f>$J9+$K9</f>
        <v>866525531</v>
      </c>
      <c r="M9" s="39">
        <f>IF($F9=0,0,$L9/$F9)</f>
        <v>0.1977953929496773</v>
      </c>
      <c r="N9" s="104">
        <v>718514148</v>
      </c>
      <c r="O9" s="105">
        <v>49447046</v>
      </c>
      <c r="P9" s="106">
        <f>$N9+$O9</f>
        <v>767961194</v>
      </c>
      <c r="Q9" s="39">
        <f>IF($F9=0,0,$P9/$F9)</f>
        <v>0.17529683858482106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1548046481</v>
      </c>
      <c r="AA9" s="77">
        <f>$K9+$O9</f>
        <v>86440244</v>
      </c>
      <c r="AB9" s="77">
        <f>$Z9+$AA9</f>
        <v>1634486725</v>
      </c>
      <c r="AC9" s="39">
        <f>IF($F9=0,0,$AB9/$F9)</f>
        <v>0.3730922315344984</v>
      </c>
      <c r="AD9" s="76">
        <v>901962203</v>
      </c>
      <c r="AE9" s="77">
        <v>97310689</v>
      </c>
      <c r="AF9" s="77">
        <f>$AD9+$AE9</f>
        <v>999272892</v>
      </c>
      <c r="AG9" s="39">
        <f>IF($AI9=0,0,$AK9/$AI9)</f>
        <v>0.36593369632159223</v>
      </c>
      <c r="AH9" s="39">
        <f>IF($AF9=0,0,(($P9/$AF9)-1))</f>
        <v>-0.23148000896635956</v>
      </c>
      <c r="AI9" s="12">
        <v>4380090984</v>
      </c>
      <c r="AJ9" s="12">
        <v>4009244670</v>
      </c>
      <c r="AK9" s="12">
        <v>1602822884</v>
      </c>
      <c r="AL9" s="12"/>
    </row>
    <row r="10" spans="1:38" s="13" customFormat="1" ht="12.75">
      <c r="A10" s="29" t="s">
        <v>94</v>
      </c>
      <c r="B10" s="59" t="s">
        <v>51</v>
      </c>
      <c r="C10" s="131" t="s">
        <v>52</v>
      </c>
      <c r="D10" s="76">
        <v>6621118860</v>
      </c>
      <c r="E10" s="77">
        <v>1406732000</v>
      </c>
      <c r="F10" s="78">
        <f aca="true" t="shared" si="0" ref="F10:F41">$D10+$E10</f>
        <v>8027850860</v>
      </c>
      <c r="G10" s="76">
        <v>6621118860</v>
      </c>
      <c r="H10" s="77">
        <v>1406732000</v>
      </c>
      <c r="I10" s="79">
        <f aca="true" t="shared" si="1" ref="I10:I41">$G10+$H10</f>
        <v>8027850860</v>
      </c>
      <c r="J10" s="76">
        <v>1442028893</v>
      </c>
      <c r="K10" s="77">
        <v>126365991</v>
      </c>
      <c r="L10" s="77">
        <f aca="true" t="shared" si="2" ref="L10:L41">$J10+$K10</f>
        <v>1568394884</v>
      </c>
      <c r="M10" s="39">
        <f aca="true" t="shared" si="3" ref="M10:M41">IF($F10=0,0,$L10/$F10)</f>
        <v>0.19536921043398656</v>
      </c>
      <c r="N10" s="104">
        <v>1433979021</v>
      </c>
      <c r="O10" s="105">
        <v>255808715</v>
      </c>
      <c r="P10" s="106">
        <f aca="true" t="shared" si="4" ref="P10:P41">$N10+$O10</f>
        <v>1689787736</v>
      </c>
      <c r="Q10" s="39">
        <f aca="true" t="shared" si="5" ref="Q10:Q41">IF($F10=0,0,$P10/$F10)</f>
        <v>0.21049067371438437</v>
      </c>
      <c r="R10" s="104">
        <v>0</v>
      </c>
      <c r="S10" s="106">
        <v>0</v>
      </c>
      <c r="T10" s="106">
        <f aca="true" t="shared" si="6" ref="T10:T41">$R10+$S10</f>
        <v>0</v>
      </c>
      <c r="U10" s="39">
        <f aca="true" t="shared" si="7" ref="U10:U41">IF($I10=0,0,$T10/$I10)</f>
        <v>0</v>
      </c>
      <c r="V10" s="104">
        <v>0</v>
      </c>
      <c r="W10" s="106">
        <v>0</v>
      </c>
      <c r="X10" s="106">
        <f aca="true" t="shared" si="8" ref="X10:X41">$V10+$W10</f>
        <v>0</v>
      </c>
      <c r="Y10" s="39">
        <f aca="true" t="shared" si="9" ref="Y10:Y41">IF($I10=0,0,$X10/$I10)</f>
        <v>0</v>
      </c>
      <c r="Z10" s="76">
        <f aca="true" t="shared" si="10" ref="Z10:Z41">$J10+$N10</f>
        <v>2876007914</v>
      </c>
      <c r="AA10" s="77">
        <f aca="true" t="shared" si="11" ref="AA10:AA41">$K10+$O10</f>
        <v>382174706</v>
      </c>
      <c r="AB10" s="77">
        <f aca="true" t="shared" si="12" ref="AB10:AB41">$Z10+$AA10</f>
        <v>3258182620</v>
      </c>
      <c r="AC10" s="39">
        <f aca="true" t="shared" si="13" ref="AC10:AC41">IF($F10=0,0,$AB10/$F10)</f>
        <v>0.40585988414837093</v>
      </c>
      <c r="AD10" s="76">
        <v>1497680915</v>
      </c>
      <c r="AE10" s="77">
        <v>396323776</v>
      </c>
      <c r="AF10" s="77">
        <f aca="true" t="shared" si="14" ref="AF10:AF41">$AD10+$AE10</f>
        <v>1894004691</v>
      </c>
      <c r="AG10" s="39">
        <f aca="true" t="shared" si="15" ref="AG10:AG41">IF($AI10=0,0,$AK10/$AI10)</f>
        <v>0.43497612392113216</v>
      </c>
      <c r="AH10" s="39">
        <f aca="true" t="shared" si="16" ref="AH10:AH41">IF($AF10=0,0,(($P10/$AF10)-1))</f>
        <v>-0.10782283484851196</v>
      </c>
      <c r="AI10" s="12">
        <v>7823422390</v>
      </c>
      <c r="AJ10" s="12">
        <v>7662624261</v>
      </c>
      <c r="AK10" s="12">
        <v>3403001947</v>
      </c>
      <c r="AL10" s="12"/>
    </row>
    <row r="11" spans="1:38" s="55" customFormat="1" ht="12.75">
      <c r="A11" s="60"/>
      <c r="B11" s="61" t="s">
        <v>95</v>
      </c>
      <c r="C11" s="135"/>
      <c r="D11" s="80">
        <f>SUM(D9:D10)</f>
        <v>10237368406</v>
      </c>
      <c r="E11" s="81">
        <f>SUM(E9:E10)</f>
        <v>2171401130</v>
      </c>
      <c r="F11" s="82">
        <f t="shared" si="0"/>
        <v>12408769536</v>
      </c>
      <c r="G11" s="80">
        <f>SUM(G9:G10)</f>
        <v>2671810052</v>
      </c>
      <c r="H11" s="81">
        <f>SUM(H9:H10)</f>
        <v>2226953400</v>
      </c>
      <c r="I11" s="82">
        <f t="shared" si="1"/>
        <v>4898763452</v>
      </c>
      <c r="J11" s="80">
        <f>SUM(J9:J10)</f>
        <v>2271561226</v>
      </c>
      <c r="K11" s="81">
        <f>SUM(K9:K10)</f>
        <v>163359189</v>
      </c>
      <c r="L11" s="81">
        <f t="shared" si="2"/>
        <v>2434920415</v>
      </c>
      <c r="M11" s="43">
        <f t="shared" si="3"/>
        <v>0.19622577467780927</v>
      </c>
      <c r="N11" s="110">
        <f>SUM(N9:N10)</f>
        <v>2152493169</v>
      </c>
      <c r="O11" s="111">
        <f>SUM(O9:O10)</f>
        <v>305255761</v>
      </c>
      <c r="P11" s="112">
        <f t="shared" si="4"/>
        <v>2457748930</v>
      </c>
      <c r="Q11" s="43">
        <f t="shared" si="5"/>
        <v>0.19806548287238654</v>
      </c>
      <c r="R11" s="110">
        <f>SUM(R9:R10)</f>
        <v>0</v>
      </c>
      <c r="S11" s="112">
        <f>SUM(S9:S10)</f>
        <v>0</v>
      </c>
      <c r="T11" s="112">
        <f t="shared" si="6"/>
        <v>0</v>
      </c>
      <c r="U11" s="43">
        <f t="shared" si="7"/>
        <v>0</v>
      </c>
      <c r="V11" s="110">
        <f>SUM(V9:V10)</f>
        <v>0</v>
      </c>
      <c r="W11" s="112">
        <f>SUM(W9:W10)</f>
        <v>0</v>
      </c>
      <c r="X11" s="112">
        <f t="shared" si="8"/>
        <v>0</v>
      </c>
      <c r="Y11" s="43">
        <f t="shared" si="9"/>
        <v>0</v>
      </c>
      <c r="Z11" s="80">
        <f t="shared" si="10"/>
        <v>4424054395</v>
      </c>
      <c r="AA11" s="81">
        <f t="shared" si="11"/>
        <v>468614950</v>
      </c>
      <c r="AB11" s="81">
        <f t="shared" si="12"/>
        <v>4892669345</v>
      </c>
      <c r="AC11" s="43">
        <f t="shared" si="13"/>
        <v>0.39429125755019584</v>
      </c>
      <c r="AD11" s="80">
        <f>SUM(AD9:AD10)</f>
        <v>2399643118</v>
      </c>
      <c r="AE11" s="81">
        <f>SUM(AE9:AE10)</f>
        <v>493634465</v>
      </c>
      <c r="AF11" s="81">
        <f t="shared" si="14"/>
        <v>2893277583</v>
      </c>
      <c r="AG11" s="43">
        <f t="shared" si="15"/>
        <v>0.41019538206637113</v>
      </c>
      <c r="AH11" s="43">
        <f t="shared" si="16"/>
        <v>-0.1505312368087428</v>
      </c>
      <c r="AI11" s="62">
        <f>SUM(AI9:AI10)</f>
        <v>12203513374</v>
      </c>
      <c r="AJ11" s="62">
        <f>SUM(AJ9:AJ10)</f>
        <v>11671868931</v>
      </c>
      <c r="AK11" s="62">
        <f>SUM(AK9:AK10)</f>
        <v>5005824831</v>
      </c>
      <c r="AL11" s="62"/>
    </row>
    <row r="12" spans="1:38" s="13" customFormat="1" ht="12.75">
      <c r="A12" s="29" t="s">
        <v>96</v>
      </c>
      <c r="B12" s="59" t="s">
        <v>97</v>
      </c>
      <c r="C12" s="131" t="s">
        <v>98</v>
      </c>
      <c r="D12" s="76">
        <v>144297296</v>
      </c>
      <c r="E12" s="77">
        <v>0</v>
      </c>
      <c r="F12" s="78">
        <f t="shared" si="0"/>
        <v>144297296</v>
      </c>
      <c r="G12" s="76">
        <v>144297296</v>
      </c>
      <c r="H12" s="77">
        <v>0</v>
      </c>
      <c r="I12" s="79">
        <f t="shared" si="1"/>
        <v>144297296</v>
      </c>
      <c r="J12" s="76">
        <v>33978308</v>
      </c>
      <c r="K12" s="77">
        <v>3569646</v>
      </c>
      <c r="L12" s="77">
        <f t="shared" si="2"/>
        <v>37547954</v>
      </c>
      <c r="M12" s="39">
        <f t="shared" si="3"/>
        <v>0.2602124574808387</v>
      </c>
      <c r="N12" s="104">
        <v>31725129</v>
      </c>
      <c r="O12" s="105">
        <v>700585</v>
      </c>
      <c r="P12" s="106">
        <f t="shared" si="4"/>
        <v>32425714</v>
      </c>
      <c r="Q12" s="39">
        <f t="shared" si="5"/>
        <v>0.22471463359923252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65703437</v>
      </c>
      <c r="AA12" s="77">
        <f t="shared" si="11"/>
        <v>4270231</v>
      </c>
      <c r="AB12" s="77">
        <f t="shared" si="12"/>
        <v>69973668</v>
      </c>
      <c r="AC12" s="39">
        <f t="shared" si="13"/>
        <v>0.48492709108007126</v>
      </c>
      <c r="AD12" s="76">
        <v>27041152</v>
      </c>
      <c r="AE12" s="77">
        <v>1363133</v>
      </c>
      <c r="AF12" s="77">
        <f t="shared" si="14"/>
        <v>28404285</v>
      </c>
      <c r="AG12" s="39">
        <f t="shared" si="15"/>
        <v>0.3363940002966851</v>
      </c>
      <c r="AH12" s="39">
        <f t="shared" si="16"/>
        <v>0.14157825130961754</v>
      </c>
      <c r="AI12" s="12">
        <v>167942371</v>
      </c>
      <c r="AJ12" s="12">
        <v>182943142</v>
      </c>
      <c r="AK12" s="12">
        <v>56494806</v>
      </c>
      <c r="AL12" s="12"/>
    </row>
    <row r="13" spans="1:38" s="13" customFormat="1" ht="12.75">
      <c r="A13" s="29" t="s">
        <v>96</v>
      </c>
      <c r="B13" s="59" t="s">
        <v>99</v>
      </c>
      <c r="C13" s="131" t="s">
        <v>100</v>
      </c>
      <c r="D13" s="76">
        <v>138705905</v>
      </c>
      <c r="E13" s="77">
        <v>21964129</v>
      </c>
      <c r="F13" s="78">
        <f t="shared" si="0"/>
        <v>160670034</v>
      </c>
      <c r="G13" s="76">
        <v>140612596</v>
      </c>
      <c r="H13" s="77">
        <v>27272757</v>
      </c>
      <c r="I13" s="79">
        <f t="shared" si="1"/>
        <v>167885353</v>
      </c>
      <c r="J13" s="76">
        <v>28929342</v>
      </c>
      <c r="K13" s="77">
        <v>4200070</v>
      </c>
      <c r="L13" s="77">
        <f t="shared" si="2"/>
        <v>33129412</v>
      </c>
      <c r="M13" s="39">
        <f t="shared" si="3"/>
        <v>0.20619533820475822</v>
      </c>
      <c r="N13" s="104">
        <v>31784925</v>
      </c>
      <c r="O13" s="105">
        <v>7075692</v>
      </c>
      <c r="P13" s="106">
        <f t="shared" si="4"/>
        <v>38860617</v>
      </c>
      <c r="Q13" s="39">
        <f t="shared" si="5"/>
        <v>0.24186599101609702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60714267</v>
      </c>
      <c r="AA13" s="77">
        <f t="shared" si="11"/>
        <v>11275762</v>
      </c>
      <c r="AB13" s="77">
        <f t="shared" si="12"/>
        <v>71990029</v>
      </c>
      <c r="AC13" s="39">
        <f t="shared" si="13"/>
        <v>0.44806132922085523</v>
      </c>
      <c r="AD13" s="76">
        <v>25019638</v>
      </c>
      <c r="AE13" s="77">
        <v>2093127</v>
      </c>
      <c r="AF13" s="77">
        <f t="shared" si="14"/>
        <v>27112765</v>
      </c>
      <c r="AG13" s="39">
        <f t="shared" si="15"/>
        <v>0.3804442117444093</v>
      </c>
      <c r="AH13" s="39">
        <f t="shared" si="16"/>
        <v>0.433295977005665</v>
      </c>
      <c r="AI13" s="12">
        <v>137424417</v>
      </c>
      <c r="AJ13" s="12">
        <v>137424417</v>
      </c>
      <c r="AK13" s="12">
        <v>52282324</v>
      </c>
      <c r="AL13" s="12"/>
    </row>
    <row r="14" spans="1:38" s="13" customFormat="1" ht="12.75">
      <c r="A14" s="29" t="s">
        <v>96</v>
      </c>
      <c r="B14" s="59" t="s">
        <v>101</v>
      </c>
      <c r="C14" s="131" t="s">
        <v>102</v>
      </c>
      <c r="D14" s="76">
        <v>30847331</v>
      </c>
      <c r="E14" s="77">
        <v>11530000</v>
      </c>
      <c r="F14" s="78">
        <f t="shared" si="0"/>
        <v>42377331</v>
      </c>
      <c r="G14" s="76">
        <v>30847331</v>
      </c>
      <c r="H14" s="77">
        <v>11530000</v>
      </c>
      <c r="I14" s="79">
        <f t="shared" si="1"/>
        <v>42377331</v>
      </c>
      <c r="J14" s="76">
        <v>6398849</v>
      </c>
      <c r="K14" s="77">
        <v>1844033</v>
      </c>
      <c r="L14" s="77">
        <f t="shared" si="2"/>
        <v>8242882</v>
      </c>
      <c r="M14" s="39">
        <f t="shared" si="3"/>
        <v>0.19451158922679676</v>
      </c>
      <c r="N14" s="104">
        <v>6283200</v>
      </c>
      <c r="O14" s="105">
        <v>1084923</v>
      </c>
      <c r="P14" s="106">
        <f t="shared" si="4"/>
        <v>7368123</v>
      </c>
      <c r="Q14" s="39">
        <f t="shared" si="5"/>
        <v>0.17386944449144284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12682049</v>
      </c>
      <c r="AA14" s="77">
        <f t="shared" si="11"/>
        <v>2928956</v>
      </c>
      <c r="AB14" s="77">
        <f t="shared" si="12"/>
        <v>15611005</v>
      </c>
      <c r="AC14" s="39">
        <f t="shared" si="13"/>
        <v>0.3683810337182396</v>
      </c>
      <c r="AD14" s="76">
        <v>5155758</v>
      </c>
      <c r="AE14" s="77">
        <v>3379784</v>
      </c>
      <c r="AF14" s="77">
        <f t="shared" si="14"/>
        <v>8535542</v>
      </c>
      <c r="AG14" s="39">
        <f t="shared" si="15"/>
        <v>0.3795617403213578</v>
      </c>
      <c r="AH14" s="39">
        <f t="shared" si="16"/>
        <v>-0.1367715137480432</v>
      </c>
      <c r="AI14" s="12">
        <v>39662330</v>
      </c>
      <c r="AJ14" s="12">
        <v>39662330</v>
      </c>
      <c r="AK14" s="12">
        <v>15054303</v>
      </c>
      <c r="AL14" s="12"/>
    </row>
    <row r="15" spans="1:38" s="13" customFormat="1" ht="12.75">
      <c r="A15" s="29" t="s">
        <v>96</v>
      </c>
      <c r="B15" s="59" t="s">
        <v>103</v>
      </c>
      <c r="C15" s="131" t="s">
        <v>104</v>
      </c>
      <c r="D15" s="76">
        <v>302733230</v>
      </c>
      <c r="E15" s="77">
        <v>120897044</v>
      </c>
      <c r="F15" s="78">
        <f t="shared" si="0"/>
        <v>423630274</v>
      </c>
      <c r="G15" s="76">
        <v>302733230</v>
      </c>
      <c r="H15" s="77">
        <v>120897044</v>
      </c>
      <c r="I15" s="79">
        <f t="shared" si="1"/>
        <v>423630274</v>
      </c>
      <c r="J15" s="76">
        <v>58236911</v>
      </c>
      <c r="K15" s="77">
        <v>9322353</v>
      </c>
      <c r="L15" s="77">
        <f t="shared" si="2"/>
        <v>67559264</v>
      </c>
      <c r="M15" s="39">
        <f t="shared" si="3"/>
        <v>0.15947694994055123</v>
      </c>
      <c r="N15" s="104">
        <v>52634318</v>
      </c>
      <c r="O15" s="105">
        <v>8087525</v>
      </c>
      <c r="P15" s="106">
        <f t="shared" si="4"/>
        <v>60721843</v>
      </c>
      <c r="Q15" s="39">
        <f t="shared" si="5"/>
        <v>0.1433368829537428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110871229</v>
      </c>
      <c r="AA15" s="77">
        <f t="shared" si="11"/>
        <v>17409878</v>
      </c>
      <c r="AB15" s="77">
        <f t="shared" si="12"/>
        <v>128281107</v>
      </c>
      <c r="AC15" s="39">
        <f t="shared" si="13"/>
        <v>0.30281383289429403</v>
      </c>
      <c r="AD15" s="76">
        <v>51710873</v>
      </c>
      <c r="AE15" s="77">
        <v>4431797</v>
      </c>
      <c r="AF15" s="77">
        <f t="shared" si="14"/>
        <v>56142670</v>
      </c>
      <c r="AG15" s="39">
        <f t="shared" si="15"/>
        <v>0.4123486257075212</v>
      </c>
      <c r="AH15" s="39">
        <f t="shared" si="16"/>
        <v>0.08156314973976131</v>
      </c>
      <c r="AI15" s="12">
        <v>300663255</v>
      </c>
      <c r="AJ15" s="12">
        <v>300663255</v>
      </c>
      <c r="AK15" s="12">
        <v>123978080</v>
      </c>
      <c r="AL15" s="12"/>
    </row>
    <row r="16" spans="1:38" s="13" customFormat="1" ht="12.75">
      <c r="A16" s="29" t="s">
        <v>96</v>
      </c>
      <c r="B16" s="59" t="s">
        <v>105</v>
      </c>
      <c r="C16" s="131" t="s">
        <v>106</v>
      </c>
      <c r="D16" s="76">
        <v>149536014</v>
      </c>
      <c r="E16" s="77">
        <v>34353148</v>
      </c>
      <c r="F16" s="78">
        <f t="shared" si="0"/>
        <v>183889162</v>
      </c>
      <c r="G16" s="76">
        <v>149536014</v>
      </c>
      <c r="H16" s="77">
        <v>34353148</v>
      </c>
      <c r="I16" s="79">
        <f t="shared" si="1"/>
        <v>183889162</v>
      </c>
      <c r="J16" s="76">
        <v>48901366</v>
      </c>
      <c r="K16" s="77">
        <v>3462453</v>
      </c>
      <c r="L16" s="77">
        <f t="shared" si="2"/>
        <v>52363819</v>
      </c>
      <c r="M16" s="39">
        <f t="shared" si="3"/>
        <v>0.2847575051758624</v>
      </c>
      <c r="N16" s="104">
        <v>52469824</v>
      </c>
      <c r="O16" s="105">
        <v>6646342</v>
      </c>
      <c r="P16" s="106">
        <f t="shared" si="4"/>
        <v>59116166</v>
      </c>
      <c r="Q16" s="39">
        <f t="shared" si="5"/>
        <v>0.3214771624224379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101371190</v>
      </c>
      <c r="AA16" s="77">
        <f t="shared" si="11"/>
        <v>10108795</v>
      </c>
      <c r="AB16" s="77">
        <f t="shared" si="12"/>
        <v>111479985</v>
      </c>
      <c r="AC16" s="39">
        <f t="shared" si="13"/>
        <v>0.6062346675983004</v>
      </c>
      <c r="AD16" s="76">
        <v>45046036</v>
      </c>
      <c r="AE16" s="77">
        <v>15776971</v>
      </c>
      <c r="AF16" s="77">
        <f t="shared" si="14"/>
        <v>60823007</v>
      </c>
      <c r="AG16" s="39">
        <f t="shared" si="15"/>
        <v>0.5032601975292579</v>
      </c>
      <c r="AH16" s="39">
        <f t="shared" si="16"/>
        <v>-0.028062423812752257</v>
      </c>
      <c r="AI16" s="12">
        <v>216579055</v>
      </c>
      <c r="AJ16" s="12">
        <v>216579055</v>
      </c>
      <c r="AK16" s="12">
        <v>108995618</v>
      </c>
      <c r="AL16" s="12"/>
    </row>
    <row r="17" spans="1:38" s="13" customFormat="1" ht="12.75">
      <c r="A17" s="29" t="s">
        <v>96</v>
      </c>
      <c r="B17" s="59" t="s">
        <v>107</v>
      </c>
      <c r="C17" s="131" t="s">
        <v>108</v>
      </c>
      <c r="D17" s="76">
        <v>91090445</v>
      </c>
      <c r="E17" s="77">
        <v>22827305</v>
      </c>
      <c r="F17" s="78">
        <f t="shared" si="0"/>
        <v>113917750</v>
      </c>
      <c r="G17" s="76">
        <v>91090445</v>
      </c>
      <c r="H17" s="77">
        <v>22827305</v>
      </c>
      <c r="I17" s="79">
        <f t="shared" si="1"/>
        <v>113917750</v>
      </c>
      <c r="J17" s="76">
        <v>16129321</v>
      </c>
      <c r="K17" s="77">
        <v>2364415</v>
      </c>
      <c r="L17" s="77">
        <f t="shared" si="2"/>
        <v>18493736</v>
      </c>
      <c r="M17" s="39">
        <f t="shared" si="3"/>
        <v>0.16234288335224317</v>
      </c>
      <c r="N17" s="104">
        <v>9160178</v>
      </c>
      <c r="O17" s="105">
        <v>4707350</v>
      </c>
      <c r="P17" s="106">
        <f t="shared" si="4"/>
        <v>13867528</v>
      </c>
      <c r="Q17" s="39">
        <f t="shared" si="5"/>
        <v>0.12173281161188665</v>
      </c>
      <c r="R17" s="104">
        <v>0</v>
      </c>
      <c r="S17" s="106">
        <v>0</v>
      </c>
      <c r="T17" s="106">
        <f t="shared" si="6"/>
        <v>0</v>
      </c>
      <c r="U17" s="39">
        <f t="shared" si="7"/>
        <v>0</v>
      </c>
      <c r="V17" s="104">
        <v>0</v>
      </c>
      <c r="W17" s="106">
        <v>0</v>
      </c>
      <c r="X17" s="106">
        <f t="shared" si="8"/>
        <v>0</v>
      </c>
      <c r="Y17" s="39">
        <f t="shared" si="9"/>
        <v>0</v>
      </c>
      <c r="Z17" s="76">
        <f t="shared" si="10"/>
        <v>25289499</v>
      </c>
      <c r="AA17" s="77">
        <f t="shared" si="11"/>
        <v>7071765</v>
      </c>
      <c r="AB17" s="77">
        <f t="shared" si="12"/>
        <v>32361264</v>
      </c>
      <c r="AC17" s="39">
        <f t="shared" si="13"/>
        <v>0.2840756949641298</v>
      </c>
      <c r="AD17" s="76">
        <v>13779197</v>
      </c>
      <c r="AE17" s="77">
        <v>1749104</v>
      </c>
      <c r="AF17" s="77">
        <f t="shared" si="14"/>
        <v>15528301</v>
      </c>
      <c r="AG17" s="39">
        <f t="shared" si="15"/>
        <v>0.32817032582207406</v>
      </c>
      <c r="AH17" s="39">
        <f t="shared" si="16"/>
        <v>-0.10695136576757491</v>
      </c>
      <c r="AI17" s="12">
        <v>88590161</v>
      </c>
      <c r="AJ17" s="12">
        <v>88590161</v>
      </c>
      <c r="AK17" s="12">
        <v>29072662</v>
      </c>
      <c r="AL17" s="12"/>
    </row>
    <row r="18" spans="1:38" s="13" customFormat="1" ht="12.75">
      <c r="A18" s="29" t="s">
        <v>96</v>
      </c>
      <c r="B18" s="59" t="s">
        <v>109</v>
      </c>
      <c r="C18" s="131" t="s">
        <v>110</v>
      </c>
      <c r="D18" s="76">
        <v>44468453</v>
      </c>
      <c r="E18" s="77">
        <v>0</v>
      </c>
      <c r="F18" s="78">
        <f t="shared" si="0"/>
        <v>44468453</v>
      </c>
      <c r="G18" s="76">
        <v>44468453</v>
      </c>
      <c r="H18" s="77">
        <v>0</v>
      </c>
      <c r="I18" s="79">
        <f t="shared" si="1"/>
        <v>44468453</v>
      </c>
      <c r="J18" s="76">
        <v>7832036</v>
      </c>
      <c r="K18" s="77">
        <v>2693035</v>
      </c>
      <c r="L18" s="77">
        <f t="shared" si="2"/>
        <v>10525071</v>
      </c>
      <c r="M18" s="39">
        <f t="shared" si="3"/>
        <v>0.23668624136756006</v>
      </c>
      <c r="N18" s="104">
        <v>7485735</v>
      </c>
      <c r="O18" s="105">
        <v>2452512</v>
      </c>
      <c r="P18" s="106">
        <f t="shared" si="4"/>
        <v>9938247</v>
      </c>
      <c r="Q18" s="39">
        <f t="shared" si="5"/>
        <v>0.22348982997002392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15317771</v>
      </c>
      <c r="AA18" s="77">
        <f t="shared" si="11"/>
        <v>5145547</v>
      </c>
      <c r="AB18" s="77">
        <f t="shared" si="12"/>
        <v>20463318</v>
      </c>
      <c r="AC18" s="39">
        <f t="shared" si="13"/>
        <v>0.460176071337584</v>
      </c>
      <c r="AD18" s="76">
        <v>5859865</v>
      </c>
      <c r="AE18" s="77">
        <v>4037161</v>
      </c>
      <c r="AF18" s="77">
        <f t="shared" si="14"/>
        <v>9897026</v>
      </c>
      <c r="AG18" s="39">
        <f t="shared" si="15"/>
        <v>0.5181778304480509</v>
      </c>
      <c r="AH18" s="39">
        <f t="shared" si="16"/>
        <v>0.004164988553126969</v>
      </c>
      <c r="AI18" s="12">
        <v>42943051</v>
      </c>
      <c r="AJ18" s="12">
        <v>42943051</v>
      </c>
      <c r="AK18" s="12">
        <v>22252137</v>
      </c>
      <c r="AL18" s="12"/>
    </row>
    <row r="19" spans="1:38" s="13" customFormat="1" ht="12.75">
      <c r="A19" s="29" t="s">
        <v>96</v>
      </c>
      <c r="B19" s="59" t="s">
        <v>111</v>
      </c>
      <c r="C19" s="131" t="s">
        <v>112</v>
      </c>
      <c r="D19" s="76">
        <v>483101473</v>
      </c>
      <c r="E19" s="77">
        <v>38151900</v>
      </c>
      <c r="F19" s="78">
        <f t="shared" si="0"/>
        <v>521253373</v>
      </c>
      <c r="G19" s="76">
        <v>483101473</v>
      </c>
      <c r="H19" s="77">
        <v>38151900</v>
      </c>
      <c r="I19" s="79">
        <f t="shared" si="1"/>
        <v>521253373</v>
      </c>
      <c r="J19" s="76">
        <v>80989037</v>
      </c>
      <c r="K19" s="77">
        <v>22800</v>
      </c>
      <c r="L19" s="77">
        <f t="shared" si="2"/>
        <v>81011837</v>
      </c>
      <c r="M19" s="39">
        <f t="shared" si="3"/>
        <v>0.1554173866228392</v>
      </c>
      <c r="N19" s="104">
        <v>70816266</v>
      </c>
      <c r="O19" s="105">
        <v>7995683</v>
      </c>
      <c r="P19" s="106">
        <f t="shared" si="4"/>
        <v>78811949</v>
      </c>
      <c r="Q19" s="39">
        <f t="shared" si="5"/>
        <v>0.15119700529976235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151805303</v>
      </c>
      <c r="AA19" s="77">
        <f t="shared" si="11"/>
        <v>8018483</v>
      </c>
      <c r="AB19" s="77">
        <f t="shared" si="12"/>
        <v>159823786</v>
      </c>
      <c r="AC19" s="39">
        <f t="shared" si="13"/>
        <v>0.30661439192260154</v>
      </c>
      <c r="AD19" s="76">
        <v>70785257</v>
      </c>
      <c r="AE19" s="77">
        <v>11221341</v>
      </c>
      <c r="AF19" s="77">
        <f t="shared" si="14"/>
        <v>82006598</v>
      </c>
      <c r="AG19" s="39">
        <f t="shared" si="15"/>
        <v>0.46948546879521114</v>
      </c>
      <c r="AH19" s="39">
        <f t="shared" si="16"/>
        <v>-0.038955999613592085</v>
      </c>
      <c r="AI19" s="12">
        <v>411472420</v>
      </c>
      <c r="AJ19" s="12">
        <v>411472420</v>
      </c>
      <c r="AK19" s="12">
        <v>193180322</v>
      </c>
      <c r="AL19" s="12"/>
    </row>
    <row r="20" spans="1:38" s="13" customFormat="1" ht="12.75">
      <c r="A20" s="29" t="s">
        <v>96</v>
      </c>
      <c r="B20" s="59" t="s">
        <v>113</v>
      </c>
      <c r="C20" s="131" t="s">
        <v>114</v>
      </c>
      <c r="D20" s="76">
        <v>0</v>
      </c>
      <c r="E20" s="77">
        <v>20245086</v>
      </c>
      <c r="F20" s="78">
        <f t="shared" si="0"/>
        <v>20245086</v>
      </c>
      <c r="G20" s="76">
        <v>0</v>
      </c>
      <c r="H20" s="77">
        <v>20245086</v>
      </c>
      <c r="I20" s="79">
        <f t="shared" si="1"/>
        <v>20245086</v>
      </c>
      <c r="J20" s="76">
        <v>18610458</v>
      </c>
      <c r="K20" s="77">
        <v>0</v>
      </c>
      <c r="L20" s="77">
        <f t="shared" si="2"/>
        <v>18610458</v>
      </c>
      <c r="M20" s="39">
        <f t="shared" si="3"/>
        <v>0.9192580362464254</v>
      </c>
      <c r="N20" s="104">
        <v>21601327</v>
      </c>
      <c r="O20" s="105">
        <v>0</v>
      </c>
      <c r="P20" s="106">
        <f t="shared" si="4"/>
        <v>21601327</v>
      </c>
      <c r="Q20" s="39">
        <f t="shared" si="5"/>
        <v>1.0669911207094898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40211785</v>
      </c>
      <c r="AA20" s="77">
        <f t="shared" si="11"/>
        <v>0</v>
      </c>
      <c r="AB20" s="77">
        <f t="shared" si="12"/>
        <v>40211785</v>
      </c>
      <c r="AC20" s="39">
        <f t="shared" si="13"/>
        <v>1.986249156955915</v>
      </c>
      <c r="AD20" s="76">
        <v>0</v>
      </c>
      <c r="AE20" s="77">
        <v>0</v>
      </c>
      <c r="AF20" s="77">
        <f t="shared" si="14"/>
        <v>0</v>
      </c>
      <c r="AG20" s="39">
        <f t="shared" si="15"/>
        <v>0</v>
      </c>
      <c r="AH20" s="39">
        <f t="shared" si="16"/>
        <v>0</v>
      </c>
      <c r="AI20" s="12">
        <v>0</v>
      </c>
      <c r="AJ20" s="12">
        <v>0</v>
      </c>
      <c r="AK20" s="12">
        <v>0</v>
      </c>
      <c r="AL20" s="12"/>
    </row>
    <row r="21" spans="1:38" s="13" customFormat="1" ht="12.75">
      <c r="A21" s="29" t="s">
        <v>115</v>
      </c>
      <c r="B21" s="59" t="s">
        <v>116</v>
      </c>
      <c r="C21" s="131" t="s">
        <v>117</v>
      </c>
      <c r="D21" s="76">
        <v>191777934</v>
      </c>
      <c r="E21" s="77">
        <v>6552000</v>
      </c>
      <c r="F21" s="78">
        <f t="shared" si="0"/>
        <v>198329934</v>
      </c>
      <c r="G21" s="76">
        <v>191777934</v>
      </c>
      <c r="H21" s="77">
        <v>6552000</v>
      </c>
      <c r="I21" s="79">
        <f t="shared" si="1"/>
        <v>198329934</v>
      </c>
      <c r="J21" s="76">
        <v>23881944</v>
      </c>
      <c r="K21" s="77">
        <v>592978</v>
      </c>
      <c r="L21" s="77">
        <f t="shared" si="2"/>
        <v>24474922</v>
      </c>
      <c r="M21" s="39">
        <f t="shared" si="3"/>
        <v>0.12340508316813134</v>
      </c>
      <c r="N21" s="104">
        <v>26456596</v>
      </c>
      <c r="O21" s="105">
        <v>37438</v>
      </c>
      <c r="P21" s="106">
        <f t="shared" si="4"/>
        <v>26494034</v>
      </c>
      <c r="Q21" s="39">
        <f t="shared" si="5"/>
        <v>0.13358565429664288</v>
      </c>
      <c r="R21" s="104">
        <v>0</v>
      </c>
      <c r="S21" s="106">
        <v>0</v>
      </c>
      <c r="T21" s="106">
        <f t="shared" si="6"/>
        <v>0</v>
      </c>
      <c r="U21" s="39">
        <f t="shared" si="7"/>
        <v>0</v>
      </c>
      <c r="V21" s="104">
        <v>0</v>
      </c>
      <c r="W21" s="106">
        <v>0</v>
      </c>
      <c r="X21" s="106">
        <f t="shared" si="8"/>
        <v>0</v>
      </c>
      <c r="Y21" s="39">
        <f t="shared" si="9"/>
        <v>0</v>
      </c>
      <c r="Z21" s="76">
        <f t="shared" si="10"/>
        <v>50338540</v>
      </c>
      <c r="AA21" s="77">
        <f t="shared" si="11"/>
        <v>630416</v>
      </c>
      <c r="AB21" s="77">
        <f t="shared" si="12"/>
        <v>50968956</v>
      </c>
      <c r="AC21" s="39">
        <f t="shared" si="13"/>
        <v>0.25699073746477424</v>
      </c>
      <c r="AD21" s="76">
        <v>34972507</v>
      </c>
      <c r="AE21" s="77">
        <v>32330</v>
      </c>
      <c r="AF21" s="77">
        <f t="shared" si="14"/>
        <v>35004837</v>
      </c>
      <c r="AG21" s="39">
        <f t="shared" si="15"/>
        <v>0.28451687568710654</v>
      </c>
      <c r="AH21" s="39">
        <f t="shared" si="16"/>
        <v>-0.24313219913008022</v>
      </c>
      <c r="AI21" s="12">
        <v>285618000</v>
      </c>
      <c r="AJ21" s="12">
        <v>307817294</v>
      </c>
      <c r="AK21" s="12">
        <v>81263141</v>
      </c>
      <c r="AL21" s="12"/>
    </row>
    <row r="22" spans="1:38" s="55" customFormat="1" ht="12.75">
      <c r="A22" s="60"/>
      <c r="B22" s="61" t="s">
        <v>118</v>
      </c>
      <c r="C22" s="135"/>
      <c r="D22" s="80">
        <f>SUM(D12:D21)</f>
        <v>1576558081</v>
      </c>
      <c r="E22" s="81">
        <f>SUM(E12:E21)</f>
        <v>276520612</v>
      </c>
      <c r="F22" s="82">
        <f t="shared" si="0"/>
        <v>1853078693</v>
      </c>
      <c r="G22" s="80">
        <f>SUM(G12:G21)</f>
        <v>1578464772</v>
      </c>
      <c r="H22" s="81">
        <f>SUM(H12:H21)</f>
        <v>281829240</v>
      </c>
      <c r="I22" s="82">
        <f t="shared" si="1"/>
        <v>1860294012</v>
      </c>
      <c r="J22" s="80">
        <f>SUM(J12:J21)</f>
        <v>323887572</v>
      </c>
      <c r="K22" s="81">
        <f>SUM(K12:K21)</f>
        <v>28071783</v>
      </c>
      <c r="L22" s="81">
        <f t="shared" si="2"/>
        <v>351959355</v>
      </c>
      <c r="M22" s="43">
        <f t="shared" si="3"/>
        <v>0.18993222270026933</v>
      </c>
      <c r="N22" s="110">
        <f>SUM(N12:N21)</f>
        <v>310417498</v>
      </c>
      <c r="O22" s="111">
        <f>SUM(O12:O21)</f>
        <v>38788050</v>
      </c>
      <c r="P22" s="112">
        <f t="shared" si="4"/>
        <v>349205548</v>
      </c>
      <c r="Q22" s="43">
        <f t="shared" si="5"/>
        <v>0.1884461514338938</v>
      </c>
      <c r="R22" s="110">
        <f>SUM(R12:R21)</f>
        <v>0</v>
      </c>
      <c r="S22" s="112">
        <f>SUM(S12:S21)</f>
        <v>0</v>
      </c>
      <c r="T22" s="112">
        <f t="shared" si="6"/>
        <v>0</v>
      </c>
      <c r="U22" s="43">
        <f t="shared" si="7"/>
        <v>0</v>
      </c>
      <c r="V22" s="110">
        <f>SUM(V12:V21)</f>
        <v>0</v>
      </c>
      <c r="W22" s="112">
        <f>SUM(W12:W21)</f>
        <v>0</v>
      </c>
      <c r="X22" s="112">
        <f t="shared" si="8"/>
        <v>0</v>
      </c>
      <c r="Y22" s="43">
        <f t="shared" si="9"/>
        <v>0</v>
      </c>
      <c r="Z22" s="80">
        <f t="shared" si="10"/>
        <v>634305070</v>
      </c>
      <c r="AA22" s="81">
        <f t="shared" si="11"/>
        <v>66859833</v>
      </c>
      <c r="AB22" s="81">
        <f t="shared" si="12"/>
        <v>701164903</v>
      </c>
      <c r="AC22" s="43">
        <f t="shared" si="13"/>
        <v>0.37837837413416314</v>
      </c>
      <c r="AD22" s="80">
        <f>SUM(AD12:AD21)</f>
        <v>279370283</v>
      </c>
      <c r="AE22" s="81">
        <f>SUM(AE12:AE21)</f>
        <v>44084748</v>
      </c>
      <c r="AF22" s="81">
        <f t="shared" si="14"/>
        <v>323455031</v>
      </c>
      <c r="AG22" s="43">
        <f t="shared" si="15"/>
        <v>0.40367578636133694</v>
      </c>
      <c r="AH22" s="43">
        <f t="shared" si="16"/>
        <v>0.07961080994903424</v>
      </c>
      <c r="AI22" s="62">
        <f>SUM(AI12:AI21)</f>
        <v>1690895060</v>
      </c>
      <c r="AJ22" s="62">
        <f>SUM(AJ12:AJ21)</f>
        <v>1728095125</v>
      </c>
      <c r="AK22" s="62">
        <f>SUM(AK12:AK21)</f>
        <v>682573393</v>
      </c>
      <c r="AL22" s="62"/>
    </row>
    <row r="23" spans="1:38" s="13" customFormat="1" ht="12.75">
      <c r="A23" s="29" t="s">
        <v>96</v>
      </c>
      <c r="B23" s="59" t="s">
        <v>119</v>
      </c>
      <c r="C23" s="131" t="s">
        <v>120</v>
      </c>
      <c r="D23" s="76">
        <v>119570238</v>
      </c>
      <c r="E23" s="77">
        <v>56447875</v>
      </c>
      <c r="F23" s="78">
        <f t="shared" si="0"/>
        <v>176018113</v>
      </c>
      <c r="G23" s="76">
        <v>119570238</v>
      </c>
      <c r="H23" s="77">
        <v>56447875</v>
      </c>
      <c r="I23" s="79">
        <f t="shared" si="1"/>
        <v>176018113</v>
      </c>
      <c r="J23" s="76">
        <v>21584561</v>
      </c>
      <c r="K23" s="77">
        <v>16307633</v>
      </c>
      <c r="L23" s="77">
        <f t="shared" si="2"/>
        <v>37892194</v>
      </c>
      <c r="M23" s="39">
        <f t="shared" si="3"/>
        <v>0.21527440190203606</v>
      </c>
      <c r="N23" s="104">
        <v>6914540</v>
      </c>
      <c r="O23" s="105">
        <v>8040641</v>
      </c>
      <c r="P23" s="106">
        <f t="shared" si="4"/>
        <v>14955181</v>
      </c>
      <c r="Q23" s="39">
        <f t="shared" si="5"/>
        <v>0.08496387528026732</v>
      </c>
      <c r="R23" s="104">
        <v>0</v>
      </c>
      <c r="S23" s="106">
        <v>0</v>
      </c>
      <c r="T23" s="106">
        <f t="shared" si="6"/>
        <v>0</v>
      </c>
      <c r="U23" s="39">
        <f t="shared" si="7"/>
        <v>0</v>
      </c>
      <c r="V23" s="104">
        <v>0</v>
      </c>
      <c r="W23" s="106">
        <v>0</v>
      </c>
      <c r="X23" s="106">
        <f t="shared" si="8"/>
        <v>0</v>
      </c>
      <c r="Y23" s="39">
        <f t="shared" si="9"/>
        <v>0</v>
      </c>
      <c r="Z23" s="76">
        <f t="shared" si="10"/>
        <v>28499101</v>
      </c>
      <c r="AA23" s="77">
        <f t="shared" si="11"/>
        <v>24348274</v>
      </c>
      <c r="AB23" s="77">
        <f t="shared" si="12"/>
        <v>52847375</v>
      </c>
      <c r="AC23" s="39">
        <f t="shared" si="13"/>
        <v>0.3002382771823034</v>
      </c>
      <c r="AD23" s="76">
        <v>21619520</v>
      </c>
      <c r="AE23" s="77">
        <v>16815786</v>
      </c>
      <c r="AF23" s="77">
        <f t="shared" si="14"/>
        <v>38435306</v>
      </c>
      <c r="AG23" s="39">
        <f t="shared" si="15"/>
        <v>0.3027765847287033</v>
      </c>
      <c r="AH23" s="39">
        <f t="shared" si="16"/>
        <v>-0.6108999106186379</v>
      </c>
      <c r="AI23" s="12">
        <v>226150239</v>
      </c>
      <c r="AJ23" s="12">
        <v>226150239</v>
      </c>
      <c r="AK23" s="12">
        <v>68472997</v>
      </c>
      <c r="AL23" s="12"/>
    </row>
    <row r="24" spans="1:38" s="13" customFormat="1" ht="12.75">
      <c r="A24" s="29" t="s">
        <v>96</v>
      </c>
      <c r="B24" s="59" t="s">
        <v>121</v>
      </c>
      <c r="C24" s="131" t="s">
        <v>122</v>
      </c>
      <c r="D24" s="76">
        <v>151795712</v>
      </c>
      <c r="E24" s="77">
        <v>65164647</v>
      </c>
      <c r="F24" s="78">
        <f t="shared" si="0"/>
        <v>216960359</v>
      </c>
      <c r="G24" s="76">
        <v>151795712</v>
      </c>
      <c r="H24" s="77">
        <v>65164647</v>
      </c>
      <c r="I24" s="79">
        <f t="shared" si="1"/>
        <v>216960359</v>
      </c>
      <c r="J24" s="76">
        <v>77747883</v>
      </c>
      <c r="K24" s="77">
        <v>219137</v>
      </c>
      <c r="L24" s="77">
        <f t="shared" si="2"/>
        <v>77967020</v>
      </c>
      <c r="M24" s="39">
        <f t="shared" si="3"/>
        <v>0.35936067012131007</v>
      </c>
      <c r="N24" s="104">
        <v>26488253</v>
      </c>
      <c r="O24" s="105">
        <v>1589498</v>
      </c>
      <c r="P24" s="106">
        <f t="shared" si="4"/>
        <v>28077751</v>
      </c>
      <c r="Q24" s="39">
        <f t="shared" si="5"/>
        <v>0.1294141986555249</v>
      </c>
      <c r="R24" s="104">
        <v>0</v>
      </c>
      <c r="S24" s="106">
        <v>0</v>
      </c>
      <c r="T24" s="106">
        <f t="shared" si="6"/>
        <v>0</v>
      </c>
      <c r="U24" s="39">
        <f t="shared" si="7"/>
        <v>0</v>
      </c>
      <c r="V24" s="104">
        <v>0</v>
      </c>
      <c r="W24" s="106">
        <v>0</v>
      </c>
      <c r="X24" s="106">
        <f t="shared" si="8"/>
        <v>0</v>
      </c>
      <c r="Y24" s="39">
        <f t="shared" si="9"/>
        <v>0</v>
      </c>
      <c r="Z24" s="76">
        <f t="shared" si="10"/>
        <v>104236136</v>
      </c>
      <c r="AA24" s="77">
        <f t="shared" si="11"/>
        <v>1808635</v>
      </c>
      <c r="AB24" s="77">
        <f t="shared" si="12"/>
        <v>106044771</v>
      </c>
      <c r="AC24" s="39">
        <f t="shared" si="13"/>
        <v>0.48877486877683496</v>
      </c>
      <c r="AD24" s="76">
        <v>37078209</v>
      </c>
      <c r="AE24" s="77">
        <v>5036551</v>
      </c>
      <c r="AF24" s="77">
        <f t="shared" si="14"/>
        <v>42114760</v>
      </c>
      <c r="AG24" s="39">
        <f t="shared" si="15"/>
        <v>0.42789977043452737</v>
      </c>
      <c r="AH24" s="39">
        <f t="shared" si="16"/>
        <v>-0.33330378708082387</v>
      </c>
      <c r="AI24" s="12">
        <v>184918052</v>
      </c>
      <c r="AJ24" s="12">
        <v>189758616</v>
      </c>
      <c r="AK24" s="12">
        <v>79126392</v>
      </c>
      <c r="AL24" s="12"/>
    </row>
    <row r="25" spans="1:38" s="13" customFormat="1" ht="12.75">
      <c r="A25" s="29" t="s">
        <v>96</v>
      </c>
      <c r="B25" s="59" t="s">
        <v>123</v>
      </c>
      <c r="C25" s="131" t="s">
        <v>124</v>
      </c>
      <c r="D25" s="76">
        <v>43647198</v>
      </c>
      <c r="E25" s="77">
        <v>0</v>
      </c>
      <c r="F25" s="78">
        <f t="shared" si="0"/>
        <v>43647198</v>
      </c>
      <c r="G25" s="76">
        <v>43647198</v>
      </c>
      <c r="H25" s="77">
        <v>0</v>
      </c>
      <c r="I25" s="79">
        <f t="shared" si="1"/>
        <v>43647198</v>
      </c>
      <c r="J25" s="76">
        <v>9062105</v>
      </c>
      <c r="K25" s="77">
        <v>400290</v>
      </c>
      <c r="L25" s="77">
        <f t="shared" si="2"/>
        <v>9462395</v>
      </c>
      <c r="M25" s="39">
        <f t="shared" si="3"/>
        <v>0.21679272515958528</v>
      </c>
      <c r="N25" s="104">
        <v>12620391</v>
      </c>
      <c r="O25" s="105">
        <v>1474400</v>
      </c>
      <c r="P25" s="106">
        <f t="shared" si="4"/>
        <v>14094791</v>
      </c>
      <c r="Q25" s="39">
        <f t="shared" si="5"/>
        <v>0.32292544873098156</v>
      </c>
      <c r="R25" s="104">
        <v>0</v>
      </c>
      <c r="S25" s="106">
        <v>0</v>
      </c>
      <c r="T25" s="106">
        <f t="shared" si="6"/>
        <v>0</v>
      </c>
      <c r="U25" s="39">
        <f t="shared" si="7"/>
        <v>0</v>
      </c>
      <c r="V25" s="104">
        <v>0</v>
      </c>
      <c r="W25" s="106">
        <v>0</v>
      </c>
      <c r="X25" s="106">
        <f t="shared" si="8"/>
        <v>0</v>
      </c>
      <c r="Y25" s="39">
        <f t="shared" si="9"/>
        <v>0</v>
      </c>
      <c r="Z25" s="76">
        <f t="shared" si="10"/>
        <v>21682496</v>
      </c>
      <c r="AA25" s="77">
        <f t="shared" si="11"/>
        <v>1874690</v>
      </c>
      <c r="AB25" s="77">
        <f t="shared" si="12"/>
        <v>23557186</v>
      </c>
      <c r="AC25" s="39">
        <f t="shared" si="13"/>
        <v>0.5397181738905669</v>
      </c>
      <c r="AD25" s="76">
        <v>8209142</v>
      </c>
      <c r="AE25" s="77">
        <v>5029692</v>
      </c>
      <c r="AF25" s="77">
        <f t="shared" si="14"/>
        <v>13238834</v>
      </c>
      <c r="AG25" s="39">
        <f t="shared" si="15"/>
        <v>0.6602420247442993</v>
      </c>
      <c r="AH25" s="39">
        <f t="shared" si="16"/>
        <v>0.06465501418025177</v>
      </c>
      <c r="AI25" s="12">
        <v>34513000</v>
      </c>
      <c r="AJ25" s="12">
        <v>34513000</v>
      </c>
      <c r="AK25" s="12">
        <v>22786933</v>
      </c>
      <c r="AL25" s="12"/>
    </row>
    <row r="26" spans="1:38" s="13" customFormat="1" ht="12.75">
      <c r="A26" s="29" t="s">
        <v>96</v>
      </c>
      <c r="B26" s="59" t="s">
        <v>125</v>
      </c>
      <c r="C26" s="131" t="s">
        <v>126</v>
      </c>
      <c r="D26" s="76">
        <v>0</v>
      </c>
      <c r="E26" s="77">
        <v>0</v>
      </c>
      <c r="F26" s="78">
        <f t="shared" si="0"/>
        <v>0</v>
      </c>
      <c r="G26" s="76">
        <v>0</v>
      </c>
      <c r="H26" s="77">
        <v>0</v>
      </c>
      <c r="I26" s="79">
        <f t="shared" si="1"/>
        <v>0</v>
      </c>
      <c r="J26" s="76">
        <v>21959125</v>
      </c>
      <c r="K26" s="77">
        <v>1039857</v>
      </c>
      <c r="L26" s="77">
        <f t="shared" si="2"/>
        <v>22998982</v>
      </c>
      <c r="M26" s="39">
        <f t="shared" si="3"/>
        <v>0</v>
      </c>
      <c r="N26" s="104">
        <v>20827812</v>
      </c>
      <c r="O26" s="105">
        <v>3105605</v>
      </c>
      <c r="P26" s="106">
        <f t="shared" si="4"/>
        <v>23933417</v>
      </c>
      <c r="Q26" s="39">
        <f t="shared" si="5"/>
        <v>0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42786937</v>
      </c>
      <c r="AA26" s="77">
        <f t="shared" si="11"/>
        <v>4145462</v>
      </c>
      <c r="AB26" s="77">
        <f t="shared" si="12"/>
        <v>46932399</v>
      </c>
      <c r="AC26" s="39">
        <f t="shared" si="13"/>
        <v>0</v>
      </c>
      <c r="AD26" s="76">
        <v>21756449</v>
      </c>
      <c r="AE26" s="77">
        <v>4290738</v>
      </c>
      <c r="AF26" s="77">
        <f t="shared" si="14"/>
        <v>26047187</v>
      </c>
      <c r="AG26" s="39">
        <f t="shared" si="15"/>
        <v>0.38847961654296886</v>
      </c>
      <c r="AH26" s="39">
        <f t="shared" si="16"/>
        <v>-0.08115156542623969</v>
      </c>
      <c r="AI26" s="12">
        <v>123676543</v>
      </c>
      <c r="AJ26" s="12">
        <v>123676543</v>
      </c>
      <c r="AK26" s="12">
        <v>48045816</v>
      </c>
      <c r="AL26" s="12"/>
    </row>
    <row r="27" spans="1:38" s="13" customFormat="1" ht="12.75">
      <c r="A27" s="29" t="s">
        <v>96</v>
      </c>
      <c r="B27" s="59" t="s">
        <v>127</v>
      </c>
      <c r="C27" s="131" t="s">
        <v>128</v>
      </c>
      <c r="D27" s="76">
        <v>0</v>
      </c>
      <c r="E27" s="77">
        <v>23961107</v>
      </c>
      <c r="F27" s="78">
        <f t="shared" si="0"/>
        <v>23961107</v>
      </c>
      <c r="G27" s="76">
        <v>0</v>
      </c>
      <c r="H27" s="77">
        <v>23961107</v>
      </c>
      <c r="I27" s="79">
        <f t="shared" si="1"/>
        <v>23961107</v>
      </c>
      <c r="J27" s="76">
        <v>24298205</v>
      </c>
      <c r="K27" s="77">
        <v>6085347</v>
      </c>
      <c r="L27" s="77">
        <f t="shared" si="2"/>
        <v>30383552</v>
      </c>
      <c r="M27" s="39">
        <f t="shared" si="3"/>
        <v>1.2680362388933033</v>
      </c>
      <c r="N27" s="104">
        <v>15403474</v>
      </c>
      <c r="O27" s="105">
        <v>4837806</v>
      </c>
      <c r="P27" s="106">
        <f t="shared" si="4"/>
        <v>20241280</v>
      </c>
      <c r="Q27" s="39">
        <f t="shared" si="5"/>
        <v>0.8447556283605762</v>
      </c>
      <c r="R27" s="104">
        <v>0</v>
      </c>
      <c r="S27" s="106">
        <v>0</v>
      </c>
      <c r="T27" s="106">
        <f t="shared" si="6"/>
        <v>0</v>
      </c>
      <c r="U27" s="39">
        <f t="shared" si="7"/>
        <v>0</v>
      </c>
      <c r="V27" s="104">
        <v>0</v>
      </c>
      <c r="W27" s="106">
        <v>0</v>
      </c>
      <c r="X27" s="106">
        <f t="shared" si="8"/>
        <v>0</v>
      </c>
      <c r="Y27" s="39">
        <f t="shared" si="9"/>
        <v>0</v>
      </c>
      <c r="Z27" s="76">
        <f t="shared" si="10"/>
        <v>39701679</v>
      </c>
      <c r="AA27" s="77">
        <f t="shared" si="11"/>
        <v>10923153</v>
      </c>
      <c r="AB27" s="77">
        <f t="shared" si="12"/>
        <v>50624832</v>
      </c>
      <c r="AC27" s="39">
        <f t="shared" si="13"/>
        <v>2.1127918672538795</v>
      </c>
      <c r="AD27" s="76">
        <v>12131841</v>
      </c>
      <c r="AE27" s="77">
        <v>1774492</v>
      </c>
      <c r="AF27" s="77">
        <f t="shared" si="14"/>
        <v>13906333</v>
      </c>
      <c r="AG27" s="39">
        <f t="shared" si="15"/>
        <v>0.3922129155139007</v>
      </c>
      <c r="AH27" s="39">
        <f t="shared" si="16"/>
        <v>0.4555440316293302</v>
      </c>
      <c r="AI27" s="12">
        <v>72251945</v>
      </c>
      <c r="AJ27" s="12">
        <v>72251945</v>
      </c>
      <c r="AK27" s="12">
        <v>28338146</v>
      </c>
      <c r="AL27" s="12"/>
    </row>
    <row r="28" spans="1:38" s="13" customFormat="1" ht="12.75">
      <c r="A28" s="29" t="s">
        <v>96</v>
      </c>
      <c r="B28" s="59" t="s">
        <v>129</v>
      </c>
      <c r="C28" s="131" t="s">
        <v>130</v>
      </c>
      <c r="D28" s="76">
        <v>128756699</v>
      </c>
      <c r="E28" s="77">
        <v>36808350</v>
      </c>
      <c r="F28" s="78">
        <f t="shared" si="0"/>
        <v>165565049</v>
      </c>
      <c r="G28" s="76">
        <v>128756699</v>
      </c>
      <c r="H28" s="77">
        <v>36808350</v>
      </c>
      <c r="I28" s="79">
        <f t="shared" si="1"/>
        <v>165565049</v>
      </c>
      <c r="J28" s="76">
        <v>29567762</v>
      </c>
      <c r="K28" s="77">
        <v>3338862</v>
      </c>
      <c r="L28" s="77">
        <f t="shared" si="2"/>
        <v>32906624</v>
      </c>
      <c r="M28" s="39">
        <f t="shared" si="3"/>
        <v>0.19875344584351254</v>
      </c>
      <c r="N28" s="104">
        <v>25999977</v>
      </c>
      <c r="O28" s="105">
        <v>5028003</v>
      </c>
      <c r="P28" s="106">
        <f t="shared" si="4"/>
        <v>31027980</v>
      </c>
      <c r="Q28" s="39">
        <f t="shared" si="5"/>
        <v>0.18740658241220948</v>
      </c>
      <c r="R28" s="104">
        <v>0</v>
      </c>
      <c r="S28" s="106">
        <v>0</v>
      </c>
      <c r="T28" s="106">
        <f t="shared" si="6"/>
        <v>0</v>
      </c>
      <c r="U28" s="39">
        <f t="shared" si="7"/>
        <v>0</v>
      </c>
      <c r="V28" s="104">
        <v>0</v>
      </c>
      <c r="W28" s="106">
        <v>0</v>
      </c>
      <c r="X28" s="106">
        <f t="shared" si="8"/>
        <v>0</v>
      </c>
      <c r="Y28" s="39">
        <f t="shared" si="9"/>
        <v>0</v>
      </c>
      <c r="Z28" s="76">
        <f t="shared" si="10"/>
        <v>55567739</v>
      </c>
      <c r="AA28" s="77">
        <f t="shared" si="11"/>
        <v>8366865</v>
      </c>
      <c r="AB28" s="77">
        <f t="shared" si="12"/>
        <v>63934604</v>
      </c>
      <c r="AC28" s="39">
        <f t="shared" si="13"/>
        <v>0.386160028255722</v>
      </c>
      <c r="AD28" s="76">
        <v>23473184</v>
      </c>
      <c r="AE28" s="77">
        <v>6828119</v>
      </c>
      <c r="AF28" s="77">
        <f t="shared" si="14"/>
        <v>30301303</v>
      </c>
      <c r="AG28" s="39">
        <f t="shared" si="15"/>
        <v>0.4433023789667689</v>
      </c>
      <c r="AH28" s="39">
        <f t="shared" si="16"/>
        <v>0.023981707981336697</v>
      </c>
      <c r="AI28" s="12">
        <v>142753150</v>
      </c>
      <c r="AJ28" s="12">
        <v>142753150</v>
      </c>
      <c r="AK28" s="12">
        <v>63282811</v>
      </c>
      <c r="AL28" s="12"/>
    </row>
    <row r="29" spans="1:38" s="13" customFormat="1" ht="12.75">
      <c r="A29" s="29" t="s">
        <v>96</v>
      </c>
      <c r="B29" s="59" t="s">
        <v>131</v>
      </c>
      <c r="C29" s="131" t="s">
        <v>132</v>
      </c>
      <c r="D29" s="76">
        <v>49262826</v>
      </c>
      <c r="E29" s="77">
        <v>12854250</v>
      </c>
      <c r="F29" s="78">
        <f t="shared" si="0"/>
        <v>62117076</v>
      </c>
      <c r="G29" s="76">
        <v>49262826</v>
      </c>
      <c r="H29" s="77">
        <v>12854250</v>
      </c>
      <c r="I29" s="79">
        <f t="shared" si="1"/>
        <v>62117076</v>
      </c>
      <c r="J29" s="76">
        <v>9055142</v>
      </c>
      <c r="K29" s="77">
        <v>2488804</v>
      </c>
      <c r="L29" s="77">
        <f t="shared" si="2"/>
        <v>11543946</v>
      </c>
      <c r="M29" s="39">
        <f t="shared" si="3"/>
        <v>0.18584174824970834</v>
      </c>
      <c r="N29" s="104">
        <v>5920657</v>
      </c>
      <c r="O29" s="105">
        <v>1150970</v>
      </c>
      <c r="P29" s="106">
        <f t="shared" si="4"/>
        <v>7071627</v>
      </c>
      <c r="Q29" s="39">
        <f t="shared" si="5"/>
        <v>0.11384352669787612</v>
      </c>
      <c r="R29" s="104">
        <v>0</v>
      </c>
      <c r="S29" s="106">
        <v>0</v>
      </c>
      <c r="T29" s="106">
        <f t="shared" si="6"/>
        <v>0</v>
      </c>
      <c r="U29" s="39">
        <f t="shared" si="7"/>
        <v>0</v>
      </c>
      <c r="V29" s="104">
        <v>0</v>
      </c>
      <c r="W29" s="106">
        <v>0</v>
      </c>
      <c r="X29" s="106">
        <f t="shared" si="8"/>
        <v>0</v>
      </c>
      <c r="Y29" s="39">
        <f t="shared" si="9"/>
        <v>0</v>
      </c>
      <c r="Z29" s="76">
        <f t="shared" si="10"/>
        <v>14975799</v>
      </c>
      <c r="AA29" s="77">
        <f t="shared" si="11"/>
        <v>3639774</v>
      </c>
      <c r="AB29" s="77">
        <f t="shared" si="12"/>
        <v>18615573</v>
      </c>
      <c r="AC29" s="39">
        <f t="shared" si="13"/>
        <v>0.29968527494758446</v>
      </c>
      <c r="AD29" s="76">
        <v>6076494</v>
      </c>
      <c r="AE29" s="77">
        <v>3343689</v>
      </c>
      <c r="AF29" s="77">
        <f t="shared" si="14"/>
        <v>9420183</v>
      </c>
      <c r="AG29" s="39">
        <f t="shared" si="15"/>
        <v>0.4021753122260134</v>
      </c>
      <c r="AH29" s="39">
        <f t="shared" si="16"/>
        <v>-0.24931108026245352</v>
      </c>
      <c r="AI29" s="12">
        <v>52639432</v>
      </c>
      <c r="AJ29" s="12">
        <v>52639432</v>
      </c>
      <c r="AK29" s="12">
        <v>21170280</v>
      </c>
      <c r="AL29" s="12"/>
    </row>
    <row r="30" spans="1:38" s="13" customFormat="1" ht="12.75">
      <c r="A30" s="29" t="s">
        <v>115</v>
      </c>
      <c r="B30" s="59" t="s">
        <v>133</v>
      </c>
      <c r="C30" s="131" t="s">
        <v>134</v>
      </c>
      <c r="D30" s="76">
        <v>888707124</v>
      </c>
      <c r="E30" s="77">
        <v>416135488</v>
      </c>
      <c r="F30" s="78">
        <f t="shared" si="0"/>
        <v>1304842612</v>
      </c>
      <c r="G30" s="76">
        <v>888707124</v>
      </c>
      <c r="H30" s="77">
        <v>416135488</v>
      </c>
      <c r="I30" s="79">
        <f t="shared" si="1"/>
        <v>1304842612</v>
      </c>
      <c r="J30" s="76">
        <v>148599009</v>
      </c>
      <c r="K30" s="77">
        <v>70782640</v>
      </c>
      <c r="L30" s="77">
        <f t="shared" si="2"/>
        <v>219381649</v>
      </c>
      <c r="M30" s="39">
        <f t="shared" si="3"/>
        <v>0.16812882027491605</v>
      </c>
      <c r="N30" s="104">
        <v>158362737</v>
      </c>
      <c r="O30" s="105">
        <v>64993001</v>
      </c>
      <c r="P30" s="106">
        <f t="shared" si="4"/>
        <v>223355738</v>
      </c>
      <c r="Q30" s="39">
        <f t="shared" si="5"/>
        <v>0.17117446651872525</v>
      </c>
      <c r="R30" s="104">
        <v>0</v>
      </c>
      <c r="S30" s="106">
        <v>0</v>
      </c>
      <c r="T30" s="106">
        <f t="shared" si="6"/>
        <v>0</v>
      </c>
      <c r="U30" s="39">
        <f t="shared" si="7"/>
        <v>0</v>
      </c>
      <c r="V30" s="104">
        <v>0</v>
      </c>
      <c r="W30" s="106">
        <v>0</v>
      </c>
      <c r="X30" s="106">
        <f t="shared" si="8"/>
        <v>0</v>
      </c>
      <c r="Y30" s="39">
        <f t="shared" si="9"/>
        <v>0</v>
      </c>
      <c r="Z30" s="76">
        <f t="shared" si="10"/>
        <v>306961746</v>
      </c>
      <c r="AA30" s="77">
        <f t="shared" si="11"/>
        <v>135775641</v>
      </c>
      <c r="AB30" s="77">
        <f t="shared" si="12"/>
        <v>442737387</v>
      </c>
      <c r="AC30" s="39">
        <f t="shared" si="13"/>
        <v>0.3393032867936413</v>
      </c>
      <c r="AD30" s="76">
        <v>150323241</v>
      </c>
      <c r="AE30" s="77">
        <v>82476401</v>
      </c>
      <c r="AF30" s="77">
        <f t="shared" si="14"/>
        <v>232799642</v>
      </c>
      <c r="AG30" s="39">
        <f t="shared" si="15"/>
        <v>0.3469464422583762</v>
      </c>
      <c r="AH30" s="39">
        <f t="shared" si="16"/>
        <v>-0.040566660321582404</v>
      </c>
      <c r="AI30" s="12">
        <v>1206524884</v>
      </c>
      <c r="AJ30" s="12">
        <v>1206524884</v>
      </c>
      <c r="AK30" s="12">
        <v>418599516</v>
      </c>
      <c r="AL30" s="12"/>
    </row>
    <row r="31" spans="1:38" s="55" customFormat="1" ht="12.75">
      <c r="A31" s="60"/>
      <c r="B31" s="61" t="s">
        <v>135</v>
      </c>
      <c r="C31" s="135"/>
      <c r="D31" s="80">
        <f>SUM(D23:D30)</f>
        <v>1381739797</v>
      </c>
      <c r="E31" s="81">
        <f>SUM(E23:E30)</f>
        <v>611371717</v>
      </c>
      <c r="F31" s="82">
        <f t="shared" si="0"/>
        <v>1993111514</v>
      </c>
      <c r="G31" s="80">
        <f>SUM(G23:G30)</f>
        <v>1381739797</v>
      </c>
      <c r="H31" s="81">
        <f>SUM(H23:H30)</f>
        <v>611371717</v>
      </c>
      <c r="I31" s="82">
        <f t="shared" si="1"/>
        <v>1993111514</v>
      </c>
      <c r="J31" s="80">
        <f>SUM(J23:J30)</f>
        <v>341873792</v>
      </c>
      <c r="K31" s="81">
        <f>SUM(K23:K30)</f>
        <v>100662570</v>
      </c>
      <c r="L31" s="81">
        <f t="shared" si="2"/>
        <v>442536362</v>
      </c>
      <c r="M31" s="43">
        <f t="shared" si="3"/>
        <v>0.22203291631779715</v>
      </c>
      <c r="N31" s="110">
        <f>SUM(N23:N30)</f>
        <v>272537841</v>
      </c>
      <c r="O31" s="111">
        <f>SUM(O23:O30)</f>
        <v>90219924</v>
      </c>
      <c r="P31" s="112">
        <f t="shared" si="4"/>
        <v>362757765</v>
      </c>
      <c r="Q31" s="43">
        <f t="shared" si="5"/>
        <v>0.18200575454605497</v>
      </c>
      <c r="R31" s="110">
        <f>SUM(R23:R30)</f>
        <v>0</v>
      </c>
      <c r="S31" s="112">
        <f>SUM(S23:S30)</f>
        <v>0</v>
      </c>
      <c r="T31" s="112">
        <f t="shared" si="6"/>
        <v>0</v>
      </c>
      <c r="U31" s="43">
        <f t="shared" si="7"/>
        <v>0</v>
      </c>
      <c r="V31" s="110">
        <f>SUM(V23:V30)</f>
        <v>0</v>
      </c>
      <c r="W31" s="112">
        <f>SUM(W23:W30)</f>
        <v>0</v>
      </c>
      <c r="X31" s="112">
        <f t="shared" si="8"/>
        <v>0</v>
      </c>
      <c r="Y31" s="43">
        <f t="shared" si="9"/>
        <v>0</v>
      </c>
      <c r="Z31" s="80">
        <f t="shared" si="10"/>
        <v>614411633</v>
      </c>
      <c r="AA31" s="81">
        <f t="shared" si="11"/>
        <v>190882494</v>
      </c>
      <c r="AB31" s="81">
        <f t="shared" si="12"/>
        <v>805294127</v>
      </c>
      <c r="AC31" s="43">
        <f t="shared" si="13"/>
        <v>0.40403867086385215</v>
      </c>
      <c r="AD31" s="80">
        <f>SUM(AD23:AD30)</f>
        <v>280668080</v>
      </c>
      <c r="AE31" s="81">
        <f>SUM(AE23:AE30)</f>
        <v>125595468</v>
      </c>
      <c r="AF31" s="81">
        <f t="shared" si="14"/>
        <v>406263548</v>
      </c>
      <c r="AG31" s="43">
        <f t="shared" si="15"/>
        <v>0.36694376706326043</v>
      </c>
      <c r="AH31" s="43">
        <f t="shared" si="16"/>
        <v>-0.10708758689814823</v>
      </c>
      <c r="AI31" s="62">
        <f>SUM(AI23:AI30)</f>
        <v>2043427245</v>
      </c>
      <c r="AJ31" s="62">
        <f>SUM(AJ23:AJ30)</f>
        <v>2048267809</v>
      </c>
      <c r="AK31" s="62">
        <f>SUM(AK23:AK30)</f>
        <v>749822891</v>
      </c>
      <c r="AL31" s="62"/>
    </row>
    <row r="32" spans="1:38" s="13" customFormat="1" ht="12.75">
      <c r="A32" s="29" t="s">
        <v>96</v>
      </c>
      <c r="B32" s="59" t="s">
        <v>136</v>
      </c>
      <c r="C32" s="131" t="s">
        <v>137</v>
      </c>
      <c r="D32" s="76">
        <v>0</v>
      </c>
      <c r="E32" s="77">
        <v>0</v>
      </c>
      <c r="F32" s="78">
        <f t="shared" si="0"/>
        <v>0</v>
      </c>
      <c r="G32" s="76">
        <v>0</v>
      </c>
      <c r="H32" s="77">
        <v>0</v>
      </c>
      <c r="I32" s="79">
        <f t="shared" si="1"/>
        <v>0</v>
      </c>
      <c r="J32" s="76">
        <v>39402996</v>
      </c>
      <c r="K32" s="77">
        <v>0</v>
      </c>
      <c r="L32" s="77">
        <f t="shared" si="2"/>
        <v>39402996</v>
      </c>
      <c r="M32" s="39">
        <f t="shared" si="3"/>
        <v>0</v>
      </c>
      <c r="N32" s="104">
        <v>8388513</v>
      </c>
      <c r="O32" s="105">
        <v>0</v>
      </c>
      <c r="P32" s="106">
        <f t="shared" si="4"/>
        <v>8388513</v>
      </c>
      <c r="Q32" s="39">
        <f t="shared" si="5"/>
        <v>0</v>
      </c>
      <c r="R32" s="104">
        <v>0</v>
      </c>
      <c r="S32" s="106">
        <v>0</v>
      </c>
      <c r="T32" s="106">
        <f t="shared" si="6"/>
        <v>0</v>
      </c>
      <c r="U32" s="39">
        <f t="shared" si="7"/>
        <v>0</v>
      </c>
      <c r="V32" s="104">
        <v>0</v>
      </c>
      <c r="W32" s="106">
        <v>0</v>
      </c>
      <c r="X32" s="106">
        <f t="shared" si="8"/>
        <v>0</v>
      </c>
      <c r="Y32" s="39">
        <f t="shared" si="9"/>
        <v>0</v>
      </c>
      <c r="Z32" s="76">
        <f t="shared" si="10"/>
        <v>47791509</v>
      </c>
      <c r="AA32" s="77">
        <f t="shared" si="11"/>
        <v>0</v>
      </c>
      <c r="AB32" s="77">
        <f t="shared" si="12"/>
        <v>47791509</v>
      </c>
      <c r="AC32" s="39">
        <f t="shared" si="13"/>
        <v>0</v>
      </c>
      <c r="AD32" s="76">
        <v>25143327</v>
      </c>
      <c r="AE32" s="77">
        <v>0</v>
      </c>
      <c r="AF32" s="77">
        <f t="shared" si="14"/>
        <v>25143327</v>
      </c>
      <c r="AG32" s="39">
        <f t="shared" si="15"/>
        <v>0.39242817782154577</v>
      </c>
      <c r="AH32" s="39">
        <f t="shared" si="16"/>
        <v>-0.6663721948968806</v>
      </c>
      <c r="AI32" s="12">
        <v>128142312</v>
      </c>
      <c r="AJ32" s="12">
        <v>128142312</v>
      </c>
      <c r="AK32" s="12">
        <v>50286654</v>
      </c>
      <c r="AL32" s="12"/>
    </row>
    <row r="33" spans="1:38" s="13" customFormat="1" ht="12.75">
      <c r="A33" s="29" t="s">
        <v>96</v>
      </c>
      <c r="B33" s="59" t="s">
        <v>138</v>
      </c>
      <c r="C33" s="131" t="s">
        <v>139</v>
      </c>
      <c r="D33" s="76">
        <v>47337503</v>
      </c>
      <c r="E33" s="77">
        <v>20034050</v>
      </c>
      <c r="F33" s="78">
        <f t="shared" si="0"/>
        <v>67371553</v>
      </c>
      <c r="G33" s="76">
        <v>47337503</v>
      </c>
      <c r="H33" s="77">
        <v>20034050</v>
      </c>
      <c r="I33" s="79">
        <f t="shared" si="1"/>
        <v>67371553</v>
      </c>
      <c r="J33" s="76">
        <v>9201043</v>
      </c>
      <c r="K33" s="77">
        <v>30305</v>
      </c>
      <c r="L33" s="77">
        <f t="shared" si="2"/>
        <v>9231348</v>
      </c>
      <c r="M33" s="39">
        <f t="shared" si="3"/>
        <v>0.13702145176911684</v>
      </c>
      <c r="N33" s="104">
        <v>10184038</v>
      </c>
      <c r="O33" s="105">
        <v>1520594</v>
      </c>
      <c r="P33" s="106">
        <f t="shared" si="4"/>
        <v>11704632</v>
      </c>
      <c r="Q33" s="39">
        <f t="shared" si="5"/>
        <v>0.1737325544506893</v>
      </c>
      <c r="R33" s="104">
        <v>0</v>
      </c>
      <c r="S33" s="106">
        <v>0</v>
      </c>
      <c r="T33" s="106">
        <f t="shared" si="6"/>
        <v>0</v>
      </c>
      <c r="U33" s="39">
        <f t="shared" si="7"/>
        <v>0</v>
      </c>
      <c r="V33" s="104">
        <v>0</v>
      </c>
      <c r="W33" s="106">
        <v>0</v>
      </c>
      <c r="X33" s="106">
        <f t="shared" si="8"/>
        <v>0</v>
      </c>
      <c r="Y33" s="39">
        <f t="shared" si="9"/>
        <v>0</v>
      </c>
      <c r="Z33" s="76">
        <f t="shared" si="10"/>
        <v>19385081</v>
      </c>
      <c r="AA33" s="77">
        <f t="shared" si="11"/>
        <v>1550899</v>
      </c>
      <c r="AB33" s="77">
        <f t="shared" si="12"/>
        <v>20935980</v>
      </c>
      <c r="AC33" s="39">
        <f t="shared" si="13"/>
        <v>0.31075400621980614</v>
      </c>
      <c r="AD33" s="76">
        <v>10301054</v>
      </c>
      <c r="AE33" s="77">
        <v>46673</v>
      </c>
      <c r="AF33" s="77">
        <f t="shared" si="14"/>
        <v>10347727</v>
      </c>
      <c r="AG33" s="39">
        <f t="shared" si="15"/>
        <v>0.3787260594526916</v>
      </c>
      <c r="AH33" s="39">
        <f t="shared" si="16"/>
        <v>0.13113073044930545</v>
      </c>
      <c r="AI33" s="12">
        <v>52015206</v>
      </c>
      <c r="AJ33" s="12">
        <v>52015206</v>
      </c>
      <c r="AK33" s="12">
        <v>19699514</v>
      </c>
      <c r="AL33" s="12"/>
    </row>
    <row r="34" spans="1:38" s="13" customFormat="1" ht="12.75">
      <c r="A34" s="29" t="s">
        <v>96</v>
      </c>
      <c r="B34" s="59" t="s">
        <v>140</v>
      </c>
      <c r="C34" s="131" t="s">
        <v>141</v>
      </c>
      <c r="D34" s="76">
        <v>38138204</v>
      </c>
      <c r="E34" s="77">
        <v>9106000</v>
      </c>
      <c r="F34" s="78">
        <f t="shared" si="0"/>
        <v>47244204</v>
      </c>
      <c r="G34" s="76">
        <v>38138204</v>
      </c>
      <c r="H34" s="77">
        <v>9106000</v>
      </c>
      <c r="I34" s="79">
        <f t="shared" si="1"/>
        <v>47244204</v>
      </c>
      <c r="J34" s="76">
        <v>8802686</v>
      </c>
      <c r="K34" s="77">
        <v>2163783</v>
      </c>
      <c r="L34" s="77">
        <f t="shared" si="2"/>
        <v>10966469</v>
      </c>
      <c r="M34" s="39">
        <f t="shared" si="3"/>
        <v>0.23212305577209005</v>
      </c>
      <c r="N34" s="104">
        <v>9126356</v>
      </c>
      <c r="O34" s="105">
        <v>3142519</v>
      </c>
      <c r="P34" s="106">
        <f t="shared" si="4"/>
        <v>12268875</v>
      </c>
      <c r="Q34" s="39">
        <f t="shared" si="5"/>
        <v>0.25969058553722274</v>
      </c>
      <c r="R34" s="104">
        <v>0</v>
      </c>
      <c r="S34" s="106">
        <v>0</v>
      </c>
      <c r="T34" s="106">
        <f t="shared" si="6"/>
        <v>0</v>
      </c>
      <c r="U34" s="39">
        <f t="shared" si="7"/>
        <v>0</v>
      </c>
      <c r="V34" s="104">
        <v>0</v>
      </c>
      <c r="W34" s="106">
        <v>0</v>
      </c>
      <c r="X34" s="106">
        <f t="shared" si="8"/>
        <v>0</v>
      </c>
      <c r="Y34" s="39">
        <f t="shared" si="9"/>
        <v>0</v>
      </c>
      <c r="Z34" s="76">
        <f t="shared" si="10"/>
        <v>17929042</v>
      </c>
      <c r="AA34" s="77">
        <f t="shared" si="11"/>
        <v>5306302</v>
      </c>
      <c r="AB34" s="77">
        <f t="shared" si="12"/>
        <v>23235344</v>
      </c>
      <c r="AC34" s="39">
        <f t="shared" si="13"/>
        <v>0.49181364130931277</v>
      </c>
      <c r="AD34" s="76">
        <v>10264928</v>
      </c>
      <c r="AE34" s="77">
        <v>826563</v>
      </c>
      <c r="AF34" s="77">
        <f t="shared" si="14"/>
        <v>11091491</v>
      </c>
      <c r="AG34" s="39">
        <f t="shared" si="15"/>
        <v>0.4908726102167831</v>
      </c>
      <c r="AH34" s="39">
        <f t="shared" si="16"/>
        <v>0.10615200427066118</v>
      </c>
      <c r="AI34" s="12">
        <v>41293076</v>
      </c>
      <c r="AJ34" s="12">
        <v>41293076</v>
      </c>
      <c r="AK34" s="12">
        <v>20269640</v>
      </c>
      <c r="AL34" s="12"/>
    </row>
    <row r="35" spans="1:38" s="13" customFormat="1" ht="12.75">
      <c r="A35" s="29" t="s">
        <v>96</v>
      </c>
      <c r="B35" s="59" t="s">
        <v>142</v>
      </c>
      <c r="C35" s="131" t="s">
        <v>143</v>
      </c>
      <c r="D35" s="76">
        <v>439695131</v>
      </c>
      <c r="E35" s="77">
        <v>41452398</v>
      </c>
      <c r="F35" s="78">
        <f t="shared" si="0"/>
        <v>481147529</v>
      </c>
      <c r="G35" s="76">
        <v>439695131</v>
      </c>
      <c r="H35" s="77">
        <v>41452398</v>
      </c>
      <c r="I35" s="79">
        <f t="shared" si="1"/>
        <v>481147529</v>
      </c>
      <c r="J35" s="76">
        <v>86143408</v>
      </c>
      <c r="K35" s="77">
        <v>237467</v>
      </c>
      <c r="L35" s="77">
        <f t="shared" si="2"/>
        <v>86380875</v>
      </c>
      <c r="M35" s="39">
        <f t="shared" si="3"/>
        <v>0.17953095421591575</v>
      </c>
      <c r="N35" s="104">
        <v>76810873</v>
      </c>
      <c r="O35" s="105">
        <v>144561</v>
      </c>
      <c r="P35" s="106">
        <f t="shared" si="4"/>
        <v>76955434</v>
      </c>
      <c r="Q35" s="39">
        <f t="shared" si="5"/>
        <v>0.15994145113857583</v>
      </c>
      <c r="R35" s="104">
        <v>0</v>
      </c>
      <c r="S35" s="106">
        <v>0</v>
      </c>
      <c r="T35" s="106">
        <f t="shared" si="6"/>
        <v>0</v>
      </c>
      <c r="U35" s="39">
        <f t="shared" si="7"/>
        <v>0</v>
      </c>
      <c r="V35" s="104">
        <v>0</v>
      </c>
      <c r="W35" s="106">
        <v>0</v>
      </c>
      <c r="X35" s="106">
        <f t="shared" si="8"/>
        <v>0</v>
      </c>
      <c r="Y35" s="39">
        <f t="shared" si="9"/>
        <v>0</v>
      </c>
      <c r="Z35" s="76">
        <f t="shared" si="10"/>
        <v>162954281</v>
      </c>
      <c r="AA35" s="77">
        <f t="shared" si="11"/>
        <v>382028</v>
      </c>
      <c r="AB35" s="77">
        <f t="shared" si="12"/>
        <v>163336309</v>
      </c>
      <c r="AC35" s="39">
        <f t="shared" si="13"/>
        <v>0.3394724053544916</v>
      </c>
      <c r="AD35" s="76">
        <v>83768848</v>
      </c>
      <c r="AE35" s="77">
        <v>613505</v>
      </c>
      <c r="AF35" s="77">
        <f t="shared" si="14"/>
        <v>84382353</v>
      </c>
      <c r="AG35" s="39">
        <f t="shared" si="15"/>
        <v>0.44292532592135075</v>
      </c>
      <c r="AH35" s="39">
        <f t="shared" si="16"/>
        <v>-0.08801507348343318</v>
      </c>
      <c r="AI35" s="12">
        <v>441773298</v>
      </c>
      <c r="AJ35" s="12">
        <v>441773298</v>
      </c>
      <c r="AK35" s="12">
        <v>195672582</v>
      </c>
      <c r="AL35" s="12"/>
    </row>
    <row r="36" spans="1:38" s="13" customFormat="1" ht="12.75">
      <c r="A36" s="29" t="s">
        <v>96</v>
      </c>
      <c r="B36" s="59" t="s">
        <v>144</v>
      </c>
      <c r="C36" s="131" t="s">
        <v>145</v>
      </c>
      <c r="D36" s="76">
        <v>0</v>
      </c>
      <c r="E36" s="77">
        <v>0</v>
      </c>
      <c r="F36" s="78">
        <f t="shared" si="0"/>
        <v>0</v>
      </c>
      <c r="G36" s="76">
        <v>0</v>
      </c>
      <c r="H36" s="77">
        <v>0</v>
      </c>
      <c r="I36" s="79">
        <f t="shared" si="1"/>
        <v>0</v>
      </c>
      <c r="J36" s="76">
        <v>16429180</v>
      </c>
      <c r="K36" s="77">
        <v>2708005</v>
      </c>
      <c r="L36" s="77">
        <f t="shared" si="2"/>
        <v>19137185</v>
      </c>
      <c r="M36" s="39">
        <f t="shared" si="3"/>
        <v>0</v>
      </c>
      <c r="N36" s="104">
        <v>756862</v>
      </c>
      <c r="O36" s="105">
        <v>1267429</v>
      </c>
      <c r="P36" s="106">
        <f t="shared" si="4"/>
        <v>2024291</v>
      </c>
      <c r="Q36" s="39">
        <f t="shared" si="5"/>
        <v>0</v>
      </c>
      <c r="R36" s="104">
        <v>0</v>
      </c>
      <c r="S36" s="106">
        <v>0</v>
      </c>
      <c r="T36" s="106">
        <f t="shared" si="6"/>
        <v>0</v>
      </c>
      <c r="U36" s="39">
        <f t="shared" si="7"/>
        <v>0</v>
      </c>
      <c r="V36" s="104">
        <v>0</v>
      </c>
      <c r="W36" s="106">
        <v>0</v>
      </c>
      <c r="X36" s="106">
        <f t="shared" si="8"/>
        <v>0</v>
      </c>
      <c r="Y36" s="39">
        <f t="shared" si="9"/>
        <v>0</v>
      </c>
      <c r="Z36" s="76">
        <f t="shared" si="10"/>
        <v>17186042</v>
      </c>
      <c r="AA36" s="77">
        <f t="shared" si="11"/>
        <v>3975434</v>
      </c>
      <c r="AB36" s="77">
        <f t="shared" si="12"/>
        <v>21161476</v>
      </c>
      <c r="AC36" s="39">
        <f t="shared" si="13"/>
        <v>0</v>
      </c>
      <c r="AD36" s="76">
        <v>40678611</v>
      </c>
      <c r="AE36" s="77">
        <v>2268980</v>
      </c>
      <c r="AF36" s="77">
        <f t="shared" si="14"/>
        <v>42947591</v>
      </c>
      <c r="AG36" s="39">
        <f t="shared" si="15"/>
        <v>0.6640966273315491</v>
      </c>
      <c r="AH36" s="39">
        <f t="shared" si="16"/>
        <v>-0.9528660175607987</v>
      </c>
      <c r="AI36" s="12">
        <v>113174273</v>
      </c>
      <c r="AJ36" s="12">
        <v>100727281</v>
      </c>
      <c r="AK36" s="12">
        <v>75158653</v>
      </c>
      <c r="AL36" s="12"/>
    </row>
    <row r="37" spans="1:38" s="13" customFormat="1" ht="12.75">
      <c r="A37" s="29" t="s">
        <v>96</v>
      </c>
      <c r="B37" s="59" t="s">
        <v>146</v>
      </c>
      <c r="C37" s="131" t="s">
        <v>147</v>
      </c>
      <c r="D37" s="76">
        <v>148671000</v>
      </c>
      <c r="E37" s="77">
        <v>33243620</v>
      </c>
      <c r="F37" s="78">
        <f t="shared" si="0"/>
        <v>181914620</v>
      </c>
      <c r="G37" s="76">
        <v>148671000</v>
      </c>
      <c r="H37" s="77">
        <v>33243620</v>
      </c>
      <c r="I37" s="79">
        <f t="shared" si="1"/>
        <v>181914620</v>
      </c>
      <c r="J37" s="76">
        <v>25227230</v>
      </c>
      <c r="K37" s="77">
        <v>1732089</v>
      </c>
      <c r="L37" s="77">
        <f t="shared" si="2"/>
        <v>26959319</v>
      </c>
      <c r="M37" s="39">
        <f t="shared" si="3"/>
        <v>0.14819764898500187</v>
      </c>
      <c r="N37" s="104">
        <v>30392192</v>
      </c>
      <c r="O37" s="105">
        <v>700808</v>
      </c>
      <c r="P37" s="106">
        <f t="shared" si="4"/>
        <v>31093000</v>
      </c>
      <c r="Q37" s="39">
        <f t="shared" si="5"/>
        <v>0.17092084187626042</v>
      </c>
      <c r="R37" s="104">
        <v>0</v>
      </c>
      <c r="S37" s="106">
        <v>0</v>
      </c>
      <c r="T37" s="106">
        <f t="shared" si="6"/>
        <v>0</v>
      </c>
      <c r="U37" s="39">
        <f t="shared" si="7"/>
        <v>0</v>
      </c>
      <c r="V37" s="104">
        <v>0</v>
      </c>
      <c r="W37" s="106">
        <v>0</v>
      </c>
      <c r="X37" s="106">
        <f t="shared" si="8"/>
        <v>0</v>
      </c>
      <c r="Y37" s="39">
        <f t="shared" si="9"/>
        <v>0</v>
      </c>
      <c r="Z37" s="76">
        <f t="shared" si="10"/>
        <v>55619422</v>
      </c>
      <c r="AA37" s="77">
        <f t="shared" si="11"/>
        <v>2432897</v>
      </c>
      <c r="AB37" s="77">
        <f t="shared" si="12"/>
        <v>58052319</v>
      </c>
      <c r="AC37" s="39">
        <f t="shared" si="13"/>
        <v>0.31911849086126226</v>
      </c>
      <c r="AD37" s="76">
        <v>22501033</v>
      </c>
      <c r="AE37" s="77">
        <v>8018085</v>
      </c>
      <c r="AF37" s="77">
        <f t="shared" si="14"/>
        <v>30519118</v>
      </c>
      <c r="AG37" s="39">
        <f t="shared" si="15"/>
        <v>0.4589285606324232</v>
      </c>
      <c r="AH37" s="39">
        <f t="shared" si="16"/>
        <v>0.01880401655119912</v>
      </c>
      <c r="AI37" s="12">
        <v>105527054</v>
      </c>
      <c r="AJ37" s="12">
        <v>105527054</v>
      </c>
      <c r="AK37" s="12">
        <v>48429379</v>
      </c>
      <c r="AL37" s="12"/>
    </row>
    <row r="38" spans="1:38" s="13" customFormat="1" ht="12.75">
      <c r="A38" s="29" t="s">
        <v>96</v>
      </c>
      <c r="B38" s="59" t="s">
        <v>148</v>
      </c>
      <c r="C38" s="131" t="s">
        <v>149</v>
      </c>
      <c r="D38" s="76">
        <v>47118038</v>
      </c>
      <c r="E38" s="77">
        <v>55966522</v>
      </c>
      <c r="F38" s="78">
        <f t="shared" si="0"/>
        <v>103084560</v>
      </c>
      <c r="G38" s="76">
        <v>47118038</v>
      </c>
      <c r="H38" s="77">
        <v>55966522</v>
      </c>
      <c r="I38" s="79">
        <f t="shared" si="1"/>
        <v>103084560</v>
      </c>
      <c r="J38" s="76">
        <v>23140042</v>
      </c>
      <c r="K38" s="77">
        <v>8292452</v>
      </c>
      <c r="L38" s="77">
        <f t="shared" si="2"/>
        <v>31432494</v>
      </c>
      <c r="M38" s="39">
        <f t="shared" si="3"/>
        <v>0.3049195146198422</v>
      </c>
      <c r="N38" s="104">
        <v>18080115</v>
      </c>
      <c r="O38" s="105">
        <v>9065173</v>
      </c>
      <c r="P38" s="106">
        <f t="shared" si="4"/>
        <v>27145288</v>
      </c>
      <c r="Q38" s="39">
        <f t="shared" si="5"/>
        <v>0.2633302989312852</v>
      </c>
      <c r="R38" s="104">
        <v>0</v>
      </c>
      <c r="S38" s="106">
        <v>0</v>
      </c>
      <c r="T38" s="106">
        <f t="shared" si="6"/>
        <v>0</v>
      </c>
      <c r="U38" s="39">
        <f t="shared" si="7"/>
        <v>0</v>
      </c>
      <c r="V38" s="104">
        <v>0</v>
      </c>
      <c r="W38" s="106">
        <v>0</v>
      </c>
      <c r="X38" s="106">
        <f t="shared" si="8"/>
        <v>0</v>
      </c>
      <c r="Y38" s="39">
        <f t="shared" si="9"/>
        <v>0</v>
      </c>
      <c r="Z38" s="76">
        <f t="shared" si="10"/>
        <v>41220157</v>
      </c>
      <c r="AA38" s="77">
        <f t="shared" si="11"/>
        <v>17357625</v>
      </c>
      <c r="AB38" s="77">
        <f t="shared" si="12"/>
        <v>58577782</v>
      </c>
      <c r="AC38" s="39">
        <f t="shared" si="13"/>
        <v>0.5682498135511274</v>
      </c>
      <c r="AD38" s="76">
        <v>14754246</v>
      </c>
      <c r="AE38" s="77">
        <v>20279898</v>
      </c>
      <c r="AF38" s="77">
        <f t="shared" si="14"/>
        <v>35034144</v>
      </c>
      <c r="AG38" s="39">
        <f t="shared" si="15"/>
        <v>0.36564317777611366</v>
      </c>
      <c r="AH38" s="39">
        <f t="shared" si="16"/>
        <v>-0.22517621666452015</v>
      </c>
      <c r="AI38" s="12">
        <v>131320038</v>
      </c>
      <c r="AJ38" s="12">
        <v>131320038</v>
      </c>
      <c r="AK38" s="12">
        <v>48016276</v>
      </c>
      <c r="AL38" s="12"/>
    </row>
    <row r="39" spans="1:38" s="13" customFormat="1" ht="12.75">
      <c r="A39" s="29" t="s">
        <v>96</v>
      </c>
      <c r="B39" s="59" t="s">
        <v>150</v>
      </c>
      <c r="C39" s="131" t="s">
        <v>151</v>
      </c>
      <c r="D39" s="76">
        <v>68223522</v>
      </c>
      <c r="E39" s="77">
        <v>0</v>
      </c>
      <c r="F39" s="78">
        <f t="shared" si="0"/>
        <v>68223522</v>
      </c>
      <c r="G39" s="76">
        <v>68223522</v>
      </c>
      <c r="H39" s="77">
        <v>0</v>
      </c>
      <c r="I39" s="79">
        <f t="shared" si="1"/>
        <v>68223522</v>
      </c>
      <c r="J39" s="76">
        <v>16152874</v>
      </c>
      <c r="K39" s="77">
        <v>0</v>
      </c>
      <c r="L39" s="77">
        <f t="shared" si="2"/>
        <v>16152874</v>
      </c>
      <c r="M39" s="39">
        <f t="shared" si="3"/>
        <v>0.23676400054514923</v>
      </c>
      <c r="N39" s="104">
        <v>17067172</v>
      </c>
      <c r="O39" s="105">
        <v>23400</v>
      </c>
      <c r="P39" s="106">
        <f t="shared" si="4"/>
        <v>17090572</v>
      </c>
      <c r="Q39" s="39">
        <f t="shared" si="5"/>
        <v>0.25050849764103356</v>
      </c>
      <c r="R39" s="104">
        <v>0</v>
      </c>
      <c r="S39" s="106">
        <v>0</v>
      </c>
      <c r="T39" s="106">
        <f t="shared" si="6"/>
        <v>0</v>
      </c>
      <c r="U39" s="39">
        <f t="shared" si="7"/>
        <v>0</v>
      </c>
      <c r="V39" s="104">
        <v>0</v>
      </c>
      <c r="W39" s="106">
        <v>0</v>
      </c>
      <c r="X39" s="106">
        <f t="shared" si="8"/>
        <v>0</v>
      </c>
      <c r="Y39" s="39">
        <f t="shared" si="9"/>
        <v>0</v>
      </c>
      <c r="Z39" s="76">
        <f t="shared" si="10"/>
        <v>33220046</v>
      </c>
      <c r="AA39" s="77">
        <f t="shared" si="11"/>
        <v>23400</v>
      </c>
      <c r="AB39" s="77">
        <f t="shared" si="12"/>
        <v>33243446</v>
      </c>
      <c r="AC39" s="39">
        <f t="shared" si="13"/>
        <v>0.4872724981861828</v>
      </c>
      <c r="AD39" s="76">
        <v>14652453</v>
      </c>
      <c r="AE39" s="77">
        <v>719065</v>
      </c>
      <c r="AF39" s="77">
        <f t="shared" si="14"/>
        <v>15371518</v>
      </c>
      <c r="AG39" s="39">
        <f t="shared" si="15"/>
        <v>0.5421378982811621</v>
      </c>
      <c r="AH39" s="39">
        <f t="shared" si="16"/>
        <v>0.11183371739863301</v>
      </c>
      <c r="AI39" s="12">
        <v>94179448</v>
      </c>
      <c r="AJ39" s="12">
        <v>94179448</v>
      </c>
      <c r="AK39" s="12">
        <v>51058248</v>
      </c>
      <c r="AL39" s="12"/>
    </row>
    <row r="40" spans="1:38" s="13" customFormat="1" ht="12.75">
      <c r="A40" s="29" t="s">
        <v>115</v>
      </c>
      <c r="B40" s="59" t="s">
        <v>152</v>
      </c>
      <c r="C40" s="131" t="s">
        <v>153</v>
      </c>
      <c r="D40" s="76">
        <v>446873322</v>
      </c>
      <c r="E40" s="77">
        <v>423939451</v>
      </c>
      <c r="F40" s="78">
        <f t="shared" si="0"/>
        <v>870812773</v>
      </c>
      <c r="G40" s="76">
        <v>446873322</v>
      </c>
      <c r="H40" s="77">
        <v>423939451</v>
      </c>
      <c r="I40" s="79">
        <f t="shared" si="1"/>
        <v>870812773</v>
      </c>
      <c r="J40" s="76">
        <v>54894611</v>
      </c>
      <c r="K40" s="77">
        <v>87447973</v>
      </c>
      <c r="L40" s="77">
        <f t="shared" si="2"/>
        <v>142342584</v>
      </c>
      <c r="M40" s="39">
        <f t="shared" si="3"/>
        <v>0.16345945812165988</v>
      </c>
      <c r="N40" s="104">
        <v>76470234</v>
      </c>
      <c r="O40" s="105">
        <v>135299820</v>
      </c>
      <c r="P40" s="106">
        <f t="shared" si="4"/>
        <v>211770054</v>
      </c>
      <c r="Q40" s="39">
        <f t="shared" si="5"/>
        <v>0.2431866648791106</v>
      </c>
      <c r="R40" s="104">
        <v>0</v>
      </c>
      <c r="S40" s="106">
        <v>0</v>
      </c>
      <c r="T40" s="106">
        <f t="shared" si="6"/>
        <v>0</v>
      </c>
      <c r="U40" s="39">
        <f t="shared" si="7"/>
        <v>0</v>
      </c>
      <c r="V40" s="104">
        <v>0</v>
      </c>
      <c r="W40" s="106">
        <v>0</v>
      </c>
      <c r="X40" s="106">
        <f t="shared" si="8"/>
        <v>0</v>
      </c>
      <c r="Y40" s="39">
        <f t="shared" si="9"/>
        <v>0</v>
      </c>
      <c r="Z40" s="76">
        <f t="shared" si="10"/>
        <v>131364845</v>
      </c>
      <c r="AA40" s="77">
        <f t="shared" si="11"/>
        <v>222747793</v>
      </c>
      <c r="AB40" s="77">
        <f t="shared" si="12"/>
        <v>354112638</v>
      </c>
      <c r="AC40" s="39">
        <f t="shared" si="13"/>
        <v>0.40664612300077047</v>
      </c>
      <c r="AD40" s="76">
        <v>85706304</v>
      </c>
      <c r="AE40" s="77">
        <v>433510</v>
      </c>
      <c r="AF40" s="77">
        <f t="shared" si="14"/>
        <v>86139814</v>
      </c>
      <c r="AG40" s="39">
        <f t="shared" si="15"/>
        <v>0.22952953984840802</v>
      </c>
      <c r="AH40" s="39">
        <f t="shared" si="16"/>
        <v>1.4584456845936535</v>
      </c>
      <c r="AI40" s="12">
        <v>621444726</v>
      </c>
      <c r="AJ40" s="12">
        <v>621444726</v>
      </c>
      <c r="AK40" s="12">
        <v>142639922</v>
      </c>
      <c r="AL40" s="12"/>
    </row>
    <row r="41" spans="1:38" s="55" customFormat="1" ht="12.75">
      <c r="A41" s="60"/>
      <c r="B41" s="61" t="s">
        <v>154</v>
      </c>
      <c r="C41" s="135"/>
      <c r="D41" s="80">
        <f>SUM(D32:D40)</f>
        <v>1236056720</v>
      </c>
      <c r="E41" s="81">
        <f>SUM(E32:E40)</f>
        <v>583742041</v>
      </c>
      <c r="F41" s="82">
        <f t="shared" si="0"/>
        <v>1819798761</v>
      </c>
      <c r="G41" s="80">
        <f>SUM(G32:G40)</f>
        <v>1236056720</v>
      </c>
      <c r="H41" s="81">
        <f>SUM(H32:H40)</f>
        <v>583742041</v>
      </c>
      <c r="I41" s="82">
        <f t="shared" si="1"/>
        <v>1819798761</v>
      </c>
      <c r="J41" s="80">
        <f>SUM(J32:J40)</f>
        <v>279394070</v>
      </c>
      <c r="K41" s="81">
        <f>SUM(K32:K40)</f>
        <v>102612074</v>
      </c>
      <c r="L41" s="81">
        <f t="shared" si="2"/>
        <v>382006144</v>
      </c>
      <c r="M41" s="43">
        <f t="shared" si="3"/>
        <v>0.2099166963879475</v>
      </c>
      <c r="N41" s="110">
        <f>SUM(N32:N40)</f>
        <v>247276355</v>
      </c>
      <c r="O41" s="111">
        <f>SUM(O32:O40)</f>
        <v>151164304</v>
      </c>
      <c r="P41" s="112">
        <f t="shared" si="4"/>
        <v>398440659</v>
      </c>
      <c r="Q41" s="43">
        <f t="shared" si="5"/>
        <v>0.2189476482449369</v>
      </c>
      <c r="R41" s="110">
        <f>SUM(R32:R40)</f>
        <v>0</v>
      </c>
      <c r="S41" s="112">
        <f>SUM(S32:S40)</f>
        <v>0</v>
      </c>
      <c r="T41" s="112">
        <f t="shared" si="6"/>
        <v>0</v>
      </c>
      <c r="U41" s="43">
        <f t="shared" si="7"/>
        <v>0</v>
      </c>
      <c r="V41" s="110">
        <f>SUM(V32:V40)</f>
        <v>0</v>
      </c>
      <c r="W41" s="112">
        <f>SUM(W32:W40)</f>
        <v>0</v>
      </c>
      <c r="X41" s="112">
        <f t="shared" si="8"/>
        <v>0</v>
      </c>
      <c r="Y41" s="43">
        <f t="shared" si="9"/>
        <v>0</v>
      </c>
      <c r="Z41" s="80">
        <f t="shared" si="10"/>
        <v>526670425</v>
      </c>
      <c r="AA41" s="81">
        <f t="shared" si="11"/>
        <v>253776378</v>
      </c>
      <c r="AB41" s="81">
        <f t="shared" si="12"/>
        <v>780446803</v>
      </c>
      <c r="AC41" s="43">
        <f t="shared" si="13"/>
        <v>0.42886434463288436</v>
      </c>
      <c r="AD41" s="80">
        <f>SUM(AD32:AD40)</f>
        <v>307770804</v>
      </c>
      <c r="AE41" s="81">
        <f>SUM(AE32:AE40)</f>
        <v>33206279</v>
      </c>
      <c r="AF41" s="81">
        <f t="shared" si="14"/>
        <v>340977083</v>
      </c>
      <c r="AG41" s="43">
        <f t="shared" si="15"/>
        <v>0.37668019129895763</v>
      </c>
      <c r="AH41" s="43">
        <f t="shared" si="16"/>
        <v>0.16852621148149116</v>
      </c>
      <c r="AI41" s="62">
        <f>SUM(AI32:AI40)</f>
        <v>1728869431</v>
      </c>
      <c r="AJ41" s="62">
        <f>SUM(AJ32:AJ40)</f>
        <v>1716422439</v>
      </c>
      <c r="AK41" s="62">
        <f>SUM(AK32:AK40)</f>
        <v>651230868</v>
      </c>
      <c r="AL41" s="62"/>
    </row>
    <row r="42" spans="1:38" s="13" customFormat="1" ht="12.75">
      <c r="A42" s="29" t="s">
        <v>96</v>
      </c>
      <c r="B42" s="59" t="s">
        <v>155</v>
      </c>
      <c r="C42" s="131" t="s">
        <v>156</v>
      </c>
      <c r="D42" s="76">
        <v>143577000</v>
      </c>
      <c r="E42" s="77">
        <v>44081266</v>
      </c>
      <c r="F42" s="78">
        <f aca="true" t="shared" si="17" ref="F42:F61">$D42+$E42</f>
        <v>187658266</v>
      </c>
      <c r="G42" s="76">
        <v>143577000</v>
      </c>
      <c r="H42" s="77">
        <v>44081266</v>
      </c>
      <c r="I42" s="79">
        <f aca="true" t="shared" si="18" ref="I42:I61">$G42+$H42</f>
        <v>187658266</v>
      </c>
      <c r="J42" s="76">
        <v>30290773</v>
      </c>
      <c r="K42" s="77">
        <v>6844172</v>
      </c>
      <c r="L42" s="77">
        <f aca="true" t="shared" si="19" ref="L42:L61">$J42+$K42</f>
        <v>37134945</v>
      </c>
      <c r="M42" s="39">
        <f aca="true" t="shared" si="20" ref="M42:M61">IF($F42=0,0,$L42/$F42)</f>
        <v>0.1978860073235463</v>
      </c>
      <c r="N42" s="104">
        <v>27578559</v>
      </c>
      <c r="O42" s="105">
        <v>10294410</v>
      </c>
      <c r="P42" s="106">
        <f aca="true" t="shared" si="21" ref="P42:P61">$N42+$O42</f>
        <v>37872969</v>
      </c>
      <c r="Q42" s="39">
        <f aca="true" t="shared" si="22" ref="Q42:Q61">IF($F42=0,0,$P42/$F42)</f>
        <v>0.2018188156976789</v>
      </c>
      <c r="R42" s="104">
        <v>0</v>
      </c>
      <c r="S42" s="106">
        <v>0</v>
      </c>
      <c r="T42" s="106">
        <f aca="true" t="shared" si="23" ref="T42:T61">$R42+$S42</f>
        <v>0</v>
      </c>
      <c r="U42" s="39">
        <f aca="true" t="shared" si="24" ref="U42:U61">IF($I42=0,0,$T42/$I42)</f>
        <v>0</v>
      </c>
      <c r="V42" s="104">
        <v>0</v>
      </c>
      <c r="W42" s="106">
        <v>0</v>
      </c>
      <c r="X42" s="106">
        <f aca="true" t="shared" si="25" ref="X42:X61">$V42+$W42</f>
        <v>0</v>
      </c>
      <c r="Y42" s="39">
        <f aca="true" t="shared" si="26" ref="Y42:Y61">IF($I42=0,0,$X42/$I42)</f>
        <v>0</v>
      </c>
      <c r="Z42" s="76">
        <f aca="true" t="shared" si="27" ref="Z42:Z61">$J42+$N42</f>
        <v>57869332</v>
      </c>
      <c r="AA42" s="77">
        <f aca="true" t="shared" si="28" ref="AA42:AA61">$K42+$O42</f>
        <v>17138582</v>
      </c>
      <c r="AB42" s="77">
        <f aca="true" t="shared" si="29" ref="AB42:AB61">$Z42+$AA42</f>
        <v>75007914</v>
      </c>
      <c r="AC42" s="39">
        <f aca="true" t="shared" si="30" ref="AC42:AC61">IF($F42=0,0,$AB42/$F42)</f>
        <v>0.3997048230212252</v>
      </c>
      <c r="AD42" s="76">
        <v>20809374</v>
      </c>
      <c r="AE42" s="77">
        <v>13958386</v>
      </c>
      <c r="AF42" s="77">
        <f aca="true" t="shared" si="31" ref="AF42:AF61">$AD42+$AE42</f>
        <v>34767760</v>
      </c>
      <c r="AG42" s="39">
        <f aca="true" t="shared" si="32" ref="AG42:AG61">IF($AI42=0,0,$AK42/$AI42)</f>
        <v>0.48024959525208805</v>
      </c>
      <c r="AH42" s="39">
        <f aca="true" t="shared" si="33" ref="AH42:AH61">IF($AF42=0,0,(($P42/$AF42)-1))</f>
        <v>0.08931288642121316</v>
      </c>
      <c r="AI42" s="12">
        <v>146286116</v>
      </c>
      <c r="AJ42" s="12">
        <v>205649312</v>
      </c>
      <c r="AK42" s="12">
        <v>70253848</v>
      </c>
      <c r="AL42" s="12"/>
    </row>
    <row r="43" spans="1:38" s="13" customFormat="1" ht="12.75">
      <c r="A43" s="29" t="s">
        <v>96</v>
      </c>
      <c r="B43" s="59" t="s">
        <v>157</v>
      </c>
      <c r="C43" s="131" t="s">
        <v>158</v>
      </c>
      <c r="D43" s="76">
        <v>121828000</v>
      </c>
      <c r="E43" s="77">
        <v>39173400</v>
      </c>
      <c r="F43" s="78">
        <f t="shared" si="17"/>
        <v>161001400</v>
      </c>
      <c r="G43" s="76">
        <v>121828000</v>
      </c>
      <c r="H43" s="77">
        <v>39173400</v>
      </c>
      <c r="I43" s="79">
        <f t="shared" si="18"/>
        <v>161001400</v>
      </c>
      <c r="J43" s="76">
        <v>35481453</v>
      </c>
      <c r="K43" s="77">
        <v>8360564</v>
      </c>
      <c r="L43" s="77">
        <f t="shared" si="19"/>
        <v>43842017</v>
      </c>
      <c r="M43" s="39">
        <f t="shared" si="20"/>
        <v>0.27230829669804113</v>
      </c>
      <c r="N43" s="104">
        <v>26239644</v>
      </c>
      <c r="O43" s="105">
        <v>15389066</v>
      </c>
      <c r="P43" s="106">
        <f t="shared" si="21"/>
        <v>41628710</v>
      </c>
      <c r="Q43" s="39">
        <f t="shared" si="22"/>
        <v>0.2585611677910875</v>
      </c>
      <c r="R43" s="104">
        <v>0</v>
      </c>
      <c r="S43" s="106">
        <v>0</v>
      </c>
      <c r="T43" s="106">
        <f t="shared" si="23"/>
        <v>0</v>
      </c>
      <c r="U43" s="39">
        <f t="shared" si="24"/>
        <v>0</v>
      </c>
      <c r="V43" s="104">
        <v>0</v>
      </c>
      <c r="W43" s="106">
        <v>0</v>
      </c>
      <c r="X43" s="106">
        <f t="shared" si="25"/>
        <v>0</v>
      </c>
      <c r="Y43" s="39">
        <f t="shared" si="26"/>
        <v>0</v>
      </c>
      <c r="Z43" s="76">
        <f t="shared" si="27"/>
        <v>61721097</v>
      </c>
      <c r="AA43" s="77">
        <f t="shared" si="28"/>
        <v>23749630</v>
      </c>
      <c r="AB43" s="77">
        <f t="shared" si="29"/>
        <v>85470727</v>
      </c>
      <c r="AC43" s="39">
        <f t="shared" si="30"/>
        <v>0.5308694644891286</v>
      </c>
      <c r="AD43" s="76">
        <v>23797577</v>
      </c>
      <c r="AE43" s="77">
        <v>20667155</v>
      </c>
      <c r="AF43" s="77">
        <f t="shared" si="31"/>
        <v>44464732</v>
      </c>
      <c r="AG43" s="39">
        <f t="shared" si="32"/>
        <v>0.456866879667018</v>
      </c>
      <c r="AH43" s="39">
        <f t="shared" si="33"/>
        <v>-0.06378138071314587</v>
      </c>
      <c r="AI43" s="12">
        <v>178446654</v>
      </c>
      <c r="AJ43" s="12">
        <v>178446654</v>
      </c>
      <c r="AK43" s="12">
        <v>81526366</v>
      </c>
      <c r="AL43" s="12"/>
    </row>
    <row r="44" spans="1:38" s="13" customFormat="1" ht="12.75">
      <c r="A44" s="29" t="s">
        <v>96</v>
      </c>
      <c r="B44" s="59" t="s">
        <v>159</v>
      </c>
      <c r="C44" s="131" t="s">
        <v>160</v>
      </c>
      <c r="D44" s="76">
        <v>119789688</v>
      </c>
      <c r="E44" s="77">
        <v>35521707</v>
      </c>
      <c r="F44" s="78">
        <f t="shared" si="17"/>
        <v>155311395</v>
      </c>
      <c r="G44" s="76">
        <v>119789688</v>
      </c>
      <c r="H44" s="77">
        <v>35521707</v>
      </c>
      <c r="I44" s="79">
        <f t="shared" si="18"/>
        <v>155311395</v>
      </c>
      <c r="J44" s="76">
        <v>31920452</v>
      </c>
      <c r="K44" s="77">
        <v>1568336</v>
      </c>
      <c r="L44" s="77">
        <f t="shared" si="19"/>
        <v>33488788</v>
      </c>
      <c r="M44" s="39">
        <f t="shared" si="20"/>
        <v>0.2156235091443226</v>
      </c>
      <c r="N44" s="104">
        <v>33491371</v>
      </c>
      <c r="O44" s="105">
        <v>6656714</v>
      </c>
      <c r="P44" s="106">
        <f t="shared" si="21"/>
        <v>40148085</v>
      </c>
      <c r="Q44" s="39">
        <f t="shared" si="22"/>
        <v>0.25850057556948736</v>
      </c>
      <c r="R44" s="104">
        <v>0</v>
      </c>
      <c r="S44" s="106">
        <v>0</v>
      </c>
      <c r="T44" s="106">
        <f t="shared" si="23"/>
        <v>0</v>
      </c>
      <c r="U44" s="39">
        <f t="shared" si="24"/>
        <v>0</v>
      </c>
      <c r="V44" s="104">
        <v>0</v>
      </c>
      <c r="W44" s="106">
        <v>0</v>
      </c>
      <c r="X44" s="106">
        <f t="shared" si="25"/>
        <v>0</v>
      </c>
      <c r="Y44" s="39">
        <f t="shared" si="26"/>
        <v>0</v>
      </c>
      <c r="Z44" s="76">
        <f t="shared" si="27"/>
        <v>65411823</v>
      </c>
      <c r="AA44" s="77">
        <f t="shared" si="28"/>
        <v>8225050</v>
      </c>
      <c r="AB44" s="77">
        <f t="shared" si="29"/>
        <v>73636873</v>
      </c>
      <c r="AC44" s="39">
        <f t="shared" si="30"/>
        <v>0.47412408471380996</v>
      </c>
      <c r="AD44" s="76">
        <v>31697203</v>
      </c>
      <c r="AE44" s="77">
        <v>5536507</v>
      </c>
      <c r="AF44" s="77">
        <f t="shared" si="31"/>
        <v>37233710</v>
      </c>
      <c r="AG44" s="39">
        <f t="shared" si="32"/>
        <v>0.6142031151725161</v>
      </c>
      <c r="AH44" s="39">
        <f t="shared" si="33"/>
        <v>0.07827248479939275</v>
      </c>
      <c r="AI44" s="12">
        <v>116398690</v>
      </c>
      <c r="AJ44" s="12">
        <v>116398690</v>
      </c>
      <c r="AK44" s="12">
        <v>71492438</v>
      </c>
      <c r="AL44" s="12"/>
    </row>
    <row r="45" spans="1:38" s="13" customFormat="1" ht="12.75">
      <c r="A45" s="29" t="s">
        <v>96</v>
      </c>
      <c r="B45" s="59" t="s">
        <v>161</v>
      </c>
      <c r="C45" s="131" t="s">
        <v>162</v>
      </c>
      <c r="D45" s="76">
        <v>0</v>
      </c>
      <c r="E45" s="77">
        <v>0</v>
      </c>
      <c r="F45" s="78">
        <f t="shared" si="17"/>
        <v>0</v>
      </c>
      <c r="G45" s="76">
        <v>0</v>
      </c>
      <c r="H45" s="77">
        <v>0</v>
      </c>
      <c r="I45" s="79">
        <f t="shared" si="18"/>
        <v>0</v>
      </c>
      <c r="J45" s="76">
        <v>167117019</v>
      </c>
      <c r="K45" s="77">
        <v>3279109</v>
      </c>
      <c r="L45" s="77">
        <f t="shared" si="19"/>
        <v>170396128</v>
      </c>
      <c r="M45" s="39">
        <f t="shared" si="20"/>
        <v>0</v>
      </c>
      <c r="N45" s="104">
        <v>25161008</v>
      </c>
      <c r="O45" s="105">
        <v>748330</v>
      </c>
      <c r="P45" s="106">
        <f t="shared" si="21"/>
        <v>25909338</v>
      </c>
      <c r="Q45" s="39">
        <f t="shared" si="22"/>
        <v>0</v>
      </c>
      <c r="R45" s="104">
        <v>0</v>
      </c>
      <c r="S45" s="106">
        <v>0</v>
      </c>
      <c r="T45" s="106">
        <f t="shared" si="23"/>
        <v>0</v>
      </c>
      <c r="U45" s="39">
        <f t="shared" si="24"/>
        <v>0</v>
      </c>
      <c r="V45" s="104">
        <v>0</v>
      </c>
      <c r="W45" s="106">
        <v>0</v>
      </c>
      <c r="X45" s="106">
        <f t="shared" si="25"/>
        <v>0</v>
      </c>
      <c r="Y45" s="39">
        <f t="shared" si="26"/>
        <v>0</v>
      </c>
      <c r="Z45" s="76">
        <f t="shared" si="27"/>
        <v>192278027</v>
      </c>
      <c r="AA45" s="77">
        <f t="shared" si="28"/>
        <v>4027439</v>
      </c>
      <c r="AB45" s="77">
        <f t="shared" si="29"/>
        <v>196305466</v>
      </c>
      <c r="AC45" s="39">
        <f t="shared" si="30"/>
        <v>0</v>
      </c>
      <c r="AD45" s="76">
        <v>17796187</v>
      </c>
      <c r="AE45" s="77">
        <v>3801606</v>
      </c>
      <c r="AF45" s="77">
        <f t="shared" si="31"/>
        <v>21597793</v>
      </c>
      <c r="AG45" s="39">
        <f t="shared" si="32"/>
        <v>0.5731782560013446</v>
      </c>
      <c r="AH45" s="39">
        <f t="shared" si="33"/>
        <v>0.19962896208885783</v>
      </c>
      <c r="AI45" s="12">
        <v>80923239</v>
      </c>
      <c r="AJ45" s="12">
        <v>80923239</v>
      </c>
      <c r="AK45" s="12">
        <v>46383441</v>
      </c>
      <c r="AL45" s="12"/>
    </row>
    <row r="46" spans="1:38" s="13" customFormat="1" ht="12.75">
      <c r="A46" s="29" t="s">
        <v>115</v>
      </c>
      <c r="B46" s="59" t="s">
        <v>163</v>
      </c>
      <c r="C46" s="131" t="s">
        <v>164</v>
      </c>
      <c r="D46" s="76">
        <v>190644761</v>
      </c>
      <c r="E46" s="77">
        <v>136500000</v>
      </c>
      <c r="F46" s="78">
        <f t="shared" si="17"/>
        <v>327144761</v>
      </c>
      <c r="G46" s="76">
        <v>190644761</v>
      </c>
      <c r="H46" s="77">
        <v>136500000</v>
      </c>
      <c r="I46" s="79">
        <f t="shared" si="18"/>
        <v>327144761</v>
      </c>
      <c r="J46" s="76">
        <v>35239969</v>
      </c>
      <c r="K46" s="77">
        <v>33780</v>
      </c>
      <c r="L46" s="77">
        <f t="shared" si="19"/>
        <v>35273749</v>
      </c>
      <c r="M46" s="39">
        <f t="shared" si="20"/>
        <v>0.10782305940702501</v>
      </c>
      <c r="N46" s="104">
        <v>69080403</v>
      </c>
      <c r="O46" s="105">
        <v>1709112</v>
      </c>
      <c r="P46" s="106">
        <f t="shared" si="21"/>
        <v>70789515</v>
      </c>
      <c r="Q46" s="39">
        <f t="shared" si="22"/>
        <v>0.21638590446508785</v>
      </c>
      <c r="R46" s="104">
        <v>0</v>
      </c>
      <c r="S46" s="106">
        <v>0</v>
      </c>
      <c r="T46" s="106">
        <f t="shared" si="23"/>
        <v>0</v>
      </c>
      <c r="U46" s="39">
        <f t="shared" si="24"/>
        <v>0</v>
      </c>
      <c r="V46" s="104">
        <v>0</v>
      </c>
      <c r="W46" s="106">
        <v>0</v>
      </c>
      <c r="X46" s="106">
        <f t="shared" si="25"/>
        <v>0</v>
      </c>
      <c r="Y46" s="39">
        <f t="shared" si="26"/>
        <v>0</v>
      </c>
      <c r="Z46" s="76">
        <f t="shared" si="27"/>
        <v>104320372</v>
      </c>
      <c r="AA46" s="77">
        <f t="shared" si="28"/>
        <v>1742892</v>
      </c>
      <c r="AB46" s="77">
        <f t="shared" si="29"/>
        <v>106063264</v>
      </c>
      <c r="AC46" s="39">
        <f t="shared" si="30"/>
        <v>0.3242089638721129</v>
      </c>
      <c r="AD46" s="76">
        <v>50643741</v>
      </c>
      <c r="AE46" s="77">
        <v>30103981</v>
      </c>
      <c r="AF46" s="77">
        <f t="shared" si="31"/>
        <v>80747722</v>
      </c>
      <c r="AG46" s="39">
        <f t="shared" si="32"/>
        <v>0.29962444624608253</v>
      </c>
      <c r="AH46" s="39">
        <f t="shared" si="33"/>
        <v>-0.1233249279775348</v>
      </c>
      <c r="AI46" s="12">
        <v>481344676</v>
      </c>
      <c r="AJ46" s="12">
        <v>481344676</v>
      </c>
      <c r="AK46" s="12">
        <v>144222632</v>
      </c>
      <c r="AL46" s="12"/>
    </row>
    <row r="47" spans="1:38" s="55" customFormat="1" ht="12.75">
      <c r="A47" s="60"/>
      <c r="B47" s="61" t="s">
        <v>165</v>
      </c>
      <c r="C47" s="135"/>
      <c r="D47" s="80">
        <f>SUM(D42:D46)</f>
        <v>575839449</v>
      </c>
      <c r="E47" s="81">
        <f>SUM(E42:E46)</f>
        <v>255276373</v>
      </c>
      <c r="F47" s="82">
        <f t="shared" si="17"/>
        <v>831115822</v>
      </c>
      <c r="G47" s="80">
        <f>SUM(G42:G46)</f>
        <v>575839449</v>
      </c>
      <c r="H47" s="81">
        <f>SUM(H42:H46)</f>
        <v>255276373</v>
      </c>
      <c r="I47" s="82">
        <f t="shared" si="18"/>
        <v>831115822</v>
      </c>
      <c r="J47" s="80">
        <f>SUM(J42:J46)</f>
        <v>300049666</v>
      </c>
      <c r="K47" s="81">
        <f>SUM(K42:K46)</f>
        <v>20085961</v>
      </c>
      <c r="L47" s="81">
        <f t="shared" si="19"/>
        <v>320135627</v>
      </c>
      <c r="M47" s="43">
        <f t="shared" si="20"/>
        <v>0.3851877422206023</v>
      </c>
      <c r="N47" s="110">
        <f>SUM(N42:N46)</f>
        <v>181550985</v>
      </c>
      <c r="O47" s="111">
        <f>SUM(O42:O46)</f>
        <v>34797632</v>
      </c>
      <c r="P47" s="112">
        <f t="shared" si="21"/>
        <v>216348617</v>
      </c>
      <c r="Q47" s="43">
        <f t="shared" si="22"/>
        <v>0.2603110315953051</v>
      </c>
      <c r="R47" s="110">
        <f>SUM(R42:R46)</f>
        <v>0</v>
      </c>
      <c r="S47" s="112">
        <f>SUM(S42:S46)</f>
        <v>0</v>
      </c>
      <c r="T47" s="112">
        <f t="shared" si="23"/>
        <v>0</v>
      </c>
      <c r="U47" s="43">
        <f t="shared" si="24"/>
        <v>0</v>
      </c>
      <c r="V47" s="110">
        <f>SUM(V42:V46)</f>
        <v>0</v>
      </c>
      <c r="W47" s="112">
        <f>SUM(W42:W46)</f>
        <v>0</v>
      </c>
      <c r="X47" s="112">
        <f t="shared" si="25"/>
        <v>0</v>
      </c>
      <c r="Y47" s="43">
        <f t="shared" si="26"/>
        <v>0</v>
      </c>
      <c r="Z47" s="80">
        <f t="shared" si="27"/>
        <v>481600651</v>
      </c>
      <c r="AA47" s="81">
        <f t="shared" si="28"/>
        <v>54883593</v>
      </c>
      <c r="AB47" s="81">
        <f t="shared" si="29"/>
        <v>536484244</v>
      </c>
      <c r="AC47" s="43">
        <f t="shared" si="30"/>
        <v>0.6454987738159075</v>
      </c>
      <c r="AD47" s="80">
        <f>SUM(AD42:AD46)</f>
        <v>144744082</v>
      </c>
      <c r="AE47" s="81">
        <f>SUM(AE42:AE46)</f>
        <v>74067635</v>
      </c>
      <c r="AF47" s="81">
        <f t="shared" si="31"/>
        <v>218811717</v>
      </c>
      <c r="AG47" s="43">
        <f t="shared" si="32"/>
        <v>0.4124765624854012</v>
      </c>
      <c r="AH47" s="43">
        <f t="shared" si="33"/>
        <v>-0.011256709804073228</v>
      </c>
      <c r="AI47" s="62">
        <f>SUM(AI42:AI46)</f>
        <v>1003399375</v>
      </c>
      <c r="AJ47" s="62">
        <f>SUM(AJ42:AJ46)</f>
        <v>1062762571</v>
      </c>
      <c r="AK47" s="62">
        <f>SUM(AK42:AK46)</f>
        <v>413878725</v>
      </c>
      <c r="AL47" s="62"/>
    </row>
    <row r="48" spans="1:38" s="13" customFormat="1" ht="12.75">
      <c r="A48" s="29" t="s">
        <v>96</v>
      </c>
      <c r="B48" s="59" t="s">
        <v>166</v>
      </c>
      <c r="C48" s="131" t="s">
        <v>167</v>
      </c>
      <c r="D48" s="76">
        <v>102280315</v>
      </c>
      <c r="E48" s="77">
        <v>0</v>
      </c>
      <c r="F48" s="78">
        <f t="shared" si="17"/>
        <v>102280315</v>
      </c>
      <c r="G48" s="76">
        <v>102280315</v>
      </c>
      <c r="H48" s="77">
        <v>0</v>
      </c>
      <c r="I48" s="79">
        <f t="shared" si="18"/>
        <v>102280315</v>
      </c>
      <c r="J48" s="76">
        <v>5790098</v>
      </c>
      <c r="K48" s="77">
        <v>4911280</v>
      </c>
      <c r="L48" s="77">
        <f t="shared" si="19"/>
        <v>10701378</v>
      </c>
      <c r="M48" s="39">
        <f t="shared" si="20"/>
        <v>0.10462793353735761</v>
      </c>
      <c r="N48" s="104">
        <v>20202418</v>
      </c>
      <c r="O48" s="105">
        <v>12008118</v>
      </c>
      <c r="P48" s="106">
        <f t="shared" si="21"/>
        <v>32210536</v>
      </c>
      <c r="Q48" s="39">
        <f t="shared" si="22"/>
        <v>0.3149240985423246</v>
      </c>
      <c r="R48" s="104">
        <v>0</v>
      </c>
      <c r="S48" s="106">
        <v>0</v>
      </c>
      <c r="T48" s="106">
        <f t="shared" si="23"/>
        <v>0</v>
      </c>
      <c r="U48" s="39">
        <f t="shared" si="24"/>
        <v>0</v>
      </c>
      <c r="V48" s="104">
        <v>0</v>
      </c>
      <c r="W48" s="106">
        <v>0</v>
      </c>
      <c r="X48" s="106">
        <f t="shared" si="25"/>
        <v>0</v>
      </c>
      <c r="Y48" s="39">
        <f t="shared" si="26"/>
        <v>0</v>
      </c>
      <c r="Z48" s="76">
        <f t="shared" si="27"/>
        <v>25992516</v>
      </c>
      <c r="AA48" s="77">
        <f t="shared" si="28"/>
        <v>16919398</v>
      </c>
      <c r="AB48" s="77">
        <f t="shared" si="29"/>
        <v>42911914</v>
      </c>
      <c r="AC48" s="39">
        <f t="shared" si="30"/>
        <v>0.41955203207968217</v>
      </c>
      <c r="AD48" s="76">
        <v>17088654</v>
      </c>
      <c r="AE48" s="77">
        <v>11177668</v>
      </c>
      <c r="AF48" s="77">
        <f t="shared" si="31"/>
        <v>28266322</v>
      </c>
      <c r="AG48" s="39">
        <f t="shared" si="32"/>
        <v>0.33618879384622363</v>
      </c>
      <c r="AH48" s="39">
        <f t="shared" si="33"/>
        <v>0.1395375740784386</v>
      </c>
      <c r="AI48" s="12">
        <v>155242560</v>
      </c>
      <c r="AJ48" s="12">
        <v>155242560</v>
      </c>
      <c r="AK48" s="12">
        <v>52190809</v>
      </c>
      <c r="AL48" s="12"/>
    </row>
    <row r="49" spans="1:38" s="13" customFormat="1" ht="12.75">
      <c r="A49" s="29" t="s">
        <v>96</v>
      </c>
      <c r="B49" s="59" t="s">
        <v>168</v>
      </c>
      <c r="C49" s="131" t="s">
        <v>169</v>
      </c>
      <c r="D49" s="76">
        <v>65280589</v>
      </c>
      <c r="E49" s="77">
        <v>24226616</v>
      </c>
      <c r="F49" s="78">
        <f t="shared" si="17"/>
        <v>89507205</v>
      </c>
      <c r="G49" s="76">
        <v>65280589</v>
      </c>
      <c r="H49" s="77">
        <v>24226616</v>
      </c>
      <c r="I49" s="79">
        <f t="shared" si="18"/>
        <v>89507205</v>
      </c>
      <c r="J49" s="76">
        <v>24449694</v>
      </c>
      <c r="K49" s="77">
        <v>7950029</v>
      </c>
      <c r="L49" s="77">
        <f t="shared" si="19"/>
        <v>32399723</v>
      </c>
      <c r="M49" s="39">
        <f t="shared" si="20"/>
        <v>0.36197893789667546</v>
      </c>
      <c r="N49" s="104">
        <v>46333336</v>
      </c>
      <c r="O49" s="105">
        <v>4996302</v>
      </c>
      <c r="P49" s="106">
        <f t="shared" si="21"/>
        <v>51329638</v>
      </c>
      <c r="Q49" s="39">
        <f t="shared" si="22"/>
        <v>0.5734693424959477</v>
      </c>
      <c r="R49" s="104">
        <v>0</v>
      </c>
      <c r="S49" s="106">
        <v>0</v>
      </c>
      <c r="T49" s="106">
        <f t="shared" si="23"/>
        <v>0</v>
      </c>
      <c r="U49" s="39">
        <f t="shared" si="24"/>
        <v>0</v>
      </c>
      <c r="V49" s="104">
        <v>0</v>
      </c>
      <c r="W49" s="106">
        <v>0</v>
      </c>
      <c r="X49" s="106">
        <f t="shared" si="25"/>
        <v>0</v>
      </c>
      <c r="Y49" s="39">
        <f t="shared" si="26"/>
        <v>0</v>
      </c>
      <c r="Z49" s="76">
        <f t="shared" si="27"/>
        <v>70783030</v>
      </c>
      <c r="AA49" s="77">
        <f t="shared" si="28"/>
        <v>12946331</v>
      </c>
      <c r="AB49" s="77">
        <f t="shared" si="29"/>
        <v>83729361</v>
      </c>
      <c r="AC49" s="39">
        <f t="shared" si="30"/>
        <v>0.9354482803926232</v>
      </c>
      <c r="AD49" s="76">
        <v>11092904</v>
      </c>
      <c r="AE49" s="77">
        <v>9450456</v>
      </c>
      <c r="AF49" s="77">
        <f t="shared" si="31"/>
        <v>20543360</v>
      </c>
      <c r="AG49" s="39">
        <f t="shared" si="32"/>
        <v>0.5491368470463511</v>
      </c>
      <c r="AH49" s="39">
        <f t="shared" si="33"/>
        <v>1.4985999369139225</v>
      </c>
      <c r="AI49" s="12">
        <v>70080453</v>
      </c>
      <c r="AJ49" s="12">
        <v>70080453</v>
      </c>
      <c r="AK49" s="12">
        <v>38483759</v>
      </c>
      <c r="AL49" s="12"/>
    </row>
    <row r="50" spans="1:38" s="13" customFormat="1" ht="12.75">
      <c r="A50" s="29" t="s">
        <v>96</v>
      </c>
      <c r="B50" s="59" t="s">
        <v>170</v>
      </c>
      <c r="C50" s="131" t="s">
        <v>171</v>
      </c>
      <c r="D50" s="76">
        <v>90209949</v>
      </c>
      <c r="E50" s="77">
        <v>34014650</v>
      </c>
      <c r="F50" s="78">
        <f t="shared" si="17"/>
        <v>124224599</v>
      </c>
      <c r="G50" s="76">
        <v>90209949</v>
      </c>
      <c r="H50" s="77">
        <v>34014650</v>
      </c>
      <c r="I50" s="79">
        <f t="shared" si="18"/>
        <v>124224599</v>
      </c>
      <c r="J50" s="76">
        <v>29819411</v>
      </c>
      <c r="K50" s="77">
        <v>9769080</v>
      </c>
      <c r="L50" s="77">
        <f t="shared" si="19"/>
        <v>39588491</v>
      </c>
      <c r="M50" s="39">
        <f t="shared" si="20"/>
        <v>0.31868479607650013</v>
      </c>
      <c r="N50" s="104">
        <v>17408845</v>
      </c>
      <c r="O50" s="105">
        <v>4786600</v>
      </c>
      <c r="P50" s="106">
        <f t="shared" si="21"/>
        <v>22195445</v>
      </c>
      <c r="Q50" s="39">
        <f t="shared" si="22"/>
        <v>0.1786718989529602</v>
      </c>
      <c r="R50" s="104">
        <v>0</v>
      </c>
      <c r="S50" s="106">
        <v>0</v>
      </c>
      <c r="T50" s="106">
        <f t="shared" si="23"/>
        <v>0</v>
      </c>
      <c r="U50" s="39">
        <f t="shared" si="24"/>
        <v>0</v>
      </c>
      <c r="V50" s="104">
        <v>0</v>
      </c>
      <c r="W50" s="106">
        <v>0</v>
      </c>
      <c r="X50" s="106">
        <f t="shared" si="25"/>
        <v>0</v>
      </c>
      <c r="Y50" s="39">
        <f t="shared" si="26"/>
        <v>0</v>
      </c>
      <c r="Z50" s="76">
        <f t="shared" si="27"/>
        <v>47228256</v>
      </c>
      <c r="AA50" s="77">
        <f t="shared" si="28"/>
        <v>14555680</v>
      </c>
      <c r="AB50" s="77">
        <f t="shared" si="29"/>
        <v>61783936</v>
      </c>
      <c r="AC50" s="39">
        <f t="shared" si="30"/>
        <v>0.4973566950294603</v>
      </c>
      <c r="AD50" s="76">
        <v>20218519</v>
      </c>
      <c r="AE50" s="77">
        <v>7100988</v>
      </c>
      <c r="AF50" s="77">
        <f t="shared" si="31"/>
        <v>27319507</v>
      </c>
      <c r="AG50" s="39">
        <f t="shared" si="32"/>
        <v>0.44187034163821287</v>
      </c>
      <c r="AH50" s="39">
        <f t="shared" si="33"/>
        <v>-0.18756055883438894</v>
      </c>
      <c r="AI50" s="12">
        <v>124224599</v>
      </c>
      <c r="AJ50" s="12">
        <v>124224599</v>
      </c>
      <c r="AK50" s="12">
        <v>54891166</v>
      </c>
      <c r="AL50" s="12"/>
    </row>
    <row r="51" spans="1:38" s="13" customFormat="1" ht="12.75">
      <c r="A51" s="29" t="s">
        <v>96</v>
      </c>
      <c r="B51" s="59" t="s">
        <v>172</v>
      </c>
      <c r="C51" s="131" t="s">
        <v>173</v>
      </c>
      <c r="D51" s="76">
        <v>90823255</v>
      </c>
      <c r="E51" s="77">
        <v>47480647</v>
      </c>
      <c r="F51" s="78">
        <f t="shared" si="17"/>
        <v>138303902</v>
      </c>
      <c r="G51" s="76">
        <v>90823255</v>
      </c>
      <c r="H51" s="77">
        <v>47480647</v>
      </c>
      <c r="I51" s="79">
        <f t="shared" si="18"/>
        <v>138303902</v>
      </c>
      <c r="J51" s="76">
        <v>16093639</v>
      </c>
      <c r="K51" s="77">
        <v>5687741</v>
      </c>
      <c r="L51" s="77">
        <f t="shared" si="19"/>
        <v>21781380</v>
      </c>
      <c r="M51" s="39">
        <f t="shared" si="20"/>
        <v>0.15748926592107285</v>
      </c>
      <c r="N51" s="104">
        <v>19178496</v>
      </c>
      <c r="O51" s="105">
        <v>0</v>
      </c>
      <c r="P51" s="106">
        <f t="shared" si="21"/>
        <v>19178496</v>
      </c>
      <c r="Q51" s="39">
        <f t="shared" si="22"/>
        <v>0.1386692329186779</v>
      </c>
      <c r="R51" s="104">
        <v>0</v>
      </c>
      <c r="S51" s="106">
        <v>0</v>
      </c>
      <c r="T51" s="106">
        <f t="shared" si="23"/>
        <v>0</v>
      </c>
      <c r="U51" s="39">
        <f t="shared" si="24"/>
        <v>0</v>
      </c>
      <c r="V51" s="104">
        <v>0</v>
      </c>
      <c r="W51" s="106">
        <v>0</v>
      </c>
      <c r="X51" s="106">
        <f t="shared" si="25"/>
        <v>0</v>
      </c>
      <c r="Y51" s="39">
        <f t="shared" si="26"/>
        <v>0</v>
      </c>
      <c r="Z51" s="76">
        <f t="shared" si="27"/>
        <v>35272135</v>
      </c>
      <c r="AA51" s="77">
        <f t="shared" si="28"/>
        <v>5687741</v>
      </c>
      <c r="AB51" s="77">
        <f t="shared" si="29"/>
        <v>40959876</v>
      </c>
      <c r="AC51" s="39">
        <f t="shared" si="30"/>
        <v>0.29615849883975076</v>
      </c>
      <c r="AD51" s="76">
        <v>17390042</v>
      </c>
      <c r="AE51" s="77">
        <v>4102849</v>
      </c>
      <c r="AF51" s="77">
        <f t="shared" si="31"/>
        <v>21492891</v>
      </c>
      <c r="AG51" s="39">
        <f t="shared" si="32"/>
        <v>0</v>
      </c>
      <c r="AH51" s="39">
        <f t="shared" si="33"/>
        <v>-0.10768188420999292</v>
      </c>
      <c r="AI51" s="12">
        <v>0</v>
      </c>
      <c r="AJ51" s="12">
        <v>0</v>
      </c>
      <c r="AK51" s="12">
        <v>65956418</v>
      </c>
      <c r="AL51" s="12"/>
    </row>
    <row r="52" spans="1:38" s="13" customFormat="1" ht="12.75">
      <c r="A52" s="29" t="s">
        <v>96</v>
      </c>
      <c r="B52" s="59" t="s">
        <v>174</v>
      </c>
      <c r="C52" s="131" t="s">
        <v>175</v>
      </c>
      <c r="D52" s="76">
        <v>623641921</v>
      </c>
      <c r="E52" s="77">
        <v>115862000</v>
      </c>
      <c r="F52" s="78">
        <f t="shared" si="17"/>
        <v>739503921</v>
      </c>
      <c r="G52" s="76">
        <v>623641921</v>
      </c>
      <c r="H52" s="77">
        <v>115862000</v>
      </c>
      <c r="I52" s="79">
        <f t="shared" si="18"/>
        <v>739503921</v>
      </c>
      <c r="J52" s="76">
        <v>134241975</v>
      </c>
      <c r="K52" s="77">
        <v>55026502</v>
      </c>
      <c r="L52" s="77">
        <f t="shared" si="19"/>
        <v>189268477</v>
      </c>
      <c r="M52" s="39">
        <f t="shared" si="20"/>
        <v>0.25593978831655173</v>
      </c>
      <c r="N52" s="104">
        <v>137121200</v>
      </c>
      <c r="O52" s="105">
        <v>35491206</v>
      </c>
      <c r="P52" s="106">
        <f t="shared" si="21"/>
        <v>172612406</v>
      </c>
      <c r="Q52" s="39">
        <f t="shared" si="22"/>
        <v>0.23341648515748709</v>
      </c>
      <c r="R52" s="104">
        <v>0</v>
      </c>
      <c r="S52" s="106">
        <v>0</v>
      </c>
      <c r="T52" s="106">
        <f t="shared" si="23"/>
        <v>0</v>
      </c>
      <c r="U52" s="39">
        <f t="shared" si="24"/>
        <v>0</v>
      </c>
      <c r="V52" s="104">
        <v>0</v>
      </c>
      <c r="W52" s="106">
        <v>0</v>
      </c>
      <c r="X52" s="106">
        <f t="shared" si="25"/>
        <v>0</v>
      </c>
      <c r="Y52" s="39">
        <f t="shared" si="26"/>
        <v>0</v>
      </c>
      <c r="Z52" s="76">
        <f t="shared" si="27"/>
        <v>271363175</v>
      </c>
      <c r="AA52" s="77">
        <f t="shared" si="28"/>
        <v>90517708</v>
      </c>
      <c r="AB52" s="77">
        <f t="shared" si="29"/>
        <v>361880883</v>
      </c>
      <c r="AC52" s="39">
        <f t="shared" si="30"/>
        <v>0.4893562734740388</v>
      </c>
      <c r="AD52" s="76">
        <v>557393760</v>
      </c>
      <c r="AE52" s="77">
        <v>20279151</v>
      </c>
      <c r="AF52" s="77">
        <f t="shared" si="31"/>
        <v>577672911</v>
      </c>
      <c r="AG52" s="39">
        <f t="shared" si="32"/>
        <v>0.9560664184336322</v>
      </c>
      <c r="AH52" s="39">
        <f t="shared" si="33"/>
        <v>-0.7011935254135536</v>
      </c>
      <c r="AI52" s="12">
        <v>809048107</v>
      </c>
      <c r="AJ52" s="12">
        <v>809048107</v>
      </c>
      <c r="AK52" s="12">
        <v>773503726</v>
      </c>
      <c r="AL52" s="12"/>
    </row>
    <row r="53" spans="1:38" s="13" customFormat="1" ht="12.75">
      <c r="A53" s="29" t="s">
        <v>115</v>
      </c>
      <c r="B53" s="59" t="s">
        <v>176</v>
      </c>
      <c r="C53" s="131" t="s">
        <v>177</v>
      </c>
      <c r="D53" s="76">
        <v>1085268521</v>
      </c>
      <c r="E53" s="77">
        <v>280806270</v>
      </c>
      <c r="F53" s="78">
        <f t="shared" si="17"/>
        <v>1366074791</v>
      </c>
      <c r="G53" s="76">
        <v>1085268521</v>
      </c>
      <c r="H53" s="77">
        <v>280806270</v>
      </c>
      <c r="I53" s="79">
        <f t="shared" si="18"/>
        <v>1366074791</v>
      </c>
      <c r="J53" s="76">
        <v>159971782</v>
      </c>
      <c r="K53" s="77">
        <v>15842938</v>
      </c>
      <c r="L53" s="77">
        <f t="shared" si="19"/>
        <v>175814720</v>
      </c>
      <c r="M53" s="39">
        <f t="shared" si="20"/>
        <v>0.12870065472132705</v>
      </c>
      <c r="N53" s="104">
        <v>180055190</v>
      </c>
      <c r="O53" s="105">
        <v>24836565</v>
      </c>
      <c r="P53" s="106">
        <f t="shared" si="21"/>
        <v>204891755</v>
      </c>
      <c r="Q53" s="39">
        <f t="shared" si="22"/>
        <v>0.1499857521344159</v>
      </c>
      <c r="R53" s="104">
        <v>0</v>
      </c>
      <c r="S53" s="106">
        <v>0</v>
      </c>
      <c r="T53" s="106">
        <f t="shared" si="23"/>
        <v>0</v>
      </c>
      <c r="U53" s="39">
        <f t="shared" si="24"/>
        <v>0</v>
      </c>
      <c r="V53" s="104">
        <v>0</v>
      </c>
      <c r="W53" s="106">
        <v>0</v>
      </c>
      <c r="X53" s="106">
        <f t="shared" si="25"/>
        <v>0</v>
      </c>
      <c r="Y53" s="39">
        <f t="shared" si="26"/>
        <v>0</v>
      </c>
      <c r="Z53" s="76">
        <f t="shared" si="27"/>
        <v>340026972</v>
      </c>
      <c r="AA53" s="77">
        <f t="shared" si="28"/>
        <v>40679503</v>
      </c>
      <c r="AB53" s="77">
        <f t="shared" si="29"/>
        <v>380706475</v>
      </c>
      <c r="AC53" s="39">
        <f t="shared" si="30"/>
        <v>0.2786864068557429</v>
      </c>
      <c r="AD53" s="76">
        <v>120655901</v>
      </c>
      <c r="AE53" s="77">
        <v>136513373</v>
      </c>
      <c r="AF53" s="77">
        <f t="shared" si="31"/>
        <v>257169274</v>
      </c>
      <c r="AG53" s="39">
        <f t="shared" si="32"/>
        <v>0.2939895724775186</v>
      </c>
      <c r="AH53" s="39">
        <f t="shared" si="33"/>
        <v>-0.2032805793121304</v>
      </c>
      <c r="AI53" s="12">
        <v>1414060725</v>
      </c>
      <c r="AJ53" s="12">
        <v>1414060725</v>
      </c>
      <c r="AK53" s="12">
        <v>415719108</v>
      </c>
      <c r="AL53" s="12"/>
    </row>
    <row r="54" spans="1:38" s="55" customFormat="1" ht="12.75">
      <c r="A54" s="60"/>
      <c r="B54" s="61" t="s">
        <v>178</v>
      </c>
      <c r="C54" s="135"/>
      <c r="D54" s="80">
        <f>SUM(D48:D53)</f>
        <v>2057504550</v>
      </c>
      <c r="E54" s="81">
        <f>SUM(E48:E53)</f>
        <v>502390183</v>
      </c>
      <c r="F54" s="82">
        <f t="shared" si="17"/>
        <v>2559894733</v>
      </c>
      <c r="G54" s="80">
        <f>SUM(G48:G53)</f>
        <v>2057504550</v>
      </c>
      <c r="H54" s="81">
        <f>SUM(H48:H53)</f>
        <v>502390183</v>
      </c>
      <c r="I54" s="82">
        <f t="shared" si="18"/>
        <v>2559894733</v>
      </c>
      <c r="J54" s="80">
        <f>SUM(J48:J53)</f>
        <v>370366599</v>
      </c>
      <c r="K54" s="81">
        <f>SUM(K48:K53)</f>
        <v>99187570</v>
      </c>
      <c r="L54" s="81">
        <f t="shared" si="19"/>
        <v>469554169</v>
      </c>
      <c r="M54" s="43">
        <f t="shared" si="20"/>
        <v>0.18342713977528233</v>
      </c>
      <c r="N54" s="110">
        <f>SUM(N48:N53)</f>
        <v>420299485</v>
      </c>
      <c r="O54" s="111">
        <f>SUM(O48:O53)</f>
        <v>82118791</v>
      </c>
      <c r="P54" s="112">
        <f t="shared" si="21"/>
        <v>502418276</v>
      </c>
      <c r="Q54" s="43">
        <f t="shared" si="22"/>
        <v>0.1962652094725803</v>
      </c>
      <c r="R54" s="110">
        <f>SUM(R48:R53)</f>
        <v>0</v>
      </c>
      <c r="S54" s="112">
        <f>SUM(S48:S53)</f>
        <v>0</v>
      </c>
      <c r="T54" s="112">
        <f t="shared" si="23"/>
        <v>0</v>
      </c>
      <c r="U54" s="43">
        <f t="shared" si="24"/>
        <v>0</v>
      </c>
      <c r="V54" s="110">
        <f>SUM(V48:V53)</f>
        <v>0</v>
      </c>
      <c r="W54" s="112">
        <f>SUM(W48:W53)</f>
        <v>0</v>
      </c>
      <c r="X54" s="112">
        <f t="shared" si="25"/>
        <v>0</v>
      </c>
      <c r="Y54" s="43">
        <f t="shared" si="26"/>
        <v>0</v>
      </c>
      <c r="Z54" s="80">
        <f t="shared" si="27"/>
        <v>790666084</v>
      </c>
      <c r="AA54" s="81">
        <f t="shared" si="28"/>
        <v>181306361</v>
      </c>
      <c r="AB54" s="81">
        <f t="shared" si="29"/>
        <v>971972445</v>
      </c>
      <c r="AC54" s="43">
        <f t="shared" si="30"/>
        <v>0.3796923492478626</v>
      </c>
      <c r="AD54" s="80">
        <f>SUM(AD48:AD53)</f>
        <v>743839780</v>
      </c>
      <c r="AE54" s="81">
        <f>SUM(AE48:AE53)</f>
        <v>188624485</v>
      </c>
      <c r="AF54" s="81">
        <f t="shared" si="31"/>
        <v>932464265</v>
      </c>
      <c r="AG54" s="43">
        <f t="shared" si="32"/>
        <v>0.5444741715384676</v>
      </c>
      <c r="AH54" s="43">
        <f t="shared" si="33"/>
        <v>-0.4611929970313662</v>
      </c>
      <c r="AI54" s="62">
        <f>SUM(AI48:AI53)</f>
        <v>2572656444</v>
      </c>
      <c r="AJ54" s="62">
        <f>SUM(AJ48:AJ53)</f>
        <v>2572656444</v>
      </c>
      <c r="AK54" s="62">
        <f>SUM(AK48:AK53)</f>
        <v>1400744986</v>
      </c>
      <c r="AL54" s="62"/>
    </row>
    <row r="55" spans="1:38" s="13" customFormat="1" ht="12.75">
      <c r="A55" s="29" t="s">
        <v>96</v>
      </c>
      <c r="B55" s="59" t="s">
        <v>179</v>
      </c>
      <c r="C55" s="131" t="s">
        <v>180</v>
      </c>
      <c r="D55" s="76">
        <v>170914</v>
      </c>
      <c r="E55" s="77">
        <v>123713129</v>
      </c>
      <c r="F55" s="78">
        <f t="shared" si="17"/>
        <v>123884043</v>
      </c>
      <c r="G55" s="76">
        <v>170914</v>
      </c>
      <c r="H55" s="77">
        <v>123713129</v>
      </c>
      <c r="I55" s="78">
        <f t="shared" si="18"/>
        <v>123884043</v>
      </c>
      <c r="J55" s="76">
        <v>18761979</v>
      </c>
      <c r="K55" s="90">
        <v>7746210</v>
      </c>
      <c r="L55" s="77">
        <f t="shared" si="19"/>
        <v>26508189</v>
      </c>
      <c r="M55" s="39">
        <f t="shared" si="20"/>
        <v>0.2139758144638531</v>
      </c>
      <c r="N55" s="104">
        <v>23766946</v>
      </c>
      <c r="O55" s="105">
        <v>7412535</v>
      </c>
      <c r="P55" s="106">
        <f t="shared" si="21"/>
        <v>31179481</v>
      </c>
      <c r="Q55" s="39">
        <f t="shared" si="22"/>
        <v>0.251682785328535</v>
      </c>
      <c r="R55" s="104">
        <v>0</v>
      </c>
      <c r="S55" s="106">
        <v>0</v>
      </c>
      <c r="T55" s="106">
        <f t="shared" si="23"/>
        <v>0</v>
      </c>
      <c r="U55" s="39">
        <f t="shared" si="24"/>
        <v>0</v>
      </c>
      <c r="V55" s="104">
        <v>0</v>
      </c>
      <c r="W55" s="106">
        <v>0</v>
      </c>
      <c r="X55" s="106">
        <f t="shared" si="25"/>
        <v>0</v>
      </c>
      <c r="Y55" s="39">
        <f t="shared" si="26"/>
        <v>0</v>
      </c>
      <c r="Z55" s="76">
        <f t="shared" si="27"/>
        <v>42528925</v>
      </c>
      <c r="AA55" s="77">
        <f t="shared" si="28"/>
        <v>15158745</v>
      </c>
      <c r="AB55" s="77">
        <f t="shared" si="29"/>
        <v>57687670</v>
      </c>
      <c r="AC55" s="39">
        <f t="shared" si="30"/>
        <v>0.4656585997923881</v>
      </c>
      <c r="AD55" s="76">
        <v>26572957</v>
      </c>
      <c r="AE55" s="77">
        <v>6670805</v>
      </c>
      <c r="AF55" s="77">
        <f t="shared" si="31"/>
        <v>33243762</v>
      </c>
      <c r="AG55" s="39">
        <f t="shared" si="32"/>
        <v>0.2168505358861679</v>
      </c>
      <c r="AH55" s="39">
        <f t="shared" si="33"/>
        <v>-0.06209528873416914</v>
      </c>
      <c r="AI55" s="12">
        <v>277391000</v>
      </c>
      <c r="AJ55" s="12">
        <v>275964534</v>
      </c>
      <c r="AK55" s="12">
        <v>60152387</v>
      </c>
      <c r="AL55" s="12"/>
    </row>
    <row r="56" spans="1:38" s="13" customFormat="1" ht="12.75">
      <c r="A56" s="29" t="s">
        <v>96</v>
      </c>
      <c r="B56" s="59" t="s">
        <v>181</v>
      </c>
      <c r="C56" s="131" t="s">
        <v>182</v>
      </c>
      <c r="D56" s="76">
        <v>78738284</v>
      </c>
      <c r="E56" s="77">
        <v>67104490</v>
      </c>
      <c r="F56" s="78">
        <f t="shared" si="17"/>
        <v>145842774</v>
      </c>
      <c r="G56" s="76">
        <v>78738284</v>
      </c>
      <c r="H56" s="77">
        <v>67104490</v>
      </c>
      <c r="I56" s="79">
        <f t="shared" si="18"/>
        <v>145842774</v>
      </c>
      <c r="J56" s="76">
        <v>13536185</v>
      </c>
      <c r="K56" s="77">
        <v>14047118</v>
      </c>
      <c r="L56" s="77">
        <f t="shared" si="19"/>
        <v>27583303</v>
      </c>
      <c r="M56" s="39">
        <f t="shared" si="20"/>
        <v>0.18913040559692043</v>
      </c>
      <c r="N56" s="104">
        <v>17293040</v>
      </c>
      <c r="O56" s="105">
        <v>62613023</v>
      </c>
      <c r="P56" s="106">
        <f t="shared" si="21"/>
        <v>79906063</v>
      </c>
      <c r="Q56" s="39">
        <f t="shared" si="22"/>
        <v>0.5478918208179446</v>
      </c>
      <c r="R56" s="104">
        <v>0</v>
      </c>
      <c r="S56" s="106">
        <v>0</v>
      </c>
      <c r="T56" s="106">
        <f t="shared" si="23"/>
        <v>0</v>
      </c>
      <c r="U56" s="39">
        <f t="shared" si="24"/>
        <v>0</v>
      </c>
      <c r="V56" s="104">
        <v>0</v>
      </c>
      <c r="W56" s="106">
        <v>0</v>
      </c>
      <c r="X56" s="106">
        <f t="shared" si="25"/>
        <v>0</v>
      </c>
      <c r="Y56" s="39">
        <f t="shared" si="26"/>
        <v>0</v>
      </c>
      <c r="Z56" s="76">
        <f t="shared" si="27"/>
        <v>30829225</v>
      </c>
      <c r="AA56" s="77">
        <f t="shared" si="28"/>
        <v>76660141</v>
      </c>
      <c r="AB56" s="77">
        <f t="shared" si="29"/>
        <v>107489366</v>
      </c>
      <c r="AC56" s="39">
        <f t="shared" si="30"/>
        <v>0.7370222264148651</v>
      </c>
      <c r="AD56" s="76">
        <v>14928438</v>
      </c>
      <c r="AE56" s="77">
        <v>19569112</v>
      </c>
      <c r="AF56" s="77">
        <f t="shared" si="31"/>
        <v>34497550</v>
      </c>
      <c r="AG56" s="39">
        <f t="shared" si="32"/>
        <v>0.41179592156908845</v>
      </c>
      <c r="AH56" s="39">
        <f t="shared" si="33"/>
        <v>1.3162822577255486</v>
      </c>
      <c r="AI56" s="12">
        <v>145290827</v>
      </c>
      <c r="AJ56" s="12">
        <v>145290827</v>
      </c>
      <c r="AK56" s="12">
        <v>59830170</v>
      </c>
      <c r="AL56" s="12"/>
    </row>
    <row r="57" spans="1:38" s="13" customFormat="1" ht="12.75">
      <c r="A57" s="29" t="s">
        <v>96</v>
      </c>
      <c r="B57" s="59" t="s">
        <v>183</v>
      </c>
      <c r="C57" s="131" t="s">
        <v>184</v>
      </c>
      <c r="D57" s="76">
        <v>0</v>
      </c>
      <c r="E57" s="77">
        <v>251116269</v>
      </c>
      <c r="F57" s="78">
        <f t="shared" si="17"/>
        <v>251116269</v>
      </c>
      <c r="G57" s="76">
        <v>0</v>
      </c>
      <c r="H57" s="77">
        <v>251116269</v>
      </c>
      <c r="I57" s="79">
        <f t="shared" si="18"/>
        <v>251116269</v>
      </c>
      <c r="J57" s="76">
        <v>20994762</v>
      </c>
      <c r="K57" s="77">
        <v>2874747</v>
      </c>
      <c r="L57" s="77">
        <f t="shared" si="19"/>
        <v>23869509</v>
      </c>
      <c r="M57" s="39">
        <f t="shared" si="20"/>
        <v>0.0950536143876843</v>
      </c>
      <c r="N57" s="104">
        <v>22869054</v>
      </c>
      <c r="O57" s="105">
        <v>6519772</v>
      </c>
      <c r="P57" s="106">
        <f t="shared" si="21"/>
        <v>29388826</v>
      </c>
      <c r="Q57" s="39">
        <f t="shared" si="22"/>
        <v>0.11703274390398019</v>
      </c>
      <c r="R57" s="104">
        <v>0</v>
      </c>
      <c r="S57" s="106">
        <v>0</v>
      </c>
      <c r="T57" s="106">
        <f t="shared" si="23"/>
        <v>0</v>
      </c>
      <c r="U57" s="39">
        <f t="shared" si="24"/>
        <v>0</v>
      </c>
      <c r="V57" s="104">
        <v>0</v>
      </c>
      <c r="W57" s="106">
        <v>0</v>
      </c>
      <c r="X57" s="106">
        <f t="shared" si="25"/>
        <v>0</v>
      </c>
      <c r="Y57" s="39">
        <f t="shared" si="26"/>
        <v>0</v>
      </c>
      <c r="Z57" s="76">
        <f t="shared" si="27"/>
        <v>43863816</v>
      </c>
      <c r="AA57" s="77">
        <f t="shared" si="28"/>
        <v>9394519</v>
      </c>
      <c r="AB57" s="77">
        <f t="shared" si="29"/>
        <v>53258335</v>
      </c>
      <c r="AC57" s="39">
        <f t="shared" si="30"/>
        <v>0.2120863582916645</v>
      </c>
      <c r="AD57" s="76">
        <v>16819558</v>
      </c>
      <c r="AE57" s="77">
        <v>6546834</v>
      </c>
      <c r="AF57" s="77">
        <f t="shared" si="31"/>
        <v>23366392</v>
      </c>
      <c r="AG57" s="39">
        <f t="shared" si="32"/>
        <v>0.458293595085747</v>
      </c>
      <c r="AH57" s="39">
        <f t="shared" si="33"/>
        <v>0.2577391494587611</v>
      </c>
      <c r="AI57" s="12">
        <v>88002958</v>
      </c>
      <c r="AJ57" s="12">
        <v>88002958</v>
      </c>
      <c r="AK57" s="12">
        <v>40331192</v>
      </c>
      <c r="AL57" s="12"/>
    </row>
    <row r="58" spans="1:38" s="13" customFormat="1" ht="12.75">
      <c r="A58" s="29" t="s">
        <v>96</v>
      </c>
      <c r="B58" s="59" t="s">
        <v>185</v>
      </c>
      <c r="C58" s="131" t="s">
        <v>186</v>
      </c>
      <c r="D58" s="76">
        <v>59488428</v>
      </c>
      <c r="E58" s="77">
        <v>35732000</v>
      </c>
      <c r="F58" s="78">
        <f t="shared" si="17"/>
        <v>95220428</v>
      </c>
      <c r="G58" s="76">
        <v>59488428</v>
      </c>
      <c r="H58" s="77">
        <v>35732000</v>
      </c>
      <c r="I58" s="78">
        <f t="shared" si="18"/>
        <v>95220428</v>
      </c>
      <c r="J58" s="76">
        <v>17584453</v>
      </c>
      <c r="K58" s="90">
        <v>8667553</v>
      </c>
      <c r="L58" s="77">
        <f t="shared" si="19"/>
        <v>26252006</v>
      </c>
      <c r="M58" s="39">
        <f t="shared" si="20"/>
        <v>0.2756972064859864</v>
      </c>
      <c r="N58" s="104">
        <v>14747216</v>
      </c>
      <c r="O58" s="105">
        <v>10901530</v>
      </c>
      <c r="P58" s="106">
        <f t="shared" si="21"/>
        <v>25648746</v>
      </c>
      <c r="Q58" s="39">
        <f t="shared" si="22"/>
        <v>0.269361801230299</v>
      </c>
      <c r="R58" s="104">
        <v>0</v>
      </c>
      <c r="S58" s="106">
        <v>0</v>
      </c>
      <c r="T58" s="106">
        <f t="shared" si="23"/>
        <v>0</v>
      </c>
      <c r="U58" s="39">
        <f t="shared" si="24"/>
        <v>0</v>
      </c>
      <c r="V58" s="104">
        <v>0</v>
      </c>
      <c r="W58" s="106">
        <v>0</v>
      </c>
      <c r="X58" s="106">
        <f t="shared" si="25"/>
        <v>0</v>
      </c>
      <c r="Y58" s="39">
        <f t="shared" si="26"/>
        <v>0</v>
      </c>
      <c r="Z58" s="76">
        <f t="shared" si="27"/>
        <v>32331669</v>
      </c>
      <c r="AA58" s="77">
        <f t="shared" si="28"/>
        <v>19569083</v>
      </c>
      <c r="AB58" s="77">
        <f t="shared" si="29"/>
        <v>51900752</v>
      </c>
      <c r="AC58" s="39">
        <f t="shared" si="30"/>
        <v>0.5450590077162855</v>
      </c>
      <c r="AD58" s="76">
        <v>13459997</v>
      </c>
      <c r="AE58" s="77">
        <v>10692793</v>
      </c>
      <c r="AF58" s="77">
        <f t="shared" si="31"/>
        <v>24152790</v>
      </c>
      <c r="AG58" s="39">
        <f t="shared" si="32"/>
        <v>0.3748281493995777</v>
      </c>
      <c r="AH58" s="39">
        <f t="shared" si="33"/>
        <v>0.061937192349206915</v>
      </c>
      <c r="AI58" s="12">
        <v>108026972</v>
      </c>
      <c r="AJ58" s="12">
        <v>109981064</v>
      </c>
      <c r="AK58" s="12">
        <v>40491550</v>
      </c>
      <c r="AL58" s="12"/>
    </row>
    <row r="59" spans="1:38" s="13" customFormat="1" ht="12.75">
      <c r="A59" s="29" t="s">
        <v>115</v>
      </c>
      <c r="B59" s="59" t="s">
        <v>187</v>
      </c>
      <c r="C59" s="131" t="s">
        <v>188</v>
      </c>
      <c r="D59" s="76">
        <v>314767551</v>
      </c>
      <c r="E59" s="77">
        <v>459160350</v>
      </c>
      <c r="F59" s="78">
        <f t="shared" si="17"/>
        <v>773927901</v>
      </c>
      <c r="G59" s="76">
        <v>314767551</v>
      </c>
      <c r="H59" s="77">
        <v>459160350</v>
      </c>
      <c r="I59" s="78">
        <f t="shared" si="18"/>
        <v>773927901</v>
      </c>
      <c r="J59" s="76">
        <v>52222093</v>
      </c>
      <c r="K59" s="90">
        <v>42042246</v>
      </c>
      <c r="L59" s="77">
        <f t="shared" si="19"/>
        <v>94264339</v>
      </c>
      <c r="M59" s="39">
        <f t="shared" si="20"/>
        <v>0.12179989748166477</v>
      </c>
      <c r="N59" s="104">
        <v>53668137</v>
      </c>
      <c r="O59" s="105">
        <v>52883439</v>
      </c>
      <c r="P59" s="106">
        <f t="shared" si="21"/>
        <v>106551576</v>
      </c>
      <c r="Q59" s="39">
        <f t="shared" si="22"/>
        <v>0.13767635959670615</v>
      </c>
      <c r="R59" s="104">
        <v>0</v>
      </c>
      <c r="S59" s="106">
        <v>0</v>
      </c>
      <c r="T59" s="106">
        <f t="shared" si="23"/>
        <v>0</v>
      </c>
      <c r="U59" s="39">
        <f t="shared" si="24"/>
        <v>0</v>
      </c>
      <c r="V59" s="104">
        <v>0</v>
      </c>
      <c r="W59" s="106">
        <v>0</v>
      </c>
      <c r="X59" s="106">
        <f t="shared" si="25"/>
        <v>0</v>
      </c>
      <c r="Y59" s="39">
        <f t="shared" si="26"/>
        <v>0</v>
      </c>
      <c r="Z59" s="76">
        <f t="shared" si="27"/>
        <v>105890230</v>
      </c>
      <c r="AA59" s="77">
        <f t="shared" si="28"/>
        <v>94925685</v>
      </c>
      <c r="AB59" s="77">
        <f t="shared" si="29"/>
        <v>200815915</v>
      </c>
      <c r="AC59" s="39">
        <f t="shared" si="30"/>
        <v>0.2594762570783709</v>
      </c>
      <c r="AD59" s="76">
        <v>44103326</v>
      </c>
      <c r="AE59" s="77">
        <v>101345353</v>
      </c>
      <c r="AF59" s="77">
        <f t="shared" si="31"/>
        <v>145448679</v>
      </c>
      <c r="AG59" s="39">
        <f t="shared" si="32"/>
        <v>0.7081108940277081</v>
      </c>
      <c r="AH59" s="39">
        <f t="shared" si="33"/>
        <v>-0.2674283690125505</v>
      </c>
      <c r="AI59" s="12">
        <v>365492397</v>
      </c>
      <c r="AJ59" s="12">
        <v>365492397</v>
      </c>
      <c r="AK59" s="12">
        <v>258809148</v>
      </c>
      <c r="AL59" s="12"/>
    </row>
    <row r="60" spans="1:38" s="55" customFormat="1" ht="12.75">
      <c r="A60" s="60"/>
      <c r="B60" s="61" t="s">
        <v>189</v>
      </c>
      <c r="C60" s="135"/>
      <c r="D60" s="80">
        <f>SUM(D55:D59)</f>
        <v>453165177</v>
      </c>
      <c r="E60" s="81">
        <f>SUM(E55:E59)</f>
        <v>936826238</v>
      </c>
      <c r="F60" s="82">
        <f t="shared" si="17"/>
        <v>1389991415</v>
      </c>
      <c r="G60" s="80">
        <f>SUM(G55:G59)</f>
        <v>453165177</v>
      </c>
      <c r="H60" s="81">
        <f>SUM(H55:H59)</f>
        <v>936826238</v>
      </c>
      <c r="I60" s="89">
        <f t="shared" si="18"/>
        <v>1389991415</v>
      </c>
      <c r="J60" s="80">
        <f>SUM(J55:J59)</f>
        <v>123099472</v>
      </c>
      <c r="K60" s="91">
        <f>SUM(K55:K59)</f>
        <v>75377874</v>
      </c>
      <c r="L60" s="81">
        <f t="shared" si="19"/>
        <v>198477346</v>
      </c>
      <c r="M60" s="43">
        <f t="shared" si="20"/>
        <v>0.14279033946407504</v>
      </c>
      <c r="N60" s="110">
        <f>SUM(N55:N59)</f>
        <v>132344393</v>
      </c>
      <c r="O60" s="111">
        <f>SUM(O55:O59)</f>
        <v>140330299</v>
      </c>
      <c r="P60" s="112">
        <f t="shared" si="21"/>
        <v>272674692</v>
      </c>
      <c r="Q60" s="43">
        <f t="shared" si="22"/>
        <v>0.19617005476253246</v>
      </c>
      <c r="R60" s="110">
        <f>SUM(R55:R59)</f>
        <v>0</v>
      </c>
      <c r="S60" s="112">
        <f>SUM(S55:S59)</f>
        <v>0</v>
      </c>
      <c r="T60" s="112">
        <f t="shared" si="23"/>
        <v>0</v>
      </c>
      <c r="U60" s="43">
        <f t="shared" si="24"/>
        <v>0</v>
      </c>
      <c r="V60" s="110">
        <f>SUM(V55:V59)</f>
        <v>0</v>
      </c>
      <c r="W60" s="112">
        <f>SUM(W55:W59)</f>
        <v>0</v>
      </c>
      <c r="X60" s="112">
        <f t="shared" si="25"/>
        <v>0</v>
      </c>
      <c r="Y60" s="43">
        <f t="shared" si="26"/>
        <v>0</v>
      </c>
      <c r="Z60" s="80">
        <f t="shared" si="27"/>
        <v>255443865</v>
      </c>
      <c r="AA60" s="81">
        <f t="shared" si="28"/>
        <v>215708173</v>
      </c>
      <c r="AB60" s="81">
        <f t="shared" si="29"/>
        <v>471152038</v>
      </c>
      <c r="AC60" s="43">
        <f t="shared" si="30"/>
        <v>0.3389603942266075</v>
      </c>
      <c r="AD60" s="80">
        <f>SUM(AD55:AD59)</f>
        <v>115884276</v>
      </c>
      <c r="AE60" s="81">
        <f>SUM(AE55:AE59)</f>
        <v>144824897</v>
      </c>
      <c r="AF60" s="81">
        <f t="shared" si="31"/>
        <v>260709173</v>
      </c>
      <c r="AG60" s="43">
        <f t="shared" si="32"/>
        <v>0.4669909643563646</v>
      </c>
      <c r="AH60" s="43">
        <f t="shared" si="33"/>
        <v>0.0458960414100964</v>
      </c>
      <c r="AI60" s="62">
        <f>SUM(AI55:AI59)</f>
        <v>984204154</v>
      </c>
      <c r="AJ60" s="62">
        <f>SUM(AJ55:AJ59)</f>
        <v>984731780</v>
      </c>
      <c r="AK60" s="62">
        <f>SUM(AK55:AK59)</f>
        <v>459614447</v>
      </c>
      <c r="AL60" s="62"/>
    </row>
    <row r="61" spans="1:38" s="55" customFormat="1" ht="12.75">
      <c r="A61" s="60"/>
      <c r="B61" s="61" t="s">
        <v>190</v>
      </c>
      <c r="C61" s="135"/>
      <c r="D61" s="80">
        <f>SUM(D9:D10,D12:D21,D23:D30,D32:D40,D42:D46,D48:D53,D55:D59)</f>
        <v>17518232180</v>
      </c>
      <c r="E61" s="81">
        <f>SUM(E9:E10,E12:E21,E23:E30,E32:E40,E42:E46,E48:E53,E55:E59)</f>
        <v>5337528294</v>
      </c>
      <c r="F61" s="82">
        <f t="shared" si="17"/>
        <v>22855760474</v>
      </c>
      <c r="G61" s="80">
        <f>SUM(G9:G10,G12:G21,G23:G30,G32:G40,G42:G46,G48:G53,G55:G59)</f>
        <v>9954580517</v>
      </c>
      <c r="H61" s="81">
        <f>SUM(H9:H10,H12:H21,H23:H30,H32:H40,H42:H46,H48:H53,H55:H59)</f>
        <v>5398389192</v>
      </c>
      <c r="I61" s="89">
        <f t="shared" si="18"/>
        <v>15352969709</v>
      </c>
      <c r="J61" s="80">
        <f>SUM(J9:J10,J12:J21,J23:J30,J32:J40,J42:J46,J48:J53,J55:J59)</f>
        <v>4010232397</v>
      </c>
      <c r="K61" s="91">
        <f>SUM(K9:K10,K12:K21,K23:K30,K32:K40,K42:K46,K48:K53,K55:K59)</f>
        <v>589357021</v>
      </c>
      <c r="L61" s="81">
        <f t="shared" si="19"/>
        <v>4599589418</v>
      </c>
      <c r="M61" s="43">
        <f t="shared" si="20"/>
        <v>0.20124420813879063</v>
      </c>
      <c r="N61" s="110">
        <f>SUM(N9:N10,N12:N21,N23:N30,N32:N40,N42:N46,N48:N53,N55:N59)</f>
        <v>3716919726</v>
      </c>
      <c r="O61" s="111">
        <f>SUM(O9:O10,O12:O21,O23:O30,O32:O40,O42:O46,O48:O53,O55:O59)</f>
        <v>842674761</v>
      </c>
      <c r="P61" s="112">
        <f t="shared" si="21"/>
        <v>4559594487</v>
      </c>
      <c r="Q61" s="43">
        <f t="shared" si="22"/>
        <v>0.19949432407584305</v>
      </c>
      <c r="R61" s="110">
        <f>SUM(R9:R10,R12:R21,R23:R30,R32:R40,R42:R46,R48:R53,R55:R59)</f>
        <v>0</v>
      </c>
      <c r="S61" s="112">
        <f>SUM(S9:S10,S12:S21,S23:S30,S32:S40,S42:S46,S48:S53,S55:S59)</f>
        <v>0</v>
      </c>
      <c r="T61" s="112">
        <f t="shared" si="23"/>
        <v>0</v>
      </c>
      <c r="U61" s="43">
        <f t="shared" si="24"/>
        <v>0</v>
      </c>
      <c r="V61" s="110">
        <f>SUM(V9:V10,V12:V21,V23:V30,V32:V40,V42:V46,V48:V53,V55:V59)</f>
        <v>0</v>
      </c>
      <c r="W61" s="112">
        <f>SUM(W9:W10,W12:W21,W23:W30,W32:W40,W42:W46,W48:W53,W55:W59)</f>
        <v>0</v>
      </c>
      <c r="X61" s="112">
        <f t="shared" si="25"/>
        <v>0</v>
      </c>
      <c r="Y61" s="43">
        <f t="shared" si="26"/>
        <v>0</v>
      </c>
      <c r="Z61" s="80">
        <f t="shared" si="27"/>
        <v>7727152123</v>
      </c>
      <c r="AA61" s="81">
        <f t="shared" si="28"/>
        <v>1432031782</v>
      </c>
      <c r="AB61" s="81">
        <f t="shared" si="29"/>
        <v>9159183905</v>
      </c>
      <c r="AC61" s="43">
        <f t="shared" si="30"/>
        <v>0.4007385322146337</v>
      </c>
      <c r="AD61" s="80">
        <f>SUM(AD9:AD10,AD12:AD21,AD23:AD30,AD32:AD40,AD42:AD46,AD48:AD53,AD55:AD59)</f>
        <v>4271920423</v>
      </c>
      <c r="AE61" s="81">
        <f>SUM(AE9:AE10,AE12:AE21,AE23:AE30,AE32:AE40,AE42:AE46,AE48:AE53,AE55:AE59)</f>
        <v>1104037977</v>
      </c>
      <c r="AF61" s="81">
        <f t="shared" si="31"/>
        <v>5375958400</v>
      </c>
      <c r="AG61" s="43">
        <f t="shared" si="32"/>
        <v>0.4212761439105195</v>
      </c>
      <c r="AH61" s="43">
        <f t="shared" si="33"/>
        <v>-0.15185458150122588</v>
      </c>
      <c r="AI61" s="62">
        <f>SUM(AI9:AI10,AI12:AI21,AI23:AI30,AI32:AI40,AI42:AI46,AI48:AI53,AI55:AI59)</f>
        <v>22226965083</v>
      </c>
      <c r="AJ61" s="62">
        <f>SUM(AJ9:AJ10,AJ12:AJ21,AJ23:AJ30,AJ32:AJ40,AJ42:AJ46,AJ48:AJ53,AJ55:AJ59)</f>
        <v>21784805099</v>
      </c>
      <c r="AK61" s="62">
        <f>SUM(AK9:AK10,AK12:AK21,AK23:AK30,AK32:AK40,AK42:AK46,AK48:AK53,AK55:AK59)</f>
        <v>9363690141</v>
      </c>
      <c r="AL61" s="62"/>
    </row>
    <row r="62" spans="1:38" s="13" customFormat="1" ht="12.75">
      <c r="A62" s="63"/>
      <c r="B62" s="64"/>
      <c r="C62" s="65"/>
      <c r="D62" s="92"/>
      <c r="E62" s="92"/>
      <c r="F62" s="93"/>
      <c r="G62" s="94"/>
      <c r="H62" s="92"/>
      <c r="I62" s="95"/>
      <c r="J62" s="94"/>
      <c r="K62" s="96"/>
      <c r="L62" s="92"/>
      <c r="M62" s="69"/>
      <c r="N62" s="94"/>
      <c r="O62" s="96"/>
      <c r="P62" s="92"/>
      <c r="Q62" s="69"/>
      <c r="R62" s="94"/>
      <c r="S62" s="96"/>
      <c r="T62" s="92"/>
      <c r="U62" s="69"/>
      <c r="V62" s="94"/>
      <c r="W62" s="96"/>
      <c r="X62" s="92"/>
      <c r="Y62" s="69"/>
      <c r="Z62" s="94"/>
      <c r="AA62" s="96"/>
      <c r="AB62" s="92"/>
      <c r="AC62" s="69"/>
      <c r="AD62" s="94"/>
      <c r="AE62" s="92"/>
      <c r="AF62" s="92"/>
      <c r="AG62" s="69"/>
      <c r="AH62" s="69"/>
      <c r="AI62" s="12"/>
      <c r="AJ62" s="12"/>
      <c r="AK62" s="12"/>
      <c r="AL62" s="12"/>
    </row>
    <row r="63" spans="1:38" s="13" customFormat="1" ht="12.75" customHeight="1">
      <c r="A63" s="12"/>
      <c r="B63" s="56"/>
      <c r="C63" s="133"/>
      <c r="D63" s="87"/>
      <c r="E63" s="87"/>
      <c r="F63" s="87"/>
      <c r="G63" s="87"/>
      <c r="H63" s="87"/>
      <c r="I63" s="87"/>
      <c r="J63" s="87"/>
      <c r="K63" s="87"/>
      <c r="L63" s="87"/>
      <c r="M63" s="12"/>
      <c r="N63" s="87"/>
      <c r="O63" s="87"/>
      <c r="P63" s="87"/>
      <c r="Q63" s="12"/>
      <c r="R63" s="87"/>
      <c r="S63" s="87"/>
      <c r="T63" s="87"/>
      <c r="U63" s="12"/>
      <c r="V63" s="87"/>
      <c r="W63" s="87"/>
      <c r="X63" s="87"/>
      <c r="Y63" s="12"/>
      <c r="Z63" s="87"/>
      <c r="AA63" s="87"/>
      <c r="AB63" s="87"/>
      <c r="AC63" s="12"/>
      <c r="AD63" s="87"/>
      <c r="AE63" s="87"/>
      <c r="AF63" s="87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57"/>
      <c r="C64" s="136"/>
      <c r="D64" s="99"/>
      <c r="E64" s="99"/>
      <c r="F64" s="99"/>
      <c r="G64" s="99"/>
      <c r="H64" s="99"/>
      <c r="I64" s="99"/>
      <c r="J64" s="99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71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8515625" style="3" customWidth="1"/>
    <col min="14" max="16" width="10.7109375" style="3" customWidth="1"/>
    <col min="17" max="17" width="7.421875" style="3" customWidth="1"/>
    <col min="18" max="25" width="10.7109375" style="3" hidden="1" customWidth="1"/>
    <col min="26" max="28" width="10.7109375" style="3" customWidth="1"/>
    <col min="29" max="29" width="9.8515625" style="3" customWidth="1"/>
    <col min="30" max="32" width="10.7109375" style="3" customWidth="1"/>
    <col min="33" max="33" width="10.421875" style="3" customWidth="1"/>
    <col min="34" max="34" width="8.0039062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22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9" t="s">
        <v>49</v>
      </c>
      <c r="C9" s="131" t="s">
        <v>50</v>
      </c>
      <c r="D9" s="76">
        <v>3691529790</v>
      </c>
      <c r="E9" s="77">
        <v>824147005</v>
      </c>
      <c r="F9" s="78">
        <f>$D9+$E9</f>
        <v>4515676795</v>
      </c>
      <c r="G9" s="76">
        <v>3691529790</v>
      </c>
      <c r="H9" s="77">
        <v>824147005</v>
      </c>
      <c r="I9" s="79">
        <f>$G9+$H9</f>
        <v>4515676795</v>
      </c>
      <c r="J9" s="76">
        <v>676757379</v>
      </c>
      <c r="K9" s="77">
        <v>92165352</v>
      </c>
      <c r="L9" s="77">
        <f>$J9+$K9</f>
        <v>768922731</v>
      </c>
      <c r="M9" s="39">
        <f>IF($F9=0,0,$L9/$F9)</f>
        <v>0.17027851325661583</v>
      </c>
      <c r="N9" s="104">
        <v>793068426</v>
      </c>
      <c r="O9" s="105">
        <v>141693094</v>
      </c>
      <c r="P9" s="106">
        <f>$N9+$O9</f>
        <v>934761520</v>
      </c>
      <c r="Q9" s="39">
        <f>IF($F9=0,0,$P9/$F9)</f>
        <v>0.207003636981951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1469825805</v>
      </c>
      <c r="AA9" s="77">
        <f>$K9+$O9</f>
        <v>233858446</v>
      </c>
      <c r="AB9" s="77">
        <f>$Z9+$AA9</f>
        <v>1703684251</v>
      </c>
      <c r="AC9" s="39">
        <f>IF($F9=0,0,$AB9/$F9)</f>
        <v>0.3772821502385668</v>
      </c>
      <c r="AD9" s="76">
        <v>634549862</v>
      </c>
      <c r="AE9" s="77">
        <v>131871167</v>
      </c>
      <c r="AF9" s="77">
        <f>$AD9+$AE9</f>
        <v>766421029</v>
      </c>
      <c r="AG9" s="39">
        <f>IF($AI9=0,0,$AK9/$AI9)</f>
        <v>0.4476819355948637</v>
      </c>
      <c r="AH9" s="39">
        <f>IF($AF9=0,0,(($P9/$AF9)-1))</f>
        <v>0.21964492704440142</v>
      </c>
      <c r="AI9" s="12">
        <v>3361580154</v>
      </c>
      <c r="AJ9" s="12">
        <v>3870658249</v>
      </c>
      <c r="AK9" s="12">
        <v>1504918710</v>
      </c>
      <c r="AL9" s="12"/>
    </row>
    <row r="10" spans="1:38" s="55" customFormat="1" ht="12.75">
      <c r="A10" s="60"/>
      <c r="B10" s="61" t="s">
        <v>95</v>
      </c>
      <c r="C10" s="135"/>
      <c r="D10" s="80">
        <f>D9</f>
        <v>3691529790</v>
      </c>
      <c r="E10" s="81">
        <f>E9</f>
        <v>824147005</v>
      </c>
      <c r="F10" s="89">
        <f aca="true" t="shared" si="0" ref="F10:F38">$D10+$E10</f>
        <v>4515676795</v>
      </c>
      <c r="G10" s="80">
        <f>G9</f>
        <v>3691529790</v>
      </c>
      <c r="H10" s="81">
        <f>H9</f>
        <v>824147005</v>
      </c>
      <c r="I10" s="82">
        <f aca="true" t="shared" si="1" ref="I10:I38">$G10+$H10</f>
        <v>4515676795</v>
      </c>
      <c r="J10" s="80">
        <f>J9</f>
        <v>676757379</v>
      </c>
      <c r="K10" s="81">
        <f>K9</f>
        <v>92165352</v>
      </c>
      <c r="L10" s="81">
        <f aca="true" t="shared" si="2" ref="L10:L38">$J10+$K10</f>
        <v>768922731</v>
      </c>
      <c r="M10" s="43">
        <f aca="true" t="shared" si="3" ref="M10:M38">IF($F10=0,0,$L10/$F10)</f>
        <v>0.17027851325661583</v>
      </c>
      <c r="N10" s="110">
        <f>N9</f>
        <v>793068426</v>
      </c>
      <c r="O10" s="111">
        <f>O9</f>
        <v>141693094</v>
      </c>
      <c r="P10" s="112">
        <f aca="true" t="shared" si="4" ref="P10:P38">$N10+$O10</f>
        <v>934761520</v>
      </c>
      <c r="Q10" s="43">
        <f aca="true" t="shared" si="5" ref="Q10:Q38">IF($F10=0,0,$P10/$F10)</f>
        <v>0.207003636981951</v>
      </c>
      <c r="R10" s="110">
        <f>R9</f>
        <v>0</v>
      </c>
      <c r="S10" s="112">
        <f>S9</f>
        <v>0</v>
      </c>
      <c r="T10" s="112">
        <f aca="true" t="shared" si="6" ref="T10:T38">$R10+$S10</f>
        <v>0</v>
      </c>
      <c r="U10" s="43">
        <f aca="true" t="shared" si="7" ref="U10:U38">IF($I10=0,0,$T10/$I10)</f>
        <v>0</v>
      </c>
      <c r="V10" s="110">
        <f>V9</f>
        <v>0</v>
      </c>
      <c r="W10" s="112">
        <f>W9</f>
        <v>0</v>
      </c>
      <c r="X10" s="112">
        <f aca="true" t="shared" si="8" ref="X10:X38">$V10+$W10</f>
        <v>0</v>
      </c>
      <c r="Y10" s="43">
        <f aca="true" t="shared" si="9" ref="Y10:Y38">IF($I10=0,0,$X10/$I10)</f>
        <v>0</v>
      </c>
      <c r="Z10" s="80">
        <f aca="true" t="shared" si="10" ref="Z10:Z38">$J10+$N10</f>
        <v>1469825805</v>
      </c>
      <c r="AA10" s="81">
        <f aca="true" t="shared" si="11" ref="AA10:AA38">$K10+$O10</f>
        <v>233858446</v>
      </c>
      <c r="AB10" s="81">
        <f aca="true" t="shared" si="12" ref="AB10:AB38">$Z10+$AA10</f>
        <v>1703684251</v>
      </c>
      <c r="AC10" s="43">
        <f aca="true" t="shared" si="13" ref="AC10:AC38">IF($F10=0,0,$AB10/$F10)</f>
        <v>0.3772821502385668</v>
      </c>
      <c r="AD10" s="80">
        <f>AD9</f>
        <v>634549862</v>
      </c>
      <c r="AE10" s="81">
        <f>AE9</f>
        <v>131871167</v>
      </c>
      <c r="AF10" s="81">
        <f aca="true" t="shared" si="14" ref="AF10:AF38">$AD10+$AE10</f>
        <v>766421029</v>
      </c>
      <c r="AG10" s="43">
        <f aca="true" t="shared" si="15" ref="AG10:AG38">IF($AI10=0,0,$AK10/$AI10)</f>
        <v>0.4476819355948637</v>
      </c>
      <c r="AH10" s="43">
        <f aca="true" t="shared" si="16" ref="AH10:AH38">IF($AF10=0,0,(($P10/$AF10)-1))</f>
        <v>0.21964492704440142</v>
      </c>
      <c r="AI10" s="62">
        <f>AI9</f>
        <v>3361580154</v>
      </c>
      <c r="AJ10" s="62">
        <f>AJ9</f>
        <v>3870658249</v>
      </c>
      <c r="AK10" s="62">
        <f>AK9</f>
        <v>1504918710</v>
      </c>
      <c r="AL10" s="62"/>
    </row>
    <row r="11" spans="1:38" s="13" customFormat="1" ht="12.75">
      <c r="A11" s="29" t="s">
        <v>96</v>
      </c>
      <c r="B11" s="59" t="s">
        <v>191</v>
      </c>
      <c r="C11" s="131" t="s">
        <v>192</v>
      </c>
      <c r="D11" s="76">
        <v>88603675</v>
      </c>
      <c r="E11" s="77">
        <v>19500000</v>
      </c>
      <c r="F11" s="78">
        <f t="shared" si="0"/>
        <v>108103675</v>
      </c>
      <c r="G11" s="76">
        <v>88603675</v>
      </c>
      <c r="H11" s="77">
        <v>19500000</v>
      </c>
      <c r="I11" s="79">
        <f t="shared" si="1"/>
        <v>108103675</v>
      </c>
      <c r="J11" s="76">
        <v>15835607</v>
      </c>
      <c r="K11" s="77">
        <v>1415423</v>
      </c>
      <c r="L11" s="77">
        <f t="shared" si="2"/>
        <v>17251030</v>
      </c>
      <c r="M11" s="39">
        <f t="shared" si="3"/>
        <v>0.15957857121878605</v>
      </c>
      <c r="N11" s="104">
        <v>15950566</v>
      </c>
      <c r="O11" s="105">
        <v>4887338</v>
      </c>
      <c r="P11" s="106">
        <f t="shared" si="4"/>
        <v>20837904</v>
      </c>
      <c r="Q11" s="39">
        <f t="shared" si="5"/>
        <v>0.1927585163039092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31786173</v>
      </c>
      <c r="AA11" s="77">
        <f t="shared" si="11"/>
        <v>6302761</v>
      </c>
      <c r="AB11" s="77">
        <f t="shared" si="12"/>
        <v>38088934</v>
      </c>
      <c r="AC11" s="39">
        <f t="shared" si="13"/>
        <v>0.3523370875226952</v>
      </c>
      <c r="AD11" s="76">
        <v>12706839</v>
      </c>
      <c r="AE11" s="77">
        <v>2920651</v>
      </c>
      <c r="AF11" s="77">
        <f t="shared" si="14"/>
        <v>15627490</v>
      </c>
      <c r="AG11" s="39">
        <f t="shared" si="15"/>
        <v>0.2846048924137755</v>
      </c>
      <c r="AH11" s="39">
        <f t="shared" si="16"/>
        <v>0.3334133632464331</v>
      </c>
      <c r="AI11" s="12">
        <v>112362573</v>
      </c>
      <c r="AJ11" s="12">
        <v>102803488</v>
      </c>
      <c r="AK11" s="12">
        <v>31978938</v>
      </c>
      <c r="AL11" s="12"/>
    </row>
    <row r="12" spans="1:38" s="13" customFormat="1" ht="12.75">
      <c r="A12" s="29" t="s">
        <v>96</v>
      </c>
      <c r="B12" s="59" t="s">
        <v>193</v>
      </c>
      <c r="C12" s="131" t="s">
        <v>194</v>
      </c>
      <c r="D12" s="76">
        <v>172055217</v>
      </c>
      <c r="E12" s="77">
        <v>51490000</v>
      </c>
      <c r="F12" s="78">
        <f t="shared" si="0"/>
        <v>223545217</v>
      </c>
      <c r="G12" s="76">
        <v>171840935</v>
      </c>
      <c r="H12" s="77">
        <v>32972000</v>
      </c>
      <c r="I12" s="79">
        <f t="shared" si="1"/>
        <v>204812935</v>
      </c>
      <c r="J12" s="76">
        <v>73392427</v>
      </c>
      <c r="K12" s="77">
        <v>13470001</v>
      </c>
      <c r="L12" s="77">
        <f t="shared" si="2"/>
        <v>86862428</v>
      </c>
      <c r="M12" s="39">
        <f t="shared" si="3"/>
        <v>0.3885675979370205</v>
      </c>
      <c r="N12" s="104">
        <v>60852233</v>
      </c>
      <c r="O12" s="105">
        <v>5334900</v>
      </c>
      <c r="P12" s="106">
        <f t="shared" si="4"/>
        <v>66187133</v>
      </c>
      <c r="Q12" s="39">
        <f t="shared" si="5"/>
        <v>0.29607939676920036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134244660</v>
      </c>
      <c r="AA12" s="77">
        <f t="shared" si="11"/>
        <v>18804901</v>
      </c>
      <c r="AB12" s="77">
        <f t="shared" si="12"/>
        <v>153049561</v>
      </c>
      <c r="AC12" s="39">
        <f t="shared" si="13"/>
        <v>0.6846469947062209</v>
      </c>
      <c r="AD12" s="76">
        <v>48086165</v>
      </c>
      <c r="AE12" s="77">
        <v>8593140</v>
      </c>
      <c r="AF12" s="77">
        <f t="shared" si="14"/>
        <v>56679305</v>
      </c>
      <c r="AG12" s="39">
        <f t="shared" si="15"/>
        <v>0.6746793796185966</v>
      </c>
      <c r="AH12" s="39">
        <f t="shared" si="16"/>
        <v>0.16774778730967155</v>
      </c>
      <c r="AI12" s="12">
        <v>180368914</v>
      </c>
      <c r="AJ12" s="12">
        <v>180445245</v>
      </c>
      <c r="AK12" s="12">
        <v>121691187</v>
      </c>
      <c r="AL12" s="12"/>
    </row>
    <row r="13" spans="1:38" s="13" customFormat="1" ht="12.75">
      <c r="A13" s="29" t="s">
        <v>96</v>
      </c>
      <c r="B13" s="59" t="s">
        <v>195</v>
      </c>
      <c r="C13" s="131" t="s">
        <v>196</v>
      </c>
      <c r="D13" s="76">
        <v>72614275</v>
      </c>
      <c r="E13" s="77">
        <v>29350000</v>
      </c>
      <c r="F13" s="78">
        <f t="shared" si="0"/>
        <v>101964275</v>
      </c>
      <c r="G13" s="76">
        <v>72614275</v>
      </c>
      <c r="H13" s="77">
        <v>29350000</v>
      </c>
      <c r="I13" s="79">
        <f t="shared" si="1"/>
        <v>101964275</v>
      </c>
      <c r="J13" s="76">
        <v>15249090</v>
      </c>
      <c r="K13" s="77">
        <v>5404383</v>
      </c>
      <c r="L13" s="77">
        <f t="shared" si="2"/>
        <v>20653473</v>
      </c>
      <c r="M13" s="39">
        <f t="shared" si="3"/>
        <v>0.2025559736486137</v>
      </c>
      <c r="N13" s="104">
        <v>15972628</v>
      </c>
      <c r="O13" s="105">
        <v>3803317</v>
      </c>
      <c r="P13" s="106">
        <f t="shared" si="4"/>
        <v>19775945</v>
      </c>
      <c r="Q13" s="39">
        <f t="shared" si="5"/>
        <v>0.19394974367247744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31221718</v>
      </c>
      <c r="AA13" s="77">
        <f t="shared" si="11"/>
        <v>9207700</v>
      </c>
      <c r="AB13" s="77">
        <f t="shared" si="12"/>
        <v>40429418</v>
      </c>
      <c r="AC13" s="39">
        <f t="shared" si="13"/>
        <v>0.39650571732109113</v>
      </c>
      <c r="AD13" s="76">
        <v>15117506</v>
      </c>
      <c r="AE13" s="77">
        <v>4162921</v>
      </c>
      <c r="AF13" s="77">
        <f t="shared" si="14"/>
        <v>19280427</v>
      </c>
      <c r="AG13" s="39">
        <f t="shared" si="15"/>
        <v>0.31807139669281204</v>
      </c>
      <c r="AH13" s="39">
        <f t="shared" si="16"/>
        <v>0.02570057188048791</v>
      </c>
      <c r="AI13" s="12">
        <v>142529487</v>
      </c>
      <c r="AJ13" s="12">
        <v>126783815</v>
      </c>
      <c r="AK13" s="12">
        <v>45334553</v>
      </c>
      <c r="AL13" s="12"/>
    </row>
    <row r="14" spans="1:38" s="13" customFormat="1" ht="12.75">
      <c r="A14" s="29" t="s">
        <v>96</v>
      </c>
      <c r="B14" s="59" t="s">
        <v>197</v>
      </c>
      <c r="C14" s="131" t="s">
        <v>198</v>
      </c>
      <c r="D14" s="76">
        <v>48769259</v>
      </c>
      <c r="E14" s="77">
        <v>15597531</v>
      </c>
      <c r="F14" s="78">
        <f t="shared" si="0"/>
        <v>64366790</v>
      </c>
      <c r="G14" s="76">
        <v>48769259</v>
      </c>
      <c r="H14" s="77">
        <v>15597531</v>
      </c>
      <c r="I14" s="79">
        <f t="shared" si="1"/>
        <v>64366790</v>
      </c>
      <c r="J14" s="76">
        <v>19307166</v>
      </c>
      <c r="K14" s="77">
        <v>1316883</v>
      </c>
      <c r="L14" s="77">
        <f t="shared" si="2"/>
        <v>20624049</v>
      </c>
      <c r="M14" s="39">
        <f t="shared" si="3"/>
        <v>0.32041444042805306</v>
      </c>
      <c r="N14" s="104">
        <v>8443050</v>
      </c>
      <c r="O14" s="105">
        <v>3249878</v>
      </c>
      <c r="P14" s="106">
        <f t="shared" si="4"/>
        <v>11692928</v>
      </c>
      <c r="Q14" s="39">
        <f t="shared" si="5"/>
        <v>0.18166088444056322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27750216</v>
      </c>
      <c r="AA14" s="77">
        <f t="shared" si="11"/>
        <v>4566761</v>
      </c>
      <c r="AB14" s="77">
        <f t="shared" si="12"/>
        <v>32316977</v>
      </c>
      <c r="AC14" s="39">
        <f t="shared" si="13"/>
        <v>0.5020753248686163</v>
      </c>
      <c r="AD14" s="76">
        <v>9455022</v>
      </c>
      <c r="AE14" s="77">
        <v>4524426</v>
      </c>
      <c r="AF14" s="77">
        <f t="shared" si="14"/>
        <v>13979448</v>
      </c>
      <c r="AG14" s="39">
        <f t="shared" si="15"/>
        <v>0.43751135634154065</v>
      </c>
      <c r="AH14" s="39">
        <f t="shared" si="16"/>
        <v>-0.16356296757926347</v>
      </c>
      <c r="AI14" s="12">
        <v>57352317</v>
      </c>
      <c r="AJ14" s="12">
        <v>57352317</v>
      </c>
      <c r="AK14" s="12">
        <v>25092290</v>
      </c>
      <c r="AL14" s="12"/>
    </row>
    <row r="15" spans="1:38" s="13" customFormat="1" ht="12.75">
      <c r="A15" s="29" t="s">
        <v>115</v>
      </c>
      <c r="B15" s="59" t="s">
        <v>199</v>
      </c>
      <c r="C15" s="131" t="s">
        <v>200</v>
      </c>
      <c r="D15" s="76">
        <v>50351322</v>
      </c>
      <c r="E15" s="77">
        <v>3373000</v>
      </c>
      <c r="F15" s="78">
        <f t="shared" si="0"/>
        <v>53724322</v>
      </c>
      <c r="G15" s="76">
        <v>50351322</v>
      </c>
      <c r="H15" s="77">
        <v>3373000</v>
      </c>
      <c r="I15" s="79">
        <f t="shared" si="1"/>
        <v>53724322</v>
      </c>
      <c r="J15" s="76">
        <v>12619217</v>
      </c>
      <c r="K15" s="77">
        <v>222189</v>
      </c>
      <c r="L15" s="77">
        <f t="shared" si="2"/>
        <v>12841406</v>
      </c>
      <c r="M15" s="39">
        <f t="shared" si="3"/>
        <v>0.2390240680934047</v>
      </c>
      <c r="N15" s="104">
        <v>18142609</v>
      </c>
      <c r="O15" s="105">
        <v>646088</v>
      </c>
      <c r="P15" s="106">
        <f t="shared" si="4"/>
        <v>18788697</v>
      </c>
      <c r="Q15" s="39">
        <f t="shared" si="5"/>
        <v>0.3497242273248232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30761826</v>
      </c>
      <c r="AA15" s="77">
        <f t="shared" si="11"/>
        <v>868277</v>
      </c>
      <c r="AB15" s="77">
        <f t="shared" si="12"/>
        <v>31630103</v>
      </c>
      <c r="AC15" s="39">
        <f t="shared" si="13"/>
        <v>0.5887482954182279</v>
      </c>
      <c r="AD15" s="76">
        <v>11398736</v>
      </c>
      <c r="AE15" s="77">
        <v>0</v>
      </c>
      <c r="AF15" s="77">
        <f t="shared" si="14"/>
        <v>11398736</v>
      </c>
      <c r="AG15" s="39">
        <f t="shared" si="15"/>
        <v>0.5547291050417589</v>
      </c>
      <c r="AH15" s="39">
        <f t="shared" si="16"/>
        <v>0.6483140762273993</v>
      </c>
      <c r="AI15" s="12">
        <v>39114663</v>
      </c>
      <c r="AJ15" s="12">
        <v>44129017</v>
      </c>
      <c r="AK15" s="12">
        <v>21698042</v>
      </c>
      <c r="AL15" s="12"/>
    </row>
    <row r="16" spans="1:38" s="55" customFormat="1" ht="12.75">
      <c r="A16" s="60"/>
      <c r="B16" s="61" t="s">
        <v>201</v>
      </c>
      <c r="C16" s="135"/>
      <c r="D16" s="80">
        <f>SUM(D11:D15)</f>
        <v>432393748</v>
      </c>
      <c r="E16" s="81">
        <f>SUM(E11:E15)</f>
        <v>119310531</v>
      </c>
      <c r="F16" s="89">
        <f t="shared" si="0"/>
        <v>551704279</v>
      </c>
      <c r="G16" s="80">
        <f>SUM(G11:G15)</f>
        <v>432179466</v>
      </c>
      <c r="H16" s="81">
        <f>SUM(H11:H15)</f>
        <v>100792531</v>
      </c>
      <c r="I16" s="82">
        <f t="shared" si="1"/>
        <v>532971997</v>
      </c>
      <c r="J16" s="80">
        <f>SUM(J11:J15)</f>
        <v>136403507</v>
      </c>
      <c r="K16" s="81">
        <f>SUM(K11:K15)</f>
        <v>21828879</v>
      </c>
      <c r="L16" s="81">
        <f t="shared" si="2"/>
        <v>158232386</v>
      </c>
      <c r="M16" s="43">
        <f t="shared" si="3"/>
        <v>0.2868065230286169</v>
      </c>
      <c r="N16" s="110">
        <f>SUM(N11:N15)</f>
        <v>119361086</v>
      </c>
      <c r="O16" s="111">
        <f>SUM(O11:O15)</f>
        <v>17921521</v>
      </c>
      <c r="P16" s="112">
        <f t="shared" si="4"/>
        <v>137282607</v>
      </c>
      <c r="Q16" s="43">
        <f t="shared" si="5"/>
        <v>0.2488336817848027</v>
      </c>
      <c r="R16" s="110">
        <f>SUM(R11:R15)</f>
        <v>0</v>
      </c>
      <c r="S16" s="112">
        <f>SUM(S11:S15)</f>
        <v>0</v>
      </c>
      <c r="T16" s="112">
        <f t="shared" si="6"/>
        <v>0</v>
      </c>
      <c r="U16" s="43">
        <f t="shared" si="7"/>
        <v>0</v>
      </c>
      <c r="V16" s="110">
        <f>SUM(V11:V15)</f>
        <v>0</v>
      </c>
      <c r="W16" s="112">
        <f>SUM(W11:W15)</f>
        <v>0</v>
      </c>
      <c r="X16" s="112">
        <f t="shared" si="8"/>
        <v>0</v>
      </c>
      <c r="Y16" s="43">
        <f t="shared" si="9"/>
        <v>0</v>
      </c>
      <c r="Z16" s="80">
        <f t="shared" si="10"/>
        <v>255764593</v>
      </c>
      <c r="AA16" s="81">
        <f t="shared" si="11"/>
        <v>39750400</v>
      </c>
      <c r="AB16" s="81">
        <f t="shared" si="12"/>
        <v>295514993</v>
      </c>
      <c r="AC16" s="43">
        <f t="shared" si="13"/>
        <v>0.5356402048134197</v>
      </c>
      <c r="AD16" s="80">
        <f>SUM(AD11:AD15)</f>
        <v>96764268</v>
      </c>
      <c r="AE16" s="81">
        <f>SUM(AE11:AE15)</f>
        <v>20201138</v>
      </c>
      <c r="AF16" s="81">
        <f t="shared" si="14"/>
        <v>116965406</v>
      </c>
      <c r="AG16" s="43">
        <f t="shared" si="15"/>
        <v>0.4622570774227153</v>
      </c>
      <c r="AH16" s="43">
        <f t="shared" si="16"/>
        <v>0.17370265016649444</v>
      </c>
      <c r="AI16" s="62">
        <f>SUM(AI11:AI15)</f>
        <v>531727954</v>
      </c>
      <c r="AJ16" s="62">
        <f>SUM(AJ11:AJ15)</f>
        <v>511513882</v>
      </c>
      <c r="AK16" s="62">
        <f>SUM(AK11:AK15)</f>
        <v>245795010</v>
      </c>
      <c r="AL16" s="62"/>
    </row>
    <row r="17" spans="1:38" s="13" customFormat="1" ht="12.75">
      <c r="A17" s="29" t="s">
        <v>96</v>
      </c>
      <c r="B17" s="59" t="s">
        <v>202</v>
      </c>
      <c r="C17" s="131" t="s">
        <v>203</v>
      </c>
      <c r="D17" s="76">
        <v>155053880</v>
      </c>
      <c r="E17" s="77">
        <v>34142000</v>
      </c>
      <c r="F17" s="78">
        <f t="shared" si="0"/>
        <v>189195880</v>
      </c>
      <c r="G17" s="76">
        <v>155053880</v>
      </c>
      <c r="H17" s="77">
        <v>34142000</v>
      </c>
      <c r="I17" s="79">
        <f t="shared" si="1"/>
        <v>189195880</v>
      </c>
      <c r="J17" s="76">
        <v>30039885</v>
      </c>
      <c r="K17" s="77">
        <v>5362127</v>
      </c>
      <c r="L17" s="77">
        <f t="shared" si="2"/>
        <v>35402012</v>
      </c>
      <c r="M17" s="39">
        <f t="shared" si="3"/>
        <v>0.18711830299898707</v>
      </c>
      <c r="N17" s="104">
        <v>8321845</v>
      </c>
      <c r="O17" s="105">
        <v>5339479</v>
      </c>
      <c r="P17" s="106">
        <f t="shared" si="4"/>
        <v>13661324</v>
      </c>
      <c r="Q17" s="39">
        <f t="shared" si="5"/>
        <v>0.07220730176576784</v>
      </c>
      <c r="R17" s="104">
        <v>0</v>
      </c>
      <c r="S17" s="106">
        <v>0</v>
      </c>
      <c r="T17" s="106">
        <f t="shared" si="6"/>
        <v>0</v>
      </c>
      <c r="U17" s="39">
        <f t="shared" si="7"/>
        <v>0</v>
      </c>
      <c r="V17" s="104">
        <v>0</v>
      </c>
      <c r="W17" s="106">
        <v>0</v>
      </c>
      <c r="X17" s="106">
        <f t="shared" si="8"/>
        <v>0</v>
      </c>
      <c r="Y17" s="39">
        <f t="shared" si="9"/>
        <v>0</v>
      </c>
      <c r="Z17" s="76">
        <f t="shared" si="10"/>
        <v>38361730</v>
      </c>
      <c r="AA17" s="77">
        <f t="shared" si="11"/>
        <v>10701606</v>
      </c>
      <c r="AB17" s="77">
        <f t="shared" si="12"/>
        <v>49063336</v>
      </c>
      <c r="AC17" s="39">
        <f t="shared" si="13"/>
        <v>0.2593256047647549</v>
      </c>
      <c r="AD17" s="76">
        <v>30901189</v>
      </c>
      <c r="AE17" s="77">
        <v>9657418</v>
      </c>
      <c r="AF17" s="77">
        <f t="shared" si="14"/>
        <v>40558607</v>
      </c>
      <c r="AG17" s="39">
        <f t="shared" si="15"/>
        <v>0.36238777236424435</v>
      </c>
      <c r="AH17" s="39">
        <f t="shared" si="16"/>
        <v>-0.6631707790161531</v>
      </c>
      <c r="AI17" s="12">
        <v>184645474</v>
      </c>
      <c r="AJ17" s="12">
        <v>179660070</v>
      </c>
      <c r="AK17" s="12">
        <v>66913262</v>
      </c>
      <c r="AL17" s="12"/>
    </row>
    <row r="18" spans="1:38" s="13" customFormat="1" ht="12.75">
      <c r="A18" s="29" t="s">
        <v>96</v>
      </c>
      <c r="B18" s="59" t="s">
        <v>204</v>
      </c>
      <c r="C18" s="131" t="s">
        <v>205</v>
      </c>
      <c r="D18" s="76">
        <v>66465000</v>
      </c>
      <c r="E18" s="77">
        <v>67391000</v>
      </c>
      <c r="F18" s="78">
        <f t="shared" si="0"/>
        <v>133856000</v>
      </c>
      <c r="G18" s="76">
        <v>66465000</v>
      </c>
      <c r="H18" s="77">
        <v>67391000</v>
      </c>
      <c r="I18" s="79">
        <f t="shared" si="1"/>
        <v>133856000</v>
      </c>
      <c r="J18" s="76">
        <v>6441607</v>
      </c>
      <c r="K18" s="77">
        <v>4884755</v>
      </c>
      <c r="L18" s="77">
        <f t="shared" si="2"/>
        <v>11326362</v>
      </c>
      <c r="M18" s="39">
        <f t="shared" si="3"/>
        <v>0.08461602020081281</v>
      </c>
      <c r="N18" s="104">
        <v>8780199</v>
      </c>
      <c r="O18" s="105">
        <v>28905464</v>
      </c>
      <c r="P18" s="106">
        <f t="shared" si="4"/>
        <v>37685663</v>
      </c>
      <c r="Q18" s="39">
        <f t="shared" si="5"/>
        <v>0.28153884024623477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15221806</v>
      </c>
      <c r="AA18" s="77">
        <f t="shared" si="11"/>
        <v>33790219</v>
      </c>
      <c r="AB18" s="77">
        <f t="shared" si="12"/>
        <v>49012025</v>
      </c>
      <c r="AC18" s="39">
        <f t="shared" si="13"/>
        <v>0.3661548604470476</v>
      </c>
      <c r="AD18" s="76">
        <v>13708742</v>
      </c>
      <c r="AE18" s="77">
        <v>12811594</v>
      </c>
      <c r="AF18" s="77">
        <f t="shared" si="14"/>
        <v>26520336</v>
      </c>
      <c r="AG18" s="39">
        <f t="shared" si="15"/>
        <v>0.9412683035407254</v>
      </c>
      <c r="AH18" s="39">
        <f t="shared" si="16"/>
        <v>0.4210100128444829</v>
      </c>
      <c r="AI18" s="12">
        <v>61315937</v>
      </c>
      <c r="AJ18" s="12">
        <v>61315937</v>
      </c>
      <c r="AK18" s="12">
        <v>57714748</v>
      </c>
      <c r="AL18" s="12"/>
    </row>
    <row r="19" spans="1:38" s="13" customFormat="1" ht="12.75">
      <c r="A19" s="29" t="s">
        <v>96</v>
      </c>
      <c r="B19" s="59" t="s">
        <v>206</v>
      </c>
      <c r="C19" s="131" t="s">
        <v>207</v>
      </c>
      <c r="D19" s="76">
        <v>93403859</v>
      </c>
      <c r="E19" s="77">
        <v>39504500</v>
      </c>
      <c r="F19" s="79">
        <f t="shared" si="0"/>
        <v>132908359</v>
      </c>
      <c r="G19" s="76">
        <v>93403859</v>
      </c>
      <c r="H19" s="77">
        <v>39504500</v>
      </c>
      <c r="I19" s="79">
        <f t="shared" si="1"/>
        <v>132908359</v>
      </c>
      <c r="J19" s="76">
        <v>26259935</v>
      </c>
      <c r="K19" s="77">
        <v>5803381</v>
      </c>
      <c r="L19" s="77">
        <f t="shared" si="2"/>
        <v>32063316</v>
      </c>
      <c r="M19" s="39">
        <f t="shared" si="3"/>
        <v>0.2412437881352519</v>
      </c>
      <c r="N19" s="104">
        <v>20219309</v>
      </c>
      <c r="O19" s="105">
        <v>7937998</v>
      </c>
      <c r="P19" s="106">
        <f t="shared" si="4"/>
        <v>28157307</v>
      </c>
      <c r="Q19" s="39">
        <f t="shared" si="5"/>
        <v>0.21185504968878593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46479244</v>
      </c>
      <c r="AA19" s="77">
        <f t="shared" si="11"/>
        <v>13741379</v>
      </c>
      <c r="AB19" s="77">
        <f t="shared" si="12"/>
        <v>60220623</v>
      </c>
      <c r="AC19" s="39">
        <f t="shared" si="13"/>
        <v>0.4530988378240378</v>
      </c>
      <c r="AD19" s="76">
        <v>14813765</v>
      </c>
      <c r="AE19" s="77">
        <v>4728765</v>
      </c>
      <c r="AF19" s="77">
        <f t="shared" si="14"/>
        <v>19542530</v>
      </c>
      <c r="AG19" s="39">
        <f t="shared" si="15"/>
        <v>0.4302884484115848</v>
      </c>
      <c r="AH19" s="39">
        <f t="shared" si="16"/>
        <v>0.4408219918301264</v>
      </c>
      <c r="AI19" s="12">
        <v>101267571</v>
      </c>
      <c r="AJ19" s="12">
        <v>99736963</v>
      </c>
      <c r="AK19" s="12">
        <v>43574266</v>
      </c>
      <c r="AL19" s="12"/>
    </row>
    <row r="20" spans="1:38" s="13" customFormat="1" ht="12.75">
      <c r="A20" s="29" t="s">
        <v>96</v>
      </c>
      <c r="B20" s="59" t="s">
        <v>70</v>
      </c>
      <c r="C20" s="131" t="s">
        <v>71</v>
      </c>
      <c r="D20" s="76">
        <v>1339583000</v>
      </c>
      <c r="E20" s="77">
        <v>204638000</v>
      </c>
      <c r="F20" s="78">
        <f t="shared" si="0"/>
        <v>1544221000</v>
      </c>
      <c r="G20" s="76">
        <v>1339583000</v>
      </c>
      <c r="H20" s="77">
        <v>204638000</v>
      </c>
      <c r="I20" s="79">
        <f t="shared" si="1"/>
        <v>1544221000</v>
      </c>
      <c r="J20" s="76">
        <v>284060034</v>
      </c>
      <c r="K20" s="77">
        <v>77236634</v>
      </c>
      <c r="L20" s="77">
        <f t="shared" si="2"/>
        <v>361296668</v>
      </c>
      <c r="M20" s="39">
        <f t="shared" si="3"/>
        <v>0.2339669438506535</v>
      </c>
      <c r="N20" s="104">
        <v>235774068</v>
      </c>
      <c r="O20" s="105">
        <v>26535373</v>
      </c>
      <c r="P20" s="106">
        <f t="shared" si="4"/>
        <v>262309441</v>
      </c>
      <c r="Q20" s="39">
        <f t="shared" si="5"/>
        <v>0.16986522071646482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519834102</v>
      </c>
      <c r="AA20" s="77">
        <f t="shared" si="11"/>
        <v>103772007</v>
      </c>
      <c r="AB20" s="77">
        <f t="shared" si="12"/>
        <v>623606109</v>
      </c>
      <c r="AC20" s="39">
        <f t="shared" si="13"/>
        <v>0.4038321645671183</v>
      </c>
      <c r="AD20" s="76">
        <v>231695255</v>
      </c>
      <c r="AE20" s="77">
        <v>27639851</v>
      </c>
      <c r="AF20" s="77">
        <f t="shared" si="14"/>
        <v>259335106</v>
      </c>
      <c r="AG20" s="39">
        <f t="shared" si="15"/>
        <v>0.35672892947008356</v>
      </c>
      <c r="AH20" s="39">
        <f t="shared" si="16"/>
        <v>0.011469079701072138</v>
      </c>
      <c r="AI20" s="12">
        <v>1578947000</v>
      </c>
      <c r="AJ20" s="12">
        <v>1578947000</v>
      </c>
      <c r="AK20" s="12">
        <v>563256073</v>
      </c>
      <c r="AL20" s="12"/>
    </row>
    <row r="21" spans="1:38" s="13" customFormat="1" ht="12.75">
      <c r="A21" s="29" t="s">
        <v>96</v>
      </c>
      <c r="B21" s="59" t="s">
        <v>208</v>
      </c>
      <c r="C21" s="131" t="s">
        <v>209</v>
      </c>
      <c r="D21" s="76">
        <v>259170000</v>
      </c>
      <c r="E21" s="77">
        <v>45642000</v>
      </c>
      <c r="F21" s="78">
        <f t="shared" si="0"/>
        <v>304812000</v>
      </c>
      <c r="G21" s="76">
        <v>259170000</v>
      </c>
      <c r="H21" s="77">
        <v>45642000</v>
      </c>
      <c r="I21" s="79">
        <f t="shared" si="1"/>
        <v>304812000</v>
      </c>
      <c r="J21" s="76">
        <v>95187573</v>
      </c>
      <c r="K21" s="77">
        <v>7131807</v>
      </c>
      <c r="L21" s="77">
        <f t="shared" si="2"/>
        <v>102319380</v>
      </c>
      <c r="M21" s="39">
        <f t="shared" si="3"/>
        <v>0.3356802881776308</v>
      </c>
      <c r="N21" s="104">
        <v>54254844</v>
      </c>
      <c r="O21" s="105">
        <v>6656696</v>
      </c>
      <c r="P21" s="106">
        <f t="shared" si="4"/>
        <v>60911540</v>
      </c>
      <c r="Q21" s="39">
        <f t="shared" si="5"/>
        <v>0.1998331430521108</v>
      </c>
      <c r="R21" s="104">
        <v>0</v>
      </c>
      <c r="S21" s="106">
        <v>0</v>
      </c>
      <c r="T21" s="106">
        <f t="shared" si="6"/>
        <v>0</v>
      </c>
      <c r="U21" s="39">
        <f t="shared" si="7"/>
        <v>0</v>
      </c>
      <c r="V21" s="104">
        <v>0</v>
      </c>
      <c r="W21" s="106">
        <v>0</v>
      </c>
      <c r="X21" s="106">
        <f t="shared" si="8"/>
        <v>0</v>
      </c>
      <c r="Y21" s="39">
        <f t="shared" si="9"/>
        <v>0</v>
      </c>
      <c r="Z21" s="76">
        <f t="shared" si="10"/>
        <v>149442417</v>
      </c>
      <c r="AA21" s="77">
        <f t="shared" si="11"/>
        <v>13788503</v>
      </c>
      <c r="AB21" s="77">
        <f t="shared" si="12"/>
        <v>163230920</v>
      </c>
      <c r="AC21" s="39">
        <f t="shared" si="13"/>
        <v>0.5355134312297416</v>
      </c>
      <c r="AD21" s="76">
        <v>25054921</v>
      </c>
      <c r="AE21" s="77">
        <v>6606665</v>
      </c>
      <c r="AF21" s="77">
        <f t="shared" si="14"/>
        <v>31661586</v>
      </c>
      <c r="AG21" s="39">
        <f t="shared" si="15"/>
        <v>0.25821306217257156</v>
      </c>
      <c r="AH21" s="39">
        <f t="shared" si="16"/>
        <v>0.9238309792819601</v>
      </c>
      <c r="AI21" s="12">
        <v>300049902</v>
      </c>
      <c r="AJ21" s="12">
        <v>300049902</v>
      </c>
      <c r="AK21" s="12">
        <v>77476804</v>
      </c>
      <c r="AL21" s="12"/>
    </row>
    <row r="22" spans="1:38" s="13" customFormat="1" ht="12.75">
      <c r="A22" s="29" t="s">
        <v>115</v>
      </c>
      <c r="B22" s="59" t="s">
        <v>210</v>
      </c>
      <c r="C22" s="131" t="s">
        <v>211</v>
      </c>
      <c r="D22" s="76">
        <v>99916000</v>
      </c>
      <c r="E22" s="77">
        <v>8175000</v>
      </c>
      <c r="F22" s="78">
        <f t="shared" si="0"/>
        <v>108091000</v>
      </c>
      <c r="G22" s="76">
        <v>99916000</v>
      </c>
      <c r="H22" s="77">
        <v>8175000</v>
      </c>
      <c r="I22" s="79">
        <f t="shared" si="1"/>
        <v>108091000</v>
      </c>
      <c r="J22" s="76">
        <v>20451380</v>
      </c>
      <c r="K22" s="77">
        <v>600375</v>
      </c>
      <c r="L22" s="77">
        <f t="shared" si="2"/>
        <v>21051755</v>
      </c>
      <c r="M22" s="39">
        <f t="shared" si="3"/>
        <v>0.19475955444949164</v>
      </c>
      <c r="N22" s="104">
        <v>29310257</v>
      </c>
      <c r="O22" s="105">
        <v>2969361</v>
      </c>
      <c r="P22" s="106">
        <f t="shared" si="4"/>
        <v>32279618</v>
      </c>
      <c r="Q22" s="39">
        <f t="shared" si="5"/>
        <v>0.2986337252870267</v>
      </c>
      <c r="R22" s="104">
        <v>0</v>
      </c>
      <c r="S22" s="106">
        <v>0</v>
      </c>
      <c r="T22" s="106">
        <f t="shared" si="6"/>
        <v>0</v>
      </c>
      <c r="U22" s="39">
        <f t="shared" si="7"/>
        <v>0</v>
      </c>
      <c r="V22" s="104">
        <v>0</v>
      </c>
      <c r="W22" s="106">
        <v>0</v>
      </c>
      <c r="X22" s="106">
        <f t="shared" si="8"/>
        <v>0</v>
      </c>
      <c r="Y22" s="39">
        <f t="shared" si="9"/>
        <v>0</v>
      </c>
      <c r="Z22" s="76">
        <f t="shared" si="10"/>
        <v>49761637</v>
      </c>
      <c r="AA22" s="77">
        <f t="shared" si="11"/>
        <v>3569736</v>
      </c>
      <c r="AB22" s="77">
        <f t="shared" si="12"/>
        <v>53331373</v>
      </c>
      <c r="AC22" s="39">
        <f t="shared" si="13"/>
        <v>0.4933932797365183</v>
      </c>
      <c r="AD22" s="76">
        <v>23729265</v>
      </c>
      <c r="AE22" s="77">
        <v>223228</v>
      </c>
      <c r="AF22" s="77">
        <f t="shared" si="14"/>
        <v>23952493</v>
      </c>
      <c r="AG22" s="39">
        <f t="shared" si="15"/>
        <v>0.41172815719976635</v>
      </c>
      <c r="AH22" s="39">
        <f t="shared" si="16"/>
        <v>0.3476517037287099</v>
      </c>
      <c r="AI22" s="12">
        <v>108948966</v>
      </c>
      <c r="AJ22" s="12">
        <v>129399960</v>
      </c>
      <c r="AK22" s="12">
        <v>44857357</v>
      </c>
      <c r="AL22" s="12"/>
    </row>
    <row r="23" spans="1:38" s="55" customFormat="1" ht="12.75">
      <c r="A23" s="60"/>
      <c r="B23" s="61" t="s">
        <v>212</v>
      </c>
      <c r="C23" s="135"/>
      <c r="D23" s="80">
        <f>SUM(D17:D22)</f>
        <v>2013591739</v>
      </c>
      <c r="E23" s="81">
        <f>SUM(E17:E22)</f>
        <v>399492500</v>
      </c>
      <c r="F23" s="89">
        <f t="shared" si="0"/>
        <v>2413084239</v>
      </c>
      <c r="G23" s="80">
        <f>SUM(G17:G22)</f>
        <v>2013591739</v>
      </c>
      <c r="H23" s="81">
        <f>SUM(H17:H22)</f>
        <v>399492500</v>
      </c>
      <c r="I23" s="82">
        <f t="shared" si="1"/>
        <v>2413084239</v>
      </c>
      <c r="J23" s="80">
        <f>SUM(J17:J22)</f>
        <v>462440414</v>
      </c>
      <c r="K23" s="81">
        <f>SUM(K17:K22)</f>
        <v>101019079</v>
      </c>
      <c r="L23" s="81">
        <f t="shared" si="2"/>
        <v>563459493</v>
      </c>
      <c r="M23" s="43">
        <f t="shared" si="3"/>
        <v>0.2335017915634399</v>
      </c>
      <c r="N23" s="110">
        <f>SUM(N17:N22)</f>
        <v>356660522</v>
      </c>
      <c r="O23" s="111">
        <f>SUM(O17:O22)</f>
        <v>78344371</v>
      </c>
      <c r="P23" s="112">
        <f t="shared" si="4"/>
        <v>435004893</v>
      </c>
      <c r="Q23" s="43">
        <f t="shared" si="5"/>
        <v>0.1802692529210125</v>
      </c>
      <c r="R23" s="110">
        <f>SUM(R17:R22)</f>
        <v>0</v>
      </c>
      <c r="S23" s="112">
        <f>SUM(S17:S22)</f>
        <v>0</v>
      </c>
      <c r="T23" s="112">
        <f t="shared" si="6"/>
        <v>0</v>
      </c>
      <c r="U23" s="43">
        <f t="shared" si="7"/>
        <v>0</v>
      </c>
      <c r="V23" s="110">
        <f>SUM(V17:V22)</f>
        <v>0</v>
      </c>
      <c r="W23" s="112">
        <f>SUM(W17:W22)</f>
        <v>0</v>
      </c>
      <c r="X23" s="112">
        <f t="shared" si="8"/>
        <v>0</v>
      </c>
      <c r="Y23" s="43">
        <f t="shared" si="9"/>
        <v>0</v>
      </c>
      <c r="Z23" s="80">
        <f t="shared" si="10"/>
        <v>819100936</v>
      </c>
      <c r="AA23" s="81">
        <f t="shared" si="11"/>
        <v>179363450</v>
      </c>
      <c r="AB23" s="81">
        <f t="shared" si="12"/>
        <v>998464386</v>
      </c>
      <c r="AC23" s="43">
        <f t="shared" si="13"/>
        <v>0.4137710444844524</v>
      </c>
      <c r="AD23" s="80">
        <f>SUM(AD17:AD22)</f>
        <v>339903137</v>
      </c>
      <c r="AE23" s="81">
        <f>SUM(AE17:AE22)</f>
        <v>61667521</v>
      </c>
      <c r="AF23" s="81">
        <f t="shared" si="14"/>
        <v>401570658</v>
      </c>
      <c r="AG23" s="43">
        <f t="shared" si="15"/>
        <v>0.36562251858784794</v>
      </c>
      <c r="AH23" s="43">
        <f t="shared" si="16"/>
        <v>0.08325866029783491</v>
      </c>
      <c r="AI23" s="62">
        <f>SUM(AI17:AI22)</f>
        <v>2335174850</v>
      </c>
      <c r="AJ23" s="62">
        <f>SUM(AJ17:AJ22)</f>
        <v>2349109832</v>
      </c>
      <c r="AK23" s="62">
        <f>SUM(AK17:AK22)</f>
        <v>853792510</v>
      </c>
      <c r="AL23" s="62"/>
    </row>
    <row r="24" spans="1:38" s="13" customFormat="1" ht="12.75">
      <c r="A24" s="29" t="s">
        <v>96</v>
      </c>
      <c r="B24" s="59" t="s">
        <v>213</v>
      </c>
      <c r="C24" s="131" t="s">
        <v>214</v>
      </c>
      <c r="D24" s="76">
        <v>294251348</v>
      </c>
      <c r="E24" s="77">
        <v>76650000</v>
      </c>
      <c r="F24" s="78">
        <f t="shared" si="0"/>
        <v>370901348</v>
      </c>
      <c r="G24" s="76">
        <v>294251348</v>
      </c>
      <c r="H24" s="77">
        <v>76650000</v>
      </c>
      <c r="I24" s="79">
        <f t="shared" si="1"/>
        <v>370901348</v>
      </c>
      <c r="J24" s="76">
        <v>48431163</v>
      </c>
      <c r="K24" s="77">
        <v>14404034</v>
      </c>
      <c r="L24" s="77">
        <f t="shared" si="2"/>
        <v>62835197</v>
      </c>
      <c r="M24" s="39">
        <f t="shared" si="3"/>
        <v>0.1694121559245452</v>
      </c>
      <c r="N24" s="104">
        <v>45797254</v>
      </c>
      <c r="O24" s="105">
        <v>16879200</v>
      </c>
      <c r="P24" s="106">
        <f t="shared" si="4"/>
        <v>62676454</v>
      </c>
      <c r="Q24" s="39">
        <f t="shared" si="5"/>
        <v>0.1689841634115603</v>
      </c>
      <c r="R24" s="104">
        <v>0</v>
      </c>
      <c r="S24" s="106">
        <v>0</v>
      </c>
      <c r="T24" s="106">
        <f t="shared" si="6"/>
        <v>0</v>
      </c>
      <c r="U24" s="39">
        <f t="shared" si="7"/>
        <v>0</v>
      </c>
      <c r="V24" s="104">
        <v>0</v>
      </c>
      <c r="W24" s="106">
        <v>0</v>
      </c>
      <c r="X24" s="106">
        <f t="shared" si="8"/>
        <v>0</v>
      </c>
      <c r="Y24" s="39">
        <f t="shared" si="9"/>
        <v>0</v>
      </c>
      <c r="Z24" s="76">
        <f t="shared" si="10"/>
        <v>94228417</v>
      </c>
      <c r="AA24" s="77">
        <f t="shared" si="11"/>
        <v>31283234</v>
      </c>
      <c r="AB24" s="77">
        <f t="shared" si="12"/>
        <v>125511651</v>
      </c>
      <c r="AC24" s="39">
        <f t="shared" si="13"/>
        <v>0.33839631933610553</v>
      </c>
      <c r="AD24" s="76">
        <v>43595611</v>
      </c>
      <c r="AE24" s="77">
        <v>10831530</v>
      </c>
      <c r="AF24" s="77">
        <f t="shared" si="14"/>
        <v>54427141</v>
      </c>
      <c r="AG24" s="39">
        <f t="shared" si="15"/>
        <v>0.30355971499679096</v>
      </c>
      <c r="AH24" s="39">
        <f t="shared" si="16"/>
        <v>0.15156616438846204</v>
      </c>
      <c r="AI24" s="12">
        <v>369046792</v>
      </c>
      <c r="AJ24" s="12">
        <v>369046792</v>
      </c>
      <c r="AK24" s="12">
        <v>112027739</v>
      </c>
      <c r="AL24" s="12"/>
    </row>
    <row r="25" spans="1:38" s="13" customFormat="1" ht="12.75">
      <c r="A25" s="29" t="s">
        <v>96</v>
      </c>
      <c r="B25" s="59" t="s">
        <v>215</v>
      </c>
      <c r="C25" s="131" t="s">
        <v>216</v>
      </c>
      <c r="D25" s="76">
        <v>465428000</v>
      </c>
      <c r="E25" s="77">
        <v>67647000</v>
      </c>
      <c r="F25" s="78">
        <f t="shared" si="0"/>
        <v>533075000</v>
      </c>
      <c r="G25" s="76">
        <v>465428000</v>
      </c>
      <c r="H25" s="77">
        <v>67647000</v>
      </c>
      <c r="I25" s="79">
        <f t="shared" si="1"/>
        <v>533075000</v>
      </c>
      <c r="J25" s="76">
        <v>68619223</v>
      </c>
      <c r="K25" s="77">
        <v>6964611</v>
      </c>
      <c r="L25" s="77">
        <f t="shared" si="2"/>
        <v>75583834</v>
      </c>
      <c r="M25" s="39">
        <f t="shared" si="3"/>
        <v>0.14178836749050322</v>
      </c>
      <c r="N25" s="104">
        <v>125984365</v>
      </c>
      <c r="O25" s="105">
        <v>21445232</v>
      </c>
      <c r="P25" s="106">
        <f t="shared" si="4"/>
        <v>147429597</v>
      </c>
      <c r="Q25" s="39">
        <f t="shared" si="5"/>
        <v>0.2765644552830277</v>
      </c>
      <c r="R25" s="104">
        <v>0</v>
      </c>
      <c r="S25" s="106">
        <v>0</v>
      </c>
      <c r="T25" s="106">
        <f t="shared" si="6"/>
        <v>0</v>
      </c>
      <c r="U25" s="39">
        <f t="shared" si="7"/>
        <v>0</v>
      </c>
      <c r="V25" s="104">
        <v>0</v>
      </c>
      <c r="W25" s="106">
        <v>0</v>
      </c>
      <c r="X25" s="106">
        <f t="shared" si="8"/>
        <v>0</v>
      </c>
      <c r="Y25" s="39">
        <f t="shared" si="9"/>
        <v>0</v>
      </c>
      <c r="Z25" s="76">
        <f t="shared" si="10"/>
        <v>194603588</v>
      </c>
      <c r="AA25" s="77">
        <f t="shared" si="11"/>
        <v>28409843</v>
      </c>
      <c r="AB25" s="77">
        <f t="shared" si="12"/>
        <v>223013431</v>
      </c>
      <c r="AC25" s="39">
        <f t="shared" si="13"/>
        <v>0.4183528227735309</v>
      </c>
      <c r="AD25" s="76">
        <v>85470321</v>
      </c>
      <c r="AE25" s="77">
        <v>20152685</v>
      </c>
      <c r="AF25" s="77">
        <f t="shared" si="14"/>
        <v>105623006</v>
      </c>
      <c r="AG25" s="39">
        <f t="shared" si="15"/>
        <v>0.3545219033272318</v>
      </c>
      <c r="AH25" s="39">
        <f t="shared" si="16"/>
        <v>0.3958095171046354</v>
      </c>
      <c r="AI25" s="12">
        <v>570895000</v>
      </c>
      <c r="AJ25" s="12">
        <v>527511830</v>
      </c>
      <c r="AK25" s="12">
        <v>202394782</v>
      </c>
      <c r="AL25" s="12"/>
    </row>
    <row r="26" spans="1:38" s="13" customFormat="1" ht="12.75">
      <c r="A26" s="29" t="s">
        <v>96</v>
      </c>
      <c r="B26" s="59" t="s">
        <v>217</v>
      </c>
      <c r="C26" s="131" t="s">
        <v>218</v>
      </c>
      <c r="D26" s="76">
        <v>120336000</v>
      </c>
      <c r="E26" s="77">
        <v>38194830</v>
      </c>
      <c r="F26" s="78">
        <f t="shared" si="0"/>
        <v>158530830</v>
      </c>
      <c r="G26" s="76">
        <v>120336000</v>
      </c>
      <c r="H26" s="77">
        <v>38194830</v>
      </c>
      <c r="I26" s="79">
        <f t="shared" si="1"/>
        <v>158530830</v>
      </c>
      <c r="J26" s="76">
        <v>66400632</v>
      </c>
      <c r="K26" s="77">
        <v>7338409</v>
      </c>
      <c r="L26" s="77">
        <f t="shared" si="2"/>
        <v>73739041</v>
      </c>
      <c r="M26" s="39">
        <f t="shared" si="3"/>
        <v>0.4651400677079657</v>
      </c>
      <c r="N26" s="104">
        <v>13064569</v>
      </c>
      <c r="O26" s="105">
        <v>3743792</v>
      </c>
      <c r="P26" s="106">
        <f t="shared" si="4"/>
        <v>16808361</v>
      </c>
      <c r="Q26" s="39">
        <f t="shared" si="5"/>
        <v>0.10602581844805833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79465201</v>
      </c>
      <c r="AA26" s="77">
        <f t="shared" si="11"/>
        <v>11082201</v>
      </c>
      <c r="AB26" s="77">
        <f t="shared" si="12"/>
        <v>90547402</v>
      </c>
      <c r="AC26" s="39">
        <f t="shared" si="13"/>
        <v>0.571165886156024</v>
      </c>
      <c r="AD26" s="76">
        <v>23463599</v>
      </c>
      <c r="AE26" s="77">
        <v>8530918</v>
      </c>
      <c r="AF26" s="77">
        <f t="shared" si="14"/>
        <v>31994517</v>
      </c>
      <c r="AG26" s="39">
        <f t="shared" si="15"/>
        <v>0.31593232298001106</v>
      </c>
      <c r="AH26" s="39">
        <f t="shared" si="16"/>
        <v>-0.47464870308871987</v>
      </c>
      <c r="AI26" s="12">
        <v>189607994</v>
      </c>
      <c r="AJ26" s="12">
        <v>156995994</v>
      </c>
      <c r="AK26" s="12">
        <v>59903294</v>
      </c>
      <c r="AL26" s="12"/>
    </row>
    <row r="27" spans="1:38" s="13" customFormat="1" ht="12.75">
      <c r="A27" s="29" t="s">
        <v>96</v>
      </c>
      <c r="B27" s="59" t="s">
        <v>219</v>
      </c>
      <c r="C27" s="131" t="s">
        <v>220</v>
      </c>
      <c r="D27" s="76">
        <v>1096901449</v>
      </c>
      <c r="E27" s="77">
        <v>458350000</v>
      </c>
      <c r="F27" s="78">
        <f t="shared" si="0"/>
        <v>1555251449</v>
      </c>
      <c r="G27" s="76">
        <v>1096901449</v>
      </c>
      <c r="H27" s="77">
        <v>458350000</v>
      </c>
      <c r="I27" s="79">
        <f t="shared" si="1"/>
        <v>1555251449</v>
      </c>
      <c r="J27" s="76">
        <v>215637701</v>
      </c>
      <c r="K27" s="77">
        <v>50381100</v>
      </c>
      <c r="L27" s="77">
        <f t="shared" si="2"/>
        <v>266018801</v>
      </c>
      <c r="M27" s="39">
        <f t="shared" si="3"/>
        <v>0.17104552525641145</v>
      </c>
      <c r="N27" s="104">
        <v>190391437</v>
      </c>
      <c r="O27" s="105">
        <v>74211873</v>
      </c>
      <c r="P27" s="106">
        <f t="shared" si="4"/>
        <v>264603310</v>
      </c>
      <c r="Q27" s="39">
        <f t="shared" si="5"/>
        <v>0.17013538882740498</v>
      </c>
      <c r="R27" s="104">
        <v>0</v>
      </c>
      <c r="S27" s="106">
        <v>0</v>
      </c>
      <c r="T27" s="106">
        <f t="shared" si="6"/>
        <v>0</v>
      </c>
      <c r="U27" s="39">
        <f t="shared" si="7"/>
        <v>0</v>
      </c>
      <c r="V27" s="104">
        <v>0</v>
      </c>
      <c r="W27" s="106">
        <v>0</v>
      </c>
      <c r="X27" s="106">
        <f t="shared" si="8"/>
        <v>0</v>
      </c>
      <c r="Y27" s="39">
        <f t="shared" si="9"/>
        <v>0</v>
      </c>
      <c r="Z27" s="76">
        <f t="shared" si="10"/>
        <v>406029138</v>
      </c>
      <c r="AA27" s="77">
        <f t="shared" si="11"/>
        <v>124592973</v>
      </c>
      <c r="AB27" s="77">
        <f t="shared" si="12"/>
        <v>530622111</v>
      </c>
      <c r="AC27" s="39">
        <f t="shared" si="13"/>
        <v>0.3411809140838164</v>
      </c>
      <c r="AD27" s="76">
        <v>148231750</v>
      </c>
      <c r="AE27" s="77">
        <v>69453658</v>
      </c>
      <c r="AF27" s="77">
        <f t="shared" si="14"/>
        <v>217685408</v>
      </c>
      <c r="AG27" s="39">
        <f t="shared" si="15"/>
        <v>0.36692018384487474</v>
      </c>
      <c r="AH27" s="39">
        <f t="shared" si="16"/>
        <v>0.21553076263154947</v>
      </c>
      <c r="AI27" s="12">
        <v>1264548497</v>
      </c>
      <c r="AJ27" s="12">
        <v>1167268719</v>
      </c>
      <c r="AK27" s="12">
        <v>463988367</v>
      </c>
      <c r="AL27" s="12"/>
    </row>
    <row r="28" spans="1:38" s="13" customFormat="1" ht="12.75">
      <c r="A28" s="29" t="s">
        <v>96</v>
      </c>
      <c r="B28" s="59" t="s">
        <v>221</v>
      </c>
      <c r="C28" s="131" t="s">
        <v>222</v>
      </c>
      <c r="D28" s="76">
        <v>107269000</v>
      </c>
      <c r="E28" s="77">
        <v>77617000</v>
      </c>
      <c r="F28" s="78">
        <f t="shared" si="0"/>
        <v>184886000</v>
      </c>
      <c r="G28" s="76">
        <v>107269000</v>
      </c>
      <c r="H28" s="77">
        <v>77617000</v>
      </c>
      <c r="I28" s="79">
        <f t="shared" si="1"/>
        <v>184886000</v>
      </c>
      <c r="J28" s="76">
        <v>15738437</v>
      </c>
      <c r="K28" s="77">
        <v>7654987</v>
      </c>
      <c r="L28" s="77">
        <f t="shared" si="2"/>
        <v>23393424</v>
      </c>
      <c r="M28" s="39">
        <f t="shared" si="3"/>
        <v>0.12652890970652186</v>
      </c>
      <c r="N28" s="104">
        <v>18081649</v>
      </c>
      <c r="O28" s="105">
        <v>5853343</v>
      </c>
      <c r="P28" s="106">
        <f t="shared" si="4"/>
        <v>23934992</v>
      </c>
      <c r="Q28" s="39">
        <f t="shared" si="5"/>
        <v>0.12945810932141968</v>
      </c>
      <c r="R28" s="104">
        <v>0</v>
      </c>
      <c r="S28" s="106">
        <v>0</v>
      </c>
      <c r="T28" s="106">
        <f t="shared" si="6"/>
        <v>0</v>
      </c>
      <c r="U28" s="39">
        <f t="shared" si="7"/>
        <v>0</v>
      </c>
      <c r="V28" s="104">
        <v>0</v>
      </c>
      <c r="W28" s="106">
        <v>0</v>
      </c>
      <c r="X28" s="106">
        <f t="shared" si="8"/>
        <v>0</v>
      </c>
      <c r="Y28" s="39">
        <f t="shared" si="9"/>
        <v>0</v>
      </c>
      <c r="Z28" s="76">
        <f t="shared" si="10"/>
        <v>33820086</v>
      </c>
      <c r="AA28" s="77">
        <f t="shared" si="11"/>
        <v>13508330</v>
      </c>
      <c r="AB28" s="77">
        <f t="shared" si="12"/>
        <v>47328416</v>
      </c>
      <c r="AC28" s="39">
        <f t="shared" si="13"/>
        <v>0.2559870190279415</v>
      </c>
      <c r="AD28" s="76">
        <v>19659279</v>
      </c>
      <c r="AE28" s="77">
        <v>13025633</v>
      </c>
      <c r="AF28" s="77">
        <f t="shared" si="14"/>
        <v>32684912</v>
      </c>
      <c r="AG28" s="39">
        <f t="shared" si="15"/>
        <v>0.32184223443187926</v>
      </c>
      <c r="AH28" s="39">
        <f t="shared" si="16"/>
        <v>-0.2677051723437407</v>
      </c>
      <c r="AI28" s="12">
        <v>189456409</v>
      </c>
      <c r="AJ28" s="12">
        <v>142607089</v>
      </c>
      <c r="AK28" s="12">
        <v>60975074</v>
      </c>
      <c r="AL28" s="12"/>
    </row>
    <row r="29" spans="1:38" s="13" customFormat="1" ht="12.75">
      <c r="A29" s="29" t="s">
        <v>96</v>
      </c>
      <c r="B29" s="59" t="s">
        <v>223</v>
      </c>
      <c r="C29" s="131" t="s">
        <v>224</v>
      </c>
      <c r="D29" s="76">
        <v>111892442</v>
      </c>
      <c r="E29" s="77">
        <v>40276461</v>
      </c>
      <c r="F29" s="78">
        <f t="shared" si="0"/>
        <v>152168903</v>
      </c>
      <c r="G29" s="76">
        <v>111892442</v>
      </c>
      <c r="H29" s="77">
        <v>40276461</v>
      </c>
      <c r="I29" s="79">
        <f t="shared" si="1"/>
        <v>152168903</v>
      </c>
      <c r="J29" s="76">
        <v>35356680</v>
      </c>
      <c r="K29" s="77">
        <v>12238927</v>
      </c>
      <c r="L29" s="77">
        <f t="shared" si="2"/>
        <v>47595607</v>
      </c>
      <c r="M29" s="39">
        <f t="shared" si="3"/>
        <v>0.31278142946197096</v>
      </c>
      <c r="N29" s="104">
        <v>40201882</v>
      </c>
      <c r="O29" s="105">
        <v>6839703</v>
      </c>
      <c r="P29" s="106">
        <f t="shared" si="4"/>
        <v>47041585</v>
      </c>
      <c r="Q29" s="39">
        <f t="shared" si="5"/>
        <v>0.30914059359421153</v>
      </c>
      <c r="R29" s="104">
        <v>0</v>
      </c>
      <c r="S29" s="106">
        <v>0</v>
      </c>
      <c r="T29" s="106">
        <f t="shared" si="6"/>
        <v>0</v>
      </c>
      <c r="U29" s="39">
        <f t="shared" si="7"/>
        <v>0</v>
      </c>
      <c r="V29" s="104">
        <v>0</v>
      </c>
      <c r="W29" s="106">
        <v>0</v>
      </c>
      <c r="X29" s="106">
        <f t="shared" si="8"/>
        <v>0</v>
      </c>
      <c r="Y29" s="39">
        <f t="shared" si="9"/>
        <v>0</v>
      </c>
      <c r="Z29" s="76">
        <f t="shared" si="10"/>
        <v>75558562</v>
      </c>
      <c r="AA29" s="77">
        <f t="shared" si="11"/>
        <v>19078630</v>
      </c>
      <c r="AB29" s="77">
        <f t="shared" si="12"/>
        <v>94637192</v>
      </c>
      <c r="AC29" s="39">
        <f t="shared" si="13"/>
        <v>0.6219220230561825</v>
      </c>
      <c r="AD29" s="76">
        <v>36228506</v>
      </c>
      <c r="AE29" s="77">
        <v>5627666</v>
      </c>
      <c r="AF29" s="77">
        <f t="shared" si="14"/>
        <v>41856172</v>
      </c>
      <c r="AG29" s="39">
        <f t="shared" si="15"/>
        <v>0.4313153444655402</v>
      </c>
      <c r="AH29" s="39">
        <f t="shared" si="16"/>
        <v>0.12388646052008778</v>
      </c>
      <c r="AI29" s="12">
        <v>178335589</v>
      </c>
      <c r="AJ29" s="12">
        <v>179657494</v>
      </c>
      <c r="AK29" s="12">
        <v>76918876</v>
      </c>
      <c r="AL29" s="12"/>
    </row>
    <row r="30" spans="1:38" s="13" customFormat="1" ht="12.75">
      <c r="A30" s="29" t="s">
        <v>115</v>
      </c>
      <c r="B30" s="59" t="s">
        <v>225</v>
      </c>
      <c r="C30" s="131" t="s">
        <v>226</v>
      </c>
      <c r="D30" s="76">
        <v>66180051</v>
      </c>
      <c r="E30" s="77">
        <v>13000000</v>
      </c>
      <c r="F30" s="79">
        <f t="shared" si="0"/>
        <v>79180051</v>
      </c>
      <c r="G30" s="76">
        <v>66180051</v>
      </c>
      <c r="H30" s="77">
        <v>13000000</v>
      </c>
      <c r="I30" s="79">
        <f t="shared" si="1"/>
        <v>79180051</v>
      </c>
      <c r="J30" s="76">
        <v>18611680</v>
      </c>
      <c r="K30" s="77">
        <v>1534925</v>
      </c>
      <c r="L30" s="77">
        <f t="shared" si="2"/>
        <v>20146605</v>
      </c>
      <c r="M30" s="39">
        <f t="shared" si="3"/>
        <v>0.2544404145433046</v>
      </c>
      <c r="N30" s="104">
        <v>14651690</v>
      </c>
      <c r="O30" s="105">
        <v>712256</v>
      </c>
      <c r="P30" s="106">
        <f t="shared" si="4"/>
        <v>15363946</v>
      </c>
      <c r="Q30" s="39">
        <f t="shared" si="5"/>
        <v>0.1940380917410624</v>
      </c>
      <c r="R30" s="104">
        <v>0</v>
      </c>
      <c r="S30" s="106">
        <v>0</v>
      </c>
      <c r="T30" s="106">
        <f t="shared" si="6"/>
        <v>0</v>
      </c>
      <c r="U30" s="39">
        <f t="shared" si="7"/>
        <v>0</v>
      </c>
      <c r="V30" s="104">
        <v>0</v>
      </c>
      <c r="W30" s="106">
        <v>0</v>
      </c>
      <c r="X30" s="106">
        <f t="shared" si="8"/>
        <v>0</v>
      </c>
      <c r="Y30" s="39">
        <f t="shared" si="9"/>
        <v>0</v>
      </c>
      <c r="Z30" s="76">
        <f t="shared" si="10"/>
        <v>33263370</v>
      </c>
      <c r="AA30" s="77">
        <f t="shared" si="11"/>
        <v>2247181</v>
      </c>
      <c r="AB30" s="77">
        <f t="shared" si="12"/>
        <v>35510551</v>
      </c>
      <c r="AC30" s="39">
        <f t="shared" si="13"/>
        <v>0.44847850628436703</v>
      </c>
      <c r="AD30" s="76">
        <v>17332396</v>
      </c>
      <c r="AE30" s="77">
        <v>606884</v>
      </c>
      <c r="AF30" s="77">
        <f t="shared" si="14"/>
        <v>17939280</v>
      </c>
      <c r="AG30" s="39">
        <f t="shared" si="15"/>
        <v>0.6039986199984173</v>
      </c>
      <c r="AH30" s="39">
        <f t="shared" si="16"/>
        <v>-0.1435583813843142</v>
      </c>
      <c r="AI30" s="12">
        <v>64054999</v>
      </c>
      <c r="AJ30" s="12">
        <v>78179282</v>
      </c>
      <c r="AK30" s="12">
        <v>38689131</v>
      </c>
      <c r="AL30" s="12"/>
    </row>
    <row r="31" spans="1:38" s="55" customFormat="1" ht="12.75">
      <c r="A31" s="60"/>
      <c r="B31" s="61" t="s">
        <v>227</v>
      </c>
      <c r="C31" s="135"/>
      <c r="D31" s="80">
        <f>SUM(D24:D30)</f>
        <v>2262258290</v>
      </c>
      <c r="E31" s="81">
        <f>SUM(E24:E30)</f>
        <v>771735291</v>
      </c>
      <c r="F31" s="89">
        <f t="shared" si="0"/>
        <v>3033993581</v>
      </c>
      <c r="G31" s="80">
        <f>SUM(G24:G30)</f>
        <v>2262258290</v>
      </c>
      <c r="H31" s="81">
        <f>SUM(H24:H30)</f>
        <v>771735291</v>
      </c>
      <c r="I31" s="82">
        <f t="shared" si="1"/>
        <v>3033993581</v>
      </c>
      <c r="J31" s="80">
        <f>SUM(J24:J30)</f>
        <v>468795516</v>
      </c>
      <c r="K31" s="81">
        <f>SUM(K24:K30)</f>
        <v>100516993</v>
      </c>
      <c r="L31" s="81">
        <f t="shared" si="2"/>
        <v>569312509</v>
      </c>
      <c r="M31" s="43">
        <f t="shared" si="3"/>
        <v>0.18764459904109468</v>
      </c>
      <c r="N31" s="110">
        <f>SUM(N24:N30)</f>
        <v>448172846</v>
      </c>
      <c r="O31" s="111">
        <f>SUM(O24:O30)</f>
        <v>129685399</v>
      </c>
      <c r="P31" s="112">
        <f t="shared" si="4"/>
        <v>577858245</v>
      </c>
      <c r="Q31" s="43">
        <f t="shared" si="5"/>
        <v>0.1904612615592742</v>
      </c>
      <c r="R31" s="110">
        <f>SUM(R24:R30)</f>
        <v>0</v>
      </c>
      <c r="S31" s="112">
        <f>SUM(S24:S30)</f>
        <v>0</v>
      </c>
      <c r="T31" s="112">
        <f t="shared" si="6"/>
        <v>0</v>
      </c>
      <c r="U31" s="43">
        <f t="shared" si="7"/>
        <v>0</v>
      </c>
      <c r="V31" s="110">
        <f>SUM(V24:V30)</f>
        <v>0</v>
      </c>
      <c r="W31" s="112">
        <f>SUM(W24:W30)</f>
        <v>0</v>
      </c>
      <c r="X31" s="112">
        <f t="shared" si="8"/>
        <v>0</v>
      </c>
      <c r="Y31" s="43">
        <f t="shared" si="9"/>
        <v>0</v>
      </c>
      <c r="Z31" s="80">
        <f t="shared" si="10"/>
        <v>916968362</v>
      </c>
      <c r="AA31" s="81">
        <f t="shared" si="11"/>
        <v>230202392</v>
      </c>
      <c r="AB31" s="81">
        <f t="shared" si="12"/>
        <v>1147170754</v>
      </c>
      <c r="AC31" s="43">
        <f t="shared" si="13"/>
        <v>0.3781058606003689</v>
      </c>
      <c r="AD31" s="80">
        <f>SUM(AD24:AD30)</f>
        <v>373981462</v>
      </c>
      <c r="AE31" s="81">
        <f>SUM(AE24:AE30)</f>
        <v>128228974</v>
      </c>
      <c r="AF31" s="81">
        <f t="shared" si="14"/>
        <v>502210436</v>
      </c>
      <c r="AG31" s="43">
        <f t="shared" si="15"/>
        <v>0.35913549713177745</v>
      </c>
      <c r="AH31" s="43">
        <f t="shared" si="16"/>
        <v>0.15062970336203851</v>
      </c>
      <c r="AI31" s="62">
        <f>SUM(AI24:AI30)</f>
        <v>2825945280</v>
      </c>
      <c r="AJ31" s="62">
        <f>SUM(AJ24:AJ30)</f>
        <v>2621267200</v>
      </c>
      <c r="AK31" s="62">
        <f>SUM(AK24:AK30)</f>
        <v>1014897263</v>
      </c>
      <c r="AL31" s="62"/>
    </row>
    <row r="32" spans="1:38" s="13" customFormat="1" ht="12.75">
      <c r="A32" s="29" t="s">
        <v>96</v>
      </c>
      <c r="B32" s="59" t="s">
        <v>228</v>
      </c>
      <c r="C32" s="131" t="s">
        <v>229</v>
      </c>
      <c r="D32" s="76">
        <v>439462347</v>
      </c>
      <c r="E32" s="77">
        <v>110007000</v>
      </c>
      <c r="F32" s="78">
        <f t="shared" si="0"/>
        <v>549469347</v>
      </c>
      <c r="G32" s="76">
        <v>439462347</v>
      </c>
      <c r="H32" s="77">
        <v>110007000</v>
      </c>
      <c r="I32" s="79">
        <f t="shared" si="1"/>
        <v>549469347</v>
      </c>
      <c r="J32" s="76">
        <v>54830938</v>
      </c>
      <c r="K32" s="77">
        <v>16819301</v>
      </c>
      <c r="L32" s="77">
        <f t="shared" si="2"/>
        <v>71650239</v>
      </c>
      <c r="M32" s="39">
        <f t="shared" si="3"/>
        <v>0.13039897383029084</v>
      </c>
      <c r="N32" s="104">
        <v>122845260</v>
      </c>
      <c r="O32" s="105">
        <v>2890757</v>
      </c>
      <c r="P32" s="106">
        <f t="shared" si="4"/>
        <v>125736017</v>
      </c>
      <c r="Q32" s="39">
        <f t="shared" si="5"/>
        <v>0.22883172225438084</v>
      </c>
      <c r="R32" s="104">
        <v>0</v>
      </c>
      <c r="S32" s="106">
        <v>0</v>
      </c>
      <c r="T32" s="106">
        <f t="shared" si="6"/>
        <v>0</v>
      </c>
      <c r="U32" s="39">
        <f t="shared" si="7"/>
        <v>0</v>
      </c>
      <c r="V32" s="104">
        <v>0</v>
      </c>
      <c r="W32" s="106">
        <v>0</v>
      </c>
      <c r="X32" s="106">
        <f t="shared" si="8"/>
        <v>0</v>
      </c>
      <c r="Y32" s="39">
        <f t="shared" si="9"/>
        <v>0</v>
      </c>
      <c r="Z32" s="76">
        <f t="shared" si="10"/>
        <v>177676198</v>
      </c>
      <c r="AA32" s="77">
        <f t="shared" si="11"/>
        <v>19710058</v>
      </c>
      <c r="AB32" s="77">
        <f t="shared" si="12"/>
        <v>197386256</v>
      </c>
      <c r="AC32" s="39">
        <f t="shared" si="13"/>
        <v>0.3592306960846717</v>
      </c>
      <c r="AD32" s="76">
        <v>78040901</v>
      </c>
      <c r="AE32" s="77">
        <v>5139622</v>
      </c>
      <c r="AF32" s="77">
        <f t="shared" si="14"/>
        <v>83180523</v>
      </c>
      <c r="AG32" s="39">
        <f t="shared" si="15"/>
        <v>0.2861139144023237</v>
      </c>
      <c r="AH32" s="39">
        <f t="shared" si="16"/>
        <v>0.511604068659198</v>
      </c>
      <c r="AI32" s="12">
        <v>546426165</v>
      </c>
      <c r="AJ32" s="12">
        <v>546426165</v>
      </c>
      <c r="AK32" s="12">
        <v>156340129</v>
      </c>
      <c r="AL32" s="12"/>
    </row>
    <row r="33" spans="1:38" s="13" customFormat="1" ht="12.75">
      <c r="A33" s="29" t="s">
        <v>96</v>
      </c>
      <c r="B33" s="59" t="s">
        <v>230</v>
      </c>
      <c r="C33" s="131" t="s">
        <v>231</v>
      </c>
      <c r="D33" s="76">
        <v>417854860</v>
      </c>
      <c r="E33" s="77">
        <v>83428000</v>
      </c>
      <c r="F33" s="78">
        <f t="shared" si="0"/>
        <v>501282860</v>
      </c>
      <c r="G33" s="76">
        <v>417854860</v>
      </c>
      <c r="H33" s="77">
        <v>83428000</v>
      </c>
      <c r="I33" s="79">
        <f t="shared" si="1"/>
        <v>501282860</v>
      </c>
      <c r="J33" s="76">
        <v>20976648</v>
      </c>
      <c r="K33" s="77">
        <v>0</v>
      </c>
      <c r="L33" s="77">
        <f t="shared" si="2"/>
        <v>20976648</v>
      </c>
      <c r="M33" s="39">
        <f t="shared" si="3"/>
        <v>0.04184593105776647</v>
      </c>
      <c r="N33" s="104">
        <v>0</v>
      </c>
      <c r="O33" s="105">
        <v>0</v>
      </c>
      <c r="P33" s="106">
        <f t="shared" si="4"/>
        <v>0</v>
      </c>
      <c r="Q33" s="39">
        <f t="shared" si="5"/>
        <v>0</v>
      </c>
      <c r="R33" s="104">
        <v>0</v>
      </c>
      <c r="S33" s="106">
        <v>0</v>
      </c>
      <c r="T33" s="106">
        <f t="shared" si="6"/>
        <v>0</v>
      </c>
      <c r="U33" s="39">
        <f t="shared" si="7"/>
        <v>0</v>
      </c>
      <c r="V33" s="104">
        <v>0</v>
      </c>
      <c r="W33" s="106">
        <v>0</v>
      </c>
      <c r="X33" s="106">
        <f t="shared" si="8"/>
        <v>0</v>
      </c>
      <c r="Y33" s="39">
        <f t="shared" si="9"/>
        <v>0</v>
      </c>
      <c r="Z33" s="76">
        <f t="shared" si="10"/>
        <v>20976648</v>
      </c>
      <c r="AA33" s="77">
        <f t="shared" si="11"/>
        <v>0</v>
      </c>
      <c r="AB33" s="77">
        <f t="shared" si="12"/>
        <v>20976648</v>
      </c>
      <c r="AC33" s="39">
        <f t="shared" si="13"/>
        <v>0.04184593105776647</v>
      </c>
      <c r="AD33" s="76">
        <v>79713343</v>
      </c>
      <c r="AE33" s="77">
        <v>3532144</v>
      </c>
      <c r="AF33" s="77">
        <f t="shared" si="14"/>
        <v>83245487</v>
      </c>
      <c r="AG33" s="39">
        <f t="shared" si="15"/>
        <v>0.3355498219013291</v>
      </c>
      <c r="AH33" s="39">
        <f t="shared" si="16"/>
        <v>-1</v>
      </c>
      <c r="AI33" s="12">
        <v>421702754</v>
      </c>
      <c r="AJ33" s="12">
        <v>430847774</v>
      </c>
      <c r="AK33" s="12">
        <v>141502284</v>
      </c>
      <c r="AL33" s="12"/>
    </row>
    <row r="34" spans="1:38" s="13" customFormat="1" ht="12.75">
      <c r="A34" s="29" t="s">
        <v>96</v>
      </c>
      <c r="B34" s="59" t="s">
        <v>232</v>
      </c>
      <c r="C34" s="131" t="s">
        <v>233</v>
      </c>
      <c r="D34" s="76">
        <v>662131220</v>
      </c>
      <c r="E34" s="77">
        <v>278227290</v>
      </c>
      <c r="F34" s="78">
        <f t="shared" si="0"/>
        <v>940358510</v>
      </c>
      <c r="G34" s="76">
        <v>662131220</v>
      </c>
      <c r="H34" s="77">
        <v>133169410</v>
      </c>
      <c r="I34" s="79">
        <f t="shared" si="1"/>
        <v>795300630</v>
      </c>
      <c r="J34" s="76">
        <v>118998069</v>
      </c>
      <c r="K34" s="77">
        <v>7715780</v>
      </c>
      <c r="L34" s="77">
        <f t="shared" si="2"/>
        <v>126713849</v>
      </c>
      <c r="M34" s="39">
        <f t="shared" si="3"/>
        <v>0.1347505740124583</v>
      </c>
      <c r="N34" s="104">
        <v>126475272</v>
      </c>
      <c r="O34" s="105">
        <v>7913018</v>
      </c>
      <c r="P34" s="106">
        <f t="shared" si="4"/>
        <v>134388290</v>
      </c>
      <c r="Q34" s="39">
        <f t="shared" si="5"/>
        <v>0.14291176032426187</v>
      </c>
      <c r="R34" s="104">
        <v>0</v>
      </c>
      <c r="S34" s="106">
        <v>0</v>
      </c>
      <c r="T34" s="106">
        <f t="shared" si="6"/>
        <v>0</v>
      </c>
      <c r="U34" s="39">
        <f t="shared" si="7"/>
        <v>0</v>
      </c>
      <c r="V34" s="104">
        <v>0</v>
      </c>
      <c r="W34" s="106">
        <v>0</v>
      </c>
      <c r="X34" s="106">
        <f t="shared" si="8"/>
        <v>0</v>
      </c>
      <c r="Y34" s="39">
        <f t="shared" si="9"/>
        <v>0</v>
      </c>
      <c r="Z34" s="76">
        <f t="shared" si="10"/>
        <v>245473341</v>
      </c>
      <c r="AA34" s="77">
        <f t="shared" si="11"/>
        <v>15628798</v>
      </c>
      <c r="AB34" s="77">
        <f t="shared" si="12"/>
        <v>261102139</v>
      </c>
      <c r="AC34" s="39">
        <f t="shared" si="13"/>
        <v>0.27766233433672016</v>
      </c>
      <c r="AD34" s="76">
        <v>92958955</v>
      </c>
      <c r="AE34" s="77">
        <v>7190972</v>
      </c>
      <c r="AF34" s="77">
        <f t="shared" si="14"/>
        <v>100149927</v>
      </c>
      <c r="AG34" s="39">
        <f t="shared" si="15"/>
        <v>0.21751200792284117</v>
      </c>
      <c r="AH34" s="39">
        <f t="shared" si="16"/>
        <v>0.3418710729564487</v>
      </c>
      <c r="AI34" s="12">
        <v>928222570</v>
      </c>
      <c r="AJ34" s="12">
        <v>701788720</v>
      </c>
      <c r="AK34" s="12">
        <v>201899555</v>
      </c>
      <c r="AL34" s="12"/>
    </row>
    <row r="35" spans="1:38" s="13" customFormat="1" ht="12.75">
      <c r="A35" s="29" t="s">
        <v>96</v>
      </c>
      <c r="B35" s="59" t="s">
        <v>234</v>
      </c>
      <c r="C35" s="131" t="s">
        <v>235</v>
      </c>
      <c r="D35" s="76">
        <v>162344434</v>
      </c>
      <c r="E35" s="77">
        <v>37738000</v>
      </c>
      <c r="F35" s="78">
        <f t="shared" si="0"/>
        <v>200082434</v>
      </c>
      <c r="G35" s="76">
        <v>162344434</v>
      </c>
      <c r="H35" s="77">
        <v>37738000</v>
      </c>
      <c r="I35" s="79">
        <f t="shared" si="1"/>
        <v>200082434</v>
      </c>
      <c r="J35" s="76">
        <v>40962346</v>
      </c>
      <c r="K35" s="77">
        <v>15246288</v>
      </c>
      <c r="L35" s="77">
        <f t="shared" si="2"/>
        <v>56208634</v>
      </c>
      <c r="M35" s="39">
        <f t="shared" si="3"/>
        <v>0.28092738016171875</v>
      </c>
      <c r="N35" s="104">
        <v>47578747</v>
      </c>
      <c r="O35" s="105">
        <v>11470065</v>
      </c>
      <c r="P35" s="106">
        <f t="shared" si="4"/>
        <v>59048812</v>
      </c>
      <c r="Q35" s="39">
        <f t="shared" si="5"/>
        <v>0.295122419392399</v>
      </c>
      <c r="R35" s="104">
        <v>0</v>
      </c>
      <c r="S35" s="106">
        <v>0</v>
      </c>
      <c r="T35" s="106">
        <f t="shared" si="6"/>
        <v>0</v>
      </c>
      <c r="U35" s="39">
        <f t="shared" si="7"/>
        <v>0</v>
      </c>
      <c r="V35" s="104">
        <v>0</v>
      </c>
      <c r="W35" s="106">
        <v>0</v>
      </c>
      <c r="X35" s="106">
        <f t="shared" si="8"/>
        <v>0</v>
      </c>
      <c r="Y35" s="39">
        <f t="shared" si="9"/>
        <v>0</v>
      </c>
      <c r="Z35" s="76">
        <f t="shared" si="10"/>
        <v>88541093</v>
      </c>
      <c r="AA35" s="77">
        <f t="shared" si="11"/>
        <v>26716353</v>
      </c>
      <c r="AB35" s="77">
        <f t="shared" si="12"/>
        <v>115257446</v>
      </c>
      <c r="AC35" s="39">
        <f t="shared" si="13"/>
        <v>0.5760497995541177</v>
      </c>
      <c r="AD35" s="76">
        <v>32737352</v>
      </c>
      <c r="AE35" s="77">
        <v>9518854</v>
      </c>
      <c r="AF35" s="77">
        <f t="shared" si="14"/>
        <v>42256206</v>
      </c>
      <c r="AG35" s="39">
        <f t="shared" si="15"/>
        <v>0.6597023950069072</v>
      </c>
      <c r="AH35" s="39">
        <f t="shared" si="16"/>
        <v>0.3973997570913015</v>
      </c>
      <c r="AI35" s="12">
        <v>150231216</v>
      </c>
      <c r="AJ35" s="12">
        <v>173241000</v>
      </c>
      <c r="AK35" s="12">
        <v>99107893</v>
      </c>
      <c r="AL35" s="12"/>
    </row>
    <row r="36" spans="1:38" s="13" customFormat="1" ht="12.75">
      <c r="A36" s="29" t="s">
        <v>115</v>
      </c>
      <c r="B36" s="59" t="s">
        <v>236</v>
      </c>
      <c r="C36" s="131" t="s">
        <v>237</v>
      </c>
      <c r="D36" s="76">
        <v>212395830</v>
      </c>
      <c r="E36" s="77">
        <v>6435000</v>
      </c>
      <c r="F36" s="78">
        <f t="shared" si="0"/>
        <v>218830830</v>
      </c>
      <c r="G36" s="76">
        <v>212395830</v>
      </c>
      <c r="H36" s="77">
        <v>6435000</v>
      </c>
      <c r="I36" s="79">
        <f t="shared" si="1"/>
        <v>218830830</v>
      </c>
      <c r="J36" s="76">
        <v>26831276</v>
      </c>
      <c r="K36" s="77">
        <v>57448</v>
      </c>
      <c r="L36" s="77">
        <f t="shared" si="2"/>
        <v>26888724</v>
      </c>
      <c r="M36" s="39">
        <f t="shared" si="3"/>
        <v>0.12287447797003741</v>
      </c>
      <c r="N36" s="104">
        <v>37163692</v>
      </c>
      <c r="O36" s="105">
        <v>1933867</v>
      </c>
      <c r="P36" s="106">
        <f t="shared" si="4"/>
        <v>39097559</v>
      </c>
      <c r="Q36" s="39">
        <f t="shared" si="5"/>
        <v>0.1786656797856134</v>
      </c>
      <c r="R36" s="104">
        <v>0</v>
      </c>
      <c r="S36" s="106">
        <v>0</v>
      </c>
      <c r="T36" s="106">
        <f t="shared" si="6"/>
        <v>0</v>
      </c>
      <c r="U36" s="39">
        <f t="shared" si="7"/>
        <v>0</v>
      </c>
      <c r="V36" s="104">
        <v>0</v>
      </c>
      <c r="W36" s="106">
        <v>0</v>
      </c>
      <c r="X36" s="106">
        <f t="shared" si="8"/>
        <v>0</v>
      </c>
      <c r="Y36" s="39">
        <f t="shared" si="9"/>
        <v>0</v>
      </c>
      <c r="Z36" s="76">
        <f t="shared" si="10"/>
        <v>63994968</v>
      </c>
      <c r="AA36" s="77">
        <f t="shared" si="11"/>
        <v>1991315</v>
      </c>
      <c r="AB36" s="77">
        <f t="shared" si="12"/>
        <v>65986283</v>
      </c>
      <c r="AC36" s="39">
        <f t="shared" si="13"/>
        <v>0.3015401577556508</v>
      </c>
      <c r="AD36" s="76">
        <v>27951704</v>
      </c>
      <c r="AE36" s="77">
        <v>395372</v>
      </c>
      <c r="AF36" s="77">
        <f t="shared" si="14"/>
        <v>28347076</v>
      </c>
      <c r="AG36" s="39">
        <f t="shared" si="15"/>
        <v>0.23351481332161148</v>
      </c>
      <c r="AH36" s="39">
        <f t="shared" si="16"/>
        <v>0.3792448646202522</v>
      </c>
      <c r="AI36" s="12">
        <v>230054750</v>
      </c>
      <c r="AJ36" s="12">
        <v>243776275</v>
      </c>
      <c r="AK36" s="12">
        <v>53721192</v>
      </c>
      <c r="AL36" s="12"/>
    </row>
    <row r="37" spans="1:38" s="55" customFormat="1" ht="12.75">
      <c r="A37" s="60"/>
      <c r="B37" s="61" t="s">
        <v>238</v>
      </c>
      <c r="C37" s="135"/>
      <c r="D37" s="80">
        <f>SUM(D32:D36)</f>
        <v>1894188691</v>
      </c>
      <c r="E37" s="81">
        <f>SUM(E32:E36)</f>
        <v>515835290</v>
      </c>
      <c r="F37" s="82">
        <f t="shared" si="0"/>
        <v>2410023981</v>
      </c>
      <c r="G37" s="80">
        <f>SUM(G32:G36)</f>
        <v>1894188691</v>
      </c>
      <c r="H37" s="81">
        <f>SUM(H32:H36)</f>
        <v>370777410</v>
      </c>
      <c r="I37" s="89">
        <f t="shared" si="1"/>
        <v>2264966101</v>
      </c>
      <c r="J37" s="80">
        <f>SUM(J32:J36)</f>
        <v>262599277</v>
      </c>
      <c r="K37" s="91">
        <f>SUM(K32:K36)</f>
        <v>39838817</v>
      </c>
      <c r="L37" s="81">
        <f t="shared" si="2"/>
        <v>302438094</v>
      </c>
      <c r="M37" s="43">
        <f t="shared" si="3"/>
        <v>0.12549173634135719</v>
      </c>
      <c r="N37" s="110">
        <f>SUM(N32:N36)</f>
        <v>334062971</v>
      </c>
      <c r="O37" s="111">
        <f>SUM(O32:O36)</f>
        <v>24207707</v>
      </c>
      <c r="P37" s="112">
        <f t="shared" si="4"/>
        <v>358270678</v>
      </c>
      <c r="Q37" s="43">
        <f t="shared" si="5"/>
        <v>0.1486585531200156</v>
      </c>
      <c r="R37" s="110">
        <f>SUM(R32:R36)</f>
        <v>0</v>
      </c>
      <c r="S37" s="112">
        <f>SUM(S32:S36)</f>
        <v>0</v>
      </c>
      <c r="T37" s="112">
        <f t="shared" si="6"/>
        <v>0</v>
      </c>
      <c r="U37" s="43">
        <f t="shared" si="7"/>
        <v>0</v>
      </c>
      <c r="V37" s="110">
        <f>SUM(V32:V36)</f>
        <v>0</v>
      </c>
      <c r="W37" s="112">
        <f>SUM(W32:W36)</f>
        <v>0</v>
      </c>
      <c r="X37" s="112">
        <f t="shared" si="8"/>
        <v>0</v>
      </c>
      <c r="Y37" s="43">
        <f t="shared" si="9"/>
        <v>0</v>
      </c>
      <c r="Z37" s="80">
        <f t="shared" si="10"/>
        <v>596662248</v>
      </c>
      <c r="AA37" s="81">
        <f t="shared" si="11"/>
        <v>64046524</v>
      </c>
      <c r="AB37" s="81">
        <f t="shared" si="12"/>
        <v>660708772</v>
      </c>
      <c r="AC37" s="43">
        <f t="shared" si="13"/>
        <v>0.27415028946137276</v>
      </c>
      <c r="AD37" s="80">
        <f>SUM(AD32:AD36)</f>
        <v>311402255</v>
      </c>
      <c r="AE37" s="81">
        <f>SUM(AE32:AE36)</f>
        <v>25776964</v>
      </c>
      <c r="AF37" s="81">
        <f t="shared" si="14"/>
        <v>337179219</v>
      </c>
      <c r="AG37" s="43">
        <f t="shared" si="15"/>
        <v>0.2866381081303962</v>
      </c>
      <c r="AH37" s="43">
        <f t="shared" si="16"/>
        <v>0.06255266579759167</v>
      </c>
      <c r="AI37" s="62">
        <f>SUM(AI32:AI36)</f>
        <v>2276637455</v>
      </c>
      <c r="AJ37" s="62">
        <f>SUM(AJ32:AJ36)</f>
        <v>2096079934</v>
      </c>
      <c r="AK37" s="62">
        <f>SUM(AK32:AK36)</f>
        <v>652571053</v>
      </c>
      <c r="AL37" s="62"/>
    </row>
    <row r="38" spans="1:38" s="55" customFormat="1" ht="12.75">
      <c r="A38" s="60"/>
      <c r="B38" s="61" t="s">
        <v>239</v>
      </c>
      <c r="C38" s="135"/>
      <c r="D38" s="80">
        <f>SUM(D9,D11:D15,D17:D22,D24:D30,D32:D36)</f>
        <v>10293962258</v>
      </c>
      <c r="E38" s="81">
        <f>SUM(E9,E11:E15,E17:E22,E24:E30,E32:E36)</f>
        <v>2630520617</v>
      </c>
      <c r="F38" s="82">
        <f t="shared" si="0"/>
        <v>12924482875</v>
      </c>
      <c r="G38" s="80">
        <f>SUM(G9,G11:G15,G17:G22,G24:G30,G32:G36)</f>
        <v>10293747976</v>
      </c>
      <c r="H38" s="81">
        <f>SUM(H9,H11:H15,H17:H22,H24:H30,H32:H36)</f>
        <v>2466944737</v>
      </c>
      <c r="I38" s="89">
        <f t="shared" si="1"/>
        <v>12760692713</v>
      </c>
      <c r="J38" s="80">
        <f>SUM(J9,J11:J15,J17:J22,J24:J30,J32:J36)</f>
        <v>2006996093</v>
      </c>
      <c r="K38" s="91">
        <f>SUM(K9,K11:K15,K17:K22,K24:K30,K32:K36)</f>
        <v>355369120</v>
      </c>
      <c r="L38" s="81">
        <f t="shared" si="2"/>
        <v>2362365213</v>
      </c>
      <c r="M38" s="43">
        <f t="shared" si="3"/>
        <v>0.18278218446709033</v>
      </c>
      <c r="N38" s="110">
        <f>SUM(N9,N11:N15,N17:N22,N24:N30,N32:N36)</f>
        <v>2051325851</v>
      </c>
      <c r="O38" s="111">
        <f>SUM(O9,O11:O15,O17:O22,O24:O30,O32:O36)</f>
        <v>391852092</v>
      </c>
      <c r="P38" s="112">
        <f t="shared" si="4"/>
        <v>2443177943</v>
      </c>
      <c r="Q38" s="43">
        <f t="shared" si="5"/>
        <v>0.18903487022493345</v>
      </c>
      <c r="R38" s="110">
        <f>SUM(R9,R11:R15,R17:R22,R24:R30,R32:R36)</f>
        <v>0</v>
      </c>
      <c r="S38" s="112">
        <f>SUM(S9,S11:S15,S17:S22,S24:S30,S32:S36)</f>
        <v>0</v>
      </c>
      <c r="T38" s="112">
        <f t="shared" si="6"/>
        <v>0</v>
      </c>
      <c r="U38" s="43">
        <f t="shared" si="7"/>
        <v>0</v>
      </c>
      <c r="V38" s="110">
        <f>SUM(V9,V11:V15,V17:V22,V24:V30,V32:V36)</f>
        <v>0</v>
      </c>
      <c r="W38" s="112">
        <f>SUM(W9,W11:W15,W17:W22,W24:W30,W32:W36)</f>
        <v>0</v>
      </c>
      <c r="X38" s="112">
        <f t="shared" si="8"/>
        <v>0</v>
      </c>
      <c r="Y38" s="43">
        <f t="shared" si="9"/>
        <v>0</v>
      </c>
      <c r="Z38" s="80">
        <f t="shared" si="10"/>
        <v>4058321944</v>
      </c>
      <c r="AA38" s="81">
        <f t="shared" si="11"/>
        <v>747221212</v>
      </c>
      <c r="AB38" s="81">
        <f t="shared" si="12"/>
        <v>4805543156</v>
      </c>
      <c r="AC38" s="43">
        <f t="shared" si="13"/>
        <v>0.3718170546920238</v>
      </c>
      <c r="AD38" s="80">
        <f>SUM(AD9,AD11:AD15,AD17:AD22,AD24:AD30,AD32:AD36)</f>
        <v>1756600984</v>
      </c>
      <c r="AE38" s="81">
        <f>SUM(AE9,AE11:AE15,AE17:AE22,AE24:AE30,AE32:AE36)</f>
        <v>367745764</v>
      </c>
      <c r="AF38" s="81">
        <f t="shared" si="14"/>
        <v>2124346748</v>
      </c>
      <c r="AG38" s="43">
        <f t="shared" si="15"/>
        <v>0.3770143657925398</v>
      </c>
      <c r="AH38" s="43">
        <f t="shared" si="16"/>
        <v>0.15008434724706254</v>
      </c>
      <c r="AI38" s="62">
        <f>SUM(AI9,AI11:AI15,AI17:AI22,AI24:AI30,AI32:AI36)</f>
        <v>11331065693</v>
      </c>
      <c r="AJ38" s="62">
        <f>SUM(AJ9,AJ11:AJ15,AJ17:AJ22,AJ24:AJ30,AJ32:AJ36)</f>
        <v>11448629097</v>
      </c>
      <c r="AK38" s="62">
        <f>SUM(AK9,AK11:AK15,AK17:AK22,AK24:AK30,AK32:AK36)</f>
        <v>4271974546</v>
      </c>
      <c r="AL38" s="62"/>
    </row>
    <row r="39" spans="1:38" s="13" customFormat="1" ht="12.75">
      <c r="A39" s="63"/>
      <c r="B39" s="64"/>
      <c r="C39" s="65"/>
      <c r="D39" s="92"/>
      <c r="E39" s="92"/>
      <c r="F39" s="93"/>
      <c r="G39" s="94"/>
      <c r="H39" s="92"/>
      <c r="I39" s="95"/>
      <c r="J39" s="94"/>
      <c r="K39" s="96"/>
      <c r="L39" s="92"/>
      <c r="M39" s="69"/>
      <c r="N39" s="94"/>
      <c r="O39" s="96"/>
      <c r="P39" s="92"/>
      <c r="Q39" s="69"/>
      <c r="R39" s="94"/>
      <c r="S39" s="96"/>
      <c r="T39" s="92"/>
      <c r="U39" s="69"/>
      <c r="V39" s="94"/>
      <c r="W39" s="96"/>
      <c r="X39" s="92"/>
      <c r="Y39" s="69"/>
      <c r="Z39" s="94"/>
      <c r="AA39" s="96"/>
      <c r="AB39" s="92"/>
      <c r="AC39" s="69"/>
      <c r="AD39" s="94"/>
      <c r="AE39" s="92"/>
      <c r="AF39" s="92"/>
      <c r="AG39" s="69"/>
      <c r="AH39" s="69"/>
      <c r="AI39" s="12"/>
      <c r="AJ39" s="12"/>
      <c r="AK39" s="12"/>
      <c r="AL39" s="12"/>
    </row>
    <row r="40" spans="1:38" s="13" customFormat="1" ht="12.75">
      <c r="A40" s="12"/>
      <c r="B40" s="56"/>
      <c r="C40" s="133"/>
      <c r="D40" s="87"/>
      <c r="E40" s="87"/>
      <c r="F40" s="87"/>
      <c r="G40" s="87"/>
      <c r="H40" s="87"/>
      <c r="I40" s="87"/>
      <c r="J40" s="87"/>
      <c r="K40" s="87"/>
      <c r="L40" s="87"/>
      <c r="M40" s="12"/>
      <c r="N40" s="87"/>
      <c r="O40" s="87"/>
      <c r="P40" s="87"/>
      <c r="Q40" s="12"/>
      <c r="R40" s="87"/>
      <c r="S40" s="87"/>
      <c r="T40" s="87"/>
      <c r="U40" s="12"/>
      <c r="V40" s="87"/>
      <c r="W40" s="87"/>
      <c r="X40" s="87"/>
      <c r="Y40" s="12"/>
      <c r="Z40" s="87"/>
      <c r="AA40" s="87"/>
      <c r="AB40" s="87"/>
      <c r="AC40" s="12"/>
      <c r="AD40" s="87"/>
      <c r="AE40" s="87"/>
      <c r="AF40" s="87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8515625" style="3" customWidth="1"/>
    <col min="14" max="16" width="10.7109375" style="3" customWidth="1"/>
    <col min="17" max="17" width="7.421875" style="3" customWidth="1"/>
    <col min="18" max="25" width="10.7109375" style="3" hidden="1" customWidth="1"/>
    <col min="26" max="28" width="10.7109375" style="3" customWidth="1"/>
    <col min="29" max="29" width="9.8515625" style="3" customWidth="1"/>
    <col min="30" max="32" width="10.7109375" style="3" customWidth="1"/>
    <col min="33" max="33" width="10.421875" style="3" customWidth="1"/>
    <col min="34" max="34" width="8.0039062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24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9" t="s">
        <v>43</v>
      </c>
      <c r="C9" s="131" t="s">
        <v>44</v>
      </c>
      <c r="D9" s="76">
        <v>21151308313</v>
      </c>
      <c r="E9" s="77">
        <v>2374785485</v>
      </c>
      <c r="F9" s="78">
        <f>$D9+$E9</f>
        <v>23526093798</v>
      </c>
      <c r="G9" s="76">
        <v>20908641059</v>
      </c>
      <c r="H9" s="77">
        <v>2374785485</v>
      </c>
      <c r="I9" s="79">
        <f>$G9+$H9</f>
        <v>23283426544</v>
      </c>
      <c r="J9" s="76">
        <v>5299873611</v>
      </c>
      <c r="K9" s="77">
        <v>186036582</v>
      </c>
      <c r="L9" s="77">
        <f>$J9+$K9</f>
        <v>5485910193</v>
      </c>
      <c r="M9" s="39">
        <f>IF($F9=0,0,$L9/$F9)</f>
        <v>0.23318406532351615</v>
      </c>
      <c r="N9" s="104">
        <v>4566956994</v>
      </c>
      <c r="O9" s="105">
        <v>377235287</v>
      </c>
      <c r="P9" s="106">
        <f>$N9+$O9</f>
        <v>4944192281</v>
      </c>
      <c r="Q9" s="39">
        <f>IF($F9=0,0,$P9/$F9)</f>
        <v>0.21015780704828763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9866830605</v>
      </c>
      <c r="AA9" s="77">
        <f>$K9+$O9</f>
        <v>563271869</v>
      </c>
      <c r="AB9" s="77">
        <f>$Z9+$AA9</f>
        <v>10430102474</v>
      </c>
      <c r="AC9" s="39">
        <f>IF($F9=0,0,$AB9/$F9)</f>
        <v>0.4433418723718038</v>
      </c>
      <c r="AD9" s="76">
        <v>4442746695</v>
      </c>
      <c r="AE9" s="77">
        <v>376226424</v>
      </c>
      <c r="AF9" s="77">
        <f>$AD9+$AE9</f>
        <v>4818973119</v>
      </c>
      <c r="AG9" s="39">
        <f>IF($AI9=0,0,$AK9/$AI9)</f>
        <v>0.48295583143103354</v>
      </c>
      <c r="AH9" s="39">
        <f>IF($AF9=0,0,(($P9/$AF9)-1))</f>
        <v>0.02598461516755357</v>
      </c>
      <c r="AI9" s="12">
        <v>20760815382</v>
      </c>
      <c r="AJ9" s="12">
        <v>21444771174</v>
      </c>
      <c r="AK9" s="12">
        <v>10026556854</v>
      </c>
      <c r="AL9" s="12"/>
    </row>
    <row r="10" spans="1:38" s="13" customFormat="1" ht="12.75">
      <c r="A10" s="29" t="s">
        <v>94</v>
      </c>
      <c r="B10" s="59" t="s">
        <v>47</v>
      </c>
      <c r="C10" s="131" t="s">
        <v>48</v>
      </c>
      <c r="D10" s="76">
        <v>28561967681</v>
      </c>
      <c r="E10" s="77">
        <v>3722199000</v>
      </c>
      <c r="F10" s="79">
        <f aca="true" t="shared" si="0" ref="F10:F24">$D10+$E10</f>
        <v>32284166681</v>
      </c>
      <c r="G10" s="76">
        <v>28561967681</v>
      </c>
      <c r="H10" s="77">
        <v>3722199000</v>
      </c>
      <c r="I10" s="79">
        <f aca="true" t="shared" si="1" ref="I10:I24">$G10+$H10</f>
        <v>32284166681</v>
      </c>
      <c r="J10" s="76">
        <v>7559673411</v>
      </c>
      <c r="K10" s="77">
        <v>314777401</v>
      </c>
      <c r="L10" s="77">
        <f aca="true" t="shared" si="2" ref="L10:L24">$J10+$K10</f>
        <v>7874450812</v>
      </c>
      <c r="M10" s="39">
        <f aca="true" t="shared" si="3" ref="M10:M24">IF($F10=0,0,$L10/$F10)</f>
        <v>0.24391061072777517</v>
      </c>
      <c r="N10" s="104">
        <v>6879850692</v>
      </c>
      <c r="O10" s="105">
        <v>654510412</v>
      </c>
      <c r="P10" s="106">
        <f aca="true" t="shared" si="4" ref="P10:P24">$N10+$O10</f>
        <v>7534361104</v>
      </c>
      <c r="Q10" s="39">
        <f aca="true" t="shared" si="5" ref="Q10:Q24">IF($F10=0,0,$P10/$F10)</f>
        <v>0.2333763537540571</v>
      </c>
      <c r="R10" s="104">
        <v>0</v>
      </c>
      <c r="S10" s="106">
        <v>0</v>
      </c>
      <c r="T10" s="106">
        <f aca="true" t="shared" si="6" ref="T10:T24">$R10+$S10</f>
        <v>0</v>
      </c>
      <c r="U10" s="39">
        <f aca="true" t="shared" si="7" ref="U10:U24">IF($I10=0,0,$T10/$I10)</f>
        <v>0</v>
      </c>
      <c r="V10" s="104">
        <v>0</v>
      </c>
      <c r="W10" s="106">
        <v>0</v>
      </c>
      <c r="X10" s="106">
        <f aca="true" t="shared" si="8" ref="X10:X24">$V10+$W10</f>
        <v>0</v>
      </c>
      <c r="Y10" s="39">
        <f aca="true" t="shared" si="9" ref="Y10:Y24">IF($I10=0,0,$X10/$I10)</f>
        <v>0</v>
      </c>
      <c r="Z10" s="76">
        <f aca="true" t="shared" si="10" ref="Z10:Z24">$J10+$N10</f>
        <v>14439524103</v>
      </c>
      <c r="AA10" s="77">
        <f aca="true" t="shared" si="11" ref="AA10:AA24">$K10+$O10</f>
        <v>969287813</v>
      </c>
      <c r="AB10" s="77">
        <f aca="true" t="shared" si="12" ref="AB10:AB24">$Z10+$AA10</f>
        <v>15408811916</v>
      </c>
      <c r="AC10" s="39">
        <f aca="true" t="shared" si="13" ref="AC10:AC24">IF($F10=0,0,$AB10/$F10)</f>
        <v>0.4772869644818323</v>
      </c>
      <c r="AD10" s="76">
        <v>6312652337</v>
      </c>
      <c r="AE10" s="77">
        <v>672499049</v>
      </c>
      <c r="AF10" s="77">
        <f aca="true" t="shared" si="14" ref="AF10:AF24">$AD10+$AE10</f>
        <v>6985151386</v>
      </c>
      <c r="AG10" s="39">
        <f aca="true" t="shared" si="15" ref="AG10:AG24">IF($AI10=0,0,$AK10/$AI10)</f>
        <v>0.47966761558524673</v>
      </c>
      <c r="AH10" s="39">
        <f aca="true" t="shared" si="16" ref="AH10:AH24">IF($AF10=0,0,(($P10/$AF10)-1))</f>
        <v>0.07862531356167235</v>
      </c>
      <c r="AI10" s="12">
        <v>28354002720</v>
      </c>
      <c r="AJ10" s="12">
        <v>29883940797</v>
      </c>
      <c r="AK10" s="12">
        <v>13600496877</v>
      </c>
      <c r="AL10" s="12"/>
    </row>
    <row r="11" spans="1:38" s="13" customFormat="1" ht="12.75">
      <c r="A11" s="29" t="s">
        <v>94</v>
      </c>
      <c r="B11" s="59" t="s">
        <v>53</v>
      </c>
      <c r="C11" s="131" t="s">
        <v>54</v>
      </c>
      <c r="D11" s="76">
        <v>18218843639</v>
      </c>
      <c r="E11" s="77">
        <v>3185417550</v>
      </c>
      <c r="F11" s="78">
        <f t="shared" si="0"/>
        <v>21404261189</v>
      </c>
      <c r="G11" s="76">
        <v>18218843639</v>
      </c>
      <c r="H11" s="77">
        <v>3185417550</v>
      </c>
      <c r="I11" s="79">
        <f t="shared" si="1"/>
        <v>21404261189</v>
      </c>
      <c r="J11" s="76">
        <v>3927308367</v>
      </c>
      <c r="K11" s="77">
        <v>365946388</v>
      </c>
      <c r="L11" s="77">
        <f t="shared" si="2"/>
        <v>4293254755</v>
      </c>
      <c r="M11" s="39">
        <f t="shared" si="3"/>
        <v>0.20057944149954468</v>
      </c>
      <c r="N11" s="104">
        <v>4338167167</v>
      </c>
      <c r="O11" s="105">
        <v>551535703</v>
      </c>
      <c r="P11" s="106">
        <f t="shared" si="4"/>
        <v>4889702870</v>
      </c>
      <c r="Q11" s="39">
        <f t="shared" si="5"/>
        <v>0.22844530006543268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8265475534</v>
      </c>
      <c r="AA11" s="77">
        <f t="shared" si="11"/>
        <v>917482091</v>
      </c>
      <c r="AB11" s="77">
        <f t="shared" si="12"/>
        <v>9182957625</v>
      </c>
      <c r="AC11" s="39">
        <f t="shared" si="13"/>
        <v>0.4290247415649774</v>
      </c>
      <c r="AD11" s="76">
        <v>3285627636</v>
      </c>
      <c r="AE11" s="77">
        <v>454666734</v>
      </c>
      <c r="AF11" s="77">
        <f t="shared" si="14"/>
        <v>3740294370</v>
      </c>
      <c r="AG11" s="39">
        <f t="shared" si="15"/>
        <v>0.4128354847631174</v>
      </c>
      <c r="AH11" s="39">
        <f t="shared" si="16"/>
        <v>0.3073042884589856</v>
      </c>
      <c r="AI11" s="12">
        <v>18026695218</v>
      </c>
      <c r="AJ11" s="12">
        <v>17563155699</v>
      </c>
      <c r="AK11" s="12">
        <v>7442059459</v>
      </c>
      <c r="AL11" s="12"/>
    </row>
    <row r="12" spans="1:38" s="55" customFormat="1" ht="12.75">
      <c r="A12" s="60"/>
      <c r="B12" s="61" t="s">
        <v>95</v>
      </c>
      <c r="C12" s="135"/>
      <c r="D12" s="80">
        <f>SUM(D9:D11)</f>
        <v>67932119633</v>
      </c>
      <c r="E12" s="81">
        <f>SUM(E9:E11)</f>
        <v>9282402035</v>
      </c>
      <c r="F12" s="89">
        <f t="shared" si="0"/>
        <v>77214521668</v>
      </c>
      <c r="G12" s="80">
        <f>SUM(G9:G11)</f>
        <v>67689452379</v>
      </c>
      <c r="H12" s="81">
        <f>SUM(H9:H11)</f>
        <v>9282402035</v>
      </c>
      <c r="I12" s="82">
        <f t="shared" si="1"/>
        <v>76971854414</v>
      </c>
      <c r="J12" s="80">
        <f>SUM(J9:J11)</f>
        <v>16786855389</v>
      </c>
      <c r="K12" s="81">
        <f>SUM(K9:K11)</f>
        <v>866760371</v>
      </c>
      <c r="L12" s="81">
        <f t="shared" si="2"/>
        <v>17653615760</v>
      </c>
      <c r="M12" s="43">
        <f t="shared" si="3"/>
        <v>0.22863077279563315</v>
      </c>
      <c r="N12" s="110">
        <f>SUM(N9:N11)</f>
        <v>15784974853</v>
      </c>
      <c r="O12" s="111">
        <f>SUM(O9:O11)</f>
        <v>1583281402</v>
      </c>
      <c r="P12" s="112">
        <f t="shared" si="4"/>
        <v>17368256255</v>
      </c>
      <c r="Q12" s="43">
        <f t="shared" si="5"/>
        <v>0.22493510132301867</v>
      </c>
      <c r="R12" s="110">
        <f>SUM(R9:R11)</f>
        <v>0</v>
      </c>
      <c r="S12" s="112">
        <f>SUM(S9:S11)</f>
        <v>0</v>
      </c>
      <c r="T12" s="112">
        <f t="shared" si="6"/>
        <v>0</v>
      </c>
      <c r="U12" s="43">
        <f t="shared" si="7"/>
        <v>0</v>
      </c>
      <c r="V12" s="110">
        <f>SUM(V9:V11)</f>
        <v>0</v>
      </c>
      <c r="W12" s="112">
        <f>SUM(W9:W11)</f>
        <v>0</v>
      </c>
      <c r="X12" s="112">
        <f t="shared" si="8"/>
        <v>0</v>
      </c>
      <c r="Y12" s="43">
        <f t="shared" si="9"/>
        <v>0</v>
      </c>
      <c r="Z12" s="80">
        <f t="shared" si="10"/>
        <v>32571830242</v>
      </c>
      <c r="AA12" s="81">
        <f t="shared" si="11"/>
        <v>2450041773</v>
      </c>
      <c r="AB12" s="81">
        <f t="shared" si="12"/>
        <v>35021872015</v>
      </c>
      <c r="AC12" s="43">
        <f t="shared" si="13"/>
        <v>0.4535658741186518</v>
      </c>
      <c r="AD12" s="80">
        <f>SUM(AD9:AD11)</f>
        <v>14041026668</v>
      </c>
      <c r="AE12" s="81">
        <f>SUM(AE9:AE11)</f>
        <v>1503392207</v>
      </c>
      <c r="AF12" s="81">
        <f t="shared" si="14"/>
        <v>15544418875</v>
      </c>
      <c r="AG12" s="43">
        <f t="shared" si="15"/>
        <v>0.4627407345128336</v>
      </c>
      <c r="AH12" s="43">
        <f t="shared" si="16"/>
        <v>0.11733068921175738</v>
      </c>
      <c r="AI12" s="62">
        <f>SUM(AI9:AI11)</f>
        <v>67141513320</v>
      </c>
      <c r="AJ12" s="62">
        <f>SUM(AJ9:AJ11)</f>
        <v>68891867670</v>
      </c>
      <c r="AK12" s="62">
        <f>SUM(AK9:AK11)</f>
        <v>31069113190</v>
      </c>
      <c r="AL12" s="62"/>
    </row>
    <row r="13" spans="1:38" s="13" customFormat="1" ht="12.75">
      <c r="A13" s="29" t="s">
        <v>96</v>
      </c>
      <c r="B13" s="59" t="s">
        <v>62</v>
      </c>
      <c r="C13" s="131" t="s">
        <v>63</v>
      </c>
      <c r="D13" s="76">
        <v>3362656834</v>
      </c>
      <c r="E13" s="77">
        <v>303245535</v>
      </c>
      <c r="F13" s="78">
        <f t="shared" si="0"/>
        <v>3665902369</v>
      </c>
      <c r="G13" s="76">
        <v>3362656834</v>
      </c>
      <c r="H13" s="77">
        <v>303245535</v>
      </c>
      <c r="I13" s="79">
        <f t="shared" si="1"/>
        <v>3665902369</v>
      </c>
      <c r="J13" s="76">
        <v>772532717</v>
      </c>
      <c r="K13" s="77">
        <v>16664991</v>
      </c>
      <c r="L13" s="77">
        <f t="shared" si="2"/>
        <v>789197708</v>
      </c>
      <c r="M13" s="39">
        <f t="shared" si="3"/>
        <v>0.21528061267362136</v>
      </c>
      <c r="N13" s="104">
        <v>677047440</v>
      </c>
      <c r="O13" s="105">
        <v>50066529</v>
      </c>
      <c r="P13" s="106">
        <f t="shared" si="4"/>
        <v>727113969</v>
      </c>
      <c r="Q13" s="39">
        <f t="shared" si="5"/>
        <v>0.19834515374678272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1449580157</v>
      </c>
      <c r="AA13" s="77">
        <f t="shared" si="11"/>
        <v>66731520</v>
      </c>
      <c r="AB13" s="77">
        <f t="shared" si="12"/>
        <v>1516311677</v>
      </c>
      <c r="AC13" s="39">
        <f t="shared" si="13"/>
        <v>0.4136257664204041</v>
      </c>
      <c r="AD13" s="76">
        <v>658567408</v>
      </c>
      <c r="AE13" s="77">
        <v>63302123</v>
      </c>
      <c r="AF13" s="77">
        <f t="shared" si="14"/>
        <v>721869531</v>
      </c>
      <c r="AG13" s="39">
        <f t="shared" si="15"/>
        <v>0.3711037657391757</v>
      </c>
      <c r="AH13" s="39">
        <f t="shared" si="16"/>
        <v>0.007265077378643348</v>
      </c>
      <c r="AI13" s="12">
        <v>3555193091</v>
      </c>
      <c r="AJ13" s="12">
        <v>3555193091</v>
      </c>
      <c r="AK13" s="12">
        <v>1319345544</v>
      </c>
      <c r="AL13" s="12"/>
    </row>
    <row r="14" spans="1:38" s="13" customFormat="1" ht="12.75">
      <c r="A14" s="29" t="s">
        <v>96</v>
      </c>
      <c r="B14" s="59" t="s">
        <v>240</v>
      </c>
      <c r="C14" s="131" t="s">
        <v>241</v>
      </c>
      <c r="D14" s="76">
        <v>549765673</v>
      </c>
      <c r="E14" s="77">
        <v>41524000</v>
      </c>
      <c r="F14" s="78">
        <f t="shared" si="0"/>
        <v>591289673</v>
      </c>
      <c r="G14" s="76">
        <v>549765673</v>
      </c>
      <c r="H14" s="77">
        <v>41524000</v>
      </c>
      <c r="I14" s="79">
        <f t="shared" si="1"/>
        <v>591289673</v>
      </c>
      <c r="J14" s="76">
        <v>89575803</v>
      </c>
      <c r="K14" s="77">
        <v>1097140</v>
      </c>
      <c r="L14" s="77">
        <f t="shared" si="2"/>
        <v>90672943</v>
      </c>
      <c r="M14" s="39">
        <f t="shared" si="3"/>
        <v>0.1533477534622865</v>
      </c>
      <c r="N14" s="104">
        <v>113996025</v>
      </c>
      <c r="O14" s="105">
        <v>6595094</v>
      </c>
      <c r="P14" s="106">
        <f t="shared" si="4"/>
        <v>120591119</v>
      </c>
      <c r="Q14" s="39">
        <f t="shared" si="5"/>
        <v>0.20394592448767493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203571828</v>
      </c>
      <c r="AA14" s="77">
        <f t="shared" si="11"/>
        <v>7692234</v>
      </c>
      <c r="AB14" s="77">
        <f t="shared" si="12"/>
        <v>211264062</v>
      </c>
      <c r="AC14" s="39">
        <f t="shared" si="13"/>
        <v>0.3572936779499614</v>
      </c>
      <c r="AD14" s="76">
        <v>97233036</v>
      </c>
      <c r="AE14" s="77">
        <v>12901219</v>
      </c>
      <c r="AF14" s="77">
        <f t="shared" si="14"/>
        <v>110134255</v>
      </c>
      <c r="AG14" s="39">
        <f t="shared" si="15"/>
        <v>0.39359117252723974</v>
      </c>
      <c r="AH14" s="39">
        <f t="shared" si="16"/>
        <v>0.09494651777505547</v>
      </c>
      <c r="AI14" s="12">
        <v>518660428</v>
      </c>
      <c r="AJ14" s="12">
        <v>676804331</v>
      </c>
      <c r="AK14" s="12">
        <v>204140166</v>
      </c>
      <c r="AL14" s="12"/>
    </row>
    <row r="15" spans="1:38" s="13" customFormat="1" ht="12.75">
      <c r="A15" s="29" t="s">
        <v>96</v>
      </c>
      <c r="B15" s="59" t="s">
        <v>242</v>
      </c>
      <c r="C15" s="131" t="s">
        <v>243</v>
      </c>
      <c r="D15" s="76">
        <v>390316444</v>
      </c>
      <c r="E15" s="77">
        <v>0</v>
      </c>
      <c r="F15" s="78">
        <f t="shared" si="0"/>
        <v>390316444</v>
      </c>
      <c r="G15" s="76">
        <v>390316444</v>
      </c>
      <c r="H15" s="77">
        <v>0</v>
      </c>
      <c r="I15" s="79">
        <f t="shared" si="1"/>
        <v>390316444</v>
      </c>
      <c r="J15" s="76">
        <v>117346678</v>
      </c>
      <c r="K15" s="77">
        <v>6659726</v>
      </c>
      <c r="L15" s="77">
        <f t="shared" si="2"/>
        <v>124006404</v>
      </c>
      <c r="M15" s="39">
        <f t="shared" si="3"/>
        <v>0.3177073523451141</v>
      </c>
      <c r="N15" s="104">
        <v>90727907</v>
      </c>
      <c r="O15" s="105">
        <v>14402259</v>
      </c>
      <c r="P15" s="106">
        <f t="shared" si="4"/>
        <v>105130166</v>
      </c>
      <c r="Q15" s="39">
        <f t="shared" si="5"/>
        <v>0.26934598225638684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208074585</v>
      </c>
      <c r="AA15" s="77">
        <f t="shared" si="11"/>
        <v>21061985</v>
      </c>
      <c r="AB15" s="77">
        <f t="shared" si="12"/>
        <v>229136570</v>
      </c>
      <c r="AC15" s="39">
        <f t="shared" si="13"/>
        <v>0.5870533346015009</v>
      </c>
      <c r="AD15" s="76">
        <v>68248683</v>
      </c>
      <c r="AE15" s="77">
        <v>21387276</v>
      </c>
      <c r="AF15" s="77">
        <f t="shared" si="14"/>
        <v>89635959</v>
      </c>
      <c r="AG15" s="39">
        <f t="shared" si="15"/>
        <v>0.4455650995019161</v>
      </c>
      <c r="AH15" s="39">
        <f t="shared" si="16"/>
        <v>0.17285704501694465</v>
      </c>
      <c r="AI15" s="12">
        <v>424070326</v>
      </c>
      <c r="AJ15" s="12">
        <v>424070326</v>
      </c>
      <c r="AK15" s="12">
        <v>188950937</v>
      </c>
      <c r="AL15" s="12"/>
    </row>
    <row r="16" spans="1:38" s="13" customFormat="1" ht="12.75">
      <c r="A16" s="29" t="s">
        <v>115</v>
      </c>
      <c r="B16" s="59" t="s">
        <v>244</v>
      </c>
      <c r="C16" s="131" t="s">
        <v>245</v>
      </c>
      <c r="D16" s="76">
        <v>354050736</v>
      </c>
      <c r="E16" s="77">
        <v>65200450</v>
      </c>
      <c r="F16" s="78">
        <f t="shared" si="0"/>
        <v>419251186</v>
      </c>
      <c r="G16" s="76">
        <v>354050736</v>
      </c>
      <c r="H16" s="77">
        <v>65200450</v>
      </c>
      <c r="I16" s="79">
        <f t="shared" si="1"/>
        <v>419251186</v>
      </c>
      <c r="J16" s="76">
        <v>60692661</v>
      </c>
      <c r="K16" s="77">
        <v>3972179</v>
      </c>
      <c r="L16" s="77">
        <f t="shared" si="2"/>
        <v>64664840</v>
      </c>
      <c r="M16" s="39">
        <f t="shared" si="3"/>
        <v>0.15423889582032094</v>
      </c>
      <c r="N16" s="104">
        <v>52536339</v>
      </c>
      <c r="O16" s="105">
        <v>3812606</v>
      </c>
      <c r="P16" s="106">
        <f t="shared" si="4"/>
        <v>56348945</v>
      </c>
      <c r="Q16" s="39">
        <f t="shared" si="5"/>
        <v>0.13440378198476938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113229000</v>
      </c>
      <c r="AA16" s="77">
        <f t="shared" si="11"/>
        <v>7784785</v>
      </c>
      <c r="AB16" s="77">
        <f t="shared" si="12"/>
        <v>121013785</v>
      </c>
      <c r="AC16" s="39">
        <f t="shared" si="13"/>
        <v>0.28864267780509034</v>
      </c>
      <c r="AD16" s="76">
        <v>88668698</v>
      </c>
      <c r="AE16" s="77">
        <v>8890908</v>
      </c>
      <c r="AF16" s="77">
        <f t="shared" si="14"/>
        <v>97559606</v>
      </c>
      <c r="AG16" s="39">
        <f t="shared" si="15"/>
        <v>0.5569850934091728</v>
      </c>
      <c r="AH16" s="39">
        <f t="shared" si="16"/>
        <v>-0.42241520532585997</v>
      </c>
      <c r="AI16" s="12">
        <v>325263238</v>
      </c>
      <c r="AJ16" s="12">
        <v>325263238</v>
      </c>
      <c r="AK16" s="12">
        <v>181166775</v>
      </c>
      <c r="AL16" s="12"/>
    </row>
    <row r="17" spans="1:38" s="55" customFormat="1" ht="12.75">
      <c r="A17" s="60"/>
      <c r="B17" s="61" t="s">
        <v>246</v>
      </c>
      <c r="C17" s="135"/>
      <c r="D17" s="80">
        <f>SUM(D13:D16)</f>
        <v>4656789687</v>
      </c>
      <c r="E17" s="81">
        <f>SUM(E13:E16)</f>
        <v>409969985</v>
      </c>
      <c r="F17" s="89">
        <f t="shared" si="0"/>
        <v>5066759672</v>
      </c>
      <c r="G17" s="80">
        <f>SUM(G13:G16)</f>
        <v>4656789687</v>
      </c>
      <c r="H17" s="81">
        <f>SUM(H13:H16)</f>
        <v>409969985</v>
      </c>
      <c r="I17" s="82">
        <f t="shared" si="1"/>
        <v>5066759672</v>
      </c>
      <c r="J17" s="80">
        <f>SUM(J13:J16)</f>
        <v>1040147859</v>
      </c>
      <c r="K17" s="81">
        <f>SUM(K13:K16)</f>
        <v>28394036</v>
      </c>
      <c r="L17" s="81">
        <f t="shared" si="2"/>
        <v>1068541895</v>
      </c>
      <c r="M17" s="43">
        <f t="shared" si="3"/>
        <v>0.21089255543439164</v>
      </c>
      <c r="N17" s="110">
        <f>SUM(N13:N16)</f>
        <v>934307711</v>
      </c>
      <c r="O17" s="111">
        <f>SUM(O13:O16)</f>
        <v>74876488</v>
      </c>
      <c r="P17" s="112">
        <f t="shared" si="4"/>
        <v>1009184199</v>
      </c>
      <c r="Q17" s="43">
        <f t="shared" si="5"/>
        <v>0.19917743574398608</v>
      </c>
      <c r="R17" s="110">
        <f>SUM(R13:R16)</f>
        <v>0</v>
      </c>
      <c r="S17" s="112">
        <f>SUM(S13:S16)</f>
        <v>0</v>
      </c>
      <c r="T17" s="112">
        <f t="shared" si="6"/>
        <v>0</v>
      </c>
      <c r="U17" s="43">
        <f t="shared" si="7"/>
        <v>0</v>
      </c>
      <c r="V17" s="110">
        <f>SUM(V13:V16)</f>
        <v>0</v>
      </c>
      <c r="W17" s="112">
        <f>SUM(W13:W16)</f>
        <v>0</v>
      </c>
      <c r="X17" s="112">
        <f t="shared" si="8"/>
        <v>0</v>
      </c>
      <c r="Y17" s="43">
        <f t="shared" si="9"/>
        <v>0</v>
      </c>
      <c r="Z17" s="80">
        <f t="shared" si="10"/>
        <v>1974455570</v>
      </c>
      <c r="AA17" s="81">
        <f t="shared" si="11"/>
        <v>103270524</v>
      </c>
      <c r="AB17" s="81">
        <f t="shared" si="12"/>
        <v>2077726094</v>
      </c>
      <c r="AC17" s="43">
        <f t="shared" si="13"/>
        <v>0.4100699911783777</v>
      </c>
      <c r="AD17" s="80">
        <f>SUM(AD13:AD16)</f>
        <v>912717825</v>
      </c>
      <c r="AE17" s="81">
        <f>SUM(AE13:AE16)</f>
        <v>106481526</v>
      </c>
      <c r="AF17" s="81">
        <f t="shared" si="14"/>
        <v>1019199351</v>
      </c>
      <c r="AG17" s="43">
        <f t="shared" si="15"/>
        <v>0.3926041825485624</v>
      </c>
      <c r="AH17" s="43">
        <f t="shared" si="16"/>
        <v>-0.009826489773736125</v>
      </c>
      <c r="AI17" s="62">
        <f>SUM(AI13:AI16)</f>
        <v>4823187083</v>
      </c>
      <c r="AJ17" s="62">
        <f>SUM(AJ13:AJ16)</f>
        <v>4981330986</v>
      </c>
      <c r="AK17" s="62">
        <f>SUM(AK13:AK16)</f>
        <v>1893603422</v>
      </c>
      <c r="AL17" s="62"/>
    </row>
    <row r="18" spans="1:38" s="13" customFormat="1" ht="12.75">
      <c r="A18" s="29" t="s">
        <v>96</v>
      </c>
      <c r="B18" s="59" t="s">
        <v>74</v>
      </c>
      <c r="C18" s="131" t="s">
        <v>75</v>
      </c>
      <c r="D18" s="76">
        <v>1374612047</v>
      </c>
      <c r="E18" s="77">
        <v>226212769</v>
      </c>
      <c r="F18" s="78">
        <f t="shared" si="0"/>
        <v>1600824816</v>
      </c>
      <c r="G18" s="76">
        <v>1374612047</v>
      </c>
      <c r="H18" s="77">
        <v>226212769</v>
      </c>
      <c r="I18" s="79">
        <f t="shared" si="1"/>
        <v>1600824816</v>
      </c>
      <c r="J18" s="76">
        <v>321870128</v>
      </c>
      <c r="K18" s="77">
        <v>25772686</v>
      </c>
      <c r="L18" s="77">
        <f t="shared" si="2"/>
        <v>347642814</v>
      </c>
      <c r="M18" s="39">
        <f t="shared" si="3"/>
        <v>0.21716480811976618</v>
      </c>
      <c r="N18" s="104">
        <v>362908982</v>
      </c>
      <c r="O18" s="105">
        <v>32584950</v>
      </c>
      <c r="P18" s="106">
        <f t="shared" si="4"/>
        <v>395493932</v>
      </c>
      <c r="Q18" s="39">
        <f t="shared" si="5"/>
        <v>0.2470563474823094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684779110</v>
      </c>
      <c r="AA18" s="77">
        <f t="shared" si="11"/>
        <v>58357636</v>
      </c>
      <c r="AB18" s="77">
        <f t="shared" si="12"/>
        <v>743136746</v>
      </c>
      <c r="AC18" s="39">
        <f t="shared" si="13"/>
        <v>0.46422115560207555</v>
      </c>
      <c r="AD18" s="76">
        <v>312710258</v>
      </c>
      <c r="AE18" s="77">
        <v>32176185</v>
      </c>
      <c r="AF18" s="77">
        <f t="shared" si="14"/>
        <v>344886443</v>
      </c>
      <c r="AG18" s="39">
        <f t="shared" si="15"/>
        <v>0.4108924559875722</v>
      </c>
      <c r="AH18" s="39">
        <f t="shared" si="16"/>
        <v>0.14673667239509314</v>
      </c>
      <c r="AI18" s="12">
        <v>1472162368</v>
      </c>
      <c r="AJ18" s="12">
        <v>1507930925</v>
      </c>
      <c r="AK18" s="12">
        <v>604900411</v>
      </c>
      <c r="AL18" s="12"/>
    </row>
    <row r="19" spans="1:38" s="13" customFormat="1" ht="12.75">
      <c r="A19" s="29" t="s">
        <v>96</v>
      </c>
      <c r="B19" s="59" t="s">
        <v>247</v>
      </c>
      <c r="C19" s="131" t="s">
        <v>248</v>
      </c>
      <c r="D19" s="76">
        <v>704449575</v>
      </c>
      <c r="E19" s="77">
        <v>112295824</v>
      </c>
      <c r="F19" s="78">
        <f t="shared" si="0"/>
        <v>816745399</v>
      </c>
      <c r="G19" s="76">
        <v>704449575</v>
      </c>
      <c r="H19" s="77">
        <v>112295824</v>
      </c>
      <c r="I19" s="79">
        <f t="shared" si="1"/>
        <v>816745399</v>
      </c>
      <c r="J19" s="76">
        <v>139860120</v>
      </c>
      <c r="K19" s="77">
        <v>6264782</v>
      </c>
      <c r="L19" s="77">
        <f t="shared" si="2"/>
        <v>146124902</v>
      </c>
      <c r="M19" s="39">
        <f t="shared" si="3"/>
        <v>0.17891120314716336</v>
      </c>
      <c r="N19" s="104">
        <v>145550882</v>
      </c>
      <c r="O19" s="105">
        <v>14259283</v>
      </c>
      <c r="P19" s="106">
        <f t="shared" si="4"/>
        <v>159810165</v>
      </c>
      <c r="Q19" s="39">
        <f t="shared" si="5"/>
        <v>0.19566705266496395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285411002</v>
      </c>
      <c r="AA19" s="77">
        <f t="shared" si="11"/>
        <v>20524065</v>
      </c>
      <c r="AB19" s="77">
        <f t="shared" si="12"/>
        <v>305935067</v>
      </c>
      <c r="AC19" s="39">
        <f t="shared" si="13"/>
        <v>0.37457825581212734</v>
      </c>
      <c r="AD19" s="76">
        <v>141149219</v>
      </c>
      <c r="AE19" s="77">
        <v>16672040</v>
      </c>
      <c r="AF19" s="77">
        <f t="shared" si="14"/>
        <v>157821259</v>
      </c>
      <c r="AG19" s="39">
        <f t="shared" si="15"/>
        <v>0.4087622202704442</v>
      </c>
      <c r="AH19" s="39">
        <f t="shared" si="16"/>
        <v>0.012602269254486265</v>
      </c>
      <c r="AI19" s="12">
        <v>704868402</v>
      </c>
      <c r="AJ19" s="12">
        <v>704868402</v>
      </c>
      <c r="AK19" s="12">
        <v>288123573</v>
      </c>
      <c r="AL19" s="12"/>
    </row>
    <row r="20" spans="1:38" s="13" customFormat="1" ht="12.75">
      <c r="A20" s="29" t="s">
        <v>96</v>
      </c>
      <c r="B20" s="59" t="s">
        <v>249</v>
      </c>
      <c r="C20" s="131" t="s">
        <v>250</v>
      </c>
      <c r="D20" s="76">
        <v>355442184</v>
      </c>
      <c r="E20" s="77">
        <v>93577792</v>
      </c>
      <c r="F20" s="78">
        <f t="shared" si="0"/>
        <v>449019976</v>
      </c>
      <c r="G20" s="76">
        <v>355442184</v>
      </c>
      <c r="H20" s="77">
        <v>93577792</v>
      </c>
      <c r="I20" s="79">
        <f t="shared" si="1"/>
        <v>449019976</v>
      </c>
      <c r="J20" s="76">
        <v>73226532</v>
      </c>
      <c r="K20" s="77">
        <v>4210898</v>
      </c>
      <c r="L20" s="77">
        <f t="shared" si="2"/>
        <v>77437430</v>
      </c>
      <c r="M20" s="39">
        <f t="shared" si="3"/>
        <v>0.17245876383905023</v>
      </c>
      <c r="N20" s="104">
        <v>76689906</v>
      </c>
      <c r="O20" s="105">
        <v>14521094</v>
      </c>
      <c r="P20" s="106">
        <f t="shared" si="4"/>
        <v>91211000</v>
      </c>
      <c r="Q20" s="39">
        <f t="shared" si="5"/>
        <v>0.20313350157054036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149916438</v>
      </c>
      <c r="AA20" s="77">
        <f t="shared" si="11"/>
        <v>18731992</v>
      </c>
      <c r="AB20" s="77">
        <f t="shared" si="12"/>
        <v>168648430</v>
      </c>
      <c r="AC20" s="39">
        <f t="shared" si="13"/>
        <v>0.3755922654095906</v>
      </c>
      <c r="AD20" s="76">
        <v>63776671</v>
      </c>
      <c r="AE20" s="77">
        <v>3527424</v>
      </c>
      <c r="AF20" s="77">
        <f t="shared" si="14"/>
        <v>67304095</v>
      </c>
      <c r="AG20" s="39">
        <f t="shared" si="15"/>
        <v>0.6985956412670048</v>
      </c>
      <c r="AH20" s="39">
        <f t="shared" si="16"/>
        <v>0.3552072871643248</v>
      </c>
      <c r="AI20" s="12">
        <v>218469037</v>
      </c>
      <c r="AJ20" s="12">
        <v>218469037</v>
      </c>
      <c r="AK20" s="12">
        <v>152621517</v>
      </c>
      <c r="AL20" s="12"/>
    </row>
    <row r="21" spans="1:38" s="13" customFormat="1" ht="12.75">
      <c r="A21" s="29" t="s">
        <v>96</v>
      </c>
      <c r="B21" s="59" t="s">
        <v>251</v>
      </c>
      <c r="C21" s="131" t="s">
        <v>252</v>
      </c>
      <c r="D21" s="76">
        <v>1336288878</v>
      </c>
      <c r="E21" s="77">
        <v>0</v>
      </c>
      <c r="F21" s="78">
        <f t="shared" si="0"/>
        <v>1336288878</v>
      </c>
      <c r="G21" s="76">
        <v>1336288878</v>
      </c>
      <c r="H21" s="77">
        <v>0</v>
      </c>
      <c r="I21" s="79">
        <f t="shared" si="1"/>
        <v>1336288878</v>
      </c>
      <c r="J21" s="76">
        <v>97222209</v>
      </c>
      <c r="K21" s="77">
        <v>9320635</v>
      </c>
      <c r="L21" s="77">
        <f t="shared" si="2"/>
        <v>106542844</v>
      </c>
      <c r="M21" s="39">
        <f t="shared" si="3"/>
        <v>0.07973039793570744</v>
      </c>
      <c r="N21" s="104">
        <v>153324352</v>
      </c>
      <c r="O21" s="105">
        <v>48245173</v>
      </c>
      <c r="P21" s="106">
        <f t="shared" si="4"/>
        <v>201569525</v>
      </c>
      <c r="Q21" s="39">
        <f t="shared" si="5"/>
        <v>0.15084277682658376</v>
      </c>
      <c r="R21" s="104">
        <v>0</v>
      </c>
      <c r="S21" s="106">
        <v>0</v>
      </c>
      <c r="T21" s="106">
        <f t="shared" si="6"/>
        <v>0</v>
      </c>
      <c r="U21" s="39">
        <f t="shared" si="7"/>
        <v>0</v>
      </c>
      <c r="V21" s="104">
        <v>0</v>
      </c>
      <c r="W21" s="106">
        <v>0</v>
      </c>
      <c r="X21" s="106">
        <f t="shared" si="8"/>
        <v>0</v>
      </c>
      <c r="Y21" s="39">
        <f t="shared" si="9"/>
        <v>0</v>
      </c>
      <c r="Z21" s="76">
        <f t="shared" si="10"/>
        <v>250546561</v>
      </c>
      <c r="AA21" s="77">
        <f t="shared" si="11"/>
        <v>57565808</v>
      </c>
      <c r="AB21" s="77">
        <f t="shared" si="12"/>
        <v>308112369</v>
      </c>
      <c r="AC21" s="39">
        <f t="shared" si="13"/>
        <v>0.2305731747622912</v>
      </c>
      <c r="AD21" s="76">
        <v>140287473</v>
      </c>
      <c r="AE21" s="77">
        <v>162404</v>
      </c>
      <c r="AF21" s="77">
        <f t="shared" si="14"/>
        <v>140449877</v>
      </c>
      <c r="AG21" s="39">
        <f t="shared" si="15"/>
        <v>0.22619236494533376</v>
      </c>
      <c r="AH21" s="39">
        <f t="shared" si="16"/>
        <v>0.43517053418281026</v>
      </c>
      <c r="AI21" s="12">
        <v>1110217434</v>
      </c>
      <c r="AJ21" s="12">
        <v>1110217434</v>
      </c>
      <c r="AK21" s="12">
        <v>251122707</v>
      </c>
      <c r="AL21" s="12"/>
    </row>
    <row r="22" spans="1:38" s="13" customFormat="1" ht="12.75">
      <c r="A22" s="29" t="s">
        <v>115</v>
      </c>
      <c r="B22" s="59" t="s">
        <v>253</v>
      </c>
      <c r="C22" s="131" t="s">
        <v>254</v>
      </c>
      <c r="D22" s="76">
        <v>252132300</v>
      </c>
      <c r="E22" s="77">
        <v>1000000</v>
      </c>
      <c r="F22" s="78">
        <f t="shared" si="0"/>
        <v>253132300</v>
      </c>
      <c r="G22" s="76">
        <v>252132300</v>
      </c>
      <c r="H22" s="77">
        <v>1000000</v>
      </c>
      <c r="I22" s="79">
        <f t="shared" si="1"/>
        <v>253132300</v>
      </c>
      <c r="J22" s="76">
        <v>59914286</v>
      </c>
      <c r="K22" s="77">
        <v>258515</v>
      </c>
      <c r="L22" s="77">
        <f t="shared" si="2"/>
        <v>60172801</v>
      </c>
      <c r="M22" s="39">
        <f t="shared" si="3"/>
        <v>0.23771285213305454</v>
      </c>
      <c r="N22" s="104">
        <v>56262374</v>
      </c>
      <c r="O22" s="105">
        <v>1357386</v>
      </c>
      <c r="P22" s="106">
        <f t="shared" si="4"/>
        <v>57619760</v>
      </c>
      <c r="Q22" s="39">
        <f t="shared" si="5"/>
        <v>0.22762705510122572</v>
      </c>
      <c r="R22" s="104">
        <v>0</v>
      </c>
      <c r="S22" s="106">
        <v>0</v>
      </c>
      <c r="T22" s="106">
        <f t="shared" si="6"/>
        <v>0</v>
      </c>
      <c r="U22" s="39">
        <f t="shared" si="7"/>
        <v>0</v>
      </c>
      <c r="V22" s="104">
        <v>0</v>
      </c>
      <c r="W22" s="106">
        <v>0</v>
      </c>
      <c r="X22" s="106">
        <f t="shared" si="8"/>
        <v>0</v>
      </c>
      <c r="Y22" s="39">
        <f t="shared" si="9"/>
        <v>0</v>
      </c>
      <c r="Z22" s="76">
        <f t="shared" si="10"/>
        <v>116176660</v>
      </c>
      <c r="AA22" s="77">
        <f t="shared" si="11"/>
        <v>1615901</v>
      </c>
      <c r="AB22" s="77">
        <f t="shared" si="12"/>
        <v>117792561</v>
      </c>
      <c r="AC22" s="39">
        <f t="shared" si="13"/>
        <v>0.46533990723428026</v>
      </c>
      <c r="AD22" s="76">
        <v>50913156</v>
      </c>
      <c r="AE22" s="77">
        <v>1919583</v>
      </c>
      <c r="AF22" s="77">
        <f t="shared" si="14"/>
        <v>52832739</v>
      </c>
      <c r="AG22" s="39">
        <f t="shared" si="15"/>
        <v>0.3878245823481218</v>
      </c>
      <c r="AH22" s="39">
        <f t="shared" si="16"/>
        <v>0.09060709496814079</v>
      </c>
      <c r="AI22" s="12">
        <v>267924690</v>
      </c>
      <c r="AJ22" s="12">
        <v>249340240</v>
      </c>
      <c r="AK22" s="12">
        <v>103907781</v>
      </c>
      <c r="AL22" s="12"/>
    </row>
    <row r="23" spans="1:38" s="55" customFormat="1" ht="12.75">
      <c r="A23" s="60"/>
      <c r="B23" s="61" t="s">
        <v>255</v>
      </c>
      <c r="C23" s="135"/>
      <c r="D23" s="80">
        <f>SUM(D18:D22)</f>
        <v>4022924984</v>
      </c>
      <c r="E23" s="81">
        <f>SUM(E18:E22)</f>
        <v>433086385</v>
      </c>
      <c r="F23" s="89">
        <f t="shared" si="0"/>
        <v>4456011369</v>
      </c>
      <c r="G23" s="80">
        <f>SUM(G18:G22)</f>
        <v>4022924984</v>
      </c>
      <c r="H23" s="81">
        <f>SUM(H18:H22)</f>
        <v>433086385</v>
      </c>
      <c r="I23" s="82">
        <f t="shared" si="1"/>
        <v>4456011369</v>
      </c>
      <c r="J23" s="80">
        <f>SUM(J18:J22)</f>
        <v>692093275</v>
      </c>
      <c r="K23" s="81">
        <f>SUM(K18:K22)</f>
        <v>45827516</v>
      </c>
      <c r="L23" s="81">
        <f t="shared" si="2"/>
        <v>737920791</v>
      </c>
      <c r="M23" s="43">
        <f t="shared" si="3"/>
        <v>0.16560119126572184</v>
      </c>
      <c r="N23" s="110">
        <f>SUM(N18:N22)</f>
        <v>794736496</v>
      </c>
      <c r="O23" s="111">
        <f>SUM(O18:O22)</f>
        <v>110967886</v>
      </c>
      <c r="P23" s="112">
        <f t="shared" si="4"/>
        <v>905704382</v>
      </c>
      <c r="Q23" s="43">
        <f t="shared" si="5"/>
        <v>0.20325450430869402</v>
      </c>
      <c r="R23" s="110">
        <f>SUM(R18:R22)</f>
        <v>0</v>
      </c>
      <c r="S23" s="112">
        <f>SUM(S18:S22)</f>
        <v>0</v>
      </c>
      <c r="T23" s="112">
        <f t="shared" si="6"/>
        <v>0</v>
      </c>
      <c r="U23" s="43">
        <f t="shared" si="7"/>
        <v>0</v>
      </c>
      <c r="V23" s="110">
        <f>SUM(V18:V22)</f>
        <v>0</v>
      </c>
      <c r="W23" s="112">
        <f>SUM(W18:W22)</f>
        <v>0</v>
      </c>
      <c r="X23" s="112">
        <f t="shared" si="8"/>
        <v>0</v>
      </c>
      <c r="Y23" s="43">
        <f t="shared" si="9"/>
        <v>0</v>
      </c>
      <c r="Z23" s="80">
        <f t="shared" si="10"/>
        <v>1486829771</v>
      </c>
      <c r="AA23" s="81">
        <f t="shared" si="11"/>
        <v>156795402</v>
      </c>
      <c r="AB23" s="81">
        <f t="shared" si="12"/>
        <v>1643625173</v>
      </c>
      <c r="AC23" s="43">
        <f t="shared" si="13"/>
        <v>0.36885569557441583</v>
      </c>
      <c r="AD23" s="80">
        <f>SUM(AD18:AD22)</f>
        <v>708836777</v>
      </c>
      <c r="AE23" s="81">
        <f>SUM(AE18:AE22)</f>
        <v>54457636</v>
      </c>
      <c r="AF23" s="81">
        <f t="shared" si="14"/>
        <v>763294413</v>
      </c>
      <c r="AG23" s="43">
        <f t="shared" si="15"/>
        <v>0.37117352801642906</v>
      </c>
      <c r="AH23" s="43">
        <f t="shared" si="16"/>
        <v>0.18657279101556856</v>
      </c>
      <c r="AI23" s="62">
        <f>SUM(AI18:AI22)</f>
        <v>3773641931</v>
      </c>
      <c r="AJ23" s="62">
        <f>SUM(AJ18:AJ22)</f>
        <v>3790826038</v>
      </c>
      <c r="AK23" s="62">
        <f>SUM(AK18:AK22)</f>
        <v>1400675989</v>
      </c>
      <c r="AL23" s="62"/>
    </row>
    <row r="24" spans="1:38" s="55" customFormat="1" ht="12.75">
      <c r="A24" s="60"/>
      <c r="B24" s="61" t="s">
        <v>256</v>
      </c>
      <c r="C24" s="135"/>
      <c r="D24" s="80">
        <f>SUM(D9:D11,D13:D16,D18:D22)</f>
        <v>76611834304</v>
      </c>
      <c r="E24" s="81">
        <f>SUM(E9:E11,E13:E16,E18:E22)</f>
        <v>10125458405</v>
      </c>
      <c r="F24" s="89">
        <f t="shared" si="0"/>
        <v>86737292709</v>
      </c>
      <c r="G24" s="80">
        <f>SUM(G9:G11,G13:G16,G18:G22)</f>
        <v>76369167050</v>
      </c>
      <c r="H24" s="81">
        <f>SUM(H9:H11,H13:H16,H18:H22)</f>
        <v>10125458405</v>
      </c>
      <c r="I24" s="82">
        <f t="shared" si="1"/>
        <v>86494625455</v>
      </c>
      <c r="J24" s="80">
        <f>SUM(J9:J11,J13:J16,J18:J22)</f>
        <v>18519096523</v>
      </c>
      <c r="K24" s="81">
        <f>SUM(K9:K11,K13:K16,K18:K22)</f>
        <v>940981923</v>
      </c>
      <c r="L24" s="81">
        <f t="shared" si="2"/>
        <v>19460078446</v>
      </c>
      <c r="M24" s="43">
        <f t="shared" si="3"/>
        <v>0.22435653498302918</v>
      </c>
      <c r="N24" s="110">
        <f>SUM(N9:N11,N13:N16,N18:N22)</f>
        <v>17514019060</v>
      </c>
      <c r="O24" s="111">
        <f>SUM(O9:O11,O13:O16,O18:O22)</f>
        <v>1769125776</v>
      </c>
      <c r="P24" s="112">
        <f t="shared" si="4"/>
        <v>19283144836</v>
      </c>
      <c r="Q24" s="43">
        <f t="shared" si="5"/>
        <v>0.22231665565922315</v>
      </c>
      <c r="R24" s="110">
        <f>SUM(R9:R11,R13:R16,R18:R22)</f>
        <v>0</v>
      </c>
      <c r="S24" s="112">
        <f>SUM(S9:S11,S13:S16,S18:S22)</f>
        <v>0</v>
      </c>
      <c r="T24" s="112">
        <f t="shared" si="6"/>
        <v>0</v>
      </c>
      <c r="U24" s="43">
        <f t="shared" si="7"/>
        <v>0</v>
      </c>
      <c r="V24" s="110">
        <f>SUM(V9:V11,V13:V16,V18:V22)</f>
        <v>0</v>
      </c>
      <c r="W24" s="112">
        <f>SUM(W9:W11,W13:W16,W18:W22)</f>
        <v>0</v>
      </c>
      <c r="X24" s="112">
        <f t="shared" si="8"/>
        <v>0</v>
      </c>
      <c r="Y24" s="43">
        <f t="shared" si="9"/>
        <v>0</v>
      </c>
      <c r="Z24" s="80">
        <f t="shared" si="10"/>
        <v>36033115583</v>
      </c>
      <c r="AA24" s="81">
        <f t="shared" si="11"/>
        <v>2710107699</v>
      </c>
      <c r="AB24" s="81">
        <f t="shared" si="12"/>
        <v>38743223282</v>
      </c>
      <c r="AC24" s="43">
        <f t="shared" si="13"/>
        <v>0.4466731906422523</v>
      </c>
      <c r="AD24" s="80">
        <f>SUM(AD9:AD11,AD13:AD16,AD18:AD22)</f>
        <v>15662581270</v>
      </c>
      <c r="AE24" s="81">
        <f>SUM(AE9:AE11,AE13:AE16,AE18:AE22)</f>
        <v>1664331369</v>
      </c>
      <c r="AF24" s="81">
        <f t="shared" si="14"/>
        <v>17326912639</v>
      </c>
      <c r="AG24" s="43">
        <f t="shared" si="15"/>
        <v>0.4537119712689275</v>
      </c>
      <c r="AH24" s="43">
        <f t="shared" si="16"/>
        <v>0.11290137128046962</v>
      </c>
      <c r="AI24" s="62">
        <f>SUM(AI9:AI11,AI13:AI16,AI18:AI22)</f>
        <v>75738342334</v>
      </c>
      <c r="AJ24" s="62">
        <f>SUM(AJ9:AJ11,AJ13:AJ16,AJ18:AJ22)</f>
        <v>77664024694</v>
      </c>
      <c r="AK24" s="62">
        <f>SUM(AK9:AK11,AK13:AK16,AK18:AK22)</f>
        <v>34363392601</v>
      </c>
      <c r="AL24" s="62"/>
    </row>
    <row r="25" spans="1:38" s="13" customFormat="1" ht="12.75">
      <c r="A25" s="63"/>
      <c r="B25" s="64"/>
      <c r="C25" s="65"/>
      <c r="D25" s="92"/>
      <c r="E25" s="92"/>
      <c r="F25" s="93"/>
      <c r="G25" s="94"/>
      <c r="H25" s="92"/>
      <c r="I25" s="95"/>
      <c r="J25" s="94"/>
      <c r="K25" s="96"/>
      <c r="L25" s="92"/>
      <c r="M25" s="69"/>
      <c r="N25" s="94"/>
      <c r="O25" s="96"/>
      <c r="P25" s="92"/>
      <c r="Q25" s="69"/>
      <c r="R25" s="94"/>
      <c r="S25" s="96"/>
      <c r="T25" s="92"/>
      <c r="U25" s="69"/>
      <c r="V25" s="94"/>
      <c r="W25" s="96"/>
      <c r="X25" s="92"/>
      <c r="Y25" s="69"/>
      <c r="Z25" s="94"/>
      <c r="AA25" s="96"/>
      <c r="AB25" s="92"/>
      <c r="AC25" s="69"/>
      <c r="AD25" s="94"/>
      <c r="AE25" s="92"/>
      <c r="AF25" s="92"/>
      <c r="AG25" s="69"/>
      <c r="AH25" s="69"/>
      <c r="AI25" s="12"/>
      <c r="AJ25" s="12"/>
      <c r="AK25" s="12"/>
      <c r="AL25" s="12"/>
    </row>
    <row r="26" spans="1:38" s="13" customFormat="1" ht="12.75">
      <c r="A26" s="12"/>
      <c r="B26" s="56"/>
      <c r="C26" s="133"/>
      <c r="D26" s="87"/>
      <c r="E26" s="87"/>
      <c r="F26" s="87"/>
      <c r="G26" s="87"/>
      <c r="H26" s="87"/>
      <c r="I26" s="87"/>
      <c r="J26" s="87"/>
      <c r="K26" s="87"/>
      <c r="L26" s="87"/>
      <c r="M26" s="12"/>
      <c r="N26" s="87"/>
      <c r="O26" s="87"/>
      <c r="P26" s="87"/>
      <c r="Q26" s="12"/>
      <c r="R26" s="87"/>
      <c r="S26" s="87"/>
      <c r="T26" s="87"/>
      <c r="U26" s="12"/>
      <c r="V26" s="87"/>
      <c r="W26" s="87"/>
      <c r="X26" s="87"/>
      <c r="Y26" s="12"/>
      <c r="Z26" s="87"/>
      <c r="AA26" s="87"/>
      <c r="AB26" s="87"/>
      <c r="AC26" s="12"/>
      <c r="AD26" s="87"/>
      <c r="AE26" s="87"/>
      <c r="AF26" s="87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129"/>
      <c r="D27" s="88"/>
      <c r="E27" s="88"/>
      <c r="F27" s="88"/>
      <c r="G27" s="88"/>
      <c r="H27" s="88"/>
      <c r="I27" s="88"/>
      <c r="J27" s="88"/>
      <c r="K27" s="88"/>
      <c r="L27" s="88"/>
      <c r="M27" s="2"/>
      <c r="N27" s="88"/>
      <c r="O27" s="88"/>
      <c r="P27" s="88"/>
      <c r="Q27" s="2"/>
      <c r="R27" s="88"/>
      <c r="S27" s="88"/>
      <c r="T27" s="88"/>
      <c r="U27" s="2"/>
      <c r="V27" s="88"/>
      <c r="W27" s="88"/>
      <c r="X27" s="88"/>
      <c r="Y27" s="2"/>
      <c r="Z27" s="88"/>
      <c r="AA27" s="88"/>
      <c r="AB27" s="88"/>
      <c r="AC27" s="2"/>
      <c r="AD27" s="88"/>
      <c r="AE27" s="88"/>
      <c r="AF27" s="88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29"/>
      <c r="D28" s="88"/>
      <c r="E28" s="88"/>
      <c r="F28" s="88"/>
      <c r="G28" s="88"/>
      <c r="H28" s="88"/>
      <c r="I28" s="88"/>
      <c r="J28" s="88"/>
      <c r="K28" s="88"/>
      <c r="L28" s="88"/>
      <c r="M28" s="2"/>
      <c r="N28" s="88"/>
      <c r="O28" s="88"/>
      <c r="P28" s="88"/>
      <c r="Q28" s="2"/>
      <c r="R28" s="88"/>
      <c r="S28" s="88"/>
      <c r="T28" s="88"/>
      <c r="U28" s="2"/>
      <c r="V28" s="88"/>
      <c r="W28" s="88"/>
      <c r="X28" s="88"/>
      <c r="Y28" s="2"/>
      <c r="Z28" s="88"/>
      <c r="AA28" s="88"/>
      <c r="AB28" s="88"/>
      <c r="AC28" s="2"/>
      <c r="AD28" s="88"/>
      <c r="AE28" s="88"/>
      <c r="AF28" s="88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29"/>
      <c r="D29" s="88"/>
      <c r="E29" s="88"/>
      <c r="F29" s="88"/>
      <c r="G29" s="88"/>
      <c r="H29" s="88"/>
      <c r="I29" s="88"/>
      <c r="J29" s="88"/>
      <c r="K29" s="88"/>
      <c r="L29" s="88"/>
      <c r="M29" s="2"/>
      <c r="N29" s="88"/>
      <c r="O29" s="88"/>
      <c r="P29" s="88"/>
      <c r="Q29" s="2"/>
      <c r="R29" s="88"/>
      <c r="S29" s="88"/>
      <c r="T29" s="88"/>
      <c r="U29" s="2"/>
      <c r="V29" s="88"/>
      <c r="W29" s="88"/>
      <c r="X29" s="88"/>
      <c r="Y29" s="2"/>
      <c r="Z29" s="88"/>
      <c r="AA29" s="88"/>
      <c r="AB29" s="88"/>
      <c r="AC29" s="2"/>
      <c r="AD29" s="88"/>
      <c r="AE29" s="88"/>
      <c r="AF29" s="88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29"/>
      <c r="D30" s="88"/>
      <c r="E30" s="88"/>
      <c r="F30" s="88"/>
      <c r="G30" s="88"/>
      <c r="H30" s="88"/>
      <c r="I30" s="88"/>
      <c r="J30" s="88"/>
      <c r="K30" s="88"/>
      <c r="L30" s="88"/>
      <c r="M30" s="2"/>
      <c r="N30" s="88"/>
      <c r="O30" s="88"/>
      <c r="P30" s="88"/>
      <c r="Q30" s="2"/>
      <c r="R30" s="88"/>
      <c r="S30" s="88"/>
      <c r="T30" s="88"/>
      <c r="U30" s="2"/>
      <c r="V30" s="88"/>
      <c r="W30" s="88"/>
      <c r="X30" s="88"/>
      <c r="Y30" s="2"/>
      <c r="Z30" s="88"/>
      <c r="AA30" s="88"/>
      <c r="AB30" s="88"/>
      <c r="AC30" s="2"/>
      <c r="AD30" s="88"/>
      <c r="AE30" s="88"/>
      <c r="AF30" s="88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29"/>
      <c r="D31" s="88"/>
      <c r="E31" s="88"/>
      <c r="F31" s="88"/>
      <c r="G31" s="88"/>
      <c r="H31" s="88"/>
      <c r="I31" s="88"/>
      <c r="J31" s="88"/>
      <c r="K31" s="88"/>
      <c r="L31" s="88"/>
      <c r="M31" s="2"/>
      <c r="N31" s="88"/>
      <c r="O31" s="88"/>
      <c r="P31" s="88"/>
      <c r="Q31" s="2"/>
      <c r="R31" s="88"/>
      <c r="S31" s="88"/>
      <c r="T31" s="88"/>
      <c r="U31" s="2"/>
      <c r="V31" s="88"/>
      <c r="W31" s="88"/>
      <c r="X31" s="88"/>
      <c r="Y31" s="2"/>
      <c r="Z31" s="88"/>
      <c r="AA31" s="88"/>
      <c r="AB31" s="88"/>
      <c r="AC31" s="2"/>
      <c r="AD31" s="88"/>
      <c r="AE31" s="88"/>
      <c r="AF31" s="88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29"/>
      <c r="D32" s="88"/>
      <c r="E32" s="88"/>
      <c r="F32" s="88"/>
      <c r="G32" s="88"/>
      <c r="H32" s="88"/>
      <c r="I32" s="88"/>
      <c r="J32" s="88"/>
      <c r="K32" s="88"/>
      <c r="L32" s="88"/>
      <c r="M32" s="2"/>
      <c r="N32" s="88"/>
      <c r="O32" s="88"/>
      <c r="P32" s="88"/>
      <c r="Q32" s="2"/>
      <c r="R32" s="88"/>
      <c r="S32" s="88"/>
      <c r="T32" s="88"/>
      <c r="U32" s="2"/>
      <c r="V32" s="88"/>
      <c r="W32" s="88"/>
      <c r="X32" s="88"/>
      <c r="Y32" s="2"/>
      <c r="Z32" s="88"/>
      <c r="AA32" s="88"/>
      <c r="AB32" s="88"/>
      <c r="AC32" s="2"/>
      <c r="AD32" s="88"/>
      <c r="AE32" s="88"/>
      <c r="AF32" s="88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29"/>
      <c r="D33" s="88"/>
      <c r="E33" s="88"/>
      <c r="F33" s="88"/>
      <c r="G33" s="88"/>
      <c r="H33" s="88"/>
      <c r="I33" s="88"/>
      <c r="J33" s="88"/>
      <c r="K33" s="88"/>
      <c r="L33" s="88"/>
      <c r="M33" s="2"/>
      <c r="N33" s="88"/>
      <c r="O33" s="88"/>
      <c r="P33" s="88"/>
      <c r="Q33" s="2"/>
      <c r="R33" s="88"/>
      <c r="S33" s="88"/>
      <c r="T33" s="88"/>
      <c r="U33" s="2"/>
      <c r="V33" s="88"/>
      <c r="W33" s="88"/>
      <c r="X33" s="88"/>
      <c r="Y33" s="2"/>
      <c r="Z33" s="88"/>
      <c r="AA33" s="88"/>
      <c r="AB33" s="88"/>
      <c r="AC33" s="2"/>
      <c r="AD33" s="88"/>
      <c r="AE33" s="88"/>
      <c r="AF33" s="88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29"/>
      <c r="D34" s="88"/>
      <c r="E34" s="88"/>
      <c r="F34" s="88"/>
      <c r="G34" s="88"/>
      <c r="H34" s="88"/>
      <c r="I34" s="88"/>
      <c r="J34" s="88"/>
      <c r="K34" s="88"/>
      <c r="L34" s="88"/>
      <c r="M34" s="2"/>
      <c r="N34" s="88"/>
      <c r="O34" s="88"/>
      <c r="P34" s="88"/>
      <c r="Q34" s="2"/>
      <c r="R34" s="88"/>
      <c r="S34" s="88"/>
      <c r="T34" s="88"/>
      <c r="U34" s="2"/>
      <c r="V34" s="88"/>
      <c r="W34" s="88"/>
      <c r="X34" s="88"/>
      <c r="Y34" s="2"/>
      <c r="Z34" s="88"/>
      <c r="AA34" s="88"/>
      <c r="AB34" s="88"/>
      <c r="AC34" s="2"/>
      <c r="AD34" s="88"/>
      <c r="AE34" s="88"/>
      <c r="AF34" s="88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29"/>
      <c r="D35" s="88"/>
      <c r="E35" s="88"/>
      <c r="F35" s="88"/>
      <c r="G35" s="88"/>
      <c r="H35" s="88"/>
      <c r="I35" s="88"/>
      <c r="J35" s="88"/>
      <c r="K35" s="88"/>
      <c r="L35" s="88"/>
      <c r="M35" s="2"/>
      <c r="N35" s="88"/>
      <c r="O35" s="88"/>
      <c r="P35" s="88"/>
      <c r="Q35" s="2"/>
      <c r="R35" s="88"/>
      <c r="S35" s="88"/>
      <c r="T35" s="88"/>
      <c r="U35" s="2"/>
      <c r="V35" s="88"/>
      <c r="W35" s="88"/>
      <c r="X35" s="88"/>
      <c r="Y35" s="2"/>
      <c r="Z35" s="88"/>
      <c r="AA35" s="88"/>
      <c r="AB35" s="88"/>
      <c r="AC35" s="2"/>
      <c r="AD35" s="88"/>
      <c r="AE35" s="88"/>
      <c r="AF35" s="88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29"/>
      <c r="D36" s="88"/>
      <c r="E36" s="88"/>
      <c r="F36" s="88"/>
      <c r="G36" s="88"/>
      <c r="H36" s="88"/>
      <c r="I36" s="88"/>
      <c r="J36" s="88"/>
      <c r="K36" s="88"/>
      <c r="L36" s="88"/>
      <c r="M36" s="2"/>
      <c r="N36" s="88"/>
      <c r="O36" s="88"/>
      <c r="P36" s="88"/>
      <c r="Q36" s="2"/>
      <c r="R36" s="88"/>
      <c r="S36" s="88"/>
      <c r="T36" s="88"/>
      <c r="U36" s="2"/>
      <c r="V36" s="88"/>
      <c r="W36" s="88"/>
      <c r="X36" s="88"/>
      <c r="Y36" s="2"/>
      <c r="Z36" s="88"/>
      <c r="AA36" s="88"/>
      <c r="AB36" s="88"/>
      <c r="AC36" s="2"/>
      <c r="AD36" s="88"/>
      <c r="AE36" s="88"/>
      <c r="AF36" s="88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9"/>
      <c r="D37" s="88"/>
      <c r="E37" s="88"/>
      <c r="F37" s="88"/>
      <c r="G37" s="88"/>
      <c r="H37" s="88"/>
      <c r="I37" s="88"/>
      <c r="J37" s="88"/>
      <c r="K37" s="88"/>
      <c r="L37" s="88"/>
      <c r="M37" s="2"/>
      <c r="N37" s="88"/>
      <c r="O37" s="88"/>
      <c r="P37" s="88"/>
      <c r="Q37" s="2"/>
      <c r="R37" s="88"/>
      <c r="S37" s="88"/>
      <c r="T37" s="88"/>
      <c r="U37" s="2"/>
      <c r="V37" s="88"/>
      <c r="W37" s="88"/>
      <c r="X37" s="88"/>
      <c r="Y37" s="2"/>
      <c r="Z37" s="88"/>
      <c r="AA37" s="88"/>
      <c r="AB37" s="88"/>
      <c r="AC37" s="2"/>
      <c r="AD37" s="88"/>
      <c r="AE37" s="88"/>
      <c r="AF37" s="88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9"/>
      <c r="D38" s="88"/>
      <c r="E38" s="88"/>
      <c r="F38" s="88"/>
      <c r="G38" s="88"/>
      <c r="H38" s="88"/>
      <c r="I38" s="88"/>
      <c r="J38" s="88"/>
      <c r="K38" s="88"/>
      <c r="L38" s="88"/>
      <c r="M38" s="2"/>
      <c r="N38" s="88"/>
      <c r="O38" s="88"/>
      <c r="P38" s="88"/>
      <c r="Q38" s="2"/>
      <c r="R38" s="88"/>
      <c r="S38" s="88"/>
      <c r="T38" s="88"/>
      <c r="U38" s="2"/>
      <c r="V38" s="88"/>
      <c r="W38" s="88"/>
      <c r="X38" s="88"/>
      <c r="Y38" s="2"/>
      <c r="Z38" s="88"/>
      <c r="AA38" s="88"/>
      <c r="AB38" s="88"/>
      <c r="AC38" s="2"/>
      <c r="AD38" s="88"/>
      <c r="AE38" s="88"/>
      <c r="AF38" s="88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8515625" style="3" customWidth="1"/>
    <col min="14" max="16" width="10.7109375" style="3" customWidth="1"/>
    <col min="17" max="17" width="7.421875" style="3" customWidth="1"/>
    <col min="18" max="25" width="10.7109375" style="3" hidden="1" customWidth="1"/>
    <col min="26" max="28" width="10.7109375" style="3" customWidth="1"/>
    <col min="29" max="29" width="9.8515625" style="3" customWidth="1"/>
    <col min="30" max="32" width="10.7109375" style="3" customWidth="1"/>
    <col min="33" max="33" width="10.421875" style="3" customWidth="1"/>
    <col min="34" max="34" width="8.0039062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26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94</v>
      </c>
      <c r="B9" s="59" t="s">
        <v>45</v>
      </c>
      <c r="C9" s="131" t="s">
        <v>46</v>
      </c>
      <c r="D9" s="76">
        <v>21466599926</v>
      </c>
      <c r="E9" s="77">
        <v>5097529000</v>
      </c>
      <c r="F9" s="78">
        <f>$D9+$E9</f>
        <v>26564128926</v>
      </c>
      <c r="G9" s="76">
        <v>21466599926</v>
      </c>
      <c r="H9" s="77">
        <v>5097529000</v>
      </c>
      <c r="I9" s="79">
        <f>$G9+$H9</f>
        <v>26564128926</v>
      </c>
      <c r="J9" s="76">
        <v>4842143325</v>
      </c>
      <c r="K9" s="77">
        <v>614665000</v>
      </c>
      <c r="L9" s="77">
        <f>$J9+$K9</f>
        <v>5456808325</v>
      </c>
      <c r="M9" s="39">
        <f>IF($F9=0,0,$L9/$F9)</f>
        <v>0.20542018675639973</v>
      </c>
      <c r="N9" s="104">
        <v>4894897495</v>
      </c>
      <c r="O9" s="105">
        <v>964162000</v>
      </c>
      <c r="P9" s="106">
        <f>$N9+$O9</f>
        <v>5859059495</v>
      </c>
      <c r="Q9" s="39">
        <f>IF($F9=0,0,$P9/$F9)</f>
        <v>0.2205628316035376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9737040820</v>
      </c>
      <c r="AA9" s="77">
        <f>$K9+$O9</f>
        <v>1578827000</v>
      </c>
      <c r="AB9" s="77">
        <f>$Z9+$AA9</f>
        <v>11315867820</v>
      </c>
      <c r="AC9" s="39">
        <f>IF($F9=0,0,$AB9/$F9)</f>
        <v>0.4259830183599373</v>
      </c>
      <c r="AD9" s="76">
        <v>4579069855</v>
      </c>
      <c r="AE9" s="77">
        <v>1250232000</v>
      </c>
      <c r="AF9" s="77">
        <f>$AD9+$AE9</f>
        <v>5829301855</v>
      </c>
      <c r="AG9" s="39">
        <f>IF($AI9=0,0,$AK9/$AI9)</f>
        <v>0.45187550829811307</v>
      </c>
      <c r="AH9" s="39">
        <f>IF($AF9=0,0,(($P9/$AF9)-1))</f>
        <v>0.00510483772160053</v>
      </c>
      <c r="AI9" s="12">
        <v>23874507031</v>
      </c>
      <c r="AJ9" s="12">
        <v>23931214111</v>
      </c>
      <c r="AK9" s="12">
        <v>10788305000</v>
      </c>
      <c r="AL9" s="12"/>
    </row>
    <row r="10" spans="1:38" s="55" customFormat="1" ht="12.75">
      <c r="A10" s="60"/>
      <c r="B10" s="61" t="s">
        <v>95</v>
      </c>
      <c r="C10" s="135"/>
      <c r="D10" s="80">
        <f>D9</f>
        <v>21466599926</v>
      </c>
      <c r="E10" s="81">
        <f>E9</f>
        <v>5097529000</v>
      </c>
      <c r="F10" s="82">
        <f aca="true" t="shared" si="0" ref="F10:F41">$D10+$E10</f>
        <v>26564128926</v>
      </c>
      <c r="G10" s="80">
        <f>G9</f>
        <v>21466599926</v>
      </c>
      <c r="H10" s="81">
        <f>H9</f>
        <v>5097529000</v>
      </c>
      <c r="I10" s="82">
        <f aca="true" t="shared" si="1" ref="I10:I41">$G10+$H10</f>
        <v>26564128926</v>
      </c>
      <c r="J10" s="80">
        <f>J9</f>
        <v>4842143325</v>
      </c>
      <c r="K10" s="81">
        <f>K9</f>
        <v>614665000</v>
      </c>
      <c r="L10" s="81">
        <f aca="true" t="shared" si="2" ref="L10:L41">$J10+$K10</f>
        <v>5456808325</v>
      </c>
      <c r="M10" s="43">
        <f aca="true" t="shared" si="3" ref="M10:M41">IF($F10=0,0,$L10/$F10)</f>
        <v>0.20542018675639973</v>
      </c>
      <c r="N10" s="110">
        <f>N9</f>
        <v>4894897495</v>
      </c>
      <c r="O10" s="111">
        <f>O9</f>
        <v>964162000</v>
      </c>
      <c r="P10" s="112">
        <f aca="true" t="shared" si="4" ref="P10:P41">$N10+$O10</f>
        <v>5859059495</v>
      </c>
      <c r="Q10" s="43">
        <f aca="true" t="shared" si="5" ref="Q10:Q41">IF($F10=0,0,$P10/$F10)</f>
        <v>0.2205628316035376</v>
      </c>
      <c r="R10" s="110">
        <f>R9</f>
        <v>0</v>
      </c>
      <c r="S10" s="112">
        <f>S9</f>
        <v>0</v>
      </c>
      <c r="T10" s="112">
        <f aca="true" t="shared" si="6" ref="T10:T41">$R10+$S10</f>
        <v>0</v>
      </c>
      <c r="U10" s="43">
        <f aca="true" t="shared" si="7" ref="U10:U41">IF($I10=0,0,$T10/$I10)</f>
        <v>0</v>
      </c>
      <c r="V10" s="110">
        <f>V9</f>
        <v>0</v>
      </c>
      <c r="W10" s="112">
        <f>W9</f>
        <v>0</v>
      </c>
      <c r="X10" s="112">
        <f aca="true" t="shared" si="8" ref="X10:X41">$V10+$W10</f>
        <v>0</v>
      </c>
      <c r="Y10" s="43">
        <f aca="true" t="shared" si="9" ref="Y10:Y41">IF($I10=0,0,$X10/$I10)</f>
        <v>0</v>
      </c>
      <c r="Z10" s="80">
        <f aca="true" t="shared" si="10" ref="Z10:Z41">$J10+$N10</f>
        <v>9737040820</v>
      </c>
      <c r="AA10" s="81">
        <f aca="true" t="shared" si="11" ref="AA10:AA41">$K10+$O10</f>
        <v>1578827000</v>
      </c>
      <c r="AB10" s="81">
        <f aca="true" t="shared" si="12" ref="AB10:AB41">$Z10+$AA10</f>
        <v>11315867820</v>
      </c>
      <c r="AC10" s="43">
        <f aca="true" t="shared" si="13" ref="AC10:AC41">IF($F10=0,0,$AB10/$F10)</f>
        <v>0.4259830183599373</v>
      </c>
      <c r="AD10" s="80">
        <f>AD9</f>
        <v>4579069855</v>
      </c>
      <c r="AE10" s="81">
        <f>AE9</f>
        <v>1250232000</v>
      </c>
      <c r="AF10" s="81">
        <f aca="true" t="shared" si="14" ref="AF10:AF41">$AD10+$AE10</f>
        <v>5829301855</v>
      </c>
      <c r="AG10" s="43">
        <f aca="true" t="shared" si="15" ref="AG10:AG41">IF($AI10=0,0,$AK10/$AI10)</f>
        <v>0.45187550829811307</v>
      </c>
      <c r="AH10" s="43">
        <f aca="true" t="shared" si="16" ref="AH10:AH41">IF($AF10=0,0,(($P10/$AF10)-1))</f>
        <v>0.00510483772160053</v>
      </c>
      <c r="AI10" s="62">
        <f>AI9</f>
        <v>23874507031</v>
      </c>
      <c r="AJ10" s="62">
        <f>AJ9</f>
        <v>23931214111</v>
      </c>
      <c r="AK10" s="62">
        <f>AK9</f>
        <v>10788305000</v>
      </c>
      <c r="AL10" s="62"/>
    </row>
    <row r="11" spans="1:38" s="13" customFormat="1" ht="12.75">
      <c r="A11" s="29" t="s">
        <v>96</v>
      </c>
      <c r="B11" s="59" t="s">
        <v>257</v>
      </c>
      <c r="C11" s="131" t="s">
        <v>258</v>
      </c>
      <c r="D11" s="76">
        <v>48019881</v>
      </c>
      <c r="E11" s="77">
        <v>18729234</v>
      </c>
      <c r="F11" s="78">
        <f t="shared" si="0"/>
        <v>66749115</v>
      </c>
      <c r="G11" s="76">
        <v>48019881</v>
      </c>
      <c r="H11" s="77">
        <v>18729234</v>
      </c>
      <c r="I11" s="79">
        <f t="shared" si="1"/>
        <v>66749115</v>
      </c>
      <c r="J11" s="76">
        <v>12498604</v>
      </c>
      <c r="K11" s="77">
        <v>1235733</v>
      </c>
      <c r="L11" s="77">
        <f t="shared" si="2"/>
        <v>13734337</v>
      </c>
      <c r="M11" s="39">
        <f t="shared" si="3"/>
        <v>0.20576058573960118</v>
      </c>
      <c r="N11" s="104">
        <v>20184849</v>
      </c>
      <c r="O11" s="105">
        <v>5223206</v>
      </c>
      <c r="P11" s="106">
        <f t="shared" si="4"/>
        <v>25408055</v>
      </c>
      <c r="Q11" s="39">
        <f t="shared" si="5"/>
        <v>0.38065006554768555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32683453</v>
      </c>
      <c r="AA11" s="77">
        <f t="shared" si="11"/>
        <v>6458939</v>
      </c>
      <c r="AB11" s="77">
        <f t="shared" si="12"/>
        <v>39142392</v>
      </c>
      <c r="AC11" s="39">
        <f t="shared" si="13"/>
        <v>0.5864106512872868</v>
      </c>
      <c r="AD11" s="76">
        <v>8531721</v>
      </c>
      <c r="AE11" s="77">
        <v>3098549</v>
      </c>
      <c r="AF11" s="77">
        <f t="shared" si="14"/>
        <v>11630270</v>
      </c>
      <c r="AG11" s="39">
        <f t="shared" si="15"/>
        <v>0.8468884089904454</v>
      </c>
      <c r="AH11" s="39">
        <f t="shared" si="16"/>
        <v>1.184648765677839</v>
      </c>
      <c r="AI11" s="12">
        <v>27083508</v>
      </c>
      <c r="AJ11" s="12">
        <v>27083508</v>
      </c>
      <c r="AK11" s="12">
        <v>22936709</v>
      </c>
      <c r="AL11" s="12"/>
    </row>
    <row r="12" spans="1:38" s="13" customFormat="1" ht="12.75">
      <c r="A12" s="29" t="s">
        <v>96</v>
      </c>
      <c r="B12" s="59" t="s">
        <v>259</v>
      </c>
      <c r="C12" s="131" t="s">
        <v>260</v>
      </c>
      <c r="D12" s="76">
        <v>122598062</v>
      </c>
      <c r="E12" s="77">
        <v>13614400</v>
      </c>
      <c r="F12" s="78">
        <f t="shared" si="0"/>
        <v>136212462</v>
      </c>
      <c r="G12" s="76">
        <v>122598062</v>
      </c>
      <c r="H12" s="77">
        <v>13614400</v>
      </c>
      <c r="I12" s="79">
        <f t="shared" si="1"/>
        <v>136212462</v>
      </c>
      <c r="J12" s="76">
        <v>21252938</v>
      </c>
      <c r="K12" s="77">
        <v>12053294</v>
      </c>
      <c r="L12" s="77">
        <f t="shared" si="2"/>
        <v>33306232</v>
      </c>
      <c r="M12" s="39">
        <f t="shared" si="3"/>
        <v>0.2445167755649259</v>
      </c>
      <c r="N12" s="104">
        <v>28707422</v>
      </c>
      <c r="O12" s="105">
        <v>17747494</v>
      </c>
      <c r="P12" s="106">
        <f t="shared" si="4"/>
        <v>46454916</v>
      </c>
      <c r="Q12" s="39">
        <f t="shared" si="5"/>
        <v>0.3410474733214939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49960360</v>
      </c>
      <c r="AA12" s="77">
        <f t="shared" si="11"/>
        <v>29800788</v>
      </c>
      <c r="AB12" s="77">
        <f t="shared" si="12"/>
        <v>79761148</v>
      </c>
      <c r="AC12" s="39">
        <f t="shared" si="13"/>
        <v>0.5855642488864198</v>
      </c>
      <c r="AD12" s="76">
        <v>25896327</v>
      </c>
      <c r="AE12" s="77">
        <v>119273451</v>
      </c>
      <c r="AF12" s="77">
        <f t="shared" si="14"/>
        <v>145169778</v>
      </c>
      <c r="AG12" s="39">
        <f t="shared" si="15"/>
        <v>0.4738133521395567</v>
      </c>
      <c r="AH12" s="39">
        <f t="shared" si="16"/>
        <v>-0.6799959561831113</v>
      </c>
      <c r="AI12" s="12">
        <v>490969389</v>
      </c>
      <c r="AJ12" s="12">
        <v>503097015</v>
      </c>
      <c r="AK12" s="12">
        <v>232627852</v>
      </c>
      <c r="AL12" s="12"/>
    </row>
    <row r="13" spans="1:38" s="13" customFormat="1" ht="12.75">
      <c r="A13" s="29" t="s">
        <v>96</v>
      </c>
      <c r="B13" s="59" t="s">
        <v>261</v>
      </c>
      <c r="C13" s="131" t="s">
        <v>262</v>
      </c>
      <c r="D13" s="76">
        <v>69449120</v>
      </c>
      <c r="E13" s="77">
        <v>38962077</v>
      </c>
      <c r="F13" s="78">
        <f t="shared" si="0"/>
        <v>108411197</v>
      </c>
      <c r="G13" s="76">
        <v>69449120</v>
      </c>
      <c r="H13" s="77">
        <v>38962077</v>
      </c>
      <c r="I13" s="79">
        <f t="shared" si="1"/>
        <v>108411197</v>
      </c>
      <c r="J13" s="76">
        <v>9878645</v>
      </c>
      <c r="K13" s="77">
        <v>4278585</v>
      </c>
      <c r="L13" s="77">
        <f t="shared" si="2"/>
        <v>14157230</v>
      </c>
      <c r="M13" s="39">
        <f t="shared" si="3"/>
        <v>0.13058826386724612</v>
      </c>
      <c r="N13" s="104">
        <v>13396979</v>
      </c>
      <c r="O13" s="105">
        <v>1890439</v>
      </c>
      <c r="P13" s="106">
        <f t="shared" si="4"/>
        <v>15287418</v>
      </c>
      <c r="Q13" s="39">
        <f t="shared" si="5"/>
        <v>0.141013275593664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23275624</v>
      </c>
      <c r="AA13" s="77">
        <f t="shared" si="11"/>
        <v>6169024</v>
      </c>
      <c r="AB13" s="77">
        <f t="shared" si="12"/>
        <v>29444648</v>
      </c>
      <c r="AC13" s="39">
        <f t="shared" si="13"/>
        <v>0.2716015394609101</v>
      </c>
      <c r="AD13" s="76">
        <v>11579746</v>
      </c>
      <c r="AE13" s="77">
        <v>8702560</v>
      </c>
      <c r="AF13" s="77">
        <f t="shared" si="14"/>
        <v>20282306</v>
      </c>
      <c r="AG13" s="39">
        <f t="shared" si="15"/>
        <v>0.4399678383946359</v>
      </c>
      <c r="AH13" s="39">
        <f t="shared" si="16"/>
        <v>-0.24626824977396555</v>
      </c>
      <c r="AI13" s="12">
        <v>86828999</v>
      </c>
      <c r="AJ13" s="12">
        <v>116327861</v>
      </c>
      <c r="AK13" s="12">
        <v>38201967</v>
      </c>
      <c r="AL13" s="12"/>
    </row>
    <row r="14" spans="1:38" s="13" customFormat="1" ht="12.75">
      <c r="A14" s="29" t="s">
        <v>96</v>
      </c>
      <c r="B14" s="59" t="s">
        <v>263</v>
      </c>
      <c r="C14" s="131" t="s">
        <v>264</v>
      </c>
      <c r="D14" s="76">
        <v>78248192</v>
      </c>
      <c r="E14" s="77">
        <v>32098113</v>
      </c>
      <c r="F14" s="78">
        <f t="shared" si="0"/>
        <v>110346305</v>
      </c>
      <c r="G14" s="76">
        <v>78248192</v>
      </c>
      <c r="H14" s="77">
        <v>32098113</v>
      </c>
      <c r="I14" s="79">
        <f t="shared" si="1"/>
        <v>110346305</v>
      </c>
      <c r="J14" s="76">
        <v>16289673</v>
      </c>
      <c r="K14" s="77">
        <v>5325034</v>
      </c>
      <c r="L14" s="77">
        <f t="shared" si="2"/>
        <v>21614707</v>
      </c>
      <c r="M14" s="39">
        <f t="shared" si="3"/>
        <v>0.19588065952910702</v>
      </c>
      <c r="N14" s="104">
        <v>17471347</v>
      </c>
      <c r="O14" s="105">
        <v>4909381</v>
      </c>
      <c r="P14" s="106">
        <f t="shared" si="4"/>
        <v>22380728</v>
      </c>
      <c r="Q14" s="39">
        <f t="shared" si="5"/>
        <v>0.20282263189510513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33761020</v>
      </c>
      <c r="AA14" s="77">
        <f t="shared" si="11"/>
        <v>10234415</v>
      </c>
      <c r="AB14" s="77">
        <f t="shared" si="12"/>
        <v>43995435</v>
      </c>
      <c r="AC14" s="39">
        <f t="shared" si="13"/>
        <v>0.3987032914242122</v>
      </c>
      <c r="AD14" s="76">
        <v>15393814</v>
      </c>
      <c r="AE14" s="77">
        <v>8483048</v>
      </c>
      <c r="AF14" s="77">
        <f t="shared" si="14"/>
        <v>23876862</v>
      </c>
      <c r="AG14" s="39">
        <f t="shared" si="15"/>
        <v>0.38581175725036004</v>
      </c>
      <c r="AH14" s="39">
        <f t="shared" si="16"/>
        <v>-0.06266041157334656</v>
      </c>
      <c r="AI14" s="12">
        <v>108798942</v>
      </c>
      <c r="AJ14" s="12">
        <v>121740712</v>
      </c>
      <c r="AK14" s="12">
        <v>41975911</v>
      </c>
      <c r="AL14" s="12"/>
    </row>
    <row r="15" spans="1:38" s="13" customFormat="1" ht="12.75">
      <c r="A15" s="29" t="s">
        <v>96</v>
      </c>
      <c r="B15" s="59" t="s">
        <v>265</v>
      </c>
      <c r="C15" s="131" t="s">
        <v>266</v>
      </c>
      <c r="D15" s="76">
        <v>24895000</v>
      </c>
      <c r="E15" s="77">
        <v>18182000</v>
      </c>
      <c r="F15" s="78">
        <f t="shared" si="0"/>
        <v>43077000</v>
      </c>
      <c r="G15" s="76">
        <v>24895000</v>
      </c>
      <c r="H15" s="77">
        <v>18182000</v>
      </c>
      <c r="I15" s="79">
        <f t="shared" si="1"/>
        <v>43077000</v>
      </c>
      <c r="J15" s="76">
        <v>5008170</v>
      </c>
      <c r="K15" s="77">
        <v>2510112</v>
      </c>
      <c r="L15" s="77">
        <f t="shared" si="2"/>
        <v>7518282</v>
      </c>
      <c r="M15" s="39">
        <f t="shared" si="3"/>
        <v>0.17453123476565222</v>
      </c>
      <c r="N15" s="104">
        <v>5112583</v>
      </c>
      <c r="O15" s="105">
        <v>2565058</v>
      </c>
      <c r="P15" s="106">
        <f t="shared" si="4"/>
        <v>7677641</v>
      </c>
      <c r="Q15" s="39">
        <f t="shared" si="5"/>
        <v>0.17823063351672586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10120753</v>
      </c>
      <c r="AA15" s="77">
        <f t="shared" si="11"/>
        <v>5075170</v>
      </c>
      <c r="AB15" s="77">
        <f t="shared" si="12"/>
        <v>15195923</v>
      </c>
      <c r="AC15" s="39">
        <f t="shared" si="13"/>
        <v>0.35276186828237804</v>
      </c>
      <c r="AD15" s="76">
        <v>4513132</v>
      </c>
      <c r="AE15" s="77">
        <v>1018863</v>
      </c>
      <c r="AF15" s="77">
        <f t="shared" si="14"/>
        <v>5531995</v>
      </c>
      <c r="AG15" s="39">
        <f t="shared" si="15"/>
        <v>0.4075294934913555</v>
      </c>
      <c r="AH15" s="39">
        <f t="shared" si="16"/>
        <v>0.38786116039511964</v>
      </c>
      <c r="AI15" s="12">
        <v>26849907</v>
      </c>
      <c r="AJ15" s="12">
        <v>46773443</v>
      </c>
      <c r="AK15" s="12">
        <v>10942129</v>
      </c>
      <c r="AL15" s="12"/>
    </row>
    <row r="16" spans="1:38" s="13" customFormat="1" ht="12.75">
      <c r="A16" s="29" t="s">
        <v>96</v>
      </c>
      <c r="B16" s="59" t="s">
        <v>267</v>
      </c>
      <c r="C16" s="131" t="s">
        <v>268</v>
      </c>
      <c r="D16" s="76">
        <v>526878058</v>
      </c>
      <c r="E16" s="77">
        <v>204953430</v>
      </c>
      <c r="F16" s="78">
        <f t="shared" si="0"/>
        <v>731831488</v>
      </c>
      <c r="G16" s="76">
        <v>526878058</v>
      </c>
      <c r="H16" s="77">
        <v>204953430</v>
      </c>
      <c r="I16" s="79">
        <f t="shared" si="1"/>
        <v>731831488</v>
      </c>
      <c r="J16" s="76">
        <v>91348099</v>
      </c>
      <c r="K16" s="77">
        <v>23605353</v>
      </c>
      <c r="L16" s="77">
        <f t="shared" si="2"/>
        <v>114953452</v>
      </c>
      <c r="M16" s="39">
        <f t="shared" si="3"/>
        <v>0.15707639516052088</v>
      </c>
      <c r="N16" s="104">
        <v>104715233</v>
      </c>
      <c r="O16" s="105">
        <v>23589920</v>
      </c>
      <c r="P16" s="106">
        <f t="shared" si="4"/>
        <v>128305153</v>
      </c>
      <c r="Q16" s="39">
        <f t="shared" si="5"/>
        <v>0.17532062381005392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196063332</v>
      </c>
      <c r="AA16" s="77">
        <f t="shared" si="11"/>
        <v>47195273</v>
      </c>
      <c r="AB16" s="77">
        <f t="shared" si="12"/>
        <v>243258605</v>
      </c>
      <c r="AC16" s="39">
        <f t="shared" si="13"/>
        <v>0.33239701897057483</v>
      </c>
      <c r="AD16" s="76">
        <v>100071751</v>
      </c>
      <c r="AE16" s="77">
        <v>24308611</v>
      </c>
      <c r="AF16" s="77">
        <f t="shared" si="14"/>
        <v>124380362</v>
      </c>
      <c r="AG16" s="39">
        <f t="shared" si="15"/>
        <v>0.31336538277786713</v>
      </c>
      <c r="AH16" s="39">
        <f t="shared" si="16"/>
        <v>0.031554748168364455</v>
      </c>
      <c r="AI16" s="12">
        <v>700673610</v>
      </c>
      <c r="AJ16" s="12">
        <v>635994425</v>
      </c>
      <c r="AK16" s="12">
        <v>219566854</v>
      </c>
      <c r="AL16" s="12"/>
    </row>
    <row r="17" spans="1:38" s="13" customFormat="1" ht="12.75">
      <c r="A17" s="29" t="s">
        <v>115</v>
      </c>
      <c r="B17" s="59" t="s">
        <v>269</v>
      </c>
      <c r="C17" s="131" t="s">
        <v>270</v>
      </c>
      <c r="D17" s="76">
        <v>680918087</v>
      </c>
      <c r="E17" s="77">
        <v>366519235</v>
      </c>
      <c r="F17" s="78">
        <f t="shared" si="0"/>
        <v>1047437322</v>
      </c>
      <c r="G17" s="76">
        <v>680918087</v>
      </c>
      <c r="H17" s="77">
        <v>366519235</v>
      </c>
      <c r="I17" s="79">
        <f t="shared" si="1"/>
        <v>1047437322</v>
      </c>
      <c r="J17" s="76">
        <v>114601972</v>
      </c>
      <c r="K17" s="77">
        <v>47215142</v>
      </c>
      <c r="L17" s="77">
        <f t="shared" si="2"/>
        <v>161817114</v>
      </c>
      <c r="M17" s="39">
        <f t="shared" si="3"/>
        <v>0.15448858905564183</v>
      </c>
      <c r="N17" s="104">
        <v>146707103</v>
      </c>
      <c r="O17" s="105">
        <v>48397817</v>
      </c>
      <c r="P17" s="106">
        <f t="shared" si="4"/>
        <v>195104920</v>
      </c>
      <c r="Q17" s="39">
        <f t="shared" si="5"/>
        <v>0.1862688257350448</v>
      </c>
      <c r="R17" s="104">
        <v>0</v>
      </c>
      <c r="S17" s="106">
        <v>0</v>
      </c>
      <c r="T17" s="106">
        <f t="shared" si="6"/>
        <v>0</v>
      </c>
      <c r="U17" s="39">
        <f t="shared" si="7"/>
        <v>0</v>
      </c>
      <c r="V17" s="104">
        <v>0</v>
      </c>
      <c r="W17" s="106">
        <v>0</v>
      </c>
      <c r="X17" s="106">
        <f t="shared" si="8"/>
        <v>0</v>
      </c>
      <c r="Y17" s="39">
        <f t="shared" si="9"/>
        <v>0</v>
      </c>
      <c r="Z17" s="76">
        <f t="shared" si="10"/>
        <v>261309075</v>
      </c>
      <c r="AA17" s="77">
        <f t="shared" si="11"/>
        <v>95612959</v>
      </c>
      <c r="AB17" s="77">
        <f t="shared" si="12"/>
        <v>356922034</v>
      </c>
      <c r="AC17" s="39">
        <f t="shared" si="13"/>
        <v>0.3407574147906866</v>
      </c>
      <c r="AD17" s="76">
        <v>133761510</v>
      </c>
      <c r="AE17" s="77">
        <v>72067063</v>
      </c>
      <c r="AF17" s="77">
        <f t="shared" si="14"/>
        <v>205828573</v>
      </c>
      <c r="AG17" s="39">
        <f t="shared" si="15"/>
        <v>0.3836365746269296</v>
      </c>
      <c r="AH17" s="39">
        <f t="shared" si="16"/>
        <v>-0.052099923949820104</v>
      </c>
      <c r="AI17" s="12">
        <v>1009049855</v>
      </c>
      <c r="AJ17" s="12">
        <v>938986048</v>
      </c>
      <c r="AK17" s="12">
        <v>387108430</v>
      </c>
      <c r="AL17" s="12"/>
    </row>
    <row r="18" spans="1:38" s="55" customFormat="1" ht="12.75">
      <c r="A18" s="60"/>
      <c r="B18" s="61" t="s">
        <v>271</v>
      </c>
      <c r="C18" s="135"/>
      <c r="D18" s="80">
        <f>SUM(D11:D17)</f>
        <v>1551006400</v>
      </c>
      <c r="E18" s="81">
        <f>SUM(E11:E17)</f>
        <v>693058489</v>
      </c>
      <c r="F18" s="89">
        <f t="shared" si="0"/>
        <v>2244064889</v>
      </c>
      <c r="G18" s="80">
        <f>SUM(G11:G17)</f>
        <v>1551006400</v>
      </c>
      <c r="H18" s="81">
        <f>SUM(H11:H17)</f>
        <v>693058489</v>
      </c>
      <c r="I18" s="82">
        <f t="shared" si="1"/>
        <v>2244064889</v>
      </c>
      <c r="J18" s="80">
        <f>SUM(J11:J17)</f>
        <v>270878101</v>
      </c>
      <c r="K18" s="81">
        <f>SUM(K11:K17)</f>
        <v>96223253</v>
      </c>
      <c r="L18" s="81">
        <f t="shared" si="2"/>
        <v>367101354</v>
      </c>
      <c r="M18" s="43">
        <f t="shared" si="3"/>
        <v>0.16358767333309496</v>
      </c>
      <c r="N18" s="110">
        <f>SUM(N11:N17)</f>
        <v>336295516</v>
      </c>
      <c r="O18" s="111">
        <f>SUM(O11:O17)</f>
        <v>104323315</v>
      </c>
      <c r="P18" s="112">
        <f t="shared" si="4"/>
        <v>440618831</v>
      </c>
      <c r="Q18" s="43">
        <f t="shared" si="5"/>
        <v>0.1963485250180749</v>
      </c>
      <c r="R18" s="110">
        <f>SUM(R11:R17)</f>
        <v>0</v>
      </c>
      <c r="S18" s="112">
        <f>SUM(S11:S17)</f>
        <v>0</v>
      </c>
      <c r="T18" s="112">
        <f t="shared" si="6"/>
        <v>0</v>
      </c>
      <c r="U18" s="43">
        <f t="shared" si="7"/>
        <v>0</v>
      </c>
      <c r="V18" s="110">
        <f>SUM(V11:V17)</f>
        <v>0</v>
      </c>
      <c r="W18" s="112">
        <f>SUM(W11:W17)</f>
        <v>0</v>
      </c>
      <c r="X18" s="112">
        <f t="shared" si="8"/>
        <v>0</v>
      </c>
      <c r="Y18" s="43">
        <f t="shared" si="9"/>
        <v>0</v>
      </c>
      <c r="Z18" s="80">
        <f t="shared" si="10"/>
        <v>607173617</v>
      </c>
      <c r="AA18" s="81">
        <f t="shared" si="11"/>
        <v>200546568</v>
      </c>
      <c r="AB18" s="81">
        <f t="shared" si="12"/>
        <v>807720185</v>
      </c>
      <c r="AC18" s="43">
        <f t="shared" si="13"/>
        <v>0.35993619835116986</v>
      </c>
      <c r="AD18" s="80">
        <f>SUM(AD11:AD17)</f>
        <v>299748001</v>
      </c>
      <c r="AE18" s="81">
        <f>SUM(AE11:AE17)</f>
        <v>236952145</v>
      </c>
      <c r="AF18" s="81">
        <f t="shared" si="14"/>
        <v>536700146</v>
      </c>
      <c r="AG18" s="43">
        <f t="shared" si="15"/>
        <v>0.3890860989480761</v>
      </c>
      <c r="AH18" s="43">
        <f t="shared" si="16"/>
        <v>-0.17902233810832613</v>
      </c>
      <c r="AI18" s="62">
        <f>SUM(AI11:AI17)</f>
        <v>2450254210</v>
      </c>
      <c r="AJ18" s="62">
        <f>SUM(AJ11:AJ17)</f>
        <v>2390003012</v>
      </c>
      <c r="AK18" s="62">
        <f>SUM(AK11:AK17)</f>
        <v>953359852</v>
      </c>
      <c r="AL18" s="62"/>
    </row>
    <row r="19" spans="1:38" s="13" customFormat="1" ht="12.75">
      <c r="A19" s="29" t="s">
        <v>96</v>
      </c>
      <c r="B19" s="59" t="s">
        <v>272</v>
      </c>
      <c r="C19" s="131" t="s">
        <v>273</v>
      </c>
      <c r="D19" s="76">
        <v>72414500</v>
      </c>
      <c r="E19" s="77">
        <v>33485000</v>
      </c>
      <c r="F19" s="78">
        <f t="shared" si="0"/>
        <v>105899500</v>
      </c>
      <c r="G19" s="76">
        <v>72414500</v>
      </c>
      <c r="H19" s="77">
        <v>33485000</v>
      </c>
      <c r="I19" s="79">
        <f t="shared" si="1"/>
        <v>105899500</v>
      </c>
      <c r="J19" s="76">
        <v>21209439</v>
      </c>
      <c r="K19" s="77">
        <v>2406647</v>
      </c>
      <c r="L19" s="77">
        <f t="shared" si="2"/>
        <v>23616086</v>
      </c>
      <c r="M19" s="39">
        <f t="shared" si="3"/>
        <v>0.22300469785032034</v>
      </c>
      <c r="N19" s="104">
        <v>21768779</v>
      </c>
      <c r="O19" s="105">
        <v>2330481</v>
      </c>
      <c r="P19" s="106">
        <f t="shared" si="4"/>
        <v>24099260</v>
      </c>
      <c r="Q19" s="39">
        <f t="shared" si="5"/>
        <v>0.22756726896727558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42978218</v>
      </c>
      <c r="AA19" s="77">
        <f t="shared" si="11"/>
        <v>4737128</v>
      </c>
      <c r="AB19" s="77">
        <f t="shared" si="12"/>
        <v>47715346</v>
      </c>
      <c r="AC19" s="39">
        <f t="shared" si="13"/>
        <v>0.4505719668175959</v>
      </c>
      <c r="AD19" s="76">
        <v>20248188</v>
      </c>
      <c r="AE19" s="77">
        <v>2067110</v>
      </c>
      <c r="AF19" s="77">
        <f t="shared" si="14"/>
        <v>22315298</v>
      </c>
      <c r="AG19" s="39">
        <f t="shared" si="15"/>
        <v>0.40865658863826787</v>
      </c>
      <c r="AH19" s="39">
        <f t="shared" si="16"/>
        <v>0.079943454037674</v>
      </c>
      <c r="AI19" s="12">
        <v>103529443</v>
      </c>
      <c r="AJ19" s="12">
        <v>116689030</v>
      </c>
      <c r="AK19" s="12">
        <v>42307989</v>
      </c>
      <c r="AL19" s="12"/>
    </row>
    <row r="20" spans="1:38" s="13" customFormat="1" ht="12.75">
      <c r="A20" s="29" t="s">
        <v>96</v>
      </c>
      <c r="B20" s="59" t="s">
        <v>274</v>
      </c>
      <c r="C20" s="131" t="s">
        <v>275</v>
      </c>
      <c r="D20" s="76">
        <v>225863330</v>
      </c>
      <c r="E20" s="77">
        <v>18506000</v>
      </c>
      <c r="F20" s="79">
        <f t="shared" si="0"/>
        <v>244369330</v>
      </c>
      <c r="G20" s="76">
        <v>225863330</v>
      </c>
      <c r="H20" s="77">
        <v>18506000</v>
      </c>
      <c r="I20" s="79">
        <f t="shared" si="1"/>
        <v>244369330</v>
      </c>
      <c r="J20" s="76">
        <v>48129702</v>
      </c>
      <c r="K20" s="77">
        <v>6684557</v>
      </c>
      <c r="L20" s="77">
        <f t="shared" si="2"/>
        <v>54814259</v>
      </c>
      <c r="M20" s="39">
        <f t="shared" si="3"/>
        <v>0.2243090775753242</v>
      </c>
      <c r="N20" s="104">
        <v>37027281</v>
      </c>
      <c r="O20" s="105">
        <v>4201462</v>
      </c>
      <c r="P20" s="106">
        <f t="shared" si="4"/>
        <v>41228743</v>
      </c>
      <c r="Q20" s="39">
        <f t="shared" si="5"/>
        <v>0.16871488332844387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85156983</v>
      </c>
      <c r="AA20" s="77">
        <f t="shared" si="11"/>
        <v>10886019</v>
      </c>
      <c r="AB20" s="77">
        <f t="shared" si="12"/>
        <v>96043002</v>
      </c>
      <c r="AC20" s="39">
        <f t="shared" si="13"/>
        <v>0.39302396090376807</v>
      </c>
      <c r="AD20" s="76">
        <v>40003405</v>
      </c>
      <c r="AE20" s="77">
        <v>4443619</v>
      </c>
      <c r="AF20" s="77">
        <f t="shared" si="14"/>
        <v>44447024</v>
      </c>
      <c r="AG20" s="39">
        <f t="shared" si="15"/>
        <v>0.36947829474218286</v>
      </c>
      <c r="AH20" s="39">
        <f t="shared" si="16"/>
        <v>-0.07240711999075577</v>
      </c>
      <c r="AI20" s="12">
        <v>239090134</v>
      </c>
      <c r="AJ20" s="12">
        <v>243560134</v>
      </c>
      <c r="AK20" s="12">
        <v>88338615</v>
      </c>
      <c r="AL20" s="12"/>
    </row>
    <row r="21" spans="1:38" s="13" customFormat="1" ht="12.75">
      <c r="A21" s="29" t="s">
        <v>96</v>
      </c>
      <c r="B21" s="59" t="s">
        <v>276</v>
      </c>
      <c r="C21" s="131" t="s">
        <v>277</v>
      </c>
      <c r="D21" s="76">
        <v>126232000</v>
      </c>
      <c r="E21" s="77">
        <v>14514000</v>
      </c>
      <c r="F21" s="78">
        <f t="shared" si="0"/>
        <v>140746000</v>
      </c>
      <c r="G21" s="76">
        <v>126232000</v>
      </c>
      <c r="H21" s="77">
        <v>14514000</v>
      </c>
      <c r="I21" s="79">
        <f t="shared" si="1"/>
        <v>140746000</v>
      </c>
      <c r="J21" s="76">
        <v>36398815</v>
      </c>
      <c r="K21" s="77">
        <v>2514808</v>
      </c>
      <c r="L21" s="77">
        <f t="shared" si="2"/>
        <v>38913623</v>
      </c>
      <c r="M21" s="39">
        <f t="shared" si="3"/>
        <v>0.2764812001762039</v>
      </c>
      <c r="N21" s="104">
        <v>8214048</v>
      </c>
      <c r="O21" s="105">
        <v>793222</v>
      </c>
      <c r="P21" s="106">
        <f t="shared" si="4"/>
        <v>9007270</v>
      </c>
      <c r="Q21" s="39">
        <f t="shared" si="5"/>
        <v>0.06399663223111136</v>
      </c>
      <c r="R21" s="104">
        <v>0</v>
      </c>
      <c r="S21" s="106">
        <v>0</v>
      </c>
      <c r="T21" s="106">
        <f t="shared" si="6"/>
        <v>0</v>
      </c>
      <c r="U21" s="39">
        <f t="shared" si="7"/>
        <v>0</v>
      </c>
      <c r="V21" s="104">
        <v>0</v>
      </c>
      <c r="W21" s="106">
        <v>0</v>
      </c>
      <c r="X21" s="106">
        <f t="shared" si="8"/>
        <v>0</v>
      </c>
      <c r="Y21" s="39">
        <f t="shared" si="9"/>
        <v>0</v>
      </c>
      <c r="Z21" s="76">
        <f t="shared" si="10"/>
        <v>44612863</v>
      </c>
      <c r="AA21" s="77">
        <f t="shared" si="11"/>
        <v>3308030</v>
      </c>
      <c r="AB21" s="77">
        <f t="shared" si="12"/>
        <v>47920893</v>
      </c>
      <c r="AC21" s="39">
        <f t="shared" si="13"/>
        <v>0.34047783240731533</v>
      </c>
      <c r="AD21" s="76">
        <v>14289705</v>
      </c>
      <c r="AE21" s="77">
        <v>1861</v>
      </c>
      <c r="AF21" s="77">
        <f t="shared" si="14"/>
        <v>14291566</v>
      </c>
      <c r="AG21" s="39">
        <f t="shared" si="15"/>
        <v>0.380884721475089</v>
      </c>
      <c r="AH21" s="39">
        <f t="shared" si="16"/>
        <v>-0.3697492633067643</v>
      </c>
      <c r="AI21" s="12">
        <v>87371000</v>
      </c>
      <c r="AJ21" s="12">
        <v>91659840</v>
      </c>
      <c r="AK21" s="12">
        <v>33278279</v>
      </c>
      <c r="AL21" s="12"/>
    </row>
    <row r="22" spans="1:38" s="13" customFormat="1" ht="12.75">
      <c r="A22" s="29" t="s">
        <v>96</v>
      </c>
      <c r="B22" s="59" t="s">
        <v>278</v>
      </c>
      <c r="C22" s="131" t="s">
        <v>279</v>
      </c>
      <c r="D22" s="76">
        <v>28751403</v>
      </c>
      <c r="E22" s="77">
        <v>15292655</v>
      </c>
      <c r="F22" s="78">
        <f t="shared" si="0"/>
        <v>44044058</v>
      </c>
      <c r="G22" s="76">
        <v>28751403</v>
      </c>
      <c r="H22" s="77">
        <v>15292655</v>
      </c>
      <c r="I22" s="79">
        <f t="shared" si="1"/>
        <v>44044058</v>
      </c>
      <c r="J22" s="76">
        <v>6520623</v>
      </c>
      <c r="K22" s="77">
        <v>1850270</v>
      </c>
      <c r="L22" s="77">
        <f t="shared" si="2"/>
        <v>8370893</v>
      </c>
      <c r="M22" s="39">
        <f t="shared" si="3"/>
        <v>0.19005726039140172</v>
      </c>
      <c r="N22" s="104">
        <v>7289023</v>
      </c>
      <c r="O22" s="105">
        <v>1961975</v>
      </c>
      <c r="P22" s="106">
        <f t="shared" si="4"/>
        <v>9250998</v>
      </c>
      <c r="Q22" s="39">
        <f t="shared" si="5"/>
        <v>0.2100396380369856</v>
      </c>
      <c r="R22" s="104">
        <v>0</v>
      </c>
      <c r="S22" s="106">
        <v>0</v>
      </c>
      <c r="T22" s="106">
        <f t="shared" si="6"/>
        <v>0</v>
      </c>
      <c r="U22" s="39">
        <f t="shared" si="7"/>
        <v>0</v>
      </c>
      <c r="V22" s="104">
        <v>0</v>
      </c>
      <c r="W22" s="106">
        <v>0</v>
      </c>
      <c r="X22" s="106">
        <f t="shared" si="8"/>
        <v>0</v>
      </c>
      <c r="Y22" s="39">
        <f t="shared" si="9"/>
        <v>0</v>
      </c>
      <c r="Z22" s="76">
        <f t="shared" si="10"/>
        <v>13809646</v>
      </c>
      <c r="AA22" s="77">
        <f t="shared" si="11"/>
        <v>3812245</v>
      </c>
      <c r="AB22" s="77">
        <f t="shared" si="12"/>
        <v>17621891</v>
      </c>
      <c r="AC22" s="39">
        <f t="shared" si="13"/>
        <v>0.4000968984283873</v>
      </c>
      <c r="AD22" s="76">
        <v>14669121</v>
      </c>
      <c r="AE22" s="77">
        <v>2681591</v>
      </c>
      <c r="AF22" s="77">
        <f t="shared" si="14"/>
        <v>17350712</v>
      </c>
      <c r="AG22" s="39">
        <f t="shared" si="15"/>
        <v>1.0505688996154439</v>
      </c>
      <c r="AH22" s="39">
        <f t="shared" si="16"/>
        <v>-0.4668231482373749</v>
      </c>
      <c r="AI22" s="12">
        <v>32163583</v>
      </c>
      <c r="AJ22" s="12">
        <v>47174000</v>
      </c>
      <c r="AK22" s="12">
        <v>33790060</v>
      </c>
      <c r="AL22" s="12"/>
    </row>
    <row r="23" spans="1:38" s="13" customFormat="1" ht="12.75">
      <c r="A23" s="29" t="s">
        <v>96</v>
      </c>
      <c r="B23" s="59" t="s">
        <v>76</v>
      </c>
      <c r="C23" s="131" t="s">
        <v>77</v>
      </c>
      <c r="D23" s="76">
        <v>3339106140</v>
      </c>
      <c r="E23" s="77">
        <v>411313300</v>
      </c>
      <c r="F23" s="78">
        <f t="shared" si="0"/>
        <v>3750419440</v>
      </c>
      <c r="G23" s="76">
        <v>3339106140</v>
      </c>
      <c r="H23" s="77">
        <v>411313300</v>
      </c>
      <c r="I23" s="79">
        <f t="shared" si="1"/>
        <v>3750419440</v>
      </c>
      <c r="J23" s="76">
        <v>546765275</v>
      </c>
      <c r="K23" s="77">
        <v>13359323</v>
      </c>
      <c r="L23" s="77">
        <f t="shared" si="2"/>
        <v>560124598</v>
      </c>
      <c r="M23" s="39">
        <f t="shared" si="3"/>
        <v>0.14934985458586467</v>
      </c>
      <c r="N23" s="104">
        <v>691531173</v>
      </c>
      <c r="O23" s="105">
        <v>37806325</v>
      </c>
      <c r="P23" s="106">
        <f t="shared" si="4"/>
        <v>729337498</v>
      </c>
      <c r="Q23" s="39">
        <f t="shared" si="5"/>
        <v>0.19446824806347526</v>
      </c>
      <c r="R23" s="104">
        <v>0</v>
      </c>
      <c r="S23" s="106">
        <v>0</v>
      </c>
      <c r="T23" s="106">
        <f t="shared" si="6"/>
        <v>0</v>
      </c>
      <c r="U23" s="39">
        <f t="shared" si="7"/>
        <v>0</v>
      </c>
      <c r="V23" s="104">
        <v>0</v>
      </c>
      <c r="W23" s="106">
        <v>0</v>
      </c>
      <c r="X23" s="106">
        <f t="shared" si="8"/>
        <v>0</v>
      </c>
      <c r="Y23" s="39">
        <f t="shared" si="9"/>
        <v>0</v>
      </c>
      <c r="Z23" s="76">
        <f t="shared" si="10"/>
        <v>1238296448</v>
      </c>
      <c r="AA23" s="77">
        <f t="shared" si="11"/>
        <v>51165648</v>
      </c>
      <c r="AB23" s="77">
        <f t="shared" si="12"/>
        <v>1289462096</v>
      </c>
      <c r="AC23" s="39">
        <f t="shared" si="13"/>
        <v>0.34381810264933993</v>
      </c>
      <c r="AD23" s="76">
        <v>525894954</v>
      </c>
      <c r="AE23" s="77">
        <v>11013872</v>
      </c>
      <c r="AF23" s="77">
        <f t="shared" si="14"/>
        <v>536908826</v>
      </c>
      <c r="AG23" s="39">
        <f t="shared" si="15"/>
        <v>0.389137975488256</v>
      </c>
      <c r="AH23" s="39">
        <f t="shared" si="16"/>
        <v>0.35840102207595304</v>
      </c>
      <c r="AI23" s="12">
        <v>2684233567</v>
      </c>
      <c r="AJ23" s="12">
        <v>2684233567</v>
      </c>
      <c r="AK23" s="12">
        <v>1044537216</v>
      </c>
      <c r="AL23" s="12"/>
    </row>
    <row r="24" spans="1:38" s="13" customFormat="1" ht="12.75">
      <c r="A24" s="29" t="s">
        <v>96</v>
      </c>
      <c r="B24" s="59" t="s">
        <v>280</v>
      </c>
      <c r="C24" s="131" t="s">
        <v>281</v>
      </c>
      <c r="D24" s="76">
        <v>49142000</v>
      </c>
      <c r="E24" s="77">
        <v>13038000</v>
      </c>
      <c r="F24" s="78">
        <f t="shared" si="0"/>
        <v>62180000</v>
      </c>
      <c r="G24" s="76">
        <v>49142000</v>
      </c>
      <c r="H24" s="77">
        <v>13038000</v>
      </c>
      <c r="I24" s="79">
        <f t="shared" si="1"/>
        <v>62180000</v>
      </c>
      <c r="J24" s="76">
        <v>8370954</v>
      </c>
      <c r="K24" s="77">
        <v>1373474</v>
      </c>
      <c r="L24" s="77">
        <f t="shared" si="2"/>
        <v>9744428</v>
      </c>
      <c r="M24" s="39">
        <f t="shared" si="3"/>
        <v>0.1567132196847861</v>
      </c>
      <c r="N24" s="104">
        <v>10134948</v>
      </c>
      <c r="O24" s="105">
        <v>233932</v>
      </c>
      <c r="P24" s="106">
        <f t="shared" si="4"/>
        <v>10368880</v>
      </c>
      <c r="Q24" s="39">
        <f t="shared" si="5"/>
        <v>0.16675587005467996</v>
      </c>
      <c r="R24" s="104">
        <v>0</v>
      </c>
      <c r="S24" s="106">
        <v>0</v>
      </c>
      <c r="T24" s="106">
        <f t="shared" si="6"/>
        <v>0</v>
      </c>
      <c r="U24" s="39">
        <f t="shared" si="7"/>
        <v>0</v>
      </c>
      <c r="V24" s="104">
        <v>0</v>
      </c>
      <c r="W24" s="106">
        <v>0</v>
      </c>
      <c r="X24" s="106">
        <f t="shared" si="8"/>
        <v>0</v>
      </c>
      <c r="Y24" s="39">
        <f t="shared" si="9"/>
        <v>0</v>
      </c>
      <c r="Z24" s="76">
        <f t="shared" si="10"/>
        <v>18505902</v>
      </c>
      <c r="AA24" s="77">
        <f t="shared" si="11"/>
        <v>1607406</v>
      </c>
      <c r="AB24" s="77">
        <f t="shared" si="12"/>
        <v>20113308</v>
      </c>
      <c r="AC24" s="39">
        <f t="shared" si="13"/>
        <v>0.3234690897394661</v>
      </c>
      <c r="AD24" s="76">
        <v>7280779</v>
      </c>
      <c r="AE24" s="77">
        <v>1035841</v>
      </c>
      <c r="AF24" s="77">
        <f t="shared" si="14"/>
        <v>8316620</v>
      </c>
      <c r="AG24" s="39">
        <f t="shared" si="15"/>
        <v>0.27370875222763613</v>
      </c>
      <c r="AH24" s="39">
        <f t="shared" si="16"/>
        <v>0.24676611411847604</v>
      </c>
      <c r="AI24" s="12">
        <v>48899368</v>
      </c>
      <c r="AJ24" s="12">
        <v>49430774</v>
      </c>
      <c r="AK24" s="12">
        <v>13384185</v>
      </c>
      <c r="AL24" s="12"/>
    </row>
    <row r="25" spans="1:38" s="13" customFormat="1" ht="12.75">
      <c r="A25" s="29" t="s">
        <v>96</v>
      </c>
      <c r="B25" s="59" t="s">
        <v>282</v>
      </c>
      <c r="C25" s="131" t="s">
        <v>283</v>
      </c>
      <c r="D25" s="76">
        <v>49145680</v>
      </c>
      <c r="E25" s="77">
        <v>21592000</v>
      </c>
      <c r="F25" s="78">
        <f t="shared" si="0"/>
        <v>70737680</v>
      </c>
      <c r="G25" s="76">
        <v>49145680</v>
      </c>
      <c r="H25" s="77">
        <v>21592000</v>
      </c>
      <c r="I25" s="79">
        <f t="shared" si="1"/>
        <v>70737680</v>
      </c>
      <c r="J25" s="76">
        <v>9035042</v>
      </c>
      <c r="K25" s="77">
        <v>1003514</v>
      </c>
      <c r="L25" s="77">
        <f t="shared" si="2"/>
        <v>10038556</v>
      </c>
      <c r="M25" s="39">
        <f t="shared" si="3"/>
        <v>0.14191242913253588</v>
      </c>
      <c r="N25" s="104">
        <v>11095329</v>
      </c>
      <c r="O25" s="105">
        <v>4910652</v>
      </c>
      <c r="P25" s="106">
        <f t="shared" si="4"/>
        <v>16005981</v>
      </c>
      <c r="Q25" s="39">
        <f t="shared" si="5"/>
        <v>0.2262723487680116</v>
      </c>
      <c r="R25" s="104">
        <v>0</v>
      </c>
      <c r="S25" s="106">
        <v>0</v>
      </c>
      <c r="T25" s="106">
        <f t="shared" si="6"/>
        <v>0</v>
      </c>
      <c r="U25" s="39">
        <f t="shared" si="7"/>
        <v>0</v>
      </c>
      <c r="V25" s="104">
        <v>0</v>
      </c>
      <c r="W25" s="106">
        <v>0</v>
      </c>
      <c r="X25" s="106">
        <f t="shared" si="8"/>
        <v>0</v>
      </c>
      <c r="Y25" s="39">
        <f t="shared" si="9"/>
        <v>0</v>
      </c>
      <c r="Z25" s="76">
        <f t="shared" si="10"/>
        <v>20130371</v>
      </c>
      <c r="AA25" s="77">
        <f t="shared" si="11"/>
        <v>5914166</v>
      </c>
      <c r="AB25" s="77">
        <f t="shared" si="12"/>
        <v>26044537</v>
      </c>
      <c r="AC25" s="39">
        <f t="shared" si="13"/>
        <v>0.3681847779005475</v>
      </c>
      <c r="AD25" s="76">
        <v>9106150</v>
      </c>
      <c r="AE25" s="77">
        <v>9014062</v>
      </c>
      <c r="AF25" s="77">
        <f t="shared" si="14"/>
        <v>18120212</v>
      </c>
      <c r="AG25" s="39">
        <f t="shared" si="15"/>
        <v>0.5078150226648075</v>
      </c>
      <c r="AH25" s="39">
        <f t="shared" si="16"/>
        <v>-0.11667804990361041</v>
      </c>
      <c r="AI25" s="12">
        <v>62610503</v>
      </c>
      <c r="AJ25" s="12">
        <v>67398581</v>
      </c>
      <c r="AK25" s="12">
        <v>31794554</v>
      </c>
      <c r="AL25" s="12"/>
    </row>
    <row r="26" spans="1:38" s="13" customFormat="1" ht="12.75">
      <c r="A26" s="29" t="s">
        <v>115</v>
      </c>
      <c r="B26" s="59" t="s">
        <v>284</v>
      </c>
      <c r="C26" s="131" t="s">
        <v>285</v>
      </c>
      <c r="D26" s="76">
        <v>419317861</v>
      </c>
      <c r="E26" s="77">
        <v>101771669</v>
      </c>
      <c r="F26" s="78">
        <f t="shared" si="0"/>
        <v>521089530</v>
      </c>
      <c r="G26" s="76">
        <v>419317861</v>
      </c>
      <c r="H26" s="77">
        <v>101771669</v>
      </c>
      <c r="I26" s="79">
        <f t="shared" si="1"/>
        <v>521089530</v>
      </c>
      <c r="J26" s="76">
        <v>58682813</v>
      </c>
      <c r="K26" s="77">
        <v>5338777</v>
      </c>
      <c r="L26" s="77">
        <f t="shared" si="2"/>
        <v>64021590</v>
      </c>
      <c r="M26" s="39">
        <f t="shared" si="3"/>
        <v>0.12286101776023019</v>
      </c>
      <c r="N26" s="104">
        <v>100015701</v>
      </c>
      <c r="O26" s="105">
        <v>22400777</v>
      </c>
      <c r="P26" s="106">
        <f t="shared" si="4"/>
        <v>122416478</v>
      </c>
      <c r="Q26" s="39">
        <f t="shared" si="5"/>
        <v>0.23492407916927444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158698514</v>
      </c>
      <c r="AA26" s="77">
        <f t="shared" si="11"/>
        <v>27739554</v>
      </c>
      <c r="AB26" s="77">
        <f t="shared" si="12"/>
        <v>186438068</v>
      </c>
      <c r="AC26" s="39">
        <f t="shared" si="13"/>
        <v>0.3577850969295046</v>
      </c>
      <c r="AD26" s="76">
        <v>97768484</v>
      </c>
      <c r="AE26" s="77">
        <v>13316269</v>
      </c>
      <c r="AF26" s="77">
        <f t="shared" si="14"/>
        <v>111084753</v>
      </c>
      <c r="AG26" s="39">
        <f t="shared" si="15"/>
        <v>0.3815913280031791</v>
      </c>
      <c r="AH26" s="39">
        <f t="shared" si="16"/>
        <v>0.10200972405276887</v>
      </c>
      <c r="AI26" s="12">
        <v>441948686</v>
      </c>
      <c r="AJ26" s="12">
        <v>466822096</v>
      </c>
      <c r="AK26" s="12">
        <v>168643786</v>
      </c>
      <c r="AL26" s="12"/>
    </row>
    <row r="27" spans="1:38" s="55" customFormat="1" ht="12.75">
      <c r="A27" s="60"/>
      <c r="B27" s="61" t="s">
        <v>286</v>
      </c>
      <c r="C27" s="135"/>
      <c r="D27" s="80">
        <f>SUM(D19:D26)</f>
        <v>4309972914</v>
      </c>
      <c r="E27" s="81">
        <f>SUM(E19:E26)</f>
        <v>629512624</v>
      </c>
      <c r="F27" s="89">
        <f t="shared" si="0"/>
        <v>4939485538</v>
      </c>
      <c r="G27" s="80">
        <f>SUM(G19:G26)</f>
        <v>4309972914</v>
      </c>
      <c r="H27" s="81">
        <f>SUM(H19:H26)</f>
        <v>629512624</v>
      </c>
      <c r="I27" s="82">
        <f t="shared" si="1"/>
        <v>4939485538</v>
      </c>
      <c r="J27" s="80">
        <f>SUM(J19:J26)</f>
        <v>735112663</v>
      </c>
      <c r="K27" s="81">
        <f>SUM(K19:K26)</f>
        <v>34531370</v>
      </c>
      <c r="L27" s="81">
        <f t="shared" si="2"/>
        <v>769644033</v>
      </c>
      <c r="M27" s="43">
        <f t="shared" si="3"/>
        <v>0.15581461410890762</v>
      </c>
      <c r="N27" s="110">
        <f>SUM(N19:N26)</f>
        <v>887076282</v>
      </c>
      <c r="O27" s="111">
        <f>SUM(O19:O26)</f>
        <v>74638826</v>
      </c>
      <c r="P27" s="112">
        <f t="shared" si="4"/>
        <v>961715108</v>
      </c>
      <c r="Q27" s="43">
        <f t="shared" si="5"/>
        <v>0.19469944807033465</v>
      </c>
      <c r="R27" s="110">
        <f>SUM(R19:R26)</f>
        <v>0</v>
      </c>
      <c r="S27" s="112">
        <f>SUM(S19:S26)</f>
        <v>0</v>
      </c>
      <c r="T27" s="112">
        <f t="shared" si="6"/>
        <v>0</v>
      </c>
      <c r="U27" s="43">
        <f t="shared" si="7"/>
        <v>0</v>
      </c>
      <c r="V27" s="110">
        <f>SUM(V19:V26)</f>
        <v>0</v>
      </c>
      <c r="W27" s="112">
        <f>SUM(W19:W26)</f>
        <v>0</v>
      </c>
      <c r="X27" s="112">
        <f t="shared" si="8"/>
        <v>0</v>
      </c>
      <c r="Y27" s="43">
        <f t="shared" si="9"/>
        <v>0</v>
      </c>
      <c r="Z27" s="80">
        <f t="shared" si="10"/>
        <v>1622188945</v>
      </c>
      <c r="AA27" s="81">
        <f t="shared" si="11"/>
        <v>109170196</v>
      </c>
      <c r="AB27" s="81">
        <f t="shared" si="12"/>
        <v>1731359141</v>
      </c>
      <c r="AC27" s="43">
        <f t="shared" si="13"/>
        <v>0.3505140621792423</v>
      </c>
      <c r="AD27" s="80">
        <f>SUM(AD19:AD26)</f>
        <v>729260786</v>
      </c>
      <c r="AE27" s="81">
        <f>SUM(AE19:AE26)</f>
        <v>43574225</v>
      </c>
      <c r="AF27" s="81">
        <f t="shared" si="14"/>
        <v>772835011</v>
      </c>
      <c r="AG27" s="43">
        <f t="shared" si="15"/>
        <v>0.3935500483619551</v>
      </c>
      <c r="AH27" s="43">
        <f t="shared" si="16"/>
        <v>0.2443989911321447</v>
      </c>
      <c r="AI27" s="62">
        <f>SUM(AI19:AI26)</f>
        <v>3699846284</v>
      </c>
      <c r="AJ27" s="62">
        <f>SUM(AJ19:AJ26)</f>
        <v>3766968022</v>
      </c>
      <c r="AK27" s="62">
        <f>SUM(AK19:AK26)</f>
        <v>1456074684</v>
      </c>
      <c r="AL27" s="62"/>
    </row>
    <row r="28" spans="1:38" s="13" customFormat="1" ht="12.75">
      <c r="A28" s="29" t="s">
        <v>96</v>
      </c>
      <c r="B28" s="59" t="s">
        <v>287</v>
      </c>
      <c r="C28" s="131" t="s">
        <v>288</v>
      </c>
      <c r="D28" s="76">
        <v>564917083</v>
      </c>
      <c r="E28" s="77">
        <v>74119330</v>
      </c>
      <c r="F28" s="78">
        <f t="shared" si="0"/>
        <v>639036413</v>
      </c>
      <c r="G28" s="76">
        <v>564917083</v>
      </c>
      <c r="H28" s="77">
        <v>74119330</v>
      </c>
      <c r="I28" s="79">
        <f t="shared" si="1"/>
        <v>639036413</v>
      </c>
      <c r="J28" s="76">
        <v>99522558</v>
      </c>
      <c r="K28" s="77">
        <v>19823760</v>
      </c>
      <c r="L28" s="77">
        <f t="shared" si="2"/>
        <v>119346318</v>
      </c>
      <c r="M28" s="39">
        <f t="shared" si="3"/>
        <v>0.18675980831783995</v>
      </c>
      <c r="N28" s="104">
        <v>89245336</v>
      </c>
      <c r="O28" s="105">
        <v>11106433</v>
      </c>
      <c r="P28" s="106">
        <f t="shared" si="4"/>
        <v>100351769</v>
      </c>
      <c r="Q28" s="39">
        <f t="shared" si="5"/>
        <v>0.157036073310583</v>
      </c>
      <c r="R28" s="104">
        <v>0</v>
      </c>
      <c r="S28" s="106">
        <v>0</v>
      </c>
      <c r="T28" s="106">
        <f t="shared" si="6"/>
        <v>0</v>
      </c>
      <c r="U28" s="39">
        <f t="shared" si="7"/>
        <v>0</v>
      </c>
      <c r="V28" s="104">
        <v>0</v>
      </c>
      <c r="W28" s="106">
        <v>0</v>
      </c>
      <c r="X28" s="106">
        <f t="shared" si="8"/>
        <v>0</v>
      </c>
      <c r="Y28" s="39">
        <f t="shared" si="9"/>
        <v>0</v>
      </c>
      <c r="Z28" s="76">
        <f t="shared" si="10"/>
        <v>188767894</v>
      </c>
      <c r="AA28" s="77">
        <f t="shared" si="11"/>
        <v>30930193</v>
      </c>
      <c r="AB28" s="77">
        <f t="shared" si="12"/>
        <v>219698087</v>
      </c>
      <c r="AC28" s="39">
        <f t="shared" si="13"/>
        <v>0.34379588162842295</v>
      </c>
      <c r="AD28" s="76">
        <v>82543294</v>
      </c>
      <c r="AE28" s="77">
        <v>13284332</v>
      </c>
      <c r="AF28" s="77">
        <f t="shared" si="14"/>
        <v>95827626</v>
      </c>
      <c r="AG28" s="39">
        <f t="shared" si="15"/>
        <v>0.3667403745327659</v>
      </c>
      <c r="AH28" s="39">
        <f t="shared" si="16"/>
        <v>0.047211260351999185</v>
      </c>
      <c r="AI28" s="12">
        <v>542142046</v>
      </c>
      <c r="AJ28" s="12">
        <v>631910862</v>
      </c>
      <c r="AK28" s="12">
        <v>198825377</v>
      </c>
      <c r="AL28" s="12"/>
    </row>
    <row r="29" spans="1:38" s="13" customFormat="1" ht="12.75">
      <c r="A29" s="29" t="s">
        <v>96</v>
      </c>
      <c r="B29" s="59" t="s">
        <v>289</v>
      </c>
      <c r="C29" s="131" t="s">
        <v>290</v>
      </c>
      <c r="D29" s="76">
        <v>79665000</v>
      </c>
      <c r="E29" s="77">
        <v>16770000</v>
      </c>
      <c r="F29" s="78">
        <f t="shared" si="0"/>
        <v>96435000</v>
      </c>
      <c r="G29" s="76">
        <v>79665000</v>
      </c>
      <c r="H29" s="77">
        <v>16770000</v>
      </c>
      <c r="I29" s="79">
        <f t="shared" si="1"/>
        <v>96435000</v>
      </c>
      <c r="J29" s="76">
        <v>10664944</v>
      </c>
      <c r="K29" s="77">
        <v>1256055</v>
      </c>
      <c r="L29" s="77">
        <f t="shared" si="2"/>
        <v>11920999</v>
      </c>
      <c r="M29" s="39">
        <f t="shared" si="3"/>
        <v>0.12361693368590242</v>
      </c>
      <c r="N29" s="104">
        <v>9999691</v>
      </c>
      <c r="O29" s="105">
        <v>2609367</v>
      </c>
      <c r="P29" s="106">
        <f t="shared" si="4"/>
        <v>12609058</v>
      </c>
      <c r="Q29" s="39">
        <f t="shared" si="5"/>
        <v>0.13075188468916887</v>
      </c>
      <c r="R29" s="104">
        <v>0</v>
      </c>
      <c r="S29" s="106">
        <v>0</v>
      </c>
      <c r="T29" s="106">
        <f t="shared" si="6"/>
        <v>0</v>
      </c>
      <c r="U29" s="39">
        <f t="shared" si="7"/>
        <v>0</v>
      </c>
      <c r="V29" s="104">
        <v>0</v>
      </c>
      <c r="W29" s="106">
        <v>0</v>
      </c>
      <c r="X29" s="106">
        <f t="shared" si="8"/>
        <v>0</v>
      </c>
      <c r="Y29" s="39">
        <f t="shared" si="9"/>
        <v>0</v>
      </c>
      <c r="Z29" s="76">
        <f t="shared" si="10"/>
        <v>20664635</v>
      </c>
      <c r="AA29" s="77">
        <f t="shared" si="11"/>
        <v>3865422</v>
      </c>
      <c r="AB29" s="77">
        <f t="shared" si="12"/>
        <v>24530057</v>
      </c>
      <c r="AC29" s="39">
        <f t="shared" si="13"/>
        <v>0.2543688183750713</v>
      </c>
      <c r="AD29" s="76">
        <v>23579770</v>
      </c>
      <c r="AE29" s="77">
        <v>8701699</v>
      </c>
      <c r="AF29" s="77">
        <f t="shared" si="14"/>
        <v>32281469</v>
      </c>
      <c r="AG29" s="39">
        <f t="shared" si="15"/>
        <v>0.9540078706034902</v>
      </c>
      <c r="AH29" s="39">
        <f t="shared" si="16"/>
        <v>-0.6094025956501545</v>
      </c>
      <c r="AI29" s="12">
        <v>74206762</v>
      </c>
      <c r="AJ29" s="12">
        <v>73185159</v>
      </c>
      <c r="AK29" s="12">
        <v>70793835</v>
      </c>
      <c r="AL29" s="12"/>
    </row>
    <row r="30" spans="1:38" s="13" customFormat="1" ht="12.75">
      <c r="A30" s="29" t="s">
        <v>96</v>
      </c>
      <c r="B30" s="59" t="s">
        <v>291</v>
      </c>
      <c r="C30" s="131" t="s">
        <v>292</v>
      </c>
      <c r="D30" s="76">
        <v>253354000</v>
      </c>
      <c r="E30" s="77">
        <v>47352175</v>
      </c>
      <c r="F30" s="79">
        <f t="shared" si="0"/>
        <v>300706175</v>
      </c>
      <c r="G30" s="76">
        <v>253354000</v>
      </c>
      <c r="H30" s="77">
        <v>47352175</v>
      </c>
      <c r="I30" s="79">
        <f t="shared" si="1"/>
        <v>300706175</v>
      </c>
      <c r="J30" s="76">
        <v>47263675</v>
      </c>
      <c r="K30" s="77">
        <v>4336373</v>
      </c>
      <c r="L30" s="77">
        <f t="shared" si="2"/>
        <v>51600048</v>
      </c>
      <c r="M30" s="39">
        <f t="shared" si="3"/>
        <v>0.17159623675835722</v>
      </c>
      <c r="N30" s="104">
        <v>50906518</v>
      </c>
      <c r="O30" s="105">
        <v>3348639</v>
      </c>
      <c r="P30" s="106">
        <f t="shared" si="4"/>
        <v>54255157</v>
      </c>
      <c r="Q30" s="39">
        <f t="shared" si="5"/>
        <v>0.18042581599795882</v>
      </c>
      <c r="R30" s="104">
        <v>0</v>
      </c>
      <c r="S30" s="106">
        <v>0</v>
      </c>
      <c r="T30" s="106">
        <f t="shared" si="6"/>
        <v>0</v>
      </c>
      <c r="U30" s="39">
        <f t="shared" si="7"/>
        <v>0</v>
      </c>
      <c r="V30" s="104">
        <v>0</v>
      </c>
      <c r="W30" s="106">
        <v>0</v>
      </c>
      <c r="X30" s="106">
        <f t="shared" si="8"/>
        <v>0</v>
      </c>
      <c r="Y30" s="39">
        <f t="shared" si="9"/>
        <v>0</v>
      </c>
      <c r="Z30" s="76">
        <f t="shared" si="10"/>
        <v>98170193</v>
      </c>
      <c r="AA30" s="77">
        <f t="shared" si="11"/>
        <v>7685012</v>
      </c>
      <c r="AB30" s="77">
        <f t="shared" si="12"/>
        <v>105855205</v>
      </c>
      <c r="AC30" s="39">
        <f t="shared" si="13"/>
        <v>0.35202205275631604</v>
      </c>
      <c r="AD30" s="76">
        <v>41120594</v>
      </c>
      <c r="AE30" s="77">
        <v>11390991</v>
      </c>
      <c r="AF30" s="77">
        <f t="shared" si="14"/>
        <v>52511585</v>
      </c>
      <c r="AG30" s="39">
        <f t="shared" si="15"/>
        <v>0.4110822619199098</v>
      </c>
      <c r="AH30" s="39">
        <f t="shared" si="16"/>
        <v>0.03320356831735327</v>
      </c>
      <c r="AI30" s="12">
        <v>235526341</v>
      </c>
      <c r="AJ30" s="12">
        <v>258189379</v>
      </c>
      <c r="AK30" s="12">
        <v>96820701</v>
      </c>
      <c r="AL30" s="12"/>
    </row>
    <row r="31" spans="1:38" s="13" customFormat="1" ht="12.75">
      <c r="A31" s="29" t="s">
        <v>96</v>
      </c>
      <c r="B31" s="59" t="s">
        <v>293</v>
      </c>
      <c r="C31" s="131" t="s">
        <v>294</v>
      </c>
      <c r="D31" s="76">
        <v>127367000</v>
      </c>
      <c r="E31" s="77">
        <v>24893000</v>
      </c>
      <c r="F31" s="78">
        <f t="shared" si="0"/>
        <v>152260000</v>
      </c>
      <c r="G31" s="76">
        <v>127367000</v>
      </c>
      <c r="H31" s="77">
        <v>24893000</v>
      </c>
      <c r="I31" s="79">
        <f t="shared" si="1"/>
        <v>152260000</v>
      </c>
      <c r="J31" s="76">
        <v>10658406</v>
      </c>
      <c r="K31" s="77">
        <v>5545438</v>
      </c>
      <c r="L31" s="77">
        <f t="shared" si="2"/>
        <v>16203844</v>
      </c>
      <c r="M31" s="39">
        <f t="shared" si="3"/>
        <v>0.10642219887035334</v>
      </c>
      <c r="N31" s="104">
        <v>13358262</v>
      </c>
      <c r="O31" s="105">
        <v>4016388</v>
      </c>
      <c r="P31" s="106">
        <f t="shared" si="4"/>
        <v>17374650</v>
      </c>
      <c r="Q31" s="39">
        <f t="shared" si="5"/>
        <v>0.11411171680021016</v>
      </c>
      <c r="R31" s="104">
        <v>0</v>
      </c>
      <c r="S31" s="106">
        <v>0</v>
      </c>
      <c r="T31" s="106">
        <f t="shared" si="6"/>
        <v>0</v>
      </c>
      <c r="U31" s="39">
        <f t="shared" si="7"/>
        <v>0</v>
      </c>
      <c r="V31" s="104">
        <v>0</v>
      </c>
      <c r="W31" s="106">
        <v>0</v>
      </c>
      <c r="X31" s="106">
        <f t="shared" si="8"/>
        <v>0</v>
      </c>
      <c r="Y31" s="39">
        <f t="shared" si="9"/>
        <v>0</v>
      </c>
      <c r="Z31" s="76">
        <f t="shared" si="10"/>
        <v>24016668</v>
      </c>
      <c r="AA31" s="77">
        <f t="shared" si="11"/>
        <v>9561826</v>
      </c>
      <c r="AB31" s="77">
        <f t="shared" si="12"/>
        <v>33578494</v>
      </c>
      <c r="AC31" s="39">
        <f t="shared" si="13"/>
        <v>0.22053391567056352</v>
      </c>
      <c r="AD31" s="76">
        <v>8625244</v>
      </c>
      <c r="AE31" s="77">
        <v>204969</v>
      </c>
      <c r="AF31" s="77">
        <f t="shared" si="14"/>
        <v>8830213</v>
      </c>
      <c r="AG31" s="39">
        <f t="shared" si="15"/>
        <v>0.2811451648294616</v>
      </c>
      <c r="AH31" s="39">
        <f t="shared" si="16"/>
        <v>0.9676365677702226</v>
      </c>
      <c r="AI31" s="12">
        <v>79461644</v>
      </c>
      <c r="AJ31" s="12">
        <v>133871215</v>
      </c>
      <c r="AK31" s="12">
        <v>22340257</v>
      </c>
      <c r="AL31" s="12"/>
    </row>
    <row r="32" spans="1:38" s="13" customFormat="1" ht="12.75">
      <c r="A32" s="29" t="s">
        <v>96</v>
      </c>
      <c r="B32" s="59" t="s">
        <v>295</v>
      </c>
      <c r="C32" s="131" t="s">
        <v>296</v>
      </c>
      <c r="D32" s="76">
        <v>59596956</v>
      </c>
      <c r="E32" s="77">
        <v>45531000</v>
      </c>
      <c r="F32" s="78">
        <f t="shared" si="0"/>
        <v>105127956</v>
      </c>
      <c r="G32" s="76">
        <v>59596956</v>
      </c>
      <c r="H32" s="77">
        <v>45531000</v>
      </c>
      <c r="I32" s="79">
        <f t="shared" si="1"/>
        <v>105127956</v>
      </c>
      <c r="J32" s="76">
        <v>10177071</v>
      </c>
      <c r="K32" s="77">
        <v>5268676</v>
      </c>
      <c r="L32" s="77">
        <f t="shared" si="2"/>
        <v>15445747</v>
      </c>
      <c r="M32" s="39">
        <f t="shared" si="3"/>
        <v>0.14692330744069637</v>
      </c>
      <c r="N32" s="104">
        <v>11776445</v>
      </c>
      <c r="O32" s="105">
        <v>563098</v>
      </c>
      <c r="P32" s="106">
        <f t="shared" si="4"/>
        <v>12339543</v>
      </c>
      <c r="Q32" s="39">
        <f t="shared" si="5"/>
        <v>0.11737641888519168</v>
      </c>
      <c r="R32" s="104">
        <v>0</v>
      </c>
      <c r="S32" s="106">
        <v>0</v>
      </c>
      <c r="T32" s="106">
        <f t="shared" si="6"/>
        <v>0</v>
      </c>
      <c r="U32" s="39">
        <f t="shared" si="7"/>
        <v>0</v>
      </c>
      <c r="V32" s="104">
        <v>0</v>
      </c>
      <c r="W32" s="106">
        <v>0</v>
      </c>
      <c r="X32" s="106">
        <f t="shared" si="8"/>
        <v>0</v>
      </c>
      <c r="Y32" s="39">
        <f t="shared" si="9"/>
        <v>0</v>
      </c>
      <c r="Z32" s="76">
        <f t="shared" si="10"/>
        <v>21953516</v>
      </c>
      <c r="AA32" s="77">
        <f t="shared" si="11"/>
        <v>5831774</v>
      </c>
      <c r="AB32" s="77">
        <f t="shared" si="12"/>
        <v>27785290</v>
      </c>
      <c r="AC32" s="39">
        <f t="shared" si="13"/>
        <v>0.26429972632588805</v>
      </c>
      <c r="AD32" s="76">
        <v>17211640</v>
      </c>
      <c r="AE32" s="77">
        <v>1976840</v>
      </c>
      <c r="AF32" s="77">
        <f t="shared" si="14"/>
        <v>19188480</v>
      </c>
      <c r="AG32" s="39">
        <f t="shared" si="15"/>
        <v>0.6744610031260453</v>
      </c>
      <c r="AH32" s="39">
        <f t="shared" si="16"/>
        <v>-0.35692962652591553</v>
      </c>
      <c r="AI32" s="12">
        <v>69308658</v>
      </c>
      <c r="AJ32" s="12">
        <v>70056792</v>
      </c>
      <c r="AK32" s="12">
        <v>46745987</v>
      </c>
      <c r="AL32" s="12"/>
    </row>
    <row r="33" spans="1:38" s="13" customFormat="1" ht="12.75">
      <c r="A33" s="29" t="s">
        <v>115</v>
      </c>
      <c r="B33" s="59" t="s">
        <v>297</v>
      </c>
      <c r="C33" s="131" t="s">
        <v>298</v>
      </c>
      <c r="D33" s="76">
        <v>579920284</v>
      </c>
      <c r="E33" s="77">
        <v>171697130</v>
      </c>
      <c r="F33" s="78">
        <f t="shared" si="0"/>
        <v>751617414</v>
      </c>
      <c r="G33" s="76">
        <v>579920284</v>
      </c>
      <c r="H33" s="77">
        <v>171697130</v>
      </c>
      <c r="I33" s="79">
        <f t="shared" si="1"/>
        <v>751617414</v>
      </c>
      <c r="J33" s="76">
        <v>55687552</v>
      </c>
      <c r="K33" s="77">
        <v>4678223</v>
      </c>
      <c r="L33" s="77">
        <f t="shared" si="2"/>
        <v>60365775</v>
      </c>
      <c r="M33" s="39">
        <f t="shared" si="3"/>
        <v>0.08031449760955113</v>
      </c>
      <c r="N33" s="104">
        <v>35542305</v>
      </c>
      <c r="O33" s="105">
        <v>20429219</v>
      </c>
      <c r="P33" s="106">
        <f t="shared" si="4"/>
        <v>55971524</v>
      </c>
      <c r="Q33" s="39">
        <f t="shared" si="5"/>
        <v>0.07446810432734333</v>
      </c>
      <c r="R33" s="104">
        <v>0</v>
      </c>
      <c r="S33" s="106">
        <v>0</v>
      </c>
      <c r="T33" s="106">
        <f t="shared" si="6"/>
        <v>0</v>
      </c>
      <c r="U33" s="39">
        <f t="shared" si="7"/>
        <v>0</v>
      </c>
      <c r="V33" s="104">
        <v>0</v>
      </c>
      <c r="W33" s="106">
        <v>0</v>
      </c>
      <c r="X33" s="106">
        <f t="shared" si="8"/>
        <v>0</v>
      </c>
      <c r="Y33" s="39">
        <f t="shared" si="9"/>
        <v>0</v>
      </c>
      <c r="Z33" s="76">
        <f t="shared" si="10"/>
        <v>91229857</v>
      </c>
      <c r="AA33" s="77">
        <f t="shared" si="11"/>
        <v>25107442</v>
      </c>
      <c r="AB33" s="77">
        <f t="shared" si="12"/>
        <v>116337299</v>
      </c>
      <c r="AC33" s="39">
        <f t="shared" si="13"/>
        <v>0.15478260193689444</v>
      </c>
      <c r="AD33" s="76">
        <v>63926570</v>
      </c>
      <c r="AE33" s="77">
        <v>9181398</v>
      </c>
      <c r="AF33" s="77">
        <f t="shared" si="14"/>
        <v>73107968</v>
      </c>
      <c r="AG33" s="39">
        <f t="shared" si="15"/>
        <v>0.23010615364647666</v>
      </c>
      <c r="AH33" s="39">
        <f t="shared" si="16"/>
        <v>-0.2343991286968884</v>
      </c>
      <c r="AI33" s="12">
        <v>620786588</v>
      </c>
      <c r="AJ33" s="12">
        <v>639318472</v>
      </c>
      <c r="AK33" s="12">
        <v>142846814</v>
      </c>
      <c r="AL33" s="12"/>
    </row>
    <row r="34" spans="1:38" s="55" customFormat="1" ht="12.75">
      <c r="A34" s="60"/>
      <c r="B34" s="61" t="s">
        <v>299</v>
      </c>
      <c r="C34" s="135"/>
      <c r="D34" s="80">
        <f>SUM(D28:D33)</f>
        <v>1664820323</v>
      </c>
      <c r="E34" s="81">
        <f>SUM(E28:E33)</f>
        <v>380362635</v>
      </c>
      <c r="F34" s="89">
        <f t="shared" si="0"/>
        <v>2045182958</v>
      </c>
      <c r="G34" s="80">
        <f>SUM(G28:G33)</f>
        <v>1664820323</v>
      </c>
      <c r="H34" s="81">
        <f>SUM(H28:H33)</f>
        <v>380362635</v>
      </c>
      <c r="I34" s="82">
        <f t="shared" si="1"/>
        <v>2045182958</v>
      </c>
      <c r="J34" s="80">
        <f>SUM(J28:J33)</f>
        <v>233974206</v>
      </c>
      <c r="K34" s="81">
        <f>SUM(K28:K33)</f>
        <v>40908525</v>
      </c>
      <c r="L34" s="81">
        <f t="shared" si="2"/>
        <v>274882731</v>
      </c>
      <c r="M34" s="43">
        <f t="shared" si="3"/>
        <v>0.13440495869807653</v>
      </c>
      <c r="N34" s="110">
        <f>SUM(N28:N33)</f>
        <v>210828557</v>
      </c>
      <c r="O34" s="111">
        <f>SUM(O28:O33)</f>
        <v>42073144</v>
      </c>
      <c r="P34" s="112">
        <f t="shared" si="4"/>
        <v>252901701</v>
      </c>
      <c r="Q34" s="43">
        <f t="shared" si="5"/>
        <v>0.12365725032606105</v>
      </c>
      <c r="R34" s="110">
        <f>SUM(R28:R33)</f>
        <v>0</v>
      </c>
      <c r="S34" s="112">
        <f>SUM(S28:S33)</f>
        <v>0</v>
      </c>
      <c r="T34" s="112">
        <f t="shared" si="6"/>
        <v>0</v>
      </c>
      <c r="U34" s="43">
        <f t="shared" si="7"/>
        <v>0</v>
      </c>
      <c r="V34" s="110">
        <f>SUM(V28:V33)</f>
        <v>0</v>
      </c>
      <c r="W34" s="112">
        <f>SUM(W28:W33)</f>
        <v>0</v>
      </c>
      <c r="X34" s="112">
        <f t="shared" si="8"/>
        <v>0</v>
      </c>
      <c r="Y34" s="43">
        <f t="shared" si="9"/>
        <v>0</v>
      </c>
      <c r="Z34" s="80">
        <f t="shared" si="10"/>
        <v>444802763</v>
      </c>
      <c r="AA34" s="81">
        <f t="shared" si="11"/>
        <v>82981669</v>
      </c>
      <c r="AB34" s="81">
        <f t="shared" si="12"/>
        <v>527784432</v>
      </c>
      <c r="AC34" s="43">
        <f t="shared" si="13"/>
        <v>0.25806220902413757</v>
      </c>
      <c r="AD34" s="80">
        <f>SUM(AD28:AD33)</f>
        <v>237007112</v>
      </c>
      <c r="AE34" s="81">
        <f>SUM(AE28:AE33)</f>
        <v>44740229</v>
      </c>
      <c r="AF34" s="81">
        <f t="shared" si="14"/>
        <v>281747341</v>
      </c>
      <c r="AG34" s="43">
        <f t="shared" si="15"/>
        <v>0.35670503424658184</v>
      </c>
      <c r="AH34" s="43">
        <f t="shared" si="16"/>
        <v>-0.10238123241063701</v>
      </c>
      <c r="AI34" s="62">
        <f>SUM(AI28:AI33)</f>
        <v>1621432039</v>
      </c>
      <c r="AJ34" s="62">
        <f>SUM(AJ28:AJ33)</f>
        <v>1806531879</v>
      </c>
      <c r="AK34" s="62">
        <f>SUM(AK28:AK33)</f>
        <v>578372971</v>
      </c>
      <c r="AL34" s="62"/>
    </row>
    <row r="35" spans="1:38" s="13" customFormat="1" ht="12.75">
      <c r="A35" s="29" t="s">
        <v>96</v>
      </c>
      <c r="B35" s="59" t="s">
        <v>300</v>
      </c>
      <c r="C35" s="131" t="s">
        <v>301</v>
      </c>
      <c r="D35" s="76">
        <v>172001000</v>
      </c>
      <c r="E35" s="77">
        <v>34858000</v>
      </c>
      <c r="F35" s="78">
        <f t="shared" si="0"/>
        <v>206859000</v>
      </c>
      <c r="G35" s="76">
        <v>172001000</v>
      </c>
      <c r="H35" s="77">
        <v>34858000</v>
      </c>
      <c r="I35" s="79">
        <f t="shared" si="1"/>
        <v>206859000</v>
      </c>
      <c r="J35" s="76">
        <v>39878484</v>
      </c>
      <c r="K35" s="77">
        <v>4784177</v>
      </c>
      <c r="L35" s="77">
        <f t="shared" si="2"/>
        <v>44662661</v>
      </c>
      <c r="M35" s="39">
        <f t="shared" si="3"/>
        <v>0.2159087155985478</v>
      </c>
      <c r="N35" s="104">
        <v>36844643</v>
      </c>
      <c r="O35" s="105">
        <v>3838294</v>
      </c>
      <c r="P35" s="106">
        <f t="shared" si="4"/>
        <v>40682937</v>
      </c>
      <c r="Q35" s="39">
        <f t="shared" si="5"/>
        <v>0.19666989108523197</v>
      </c>
      <c r="R35" s="104">
        <v>0</v>
      </c>
      <c r="S35" s="106">
        <v>0</v>
      </c>
      <c r="T35" s="106">
        <f t="shared" si="6"/>
        <v>0</v>
      </c>
      <c r="U35" s="39">
        <f t="shared" si="7"/>
        <v>0</v>
      </c>
      <c r="V35" s="104">
        <v>0</v>
      </c>
      <c r="W35" s="106">
        <v>0</v>
      </c>
      <c r="X35" s="106">
        <f t="shared" si="8"/>
        <v>0</v>
      </c>
      <c r="Y35" s="39">
        <f t="shared" si="9"/>
        <v>0</v>
      </c>
      <c r="Z35" s="76">
        <f t="shared" si="10"/>
        <v>76723127</v>
      </c>
      <c r="AA35" s="77">
        <f t="shared" si="11"/>
        <v>8622471</v>
      </c>
      <c r="AB35" s="77">
        <f t="shared" si="12"/>
        <v>85345598</v>
      </c>
      <c r="AC35" s="39">
        <f t="shared" si="13"/>
        <v>0.41257860668377977</v>
      </c>
      <c r="AD35" s="76">
        <v>32942468</v>
      </c>
      <c r="AE35" s="77">
        <v>4324551</v>
      </c>
      <c r="AF35" s="77">
        <f t="shared" si="14"/>
        <v>37267019</v>
      </c>
      <c r="AG35" s="39">
        <f t="shared" si="15"/>
        <v>0.41245922681544117</v>
      </c>
      <c r="AH35" s="39">
        <f t="shared" si="16"/>
        <v>0.09166061819970084</v>
      </c>
      <c r="AI35" s="12">
        <v>177629000</v>
      </c>
      <c r="AJ35" s="12">
        <v>181184528</v>
      </c>
      <c r="AK35" s="12">
        <v>73264720</v>
      </c>
      <c r="AL35" s="12"/>
    </row>
    <row r="36" spans="1:38" s="13" customFormat="1" ht="12.75">
      <c r="A36" s="29" t="s">
        <v>96</v>
      </c>
      <c r="B36" s="59" t="s">
        <v>302</v>
      </c>
      <c r="C36" s="131" t="s">
        <v>303</v>
      </c>
      <c r="D36" s="76">
        <v>111625973</v>
      </c>
      <c r="E36" s="77">
        <v>25699000</v>
      </c>
      <c r="F36" s="78">
        <f t="shared" si="0"/>
        <v>137324973</v>
      </c>
      <c r="G36" s="76">
        <v>111625973</v>
      </c>
      <c r="H36" s="77">
        <v>25699000</v>
      </c>
      <c r="I36" s="79">
        <f t="shared" si="1"/>
        <v>137324973</v>
      </c>
      <c r="J36" s="76">
        <v>20103196</v>
      </c>
      <c r="K36" s="77">
        <v>5951663</v>
      </c>
      <c r="L36" s="77">
        <f t="shared" si="2"/>
        <v>26054859</v>
      </c>
      <c r="M36" s="39">
        <f t="shared" si="3"/>
        <v>0.18973139721644075</v>
      </c>
      <c r="N36" s="104">
        <v>13616220</v>
      </c>
      <c r="O36" s="105">
        <v>7400912</v>
      </c>
      <c r="P36" s="106">
        <f t="shared" si="4"/>
        <v>21017132</v>
      </c>
      <c r="Q36" s="39">
        <f t="shared" si="5"/>
        <v>0.1530466858347753</v>
      </c>
      <c r="R36" s="104">
        <v>0</v>
      </c>
      <c r="S36" s="106">
        <v>0</v>
      </c>
      <c r="T36" s="106">
        <f t="shared" si="6"/>
        <v>0</v>
      </c>
      <c r="U36" s="39">
        <f t="shared" si="7"/>
        <v>0</v>
      </c>
      <c r="V36" s="104">
        <v>0</v>
      </c>
      <c r="W36" s="106">
        <v>0</v>
      </c>
      <c r="X36" s="106">
        <f t="shared" si="8"/>
        <v>0</v>
      </c>
      <c r="Y36" s="39">
        <f t="shared" si="9"/>
        <v>0</v>
      </c>
      <c r="Z36" s="76">
        <f t="shared" si="10"/>
        <v>33719416</v>
      </c>
      <c r="AA36" s="77">
        <f t="shared" si="11"/>
        <v>13352575</v>
      </c>
      <c r="AB36" s="77">
        <f t="shared" si="12"/>
        <v>47071991</v>
      </c>
      <c r="AC36" s="39">
        <f t="shared" si="13"/>
        <v>0.34277808305121604</v>
      </c>
      <c r="AD36" s="76">
        <v>13071137</v>
      </c>
      <c r="AE36" s="77">
        <v>1118567</v>
      </c>
      <c r="AF36" s="77">
        <f t="shared" si="14"/>
        <v>14189704</v>
      </c>
      <c r="AG36" s="39">
        <f t="shared" si="15"/>
        <v>0.41423941967329403</v>
      </c>
      <c r="AH36" s="39">
        <f t="shared" si="16"/>
        <v>0.4811536590192438</v>
      </c>
      <c r="AI36" s="12">
        <v>81931780</v>
      </c>
      <c r="AJ36" s="12">
        <v>82636353</v>
      </c>
      <c r="AK36" s="12">
        <v>33939373</v>
      </c>
      <c r="AL36" s="12"/>
    </row>
    <row r="37" spans="1:38" s="13" customFormat="1" ht="12.75">
      <c r="A37" s="29" t="s">
        <v>96</v>
      </c>
      <c r="B37" s="59" t="s">
        <v>304</v>
      </c>
      <c r="C37" s="131" t="s">
        <v>305</v>
      </c>
      <c r="D37" s="76">
        <v>72201464</v>
      </c>
      <c r="E37" s="77">
        <v>26581000</v>
      </c>
      <c r="F37" s="78">
        <f t="shared" si="0"/>
        <v>98782464</v>
      </c>
      <c r="G37" s="76">
        <v>72201464</v>
      </c>
      <c r="H37" s="77">
        <v>26581000</v>
      </c>
      <c r="I37" s="79">
        <f t="shared" si="1"/>
        <v>98782464</v>
      </c>
      <c r="J37" s="76">
        <v>7635170</v>
      </c>
      <c r="K37" s="77">
        <v>6787996</v>
      </c>
      <c r="L37" s="77">
        <f t="shared" si="2"/>
        <v>14423166</v>
      </c>
      <c r="M37" s="39">
        <f t="shared" si="3"/>
        <v>0.14600937672500253</v>
      </c>
      <c r="N37" s="104">
        <v>17848200</v>
      </c>
      <c r="O37" s="105">
        <v>4915878</v>
      </c>
      <c r="P37" s="106">
        <f t="shared" si="4"/>
        <v>22764078</v>
      </c>
      <c r="Q37" s="39">
        <f t="shared" si="5"/>
        <v>0.23044654970339676</v>
      </c>
      <c r="R37" s="104">
        <v>0</v>
      </c>
      <c r="S37" s="106">
        <v>0</v>
      </c>
      <c r="T37" s="106">
        <f t="shared" si="6"/>
        <v>0</v>
      </c>
      <c r="U37" s="39">
        <f t="shared" si="7"/>
        <v>0</v>
      </c>
      <c r="V37" s="104">
        <v>0</v>
      </c>
      <c r="W37" s="106">
        <v>0</v>
      </c>
      <c r="X37" s="106">
        <f t="shared" si="8"/>
        <v>0</v>
      </c>
      <c r="Y37" s="39">
        <f t="shared" si="9"/>
        <v>0</v>
      </c>
      <c r="Z37" s="76">
        <f t="shared" si="10"/>
        <v>25483370</v>
      </c>
      <c r="AA37" s="77">
        <f t="shared" si="11"/>
        <v>11703874</v>
      </c>
      <c r="AB37" s="77">
        <f t="shared" si="12"/>
        <v>37187244</v>
      </c>
      <c r="AC37" s="39">
        <f t="shared" si="13"/>
        <v>0.37645592642839926</v>
      </c>
      <c r="AD37" s="76">
        <v>5602452</v>
      </c>
      <c r="AE37" s="77">
        <v>6053406</v>
      </c>
      <c r="AF37" s="77">
        <f t="shared" si="14"/>
        <v>11655858</v>
      </c>
      <c r="AG37" s="39">
        <f t="shared" si="15"/>
        <v>0.34535840557720054</v>
      </c>
      <c r="AH37" s="39">
        <f t="shared" si="16"/>
        <v>0.9530160714037526</v>
      </c>
      <c r="AI37" s="12">
        <v>73517313</v>
      </c>
      <c r="AJ37" s="12">
        <v>73517313</v>
      </c>
      <c r="AK37" s="12">
        <v>25389822</v>
      </c>
      <c r="AL37" s="12"/>
    </row>
    <row r="38" spans="1:38" s="13" customFormat="1" ht="12.75">
      <c r="A38" s="29" t="s">
        <v>96</v>
      </c>
      <c r="B38" s="59" t="s">
        <v>306</v>
      </c>
      <c r="C38" s="131" t="s">
        <v>307</v>
      </c>
      <c r="D38" s="76">
        <v>137979000</v>
      </c>
      <c r="E38" s="77">
        <v>45367000</v>
      </c>
      <c r="F38" s="78">
        <f t="shared" si="0"/>
        <v>183346000</v>
      </c>
      <c r="G38" s="76">
        <v>137979000</v>
      </c>
      <c r="H38" s="77">
        <v>45367000</v>
      </c>
      <c r="I38" s="79">
        <f t="shared" si="1"/>
        <v>183346000</v>
      </c>
      <c r="J38" s="76">
        <v>26792336</v>
      </c>
      <c r="K38" s="77">
        <v>2551742</v>
      </c>
      <c r="L38" s="77">
        <f t="shared" si="2"/>
        <v>29344078</v>
      </c>
      <c r="M38" s="39">
        <f t="shared" si="3"/>
        <v>0.16004754944203856</v>
      </c>
      <c r="N38" s="104">
        <v>12961448</v>
      </c>
      <c r="O38" s="105">
        <v>3188914</v>
      </c>
      <c r="P38" s="106">
        <f t="shared" si="4"/>
        <v>16150362</v>
      </c>
      <c r="Q38" s="39">
        <f t="shared" si="5"/>
        <v>0.08808679763943582</v>
      </c>
      <c r="R38" s="104">
        <v>0</v>
      </c>
      <c r="S38" s="106">
        <v>0</v>
      </c>
      <c r="T38" s="106">
        <f t="shared" si="6"/>
        <v>0</v>
      </c>
      <c r="U38" s="39">
        <f t="shared" si="7"/>
        <v>0</v>
      </c>
      <c r="V38" s="104">
        <v>0</v>
      </c>
      <c r="W38" s="106">
        <v>0</v>
      </c>
      <c r="X38" s="106">
        <f t="shared" si="8"/>
        <v>0</v>
      </c>
      <c r="Y38" s="39">
        <f t="shared" si="9"/>
        <v>0</v>
      </c>
      <c r="Z38" s="76">
        <f t="shared" si="10"/>
        <v>39753784</v>
      </c>
      <c r="AA38" s="77">
        <f t="shared" si="11"/>
        <v>5740656</v>
      </c>
      <c r="AB38" s="77">
        <f t="shared" si="12"/>
        <v>45494440</v>
      </c>
      <c r="AC38" s="39">
        <f t="shared" si="13"/>
        <v>0.24813434708147436</v>
      </c>
      <c r="AD38" s="76">
        <v>28919623</v>
      </c>
      <c r="AE38" s="77">
        <v>5128286</v>
      </c>
      <c r="AF38" s="77">
        <f t="shared" si="14"/>
        <v>34047909</v>
      </c>
      <c r="AG38" s="39">
        <f t="shared" si="15"/>
        <v>0.33920368303238324</v>
      </c>
      <c r="AH38" s="39">
        <f t="shared" si="16"/>
        <v>-0.5256577430349687</v>
      </c>
      <c r="AI38" s="12">
        <v>167525000</v>
      </c>
      <c r="AJ38" s="12">
        <v>163491010</v>
      </c>
      <c r="AK38" s="12">
        <v>56825097</v>
      </c>
      <c r="AL38" s="12"/>
    </row>
    <row r="39" spans="1:38" s="13" customFormat="1" ht="12.75">
      <c r="A39" s="29" t="s">
        <v>115</v>
      </c>
      <c r="B39" s="59" t="s">
        <v>308</v>
      </c>
      <c r="C39" s="131" t="s">
        <v>309</v>
      </c>
      <c r="D39" s="76">
        <v>174854000</v>
      </c>
      <c r="E39" s="77">
        <v>168886000</v>
      </c>
      <c r="F39" s="78">
        <f t="shared" si="0"/>
        <v>343740000</v>
      </c>
      <c r="G39" s="76">
        <v>174854000</v>
      </c>
      <c r="H39" s="77">
        <v>168886000</v>
      </c>
      <c r="I39" s="79">
        <f t="shared" si="1"/>
        <v>343740000</v>
      </c>
      <c r="J39" s="76">
        <v>22667453</v>
      </c>
      <c r="K39" s="77">
        <v>26224410</v>
      </c>
      <c r="L39" s="77">
        <f t="shared" si="2"/>
        <v>48891863</v>
      </c>
      <c r="M39" s="39">
        <f t="shared" si="3"/>
        <v>0.14223501192761973</v>
      </c>
      <c r="N39" s="104">
        <v>40405706</v>
      </c>
      <c r="O39" s="105">
        <v>50697571</v>
      </c>
      <c r="P39" s="106">
        <f t="shared" si="4"/>
        <v>91103277</v>
      </c>
      <c r="Q39" s="39">
        <f t="shared" si="5"/>
        <v>0.26503542503054633</v>
      </c>
      <c r="R39" s="104">
        <v>0</v>
      </c>
      <c r="S39" s="106">
        <v>0</v>
      </c>
      <c r="T39" s="106">
        <f t="shared" si="6"/>
        <v>0</v>
      </c>
      <c r="U39" s="39">
        <f t="shared" si="7"/>
        <v>0</v>
      </c>
      <c r="V39" s="104">
        <v>0</v>
      </c>
      <c r="W39" s="106">
        <v>0</v>
      </c>
      <c r="X39" s="106">
        <f t="shared" si="8"/>
        <v>0</v>
      </c>
      <c r="Y39" s="39">
        <f t="shared" si="9"/>
        <v>0</v>
      </c>
      <c r="Z39" s="76">
        <f t="shared" si="10"/>
        <v>63073159</v>
      </c>
      <c r="AA39" s="77">
        <f t="shared" si="11"/>
        <v>76921981</v>
      </c>
      <c r="AB39" s="77">
        <f t="shared" si="12"/>
        <v>139995140</v>
      </c>
      <c r="AC39" s="39">
        <f t="shared" si="13"/>
        <v>0.40727043695816606</v>
      </c>
      <c r="AD39" s="76">
        <v>35960569</v>
      </c>
      <c r="AE39" s="77">
        <v>38987202</v>
      </c>
      <c r="AF39" s="77">
        <f t="shared" si="14"/>
        <v>74947771</v>
      </c>
      <c r="AG39" s="39">
        <f t="shared" si="15"/>
        <v>0.35946491766558963</v>
      </c>
      <c r="AH39" s="39">
        <f t="shared" si="16"/>
        <v>0.21555685758819965</v>
      </c>
      <c r="AI39" s="12">
        <v>333943000</v>
      </c>
      <c r="AJ39" s="12">
        <v>318312891</v>
      </c>
      <c r="AK39" s="12">
        <v>120040793</v>
      </c>
      <c r="AL39" s="12"/>
    </row>
    <row r="40" spans="1:38" s="55" customFormat="1" ht="12.75">
      <c r="A40" s="60"/>
      <c r="B40" s="61" t="s">
        <v>310</v>
      </c>
      <c r="C40" s="135"/>
      <c r="D40" s="80">
        <f>SUM(D35:D39)</f>
        <v>668661437</v>
      </c>
      <c r="E40" s="81">
        <f>SUM(E35:E39)</f>
        <v>301391000</v>
      </c>
      <c r="F40" s="82">
        <f t="shared" si="0"/>
        <v>970052437</v>
      </c>
      <c r="G40" s="80">
        <f>SUM(G35:G39)</f>
        <v>668661437</v>
      </c>
      <c r="H40" s="81">
        <f>SUM(H35:H39)</f>
        <v>301391000</v>
      </c>
      <c r="I40" s="82">
        <f t="shared" si="1"/>
        <v>970052437</v>
      </c>
      <c r="J40" s="80">
        <f>SUM(J35:J39)</f>
        <v>117076639</v>
      </c>
      <c r="K40" s="81">
        <f>SUM(K35:K39)</f>
        <v>46299988</v>
      </c>
      <c r="L40" s="81">
        <f t="shared" si="2"/>
        <v>163376627</v>
      </c>
      <c r="M40" s="43">
        <f t="shared" si="3"/>
        <v>0.16842040777224498</v>
      </c>
      <c r="N40" s="110">
        <f>SUM(N35:N39)</f>
        <v>121676217</v>
      </c>
      <c r="O40" s="111">
        <f>SUM(O35:O39)</f>
        <v>70041569</v>
      </c>
      <c r="P40" s="112">
        <f t="shared" si="4"/>
        <v>191717786</v>
      </c>
      <c r="Q40" s="43">
        <f t="shared" si="5"/>
        <v>0.19763651807618726</v>
      </c>
      <c r="R40" s="110">
        <f>SUM(R35:R39)</f>
        <v>0</v>
      </c>
      <c r="S40" s="112">
        <f>SUM(S35:S39)</f>
        <v>0</v>
      </c>
      <c r="T40" s="112">
        <f t="shared" si="6"/>
        <v>0</v>
      </c>
      <c r="U40" s="43">
        <f t="shared" si="7"/>
        <v>0</v>
      </c>
      <c r="V40" s="110">
        <f>SUM(V35:V39)</f>
        <v>0</v>
      </c>
      <c r="W40" s="112">
        <f>SUM(W35:W39)</f>
        <v>0</v>
      </c>
      <c r="X40" s="112">
        <f t="shared" si="8"/>
        <v>0</v>
      </c>
      <c r="Y40" s="43">
        <f t="shared" si="9"/>
        <v>0</v>
      </c>
      <c r="Z40" s="80">
        <f t="shared" si="10"/>
        <v>238752856</v>
      </c>
      <c r="AA40" s="81">
        <f t="shared" si="11"/>
        <v>116341557</v>
      </c>
      <c r="AB40" s="81">
        <f t="shared" si="12"/>
        <v>355094413</v>
      </c>
      <c r="AC40" s="43">
        <f t="shared" si="13"/>
        <v>0.36605692584843225</v>
      </c>
      <c r="AD40" s="80">
        <f>SUM(AD35:AD39)</f>
        <v>116496249</v>
      </c>
      <c r="AE40" s="81">
        <f>SUM(AE35:AE39)</f>
        <v>55612012</v>
      </c>
      <c r="AF40" s="81">
        <f t="shared" si="14"/>
        <v>172108261</v>
      </c>
      <c r="AG40" s="43">
        <f t="shared" si="15"/>
        <v>0.37081211882205767</v>
      </c>
      <c r="AH40" s="43">
        <f t="shared" si="16"/>
        <v>0.1139371514537586</v>
      </c>
      <c r="AI40" s="62">
        <f>SUM(AI35:AI39)</f>
        <v>834546093</v>
      </c>
      <c r="AJ40" s="62">
        <f>SUM(AJ35:AJ39)</f>
        <v>819142095</v>
      </c>
      <c r="AK40" s="62">
        <f>SUM(AK35:AK39)</f>
        <v>309459805</v>
      </c>
      <c r="AL40" s="62"/>
    </row>
    <row r="41" spans="1:38" s="13" customFormat="1" ht="12.75">
      <c r="A41" s="29" t="s">
        <v>96</v>
      </c>
      <c r="B41" s="59" t="s">
        <v>78</v>
      </c>
      <c r="C41" s="131" t="s">
        <v>79</v>
      </c>
      <c r="D41" s="76">
        <v>1478551000</v>
      </c>
      <c r="E41" s="77">
        <v>312845750</v>
      </c>
      <c r="F41" s="78">
        <f t="shared" si="0"/>
        <v>1791396750</v>
      </c>
      <c r="G41" s="76">
        <v>1478551000</v>
      </c>
      <c r="H41" s="77">
        <v>312845750</v>
      </c>
      <c r="I41" s="79">
        <f t="shared" si="1"/>
        <v>1791396750</v>
      </c>
      <c r="J41" s="76">
        <v>323031288</v>
      </c>
      <c r="K41" s="77">
        <v>42259366</v>
      </c>
      <c r="L41" s="77">
        <f t="shared" si="2"/>
        <v>365290654</v>
      </c>
      <c r="M41" s="39">
        <f t="shared" si="3"/>
        <v>0.20391387558339602</v>
      </c>
      <c r="N41" s="104">
        <v>327666564</v>
      </c>
      <c r="O41" s="105">
        <v>46838942</v>
      </c>
      <c r="P41" s="106">
        <f t="shared" si="4"/>
        <v>374505506</v>
      </c>
      <c r="Q41" s="39">
        <f t="shared" si="5"/>
        <v>0.20905782373446866</v>
      </c>
      <c r="R41" s="104">
        <v>0</v>
      </c>
      <c r="S41" s="106">
        <v>0</v>
      </c>
      <c r="T41" s="106">
        <f t="shared" si="6"/>
        <v>0</v>
      </c>
      <c r="U41" s="39">
        <f t="shared" si="7"/>
        <v>0</v>
      </c>
      <c r="V41" s="104">
        <v>0</v>
      </c>
      <c r="W41" s="106">
        <v>0</v>
      </c>
      <c r="X41" s="106">
        <f t="shared" si="8"/>
        <v>0</v>
      </c>
      <c r="Y41" s="39">
        <f t="shared" si="9"/>
        <v>0</v>
      </c>
      <c r="Z41" s="76">
        <f t="shared" si="10"/>
        <v>650697852</v>
      </c>
      <c r="AA41" s="77">
        <f t="shared" si="11"/>
        <v>89098308</v>
      </c>
      <c r="AB41" s="77">
        <f t="shared" si="12"/>
        <v>739796160</v>
      </c>
      <c r="AC41" s="39">
        <f t="shared" si="13"/>
        <v>0.4129716993178647</v>
      </c>
      <c r="AD41" s="76">
        <v>238918271</v>
      </c>
      <c r="AE41" s="77">
        <v>27293437</v>
      </c>
      <c r="AF41" s="77">
        <f t="shared" si="14"/>
        <v>266211708</v>
      </c>
      <c r="AG41" s="39">
        <f t="shared" si="15"/>
        <v>0.38328244305710846</v>
      </c>
      <c r="AH41" s="39">
        <f t="shared" si="16"/>
        <v>0.40679577473730033</v>
      </c>
      <c r="AI41" s="12">
        <v>1235141000</v>
      </c>
      <c r="AJ41" s="12">
        <v>1208249563</v>
      </c>
      <c r="AK41" s="12">
        <v>473407860</v>
      </c>
      <c r="AL41" s="12"/>
    </row>
    <row r="42" spans="1:38" s="13" customFormat="1" ht="12.75">
      <c r="A42" s="29" t="s">
        <v>96</v>
      </c>
      <c r="B42" s="59" t="s">
        <v>311</v>
      </c>
      <c r="C42" s="131" t="s">
        <v>312</v>
      </c>
      <c r="D42" s="76">
        <v>43926677</v>
      </c>
      <c r="E42" s="77">
        <v>9913000</v>
      </c>
      <c r="F42" s="78">
        <f aca="true" t="shared" si="17" ref="F42:F73">$D42+$E42</f>
        <v>53839677</v>
      </c>
      <c r="G42" s="76">
        <v>43926677</v>
      </c>
      <c r="H42" s="77">
        <v>9913000</v>
      </c>
      <c r="I42" s="79">
        <f aca="true" t="shared" si="18" ref="I42:I73">$G42+$H42</f>
        <v>53839677</v>
      </c>
      <c r="J42" s="76">
        <v>7851603</v>
      </c>
      <c r="K42" s="77">
        <v>0</v>
      </c>
      <c r="L42" s="77">
        <f aca="true" t="shared" si="19" ref="L42:L73">$J42+$K42</f>
        <v>7851603</v>
      </c>
      <c r="M42" s="39">
        <f aca="true" t="shared" si="20" ref="M42:M73">IF($F42=0,0,$L42/$F42)</f>
        <v>0.145833025707045</v>
      </c>
      <c r="N42" s="104">
        <v>7851603</v>
      </c>
      <c r="O42" s="105">
        <v>0</v>
      </c>
      <c r="P42" s="106">
        <f aca="true" t="shared" si="21" ref="P42:P73">$N42+$O42</f>
        <v>7851603</v>
      </c>
      <c r="Q42" s="39">
        <f aca="true" t="shared" si="22" ref="Q42:Q73">IF($F42=0,0,$P42/$F42)</f>
        <v>0.145833025707045</v>
      </c>
      <c r="R42" s="104">
        <v>0</v>
      </c>
      <c r="S42" s="106">
        <v>0</v>
      </c>
      <c r="T42" s="106">
        <f aca="true" t="shared" si="23" ref="T42:T73">$R42+$S42</f>
        <v>0</v>
      </c>
      <c r="U42" s="39">
        <f aca="true" t="shared" si="24" ref="U42:U73">IF($I42=0,0,$T42/$I42)</f>
        <v>0</v>
      </c>
      <c r="V42" s="104">
        <v>0</v>
      </c>
      <c r="W42" s="106">
        <v>0</v>
      </c>
      <c r="X42" s="106">
        <f aca="true" t="shared" si="25" ref="X42:X73">$V42+$W42</f>
        <v>0</v>
      </c>
      <c r="Y42" s="39">
        <f aca="true" t="shared" si="26" ref="Y42:Y73">IF($I42=0,0,$X42/$I42)</f>
        <v>0</v>
      </c>
      <c r="Z42" s="76">
        <f aca="true" t="shared" si="27" ref="Z42:Z73">$J42+$N42</f>
        <v>15703206</v>
      </c>
      <c r="AA42" s="77">
        <f aca="true" t="shared" si="28" ref="AA42:AA73">$K42+$O42</f>
        <v>0</v>
      </c>
      <c r="AB42" s="77">
        <f aca="true" t="shared" si="29" ref="AB42:AB73">$Z42+$AA42</f>
        <v>15703206</v>
      </c>
      <c r="AC42" s="39">
        <f aca="true" t="shared" si="30" ref="AC42:AC73">IF($F42=0,0,$AB42/$F42)</f>
        <v>0.29166605141409</v>
      </c>
      <c r="AD42" s="76">
        <v>7297288</v>
      </c>
      <c r="AE42" s="77">
        <v>1033083</v>
      </c>
      <c r="AF42" s="77">
        <f aca="true" t="shared" si="31" ref="AF42:AF73">$AD42+$AE42</f>
        <v>8330371</v>
      </c>
      <c r="AG42" s="39">
        <f aca="true" t="shared" si="32" ref="AG42:AG73">IF($AI42=0,0,$AK42/$AI42)</f>
        <v>0.44325238028452874</v>
      </c>
      <c r="AH42" s="39">
        <f aca="true" t="shared" si="33" ref="AH42:AH73">IF($AF42=0,0,(($P42/$AF42)-1))</f>
        <v>-0.05747259035641994</v>
      </c>
      <c r="AI42" s="12">
        <v>32043018</v>
      </c>
      <c r="AJ42" s="12">
        <v>45165000</v>
      </c>
      <c r="AK42" s="12">
        <v>14203144</v>
      </c>
      <c r="AL42" s="12"/>
    </row>
    <row r="43" spans="1:38" s="13" customFormat="1" ht="12.75">
      <c r="A43" s="29" t="s">
        <v>96</v>
      </c>
      <c r="B43" s="59" t="s">
        <v>313</v>
      </c>
      <c r="C43" s="131" t="s">
        <v>314</v>
      </c>
      <c r="D43" s="76">
        <v>24282787</v>
      </c>
      <c r="E43" s="77">
        <v>36352000</v>
      </c>
      <c r="F43" s="78">
        <f t="shared" si="17"/>
        <v>60634787</v>
      </c>
      <c r="G43" s="76">
        <v>24282787</v>
      </c>
      <c r="H43" s="77">
        <v>36352000</v>
      </c>
      <c r="I43" s="79">
        <f t="shared" si="18"/>
        <v>60634787</v>
      </c>
      <c r="J43" s="76">
        <v>15463828</v>
      </c>
      <c r="K43" s="77">
        <v>5854022</v>
      </c>
      <c r="L43" s="77">
        <f t="shared" si="19"/>
        <v>21317850</v>
      </c>
      <c r="M43" s="39">
        <f t="shared" si="20"/>
        <v>0.35157788218172514</v>
      </c>
      <c r="N43" s="104">
        <v>20902857</v>
      </c>
      <c r="O43" s="105">
        <v>8735864</v>
      </c>
      <c r="P43" s="106">
        <f t="shared" si="21"/>
        <v>29638721</v>
      </c>
      <c r="Q43" s="39">
        <f t="shared" si="22"/>
        <v>0.48880720897065244</v>
      </c>
      <c r="R43" s="104">
        <v>0</v>
      </c>
      <c r="S43" s="106">
        <v>0</v>
      </c>
      <c r="T43" s="106">
        <f t="shared" si="23"/>
        <v>0</v>
      </c>
      <c r="U43" s="39">
        <f t="shared" si="24"/>
        <v>0</v>
      </c>
      <c r="V43" s="104">
        <v>0</v>
      </c>
      <c r="W43" s="106">
        <v>0</v>
      </c>
      <c r="X43" s="106">
        <f t="shared" si="25"/>
        <v>0</v>
      </c>
      <c r="Y43" s="39">
        <f t="shared" si="26"/>
        <v>0</v>
      </c>
      <c r="Z43" s="76">
        <f t="shared" si="27"/>
        <v>36366685</v>
      </c>
      <c r="AA43" s="77">
        <f t="shared" si="28"/>
        <v>14589886</v>
      </c>
      <c r="AB43" s="77">
        <f t="shared" si="29"/>
        <v>50956571</v>
      </c>
      <c r="AC43" s="39">
        <f t="shared" si="30"/>
        <v>0.8403850911523776</v>
      </c>
      <c r="AD43" s="76">
        <v>9323545</v>
      </c>
      <c r="AE43" s="77">
        <v>459390</v>
      </c>
      <c r="AF43" s="77">
        <f t="shared" si="31"/>
        <v>9782935</v>
      </c>
      <c r="AG43" s="39">
        <f t="shared" si="32"/>
        <v>0.24569427875779007</v>
      </c>
      <c r="AH43" s="39">
        <f t="shared" si="33"/>
        <v>2.029634869290249</v>
      </c>
      <c r="AI43" s="12">
        <v>74664030</v>
      </c>
      <c r="AJ43" s="12">
        <v>64809680</v>
      </c>
      <c r="AK43" s="12">
        <v>18344525</v>
      </c>
      <c r="AL43" s="12"/>
    </row>
    <row r="44" spans="1:38" s="13" customFormat="1" ht="12.75">
      <c r="A44" s="29" t="s">
        <v>115</v>
      </c>
      <c r="B44" s="59" t="s">
        <v>315</v>
      </c>
      <c r="C44" s="131" t="s">
        <v>316</v>
      </c>
      <c r="D44" s="76">
        <v>106968000</v>
      </c>
      <c r="E44" s="77">
        <v>85346000</v>
      </c>
      <c r="F44" s="78">
        <f t="shared" si="17"/>
        <v>192314000</v>
      </c>
      <c r="G44" s="76">
        <v>106968000</v>
      </c>
      <c r="H44" s="77">
        <v>85346000</v>
      </c>
      <c r="I44" s="79">
        <f t="shared" si="18"/>
        <v>192314000</v>
      </c>
      <c r="J44" s="76">
        <v>12653630</v>
      </c>
      <c r="K44" s="77">
        <v>155513</v>
      </c>
      <c r="L44" s="77">
        <f t="shared" si="19"/>
        <v>12809143</v>
      </c>
      <c r="M44" s="39">
        <f t="shared" si="20"/>
        <v>0.06660535894422663</v>
      </c>
      <c r="N44" s="104">
        <v>17549152</v>
      </c>
      <c r="O44" s="105">
        <v>273618</v>
      </c>
      <c r="P44" s="106">
        <f t="shared" si="21"/>
        <v>17822770</v>
      </c>
      <c r="Q44" s="39">
        <f t="shared" si="22"/>
        <v>0.09267536424805266</v>
      </c>
      <c r="R44" s="104">
        <v>0</v>
      </c>
      <c r="S44" s="106">
        <v>0</v>
      </c>
      <c r="T44" s="106">
        <f t="shared" si="23"/>
        <v>0</v>
      </c>
      <c r="U44" s="39">
        <f t="shared" si="24"/>
        <v>0</v>
      </c>
      <c r="V44" s="104">
        <v>0</v>
      </c>
      <c r="W44" s="106">
        <v>0</v>
      </c>
      <c r="X44" s="106">
        <f t="shared" si="25"/>
        <v>0</v>
      </c>
      <c r="Y44" s="39">
        <f t="shared" si="26"/>
        <v>0</v>
      </c>
      <c r="Z44" s="76">
        <f t="shared" si="27"/>
        <v>30202782</v>
      </c>
      <c r="AA44" s="77">
        <f t="shared" si="28"/>
        <v>429131</v>
      </c>
      <c r="AB44" s="77">
        <f t="shared" si="29"/>
        <v>30631913</v>
      </c>
      <c r="AC44" s="39">
        <f t="shared" si="30"/>
        <v>0.1592807231922793</v>
      </c>
      <c r="AD44" s="76">
        <v>52614214</v>
      </c>
      <c r="AE44" s="77">
        <v>95830</v>
      </c>
      <c r="AF44" s="77">
        <f t="shared" si="31"/>
        <v>52710044</v>
      </c>
      <c r="AG44" s="39">
        <f t="shared" si="32"/>
        <v>0.4651600759232067</v>
      </c>
      <c r="AH44" s="39">
        <f t="shared" si="33"/>
        <v>-0.6618714641938072</v>
      </c>
      <c r="AI44" s="12">
        <v>193513955</v>
      </c>
      <c r="AJ44" s="12">
        <v>310425000</v>
      </c>
      <c r="AK44" s="12">
        <v>90014966</v>
      </c>
      <c r="AL44" s="12"/>
    </row>
    <row r="45" spans="1:38" s="55" customFormat="1" ht="12.75">
      <c r="A45" s="60"/>
      <c r="B45" s="61" t="s">
        <v>317</v>
      </c>
      <c r="C45" s="135"/>
      <c r="D45" s="80">
        <f>SUM(D41:D44)</f>
        <v>1653728464</v>
      </c>
      <c r="E45" s="81">
        <f>SUM(E41:E44)</f>
        <v>444456750</v>
      </c>
      <c r="F45" s="89">
        <f t="shared" si="17"/>
        <v>2098185214</v>
      </c>
      <c r="G45" s="80">
        <f>SUM(G41:G44)</f>
        <v>1653728464</v>
      </c>
      <c r="H45" s="81">
        <f>SUM(H41:H44)</f>
        <v>444456750</v>
      </c>
      <c r="I45" s="82">
        <f t="shared" si="18"/>
        <v>2098185214</v>
      </c>
      <c r="J45" s="80">
        <f>SUM(J41:J44)</f>
        <v>359000349</v>
      </c>
      <c r="K45" s="81">
        <f>SUM(K41:K44)</f>
        <v>48268901</v>
      </c>
      <c r="L45" s="81">
        <f t="shared" si="19"/>
        <v>407269250</v>
      </c>
      <c r="M45" s="43">
        <f t="shared" si="20"/>
        <v>0.19410548090917965</v>
      </c>
      <c r="N45" s="110">
        <f>SUM(N41:N44)</f>
        <v>373970176</v>
      </c>
      <c r="O45" s="111">
        <f>SUM(O41:O44)</f>
        <v>55848424</v>
      </c>
      <c r="P45" s="112">
        <f t="shared" si="21"/>
        <v>429818600</v>
      </c>
      <c r="Q45" s="43">
        <f t="shared" si="22"/>
        <v>0.2048525540700908</v>
      </c>
      <c r="R45" s="110">
        <f>SUM(R41:R44)</f>
        <v>0</v>
      </c>
      <c r="S45" s="112">
        <f>SUM(S41:S44)</f>
        <v>0</v>
      </c>
      <c r="T45" s="112">
        <f t="shared" si="23"/>
        <v>0</v>
      </c>
      <c r="U45" s="43">
        <f t="shared" si="24"/>
        <v>0</v>
      </c>
      <c r="V45" s="110">
        <f>SUM(V41:V44)</f>
        <v>0</v>
      </c>
      <c r="W45" s="112">
        <f>SUM(W41:W44)</f>
        <v>0</v>
      </c>
      <c r="X45" s="112">
        <f t="shared" si="25"/>
        <v>0</v>
      </c>
      <c r="Y45" s="43">
        <f t="shared" si="26"/>
        <v>0</v>
      </c>
      <c r="Z45" s="80">
        <f t="shared" si="27"/>
        <v>732970525</v>
      </c>
      <c r="AA45" s="81">
        <f t="shared" si="28"/>
        <v>104117325</v>
      </c>
      <c r="AB45" s="81">
        <f t="shared" si="29"/>
        <v>837087850</v>
      </c>
      <c r="AC45" s="43">
        <f t="shared" si="30"/>
        <v>0.3989580349792704</v>
      </c>
      <c r="AD45" s="80">
        <f>SUM(AD41:AD44)</f>
        <v>308153318</v>
      </c>
      <c r="AE45" s="81">
        <f>SUM(AE41:AE44)</f>
        <v>28881740</v>
      </c>
      <c r="AF45" s="81">
        <f t="shared" si="31"/>
        <v>337035058</v>
      </c>
      <c r="AG45" s="43">
        <f t="shared" si="32"/>
        <v>0.3881628526924018</v>
      </c>
      <c r="AH45" s="43">
        <f t="shared" si="33"/>
        <v>0.27529344439889103</v>
      </c>
      <c r="AI45" s="62">
        <f>SUM(AI41:AI44)</f>
        <v>1535362003</v>
      </c>
      <c r="AJ45" s="62">
        <f>SUM(AJ41:AJ44)</f>
        <v>1628649243</v>
      </c>
      <c r="AK45" s="62">
        <f>SUM(AK41:AK44)</f>
        <v>595970495</v>
      </c>
      <c r="AL45" s="62"/>
    </row>
    <row r="46" spans="1:38" s="13" customFormat="1" ht="12.75">
      <c r="A46" s="29" t="s">
        <v>96</v>
      </c>
      <c r="B46" s="59" t="s">
        <v>318</v>
      </c>
      <c r="C46" s="131" t="s">
        <v>319</v>
      </c>
      <c r="D46" s="76">
        <v>57671472</v>
      </c>
      <c r="E46" s="77">
        <v>16146000</v>
      </c>
      <c r="F46" s="79">
        <f t="shared" si="17"/>
        <v>73817472</v>
      </c>
      <c r="G46" s="76">
        <v>57671472</v>
      </c>
      <c r="H46" s="77">
        <v>16146000</v>
      </c>
      <c r="I46" s="79">
        <f t="shared" si="18"/>
        <v>73817472</v>
      </c>
      <c r="J46" s="76">
        <v>21293586</v>
      </c>
      <c r="K46" s="77">
        <v>6795879</v>
      </c>
      <c r="L46" s="77">
        <f t="shared" si="19"/>
        <v>28089465</v>
      </c>
      <c r="M46" s="39">
        <f t="shared" si="20"/>
        <v>0.38052596816103373</v>
      </c>
      <c r="N46" s="104">
        <v>19146458</v>
      </c>
      <c r="O46" s="105">
        <v>629253</v>
      </c>
      <c r="P46" s="106">
        <f t="shared" si="21"/>
        <v>19775711</v>
      </c>
      <c r="Q46" s="39">
        <f t="shared" si="22"/>
        <v>0.2679001388722713</v>
      </c>
      <c r="R46" s="104">
        <v>0</v>
      </c>
      <c r="S46" s="106">
        <v>0</v>
      </c>
      <c r="T46" s="106">
        <f t="shared" si="23"/>
        <v>0</v>
      </c>
      <c r="U46" s="39">
        <f t="shared" si="24"/>
        <v>0</v>
      </c>
      <c r="V46" s="104">
        <v>0</v>
      </c>
      <c r="W46" s="106">
        <v>0</v>
      </c>
      <c r="X46" s="106">
        <f t="shared" si="25"/>
        <v>0</v>
      </c>
      <c r="Y46" s="39">
        <f t="shared" si="26"/>
        <v>0</v>
      </c>
      <c r="Z46" s="76">
        <f t="shared" si="27"/>
        <v>40440044</v>
      </c>
      <c r="AA46" s="77">
        <f t="shared" si="28"/>
        <v>7425132</v>
      </c>
      <c r="AB46" s="77">
        <f t="shared" si="29"/>
        <v>47865176</v>
      </c>
      <c r="AC46" s="39">
        <f t="shared" si="30"/>
        <v>0.648426107033305</v>
      </c>
      <c r="AD46" s="76">
        <v>11172176</v>
      </c>
      <c r="AE46" s="77">
        <v>89000</v>
      </c>
      <c r="AF46" s="77">
        <f t="shared" si="31"/>
        <v>11261176</v>
      </c>
      <c r="AG46" s="39">
        <f t="shared" si="32"/>
        <v>0.43851305680075964</v>
      </c>
      <c r="AH46" s="39">
        <f t="shared" si="33"/>
        <v>0.7560964325573101</v>
      </c>
      <c r="AI46" s="12">
        <v>69410533</v>
      </c>
      <c r="AJ46" s="12">
        <v>47936360</v>
      </c>
      <c r="AK46" s="12">
        <v>30437425</v>
      </c>
      <c r="AL46" s="12"/>
    </row>
    <row r="47" spans="1:38" s="13" customFormat="1" ht="12.75">
      <c r="A47" s="29" t="s">
        <v>96</v>
      </c>
      <c r="B47" s="59" t="s">
        <v>320</v>
      </c>
      <c r="C47" s="131" t="s">
        <v>321</v>
      </c>
      <c r="D47" s="76">
        <v>96037101</v>
      </c>
      <c r="E47" s="77">
        <v>31693000</v>
      </c>
      <c r="F47" s="78">
        <f t="shared" si="17"/>
        <v>127730101</v>
      </c>
      <c r="G47" s="76">
        <v>96037101</v>
      </c>
      <c r="H47" s="77">
        <v>31693000</v>
      </c>
      <c r="I47" s="79">
        <f t="shared" si="18"/>
        <v>127730101</v>
      </c>
      <c r="J47" s="76">
        <v>18379867</v>
      </c>
      <c r="K47" s="77">
        <v>2062781</v>
      </c>
      <c r="L47" s="77">
        <f t="shared" si="19"/>
        <v>20442648</v>
      </c>
      <c r="M47" s="39">
        <f t="shared" si="20"/>
        <v>0.16004565752281055</v>
      </c>
      <c r="N47" s="104">
        <v>25504168</v>
      </c>
      <c r="O47" s="105">
        <v>6696165</v>
      </c>
      <c r="P47" s="106">
        <f t="shared" si="21"/>
        <v>32200333</v>
      </c>
      <c r="Q47" s="39">
        <f t="shared" si="22"/>
        <v>0.2520966690537573</v>
      </c>
      <c r="R47" s="104">
        <v>0</v>
      </c>
      <c r="S47" s="106">
        <v>0</v>
      </c>
      <c r="T47" s="106">
        <f t="shared" si="23"/>
        <v>0</v>
      </c>
      <c r="U47" s="39">
        <f t="shared" si="24"/>
        <v>0</v>
      </c>
      <c r="V47" s="104">
        <v>0</v>
      </c>
      <c r="W47" s="106">
        <v>0</v>
      </c>
      <c r="X47" s="106">
        <f t="shared" si="25"/>
        <v>0</v>
      </c>
      <c r="Y47" s="39">
        <f t="shared" si="26"/>
        <v>0</v>
      </c>
      <c r="Z47" s="76">
        <f t="shared" si="27"/>
        <v>43884035</v>
      </c>
      <c r="AA47" s="77">
        <f t="shared" si="28"/>
        <v>8758946</v>
      </c>
      <c r="AB47" s="77">
        <f t="shared" si="29"/>
        <v>52642981</v>
      </c>
      <c r="AC47" s="39">
        <f t="shared" si="30"/>
        <v>0.4121423265765679</v>
      </c>
      <c r="AD47" s="76">
        <v>17405667</v>
      </c>
      <c r="AE47" s="77">
        <v>1978373</v>
      </c>
      <c r="AF47" s="77">
        <f t="shared" si="31"/>
        <v>19384040</v>
      </c>
      <c r="AG47" s="39">
        <f t="shared" si="32"/>
        <v>0.27638468421489637</v>
      </c>
      <c r="AH47" s="39">
        <f t="shared" si="33"/>
        <v>0.6611775976525018</v>
      </c>
      <c r="AI47" s="12">
        <v>143091091</v>
      </c>
      <c r="AJ47" s="12">
        <v>133504163</v>
      </c>
      <c r="AK47" s="12">
        <v>39548186</v>
      </c>
      <c r="AL47" s="12"/>
    </row>
    <row r="48" spans="1:38" s="13" customFormat="1" ht="12.75">
      <c r="A48" s="29" t="s">
        <v>96</v>
      </c>
      <c r="B48" s="59" t="s">
        <v>322</v>
      </c>
      <c r="C48" s="131" t="s">
        <v>323</v>
      </c>
      <c r="D48" s="76">
        <v>363002420</v>
      </c>
      <c r="E48" s="77">
        <v>48248000</v>
      </c>
      <c r="F48" s="78">
        <f t="shared" si="17"/>
        <v>411250420</v>
      </c>
      <c r="G48" s="76">
        <v>363002420</v>
      </c>
      <c r="H48" s="77">
        <v>48248000</v>
      </c>
      <c r="I48" s="79">
        <f t="shared" si="18"/>
        <v>411250420</v>
      </c>
      <c r="J48" s="76">
        <v>74178853</v>
      </c>
      <c r="K48" s="77">
        <v>2817785</v>
      </c>
      <c r="L48" s="77">
        <f t="shared" si="19"/>
        <v>76996638</v>
      </c>
      <c r="M48" s="39">
        <f t="shared" si="20"/>
        <v>0.18722567626800235</v>
      </c>
      <c r="N48" s="104">
        <v>83225044</v>
      </c>
      <c r="O48" s="105">
        <v>3775931</v>
      </c>
      <c r="P48" s="106">
        <f t="shared" si="21"/>
        <v>87000975</v>
      </c>
      <c r="Q48" s="39">
        <f t="shared" si="22"/>
        <v>0.21155230674293293</v>
      </c>
      <c r="R48" s="104">
        <v>0</v>
      </c>
      <c r="S48" s="106">
        <v>0</v>
      </c>
      <c r="T48" s="106">
        <f t="shared" si="23"/>
        <v>0</v>
      </c>
      <c r="U48" s="39">
        <f t="shared" si="24"/>
        <v>0</v>
      </c>
      <c r="V48" s="104">
        <v>0</v>
      </c>
      <c r="W48" s="106">
        <v>0</v>
      </c>
      <c r="X48" s="106">
        <f t="shared" si="25"/>
        <v>0</v>
      </c>
      <c r="Y48" s="39">
        <f t="shared" si="26"/>
        <v>0</v>
      </c>
      <c r="Z48" s="76">
        <f t="shared" si="27"/>
        <v>157403897</v>
      </c>
      <c r="AA48" s="77">
        <f t="shared" si="28"/>
        <v>6593716</v>
      </c>
      <c r="AB48" s="77">
        <f t="shared" si="29"/>
        <v>163997613</v>
      </c>
      <c r="AC48" s="39">
        <f t="shared" si="30"/>
        <v>0.3987779830109353</v>
      </c>
      <c r="AD48" s="76">
        <v>56767026</v>
      </c>
      <c r="AE48" s="77">
        <v>2185079</v>
      </c>
      <c r="AF48" s="77">
        <f t="shared" si="31"/>
        <v>58952105</v>
      </c>
      <c r="AG48" s="39">
        <f t="shared" si="32"/>
        <v>0.4129045069371265</v>
      </c>
      <c r="AH48" s="39">
        <f t="shared" si="33"/>
        <v>0.4757908135765465</v>
      </c>
      <c r="AI48" s="12">
        <v>300213640</v>
      </c>
      <c r="AJ48" s="12">
        <v>295436980</v>
      </c>
      <c r="AK48" s="12">
        <v>123959565</v>
      </c>
      <c r="AL48" s="12"/>
    </row>
    <row r="49" spans="1:38" s="13" customFormat="1" ht="12.75">
      <c r="A49" s="29" t="s">
        <v>96</v>
      </c>
      <c r="B49" s="59" t="s">
        <v>324</v>
      </c>
      <c r="C49" s="131" t="s">
        <v>325</v>
      </c>
      <c r="D49" s="76">
        <v>77238589</v>
      </c>
      <c r="E49" s="77">
        <v>51834461</v>
      </c>
      <c r="F49" s="78">
        <f t="shared" si="17"/>
        <v>129073050</v>
      </c>
      <c r="G49" s="76">
        <v>77238589</v>
      </c>
      <c r="H49" s="77">
        <v>51834461</v>
      </c>
      <c r="I49" s="79">
        <f t="shared" si="18"/>
        <v>129073050</v>
      </c>
      <c r="J49" s="76">
        <v>15387447</v>
      </c>
      <c r="K49" s="77">
        <v>9255140</v>
      </c>
      <c r="L49" s="77">
        <f t="shared" si="19"/>
        <v>24642587</v>
      </c>
      <c r="M49" s="39">
        <f t="shared" si="20"/>
        <v>0.19091969237575157</v>
      </c>
      <c r="N49" s="104">
        <v>11273242</v>
      </c>
      <c r="O49" s="105">
        <v>10706370</v>
      </c>
      <c r="P49" s="106">
        <f t="shared" si="21"/>
        <v>21979612</v>
      </c>
      <c r="Q49" s="39">
        <f t="shared" si="22"/>
        <v>0.17028815852728357</v>
      </c>
      <c r="R49" s="104">
        <v>0</v>
      </c>
      <c r="S49" s="106">
        <v>0</v>
      </c>
      <c r="T49" s="106">
        <f t="shared" si="23"/>
        <v>0</v>
      </c>
      <c r="U49" s="39">
        <f t="shared" si="24"/>
        <v>0</v>
      </c>
      <c r="V49" s="104">
        <v>0</v>
      </c>
      <c r="W49" s="106">
        <v>0</v>
      </c>
      <c r="X49" s="106">
        <f t="shared" si="25"/>
        <v>0</v>
      </c>
      <c r="Y49" s="39">
        <f t="shared" si="26"/>
        <v>0</v>
      </c>
      <c r="Z49" s="76">
        <f t="shared" si="27"/>
        <v>26660689</v>
      </c>
      <c r="AA49" s="77">
        <f t="shared" si="28"/>
        <v>19961510</v>
      </c>
      <c r="AB49" s="77">
        <f t="shared" si="29"/>
        <v>46622199</v>
      </c>
      <c r="AC49" s="39">
        <f t="shared" si="30"/>
        <v>0.36120785090303514</v>
      </c>
      <c r="AD49" s="76">
        <v>17214764</v>
      </c>
      <c r="AE49" s="77">
        <v>13270621</v>
      </c>
      <c r="AF49" s="77">
        <f t="shared" si="31"/>
        <v>30485385</v>
      </c>
      <c r="AG49" s="39">
        <f t="shared" si="32"/>
        <v>0.5982516286105498</v>
      </c>
      <c r="AH49" s="39">
        <f t="shared" si="33"/>
        <v>-0.279011500100786</v>
      </c>
      <c r="AI49" s="12">
        <v>91327850</v>
      </c>
      <c r="AJ49" s="12">
        <v>110983197</v>
      </c>
      <c r="AK49" s="12">
        <v>54637035</v>
      </c>
      <c r="AL49" s="12"/>
    </row>
    <row r="50" spans="1:38" s="13" customFormat="1" ht="12.75">
      <c r="A50" s="29" t="s">
        <v>96</v>
      </c>
      <c r="B50" s="59" t="s">
        <v>326</v>
      </c>
      <c r="C50" s="131" t="s">
        <v>327</v>
      </c>
      <c r="D50" s="76">
        <v>117764000</v>
      </c>
      <c r="E50" s="77">
        <v>64484675</v>
      </c>
      <c r="F50" s="78">
        <f t="shared" si="17"/>
        <v>182248675</v>
      </c>
      <c r="G50" s="76">
        <v>117764000</v>
      </c>
      <c r="H50" s="77">
        <v>64484675</v>
      </c>
      <c r="I50" s="79">
        <f t="shared" si="18"/>
        <v>182248675</v>
      </c>
      <c r="J50" s="76">
        <v>223501974</v>
      </c>
      <c r="K50" s="77">
        <v>7590463</v>
      </c>
      <c r="L50" s="77">
        <f t="shared" si="19"/>
        <v>231092437</v>
      </c>
      <c r="M50" s="39">
        <f t="shared" si="20"/>
        <v>1.2680061295370186</v>
      </c>
      <c r="N50" s="104">
        <v>53348080</v>
      </c>
      <c r="O50" s="105">
        <v>7061735</v>
      </c>
      <c r="P50" s="106">
        <f t="shared" si="21"/>
        <v>60409815</v>
      </c>
      <c r="Q50" s="39">
        <f t="shared" si="22"/>
        <v>0.3314691588292754</v>
      </c>
      <c r="R50" s="104">
        <v>0</v>
      </c>
      <c r="S50" s="106">
        <v>0</v>
      </c>
      <c r="T50" s="106">
        <f t="shared" si="23"/>
        <v>0</v>
      </c>
      <c r="U50" s="39">
        <f t="shared" si="24"/>
        <v>0</v>
      </c>
      <c r="V50" s="104">
        <v>0</v>
      </c>
      <c r="W50" s="106">
        <v>0</v>
      </c>
      <c r="X50" s="106">
        <f t="shared" si="25"/>
        <v>0</v>
      </c>
      <c r="Y50" s="39">
        <f t="shared" si="26"/>
        <v>0</v>
      </c>
      <c r="Z50" s="76">
        <f t="shared" si="27"/>
        <v>276850054</v>
      </c>
      <c r="AA50" s="77">
        <f t="shared" si="28"/>
        <v>14652198</v>
      </c>
      <c r="AB50" s="77">
        <f t="shared" si="29"/>
        <v>291502252</v>
      </c>
      <c r="AC50" s="39">
        <f t="shared" si="30"/>
        <v>1.599475288366294</v>
      </c>
      <c r="AD50" s="76">
        <v>29605894</v>
      </c>
      <c r="AE50" s="77">
        <v>6565928</v>
      </c>
      <c r="AF50" s="77">
        <f t="shared" si="31"/>
        <v>36171822</v>
      </c>
      <c r="AG50" s="39">
        <f t="shared" si="32"/>
        <v>0.41015460337227994</v>
      </c>
      <c r="AH50" s="39">
        <f t="shared" si="33"/>
        <v>0.6700794060083564</v>
      </c>
      <c r="AI50" s="12">
        <v>176032124</v>
      </c>
      <c r="AJ50" s="12">
        <v>195407456</v>
      </c>
      <c r="AK50" s="12">
        <v>72200386</v>
      </c>
      <c r="AL50" s="12"/>
    </row>
    <row r="51" spans="1:38" s="13" customFormat="1" ht="12.75">
      <c r="A51" s="29" t="s">
        <v>115</v>
      </c>
      <c r="B51" s="59" t="s">
        <v>328</v>
      </c>
      <c r="C51" s="131" t="s">
        <v>329</v>
      </c>
      <c r="D51" s="76">
        <v>318834020</v>
      </c>
      <c r="E51" s="77">
        <v>248052000</v>
      </c>
      <c r="F51" s="78">
        <f t="shared" si="17"/>
        <v>566886020</v>
      </c>
      <c r="G51" s="76">
        <v>318834020</v>
      </c>
      <c r="H51" s="77">
        <v>248052000</v>
      </c>
      <c r="I51" s="79">
        <f t="shared" si="18"/>
        <v>566886020</v>
      </c>
      <c r="J51" s="76">
        <v>52208128</v>
      </c>
      <c r="K51" s="77">
        <v>30014910</v>
      </c>
      <c r="L51" s="77">
        <f t="shared" si="19"/>
        <v>82223038</v>
      </c>
      <c r="M51" s="39">
        <f t="shared" si="20"/>
        <v>0.14504333340236544</v>
      </c>
      <c r="N51" s="104">
        <v>75078859</v>
      </c>
      <c r="O51" s="105">
        <v>45532655</v>
      </c>
      <c r="P51" s="106">
        <f t="shared" si="21"/>
        <v>120611514</v>
      </c>
      <c r="Q51" s="39">
        <f t="shared" si="22"/>
        <v>0.21276148951424134</v>
      </c>
      <c r="R51" s="104">
        <v>0</v>
      </c>
      <c r="S51" s="106">
        <v>0</v>
      </c>
      <c r="T51" s="106">
        <f t="shared" si="23"/>
        <v>0</v>
      </c>
      <c r="U51" s="39">
        <f t="shared" si="24"/>
        <v>0</v>
      </c>
      <c r="V51" s="104">
        <v>0</v>
      </c>
      <c r="W51" s="106">
        <v>0</v>
      </c>
      <c r="X51" s="106">
        <f t="shared" si="25"/>
        <v>0</v>
      </c>
      <c r="Y51" s="39">
        <f t="shared" si="26"/>
        <v>0</v>
      </c>
      <c r="Z51" s="76">
        <f t="shared" si="27"/>
        <v>127286987</v>
      </c>
      <c r="AA51" s="77">
        <f t="shared" si="28"/>
        <v>75547565</v>
      </c>
      <c r="AB51" s="77">
        <f t="shared" si="29"/>
        <v>202834552</v>
      </c>
      <c r="AC51" s="39">
        <f t="shared" si="30"/>
        <v>0.35780482291660676</v>
      </c>
      <c r="AD51" s="76">
        <v>58222506</v>
      </c>
      <c r="AE51" s="77">
        <v>40148453</v>
      </c>
      <c r="AF51" s="77">
        <f t="shared" si="31"/>
        <v>98370959</v>
      </c>
      <c r="AG51" s="39">
        <f t="shared" si="32"/>
        <v>0.2493715616155369</v>
      </c>
      <c r="AH51" s="39">
        <f t="shared" si="33"/>
        <v>0.22608862642073047</v>
      </c>
      <c r="AI51" s="12">
        <v>680520176</v>
      </c>
      <c r="AJ51" s="12">
        <v>518293128</v>
      </c>
      <c r="AK51" s="12">
        <v>169702379</v>
      </c>
      <c r="AL51" s="12"/>
    </row>
    <row r="52" spans="1:38" s="55" customFormat="1" ht="12.75">
      <c r="A52" s="60"/>
      <c r="B52" s="61" t="s">
        <v>330</v>
      </c>
      <c r="C52" s="135"/>
      <c r="D52" s="80">
        <f>SUM(D46:D51)</f>
        <v>1030547602</v>
      </c>
      <c r="E52" s="81">
        <f>SUM(E46:E51)</f>
        <v>460458136</v>
      </c>
      <c r="F52" s="89">
        <f t="shared" si="17"/>
        <v>1491005738</v>
      </c>
      <c r="G52" s="80">
        <f>SUM(G46:G51)</f>
        <v>1030547602</v>
      </c>
      <c r="H52" s="81">
        <f>SUM(H46:H51)</f>
        <v>460458136</v>
      </c>
      <c r="I52" s="82">
        <f t="shared" si="18"/>
        <v>1491005738</v>
      </c>
      <c r="J52" s="80">
        <f>SUM(J46:J51)</f>
        <v>404949855</v>
      </c>
      <c r="K52" s="81">
        <f>SUM(K46:K51)</f>
        <v>58536958</v>
      </c>
      <c r="L52" s="81">
        <f t="shared" si="19"/>
        <v>463486813</v>
      </c>
      <c r="M52" s="43">
        <f t="shared" si="20"/>
        <v>0.3108551504447664</v>
      </c>
      <c r="N52" s="110">
        <f>SUM(N46:N51)</f>
        <v>267575851</v>
      </c>
      <c r="O52" s="111">
        <f>SUM(O46:O51)</f>
        <v>74402109</v>
      </c>
      <c r="P52" s="112">
        <f t="shared" si="21"/>
        <v>341977960</v>
      </c>
      <c r="Q52" s="43">
        <f t="shared" si="22"/>
        <v>0.22936059284300353</v>
      </c>
      <c r="R52" s="110">
        <f>SUM(R46:R51)</f>
        <v>0</v>
      </c>
      <c r="S52" s="112">
        <f>SUM(S46:S51)</f>
        <v>0</v>
      </c>
      <c r="T52" s="112">
        <f t="shared" si="23"/>
        <v>0</v>
      </c>
      <c r="U52" s="43">
        <f t="shared" si="24"/>
        <v>0</v>
      </c>
      <c r="V52" s="110">
        <f>SUM(V46:V51)</f>
        <v>0</v>
      </c>
      <c r="W52" s="112">
        <f>SUM(W46:W51)</f>
        <v>0</v>
      </c>
      <c r="X52" s="112">
        <f t="shared" si="25"/>
        <v>0</v>
      </c>
      <c r="Y52" s="43">
        <f t="shared" si="26"/>
        <v>0</v>
      </c>
      <c r="Z52" s="80">
        <f t="shared" si="27"/>
        <v>672525706</v>
      </c>
      <c r="AA52" s="81">
        <f t="shared" si="28"/>
        <v>132939067</v>
      </c>
      <c r="AB52" s="81">
        <f t="shared" si="29"/>
        <v>805464773</v>
      </c>
      <c r="AC52" s="43">
        <f t="shared" si="30"/>
        <v>0.54021574328777</v>
      </c>
      <c r="AD52" s="80">
        <f>SUM(AD46:AD51)</f>
        <v>190388033</v>
      </c>
      <c r="AE52" s="81">
        <f>SUM(AE46:AE51)</f>
        <v>64237454</v>
      </c>
      <c r="AF52" s="81">
        <f t="shared" si="31"/>
        <v>254625487</v>
      </c>
      <c r="AG52" s="43">
        <f t="shared" si="32"/>
        <v>0.3358116637219566</v>
      </c>
      <c r="AH52" s="43">
        <f t="shared" si="33"/>
        <v>0.343062566238705</v>
      </c>
      <c r="AI52" s="62">
        <f>SUM(AI46:AI51)</f>
        <v>1460595414</v>
      </c>
      <c r="AJ52" s="62">
        <f>SUM(AJ46:AJ51)</f>
        <v>1301561284</v>
      </c>
      <c r="AK52" s="62">
        <f>SUM(AK46:AK51)</f>
        <v>490484976</v>
      </c>
      <c r="AL52" s="62"/>
    </row>
    <row r="53" spans="1:38" s="13" customFormat="1" ht="12.75">
      <c r="A53" s="29" t="s">
        <v>96</v>
      </c>
      <c r="B53" s="59" t="s">
        <v>331</v>
      </c>
      <c r="C53" s="131" t="s">
        <v>332</v>
      </c>
      <c r="D53" s="76">
        <v>40827174</v>
      </c>
      <c r="E53" s="77">
        <v>73127377</v>
      </c>
      <c r="F53" s="78">
        <f t="shared" si="17"/>
        <v>113954551</v>
      </c>
      <c r="G53" s="76">
        <v>40827174</v>
      </c>
      <c r="H53" s="77">
        <v>73127377</v>
      </c>
      <c r="I53" s="79">
        <f t="shared" si="18"/>
        <v>113954551</v>
      </c>
      <c r="J53" s="76">
        <v>6295907</v>
      </c>
      <c r="K53" s="77">
        <v>5303846</v>
      </c>
      <c r="L53" s="77">
        <f t="shared" si="19"/>
        <v>11599753</v>
      </c>
      <c r="M53" s="39">
        <f t="shared" si="20"/>
        <v>0.1017928015880647</v>
      </c>
      <c r="N53" s="104">
        <v>7379136</v>
      </c>
      <c r="O53" s="105">
        <v>7028357</v>
      </c>
      <c r="P53" s="106">
        <f t="shared" si="21"/>
        <v>14407493</v>
      </c>
      <c r="Q53" s="39">
        <f t="shared" si="22"/>
        <v>0.12643192284615293</v>
      </c>
      <c r="R53" s="104">
        <v>0</v>
      </c>
      <c r="S53" s="106">
        <v>0</v>
      </c>
      <c r="T53" s="106">
        <f t="shared" si="23"/>
        <v>0</v>
      </c>
      <c r="U53" s="39">
        <f t="shared" si="24"/>
        <v>0</v>
      </c>
      <c r="V53" s="104">
        <v>0</v>
      </c>
      <c r="W53" s="106">
        <v>0</v>
      </c>
      <c r="X53" s="106">
        <f t="shared" si="25"/>
        <v>0</v>
      </c>
      <c r="Y53" s="39">
        <f t="shared" si="26"/>
        <v>0</v>
      </c>
      <c r="Z53" s="76">
        <f t="shared" si="27"/>
        <v>13675043</v>
      </c>
      <c r="AA53" s="77">
        <f t="shared" si="28"/>
        <v>12332203</v>
      </c>
      <c r="AB53" s="77">
        <f t="shared" si="29"/>
        <v>26007246</v>
      </c>
      <c r="AC53" s="39">
        <f t="shared" si="30"/>
        <v>0.22822472443421765</v>
      </c>
      <c r="AD53" s="76">
        <v>4616129</v>
      </c>
      <c r="AE53" s="77">
        <v>2870126</v>
      </c>
      <c r="AF53" s="77">
        <f t="shared" si="31"/>
        <v>7486255</v>
      </c>
      <c r="AG53" s="39">
        <f t="shared" si="32"/>
        <v>0.2547970923258419</v>
      </c>
      <c r="AH53" s="39">
        <f t="shared" si="33"/>
        <v>0.9245260814652987</v>
      </c>
      <c r="AI53" s="12">
        <v>56487760</v>
      </c>
      <c r="AJ53" s="12">
        <v>80917119</v>
      </c>
      <c r="AK53" s="12">
        <v>14392917</v>
      </c>
      <c r="AL53" s="12"/>
    </row>
    <row r="54" spans="1:38" s="13" customFormat="1" ht="12.75">
      <c r="A54" s="29" t="s">
        <v>96</v>
      </c>
      <c r="B54" s="59" t="s">
        <v>333</v>
      </c>
      <c r="C54" s="131" t="s">
        <v>334</v>
      </c>
      <c r="D54" s="76">
        <v>59888000</v>
      </c>
      <c r="E54" s="77">
        <v>490000</v>
      </c>
      <c r="F54" s="78">
        <f t="shared" si="17"/>
        <v>60378000</v>
      </c>
      <c r="G54" s="76">
        <v>59888000</v>
      </c>
      <c r="H54" s="77">
        <v>490000</v>
      </c>
      <c r="I54" s="79">
        <f t="shared" si="18"/>
        <v>60378000</v>
      </c>
      <c r="J54" s="76">
        <v>12107478</v>
      </c>
      <c r="K54" s="77">
        <v>11997442</v>
      </c>
      <c r="L54" s="77">
        <f t="shared" si="19"/>
        <v>24104920</v>
      </c>
      <c r="M54" s="39">
        <f t="shared" si="20"/>
        <v>0.39923349564410876</v>
      </c>
      <c r="N54" s="104">
        <v>9861490</v>
      </c>
      <c r="O54" s="105">
        <v>13566814</v>
      </c>
      <c r="P54" s="106">
        <f t="shared" si="21"/>
        <v>23428304</v>
      </c>
      <c r="Q54" s="39">
        <f t="shared" si="22"/>
        <v>0.3880271622114015</v>
      </c>
      <c r="R54" s="104">
        <v>0</v>
      </c>
      <c r="S54" s="106">
        <v>0</v>
      </c>
      <c r="T54" s="106">
        <f t="shared" si="23"/>
        <v>0</v>
      </c>
      <c r="U54" s="39">
        <f t="shared" si="24"/>
        <v>0</v>
      </c>
      <c r="V54" s="104">
        <v>0</v>
      </c>
      <c r="W54" s="106">
        <v>0</v>
      </c>
      <c r="X54" s="106">
        <f t="shared" si="25"/>
        <v>0</v>
      </c>
      <c r="Y54" s="39">
        <f t="shared" si="26"/>
        <v>0</v>
      </c>
      <c r="Z54" s="76">
        <f t="shared" si="27"/>
        <v>21968968</v>
      </c>
      <c r="AA54" s="77">
        <f t="shared" si="28"/>
        <v>25564256</v>
      </c>
      <c r="AB54" s="77">
        <f t="shared" si="29"/>
        <v>47533224</v>
      </c>
      <c r="AC54" s="39">
        <f t="shared" si="30"/>
        <v>0.7872606578555102</v>
      </c>
      <c r="AD54" s="76">
        <v>10314269</v>
      </c>
      <c r="AE54" s="77">
        <v>13283502</v>
      </c>
      <c r="AF54" s="77">
        <f t="shared" si="31"/>
        <v>23597771</v>
      </c>
      <c r="AG54" s="39">
        <f t="shared" si="32"/>
        <v>0.370469813177969</v>
      </c>
      <c r="AH54" s="39">
        <f t="shared" si="33"/>
        <v>-0.007181483369763986</v>
      </c>
      <c r="AI54" s="12">
        <v>117124088</v>
      </c>
      <c r="AJ54" s="12">
        <v>99400000</v>
      </c>
      <c r="AK54" s="12">
        <v>43390939</v>
      </c>
      <c r="AL54" s="12"/>
    </row>
    <row r="55" spans="1:38" s="13" customFormat="1" ht="12.75">
      <c r="A55" s="29" t="s">
        <v>96</v>
      </c>
      <c r="B55" s="59" t="s">
        <v>335</v>
      </c>
      <c r="C55" s="131" t="s">
        <v>336</v>
      </c>
      <c r="D55" s="76">
        <v>23511120</v>
      </c>
      <c r="E55" s="77">
        <v>100</v>
      </c>
      <c r="F55" s="79">
        <f t="shared" si="17"/>
        <v>23511220</v>
      </c>
      <c r="G55" s="76">
        <v>23511120</v>
      </c>
      <c r="H55" s="77">
        <v>100</v>
      </c>
      <c r="I55" s="79">
        <f t="shared" si="18"/>
        <v>23511220</v>
      </c>
      <c r="J55" s="76">
        <v>12248671</v>
      </c>
      <c r="K55" s="77">
        <v>7047411</v>
      </c>
      <c r="L55" s="77">
        <f t="shared" si="19"/>
        <v>19296082</v>
      </c>
      <c r="M55" s="39">
        <f t="shared" si="20"/>
        <v>0.8207180231395904</v>
      </c>
      <c r="N55" s="104">
        <v>3929036</v>
      </c>
      <c r="O55" s="105">
        <v>7047411</v>
      </c>
      <c r="P55" s="106">
        <f t="shared" si="21"/>
        <v>10976447</v>
      </c>
      <c r="Q55" s="39">
        <f t="shared" si="22"/>
        <v>0.46685995027055166</v>
      </c>
      <c r="R55" s="104">
        <v>0</v>
      </c>
      <c r="S55" s="106">
        <v>0</v>
      </c>
      <c r="T55" s="106">
        <f t="shared" si="23"/>
        <v>0</v>
      </c>
      <c r="U55" s="39">
        <f t="shared" si="24"/>
        <v>0</v>
      </c>
      <c r="V55" s="104">
        <v>0</v>
      </c>
      <c r="W55" s="106">
        <v>0</v>
      </c>
      <c r="X55" s="106">
        <f t="shared" si="25"/>
        <v>0</v>
      </c>
      <c r="Y55" s="39">
        <f t="shared" si="26"/>
        <v>0</v>
      </c>
      <c r="Z55" s="76">
        <f t="shared" si="27"/>
        <v>16177707</v>
      </c>
      <c r="AA55" s="77">
        <f t="shared" si="28"/>
        <v>14094822</v>
      </c>
      <c r="AB55" s="77">
        <f t="shared" si="29"/>
        <v>30272529</v>
      </c>
      <c r="AC55" s="39">
        <f t="shared" si="30"/>
        <v>1.287577973410142</v>
      </c>
      <c r="AD55" s="76">
        <v>2445759</v>
      </c>
      <c r="AE55" s="77">
        <v>2106963</v>
      </c>
      <c r="AF55" s="77">
        <f t="shared" si="31"/>
        <v>4552722</v>
      </c>
      <c r="AG55" s="39">
        <f t="shared" si="32"/>
        <v>0.24328586588748913</v>
      </c>
      <c r="AH55" s="39">
        <f t="shared" si="33"/>
        <v>1.4109635949658248</v>
      </c>
      <c r="AI55" s="12">
        <v>28618210</v>
      </c>
      <c r="AJ55" s="12">
        <v>28601000</v>
      </c>
      <c r="AK55" s="12">
        <v>6962406</v>
      </c>
      <c r="AL55" s="12"/>
    </row>
    <row r="56" spans="1:38" s="13" customFormat="1" ht="12.75">
      <c r="A56" s="29" t="s">
        <v>96</v>
      </c>
      <c r="B56" s="59" t="s">
        <v>337</v>
      </c>
      <c r="C56" s="131" t="s">
        <v>338</v>
      </c>
      <c r="D56" s="76">
        <v>50278000</v>
      </c>
      <c r="E56" s="77">
        <v>24412000</v>
      </c>
      <c r="F56" s="78">
        <f t="shared" si="17"/>
        <v>74690000</v>
      </c>
      <c r="G56" s="76">
        <v>50278000</v>
      </c>
      <c r="H56" s="77">
        <v>24412000</v>
      </c>
      <c r="I56" s="78">
        <f t="shared" si="18"/>
        <v>74690000</v>
      </c>
      <c r="J56" s="76">
        <v>9268320</v>
      </c>
      <c r="K56" s="90">
        <v>1162149</v>
      </c>
      <c r="L56" s="77">
        <f t="shared" si="19"/>
        <v>10430469</v>
      </c>
      <c r="M56" s="39">
        <f t="shared" si="20"/>
        <v>0.13965014058106842</v>
      </c>
      <c r="N56" s="104">
        <v>15756686</v>
      </c>
      <c r="O56" s="105">
        <v>1561278</v>
      </c>
      <c r="P56" s="106">
        <f t="shared" si="21"/>
        <v>17317964</v>
      </c>
      <c r="Q56" s="39">
        <f t="shared" si="22"/>
        <v>0.23186456018208595</v>
      </c>
      <c r="R56" s="104">
        <v>0</v>
      </c>
      <c r="S56" s="106">
        <v>0</v>
      </c>
      <c r="T56" s="106">
        <f t="shared" si="23"/>
        <v>0</v>
      </c>
      <c r="U56" s="39">
        <f t="shared" si="24"/>
        <v>0</v>
      </c>
      <c r="V56" s="104">
        <v>0</v>
      </c>
      <c r="W56" s="106">
        <v>0</v>
      </c>
      <c r="X56" s="106">
        <f t="shared" si="25"/>
        <v>0</v>
      </c>
      <c r="Y56" s="39">
        <f t="shared" si="26"/>
        <v>0</v>
      </c>
      <c r="Z56" s="76">
        <f t="shared" si="27"/>
        <v>25025006</v>
      </c>
      <c r="AA56" s="77">
        <f t="shared" si="28"/>
        <v>2723427</v>
      </c>
      <c r="AB56" s="77">
        <f t="shared" si="29"/>
        <v>27748433</v>
      </c>
      <c r="AC56" s="39">
        <f t="shared" si="30"/>
        <v>0.37151470076315435</v>
      </c>
      <c r="AD56" s="76">
        <v>12848662</v>
      </c>
      <c r="AE56" s="77">
        <v>8368187</v>
      </c>
      <c r="AF56" s="77">
        <f t="shared" si="31"/>
        <v>21216849</v>
      </c>
      <c r="AG56" s="39">
        <f t="shared" si="32"/>
        <v>0.6146907824134458</v>
      </c>
      <c r="AH56" s="39">
        <f t="shared" si="33"/>
        <v>-0.18376362107304434</v>
      </c>
      <c r="AI56" s="12">
        <v>60569000</v>
      </c>
      <c r="AJ56" s="12">
        <v>76896704</v>
      </c>
      <c r="AK56" s="12">
        <v>37231206</v>
      </c>
      <c r="AL56" s="12"/>
    </row>
    <row r="57" spans="1:38" s="13" customFormat="1" ht="12.75">
      <c r="A57" s="29" t="s">
        <v>96</v>
      </c>
      <c r="B57" s="59" t="s">
        <v>339</v>
      </c>
      <c r="C57" s="131" t="s">
        <v>340</v>
      </c>
      <c r="D57" s="76">
        <v>69686622</v>
      </c>
      <c r="E57" s="77">
        <v>0</v>
      </c>
      <c r="F57" s="78">
        <f t="shared" si="17"/>
        <v>69686622</v>
      </c>
      <c r="G57" s="76">
        <v>69686622</v>
      </c>
      <c r="H57" s="77">
        <v>0</v>
      </c>
      <c r="I57" s="78">
        <f t="shared" si="18"/>
        <v>69686622</v>
      </c>
      <c r="J57" s="76">
        <v>17758220</v>
      </c>
      <c r="K57" s="90">
        <v>6643521</v>
      </c>
      <c r="L57" s="77">
        <f t="shared" si="19"/>
        <v>24401741</v>
      </c>
      <c r="M57" s="39">
        <f t="shared" si="20"/>
        <v>0.35016392385901557</v>
      </c>
      <c r="N57" s="104">
        <v>21737029</v>
      </c>
      <c r="O57" s="105">
        <v>3105531</v>
      </c>
      <c r="P57" s="106">
        <f t="shared" si="21"/>
        <v>24842560</v>
      </c>
      <c r="Q57" s="39">
        <f t="shared" si="22"/>
        <v>0.3564896573692437</v>
      </c>
      <c r="R57" s="104">
        <v>0</v>
      </c>
      <c r="S57" s="106">
        <v>0</v>
      </c>
      <c r="T57" s="106">
        <f t="shared" si="23"/>
        <v>0</v>
      </c>
      <c r="U57" s="39">
        <f t="shared" si="24"/>
        <v>0</v>
      </c>
      <c r="V57" s="104">
        <v>0</v>
      </c>
      <c r="W57" s="106">
        <v>0</v>
      </c>
      <c r="X57" s="106">
        <f t="shared" si="25"/>
        <v>0</v>
      </c>
      <c r="Y57" s="39">
        <f t="shared" si="26"/>
        <v>0</v>
      </c>
      <c r="Z57" s="76">
        <f t="shared" si="27"/>
        <v>39495249</v>
      </c>
      <c r="AA57" s="77">
        <f t="shared" si="28"/>
        <v>9749052</v>
      </c>
      <c r="AB57" s="77">
        <f t="shared" si="29"/>
        <v>49244301</v>
      </c>
      <c r="AC57" s="39">
        <f t="shared" si="30"/>
        <v>0.7066535812282593</v>
      </c>
      <c r="AD57" s="76">
        <v>12371600</v>
      </c>
      <c r="AE57" s="77">
        <v>3024280</v>
      </c>
      <c r="AF57" s="77">
        <f t="shared" si="31"/>
        <v>15395880</v>
      </c>
      <c r="AG57" s="39">
        <f t="shared" si="32"/>
        <v>0.4176864298235926</v>
      </c>
      <c r="AH57" s="39">
        <f t="shared" si="33"/>
        <v>0.6135849331119754</v>
      </c>
      <c r="AI57" s="12">
        <v>69663398</v>
      </c>
      <c r="AJ57" s="12">
        <v>74298884</v>
      </c>
      <c r="AK57" s="12">
        <v>29097456</v>
      </c>
      <c r="AL57" s="12"/>
    </row>
    <row r="58" spans="1:38" s="13" customFormat="1" ht="12.75">
      <c r="A58" s="29" t="s">
        <v>115</v>
      </c>
      <c r="B58" s="59" t="s">
        <v>341</v>
      </c>
      <c r="C58" s="131" t="s">
        <v>342</v>
      </c>
      <c r="D58" s="76">
        <v>206614651</v>
      </c>
      <c r="E58" s="77">
        <v>222741391</v>
      </c>
      <c r="F58" s="78">
        <f t="shared" si="17"/>
        <v>429356042</v>
      </c>
      <c r="G58" s="76">
        <v>206614651</v>
      </c>
      <c r="H58" s="77">
        <v>222741391</v>
      </c>
      <c r="I58" s="78">
        <f t="shared" si="18"/>
        <v>429356042</v>
      </c>
      <c r="J58" s="76">
        <v>28986903</v>
      </c>
      <c r="K58" s="90">
        <v>19708121</v>
      </c>
      <c r="L58" s="77">
        <f t="shared" si="19"/>
        <v>48695024</v>
      </c>
      <c r="M58" s="39">
        <f t="shared" si="20"/>
        <v>0.11341408816135863</v>
      </c>
      <c r="N58" s="104">
        <v>35400534</v>
      </c>
      <c r="O58" s="105">
        <v>16271457</v>
      </c>
      <c r="P58" s="106">
        <f t="shared" si="21"/>
        <v>51671991</v>
      </c>
      <c r="Q58" s="39">
        <f t="shared" si="22"/>
        <v>0.120347650773248</v>
      </c>
      <c r="R58" s="104">
        <v>0</v>
      </c>
      <c r="S58" s="106">
        <v>0</v>
      </c>
      <c r="T58" s="106">
        <f t="shared" si="23"/>
        <v>0</v>
      </c>
      <c r="U58" s="39">
        <f t="shared" si="24"/>
        <v>0</v>
      </c>
      <c r="V58" s="104">
        <v>0</v>
      </c>
      <c r="W58" s="106">
        <v>0</v>
      </c>
      <c r="X58" s="106">
        <f t="shared" si="25"/>
        <v>0</v>
      </c>
      <c r="Y58" s="39">
        <f t="shared" si="26"/>
        <v>0</v>
      </c>
      <c r="Z58" s="76">
        <f t="shared" si="27"/>
        <v>64387437</v>
      </c>
      <c r="AA58" s="77">
        <f t="shared" si="28"/>
        <v>35979578</v>
      </c>
      <c r="AB58" s="77">
        <f t="shared" si="29"/>
        <v>100367015</v>
      </c>
      <c r="AC58" s="39">
        <f t="shared" si="30"/>
        <v>0.23376173893460664</v>
      </c>
      <c r="AD58" s="76">
        <v>27296747</v>
      </c>
      <c r="AE58" s="77">
        <v>9398526</v>
      </c>
      <c r="AF58" s="77">
        <f t="shared" si="31"/>
        <v>36695273</v>
      </c>
      <c r="AG58" s="39">
        <f t="shared" si="32"/>
        <v>0.18309028772030264</v>
      </c>
      <c r="AH58" s="39">
        <f t="shared" si="33"/>
        <v>0.40813752768646805</v>
      </c>
      <c r="AI58" s="12">
        <v>362507126</v>
      </c>
      <c r="AJ58" s="12">
        <v>326140160</v>
      </c>
      <c r="AK58" s="12">
        <v>66371534</v>
      </c>
      <c r="AL58" s="12"/>
    </row>
    <row r="59" spans="1:38" s="55" customFormat="1" ht="12.75">
      <c r="A59" s="60"/>
      <c r="B59" s="61" t="s">
        <v>343</v>
      </c>
      <c r="C59" s="135"/>
      <c r="D59" s="80">
        <f>SUM(D53:D58)</f>
        <v>450805567</v>
      </c>
      <c r="E59" s="81">
        <f>SUM(E53:E58)</f>
        <v>320770868</v>
      </c>
      <c r="F59" s="82">
        <f t="shared" si="17"/>
        <v>771576435</v>
      </c>
      <c r="G59" s="80">
        <f>SUM(G53:G58)</f>
        <v>450805567</v>
      </c>
      <c r="H59" s="81">
        <f>SUM(H53:H58)</f>
        <v>320770868</v>
      </c>
      <c r="I59" s="89">
        <f t="shared" si="18"/>
        <v>771576435</v>
      </c>
      <c r="J59" s="80">
        <f>SUM(J53:J58)</f>
        <v>86665499</v>
      </c>
      <c r="K59" s="91">
        <f>SUM(K53:K58)</f>
        <v>51862490</v>
      </c>
      <c r="L59" s="81">
        <f t="shared" si="19"/>
        <v>138527989</v>
      </c>
      <c r="M59" s="43">
        <f t="shared" si="20"/>
        <v>0.1795389059542753</v>
      </c>
      <c r="N59" s="110">
        <f>SUM(N53:N58)</f>
        <v>94063911</v>
      </c>
      <c r="O59" s="111">
        <f>SUM(O53:O58)</f>
        <v>48580848</v>
      </c>
      <c r="P59" s="112">
        <f t="shared" si="21"/>
        <v>142644759</v>
      </c>
      <c r="Q59" s="43">
        <f t="shared" si="22"/>
        <v>0.18487443697007153</v>
      </c>
      <c r="R59" s="110">
        <f>SUM(R53:R58)</f>
        <v>0</v>
      </c>
      <c r="S59" s="112">
        <f>SUM(S53:S58)</f>
        <v>0</v>
      </c>
      <c r="T59" s="112">
        <f t="shared" si="23"/>
        <v>0</v>
      </c>
      <c r="U59" s="43">
        <f t="shared" si="24"/>
        <v>0</v>
      </c>
      <c r="V59" s="110">
        <f>SUM(V53:V58)</f>
        <v>0</v>
      </c>
      <c r="W59" s="112">
        <f>SUM(W53:W58)</f>
        <v>0</v>
      </c>
      <c r="X59" s="112">
        <f t="shared" si="25"/>
        <v>0</v>
      </c>
      <c r="Y59" s="43">
        <f t="shared" si="26"/>
        <v>0</v>
      </c>
      <c r="Z59" s="80">
        <f t="shared" si="27"/>
        <v>180729410</v>
      </c>
      <c r="AA59" s="81">
        <f t="shared" si="28"/>
        <v>100443338</v>
      </c>
      <c r="AB59" s="81">
        <f t="shared" si="29"/>
        <v>281172748</v>
      </c>
      <c r="AC59" s="43">
        <f t="shared" si="30"/>
        <v>0.36441334292434685</v>
      </c>
      <c r="AD59" s="80">
        <f>SUM(AD53:AD58)</f>
        <v>69893166</v>
      </c>
      <c r="AE59" s="81">
        <f>SUM(AE53:AE58)</f>
        <v>39051584</v>
      </c>
      <c r="AF59" s="81">
        <f t="shared" si="31"/>
        <v>108944750</v>
      </c>
      <c r="AG59" s="43">
        <f t="shared" si="32"/>
        <v>0.28410805755236634</v>
      </c>
      <c r="AH59" s="43">
        <f t="shared" si="33"/>
        <v>0.30933118851527963</v>
      </c>
      <c r="AI59" s="62">
        <f>SUM(AI53:AI58)</f>
        <v>694969582</v>
      </c>
      <c r="AJ59" s="62">
        <f>SUM(AJ53:AJ58)</f>
        <v>686253867</v>
      </c>
      <c r="AK59" s="62">
        <f>SUM(AK53:AK58)</f>
        <v>197446458</v>
      </c>
      <c r="AL59" s="62"/>
    </row>
    <row r="60" spans="1:38" s="13" customFormat="1" ht="12.75">
      <c r="A60" s="29" t="s">
        <v>96</v>
      </c>
      <c r="B60" s="59" t="s">
        <v>344</v>
      </c>
      <c r="C60" s="131" t="s">
        <v>345</v>
      </c>
      <c r="D60" s="76">
        <v>43875080</v>
      </c>
      <c r="E60" s="77">
        <v>17624000</v>
      </c>
      <c r="F60" s="78">
        <f t="shared" si="17"/>
        <v>61499080</v>
      </c>
      <c r="G60" s="76">
        <v>43875080</v>
      </c>
      <c r="H60" s="77">
        <v>17624000</v>
      </c>
      <c r="I60" s="78">
        <f t="shared" si="18"/>
        <v>61499080</v>
      </c>
      <c r="J60" s="76">
        <v>24009532</v>
      </c>
      <c r="K60" s="90">
        <v>457746</v>
      </c>
      <c r="L60" s="77">
        <f t="shared" si="19"/>
        <v>24467278</v>
      </c>
      <c r="M60" s="39">
        <f t="shared" si="20"/>
        <v>0.39784787024456303</v>
      </c>
      <c r="N60" s="104">
        <v>15542616</v>
      </c>
      <c r="O60" s="105">
        <v>68120</v>
      </c>
      <c r="P60" s="106">
        <f t="shared" si="21"/>
        <v>15610736</v>
      </c>
      <c r="Q60" s="39">
        <f t="shared" si="22"/>
        <v>0.2538369029260275</v>
      </c>
      <c r="R60" s="104">
        <v>0</v>
      </c>
      <c r="S60" s="106">
        <v>0</v>
      </c>
      <c r="T60" s="106">
        <f t="shared" si="23"/>
        <v>0</v>
      </c>
      <c r="U60" s="39">
        <f t="shared" si="24"/>
        <v>0</v>
      </c>
      <c r="V60" s="104">
        <v>0</v>
      </c>
      <c r="W60" s="106">
        <v>0</v>
      </c>
      <c r="X60" s="106">
        <f t="shared" si="25"/>
        <v>0</v>
      </c>
      <c r="Y60" s="39">
        <f t="shared" si="26"/>
        <v>0</v>
      </c>
      <c r="Z60" s="76">
        <f t="shared" si="27"/>
        <v>39552148</v>
      </c>
      <c r="AA60" s="77">
        <f t="shared" si="28"/>
        <v>525866</v>
      </c>
      <c r="AB60" s="77">
        <f t="shared" si="29"/>
        <v>40078014</v>
      </c>
      <c r="AC60" s="39">
        <f t="shared" si="30"/>
        <v>0.6516847731705905</v>
      </c>
      <c r="AD60" s="76">
        <v>24905464</v>
      </c>
      <c r="AE60" s="77">
        <v>2539068</v>
      </c>
      <c r="AF60" s="77">
        <f t="shared" si="31"/>
        <v>27444532</v>
      </c>
      <c r="AG60" s="39">
        <f t="shared" si="32"/>
        <v>1.1154399378467217</v>
      </c>
      <c r="AH60" s="39">
        <f t="shared" si="33"/>
        <v>-0.43118957175148764</v>
      </c>
      <c r="AI60" s="12">
        <v>52595134</v>
      </c>
      <c r="AJ60" s="12">
        <v>52710131</v>
      </c>
      <c r="AK60" s="12">
        <v>58666713</v>
      </c>
      <c r="AL60" s="12"/>
    </row>
    <row r="61" spans="1:38" s="13" customFormat="1" ht="12.75">
      <c r="A61" s="29" t="s">
        <v>96</v>
      </c>
      <c r="B61" s="59" t="s">
        <v>92</v>
      </c>
      <c r="C61" s="131" t="s">
        <v>93</v>
      </c>
      <c r="D61" s="76">
        <v>2046273803</v>
      </c>
      <c r="E61" s="77">
        <v>220734200</v>
      </c>
      <c r="F61" s="78">
        <f t="shared" si="17"/>
        <v>2267008003</v>
      </c>
      <c r="G61" s="76">
        <v>2046273803</v>
      </c>
      <c r="H61" s="77">
        <v>220734200</v>
      </c>
      <c r="I61" s="78">
        <f t="shared" si="18"/>
        <v>2267008003</v>
      </c>
      <c r="J61" s="76">
        <v>472624717</v>
      </c>
      <c r="K61" s="90">
        <v>3833687</v>
      </c>
      <c r="L61" s="77">
        <f t="shared" si="19"/>
        <v>476458404</v>
      </c>
      <c r="M61" s="39">
        <f t="shared" si="20"/>
        <v>0.21017058756276477</v>
      </c>
      <c r="N61" s="104">
        <v>478435721</v>
      </c>
      <c r="O61" s="105">
        <v>17515871</v>
      </c>
      <c r="P61" s="106">
        <f t="shared" si="21"/>
        <v>495951592</v>
      </c>
      <c r="Q61" s="39">
        <f t="shared" si="22"/>
        <v>0.21876922857956052</v>
      </c>
      <c r="R61" s="104">
        <v>0</v>
      </c>
      <c r="S61" s="106">
        <v>0</v>
      </c>
      <c r="T61" s="106">
        <f t="shared" si="23"/>
        <v>0</v>
      </c>
      <c r="U61" s="39">
        <f t="shared" si="24"/>
        <v>0</v>
      </c>
      <c r="V61" s="104">
        <v>0</v>
      </c>
      <c r="W61" s="106">
        <v>0</v>
      </c>
      <c r="X61" s="106">
        <f t="shared" si="25"/>
        <v>0</v>
      </c>
      <c r="Y61" s="39">
        <f t="shared" si="26"/>
        <v>0</v>
      </c>
      <c r="Z61" s="76">
        <f t="shared" si="27"/>
        <v>951060438</v>
      </c>
      <c r="AA61" s="77">
        <f t="shared" si="28"/>
        <v>21349558</v>
      </c>
      <c r="AB61" s="77">
        <f t="shared" si="29"/>
        <v>972409996</v>
      </c>
      <c r="AC61" s="39">
        <f t="shared" si="30"/>
        <v>0.4289398161423253</v>
      </c>
      <c r="AD61" s="76">
        <v>381777025</v>
      </c>
      <c r="AE61" s="77">
        <v>21294156</v>
      </c>
      <c r="AF61" s="77">
        <f t="shared" si="31"/>
        <v>403071181</v>
      </c>
      <c r="AG61" s="39">
        <f t="shared" si="32"/>
        <v>0.4334295214939705</v>
      </c>
      <c r="AH61" s="39">
        <f t="shared" si="33"/>
        <v>0.2304317832139926</v>
      </c>
      <c r="AI61" s="12">
        <v>1849316300</v>
      </c>
      <c r="AJ61" s="12">
        <v>1888615502</v>
      </c>
      <c r="AK61" s="12">
        <v>801548279</v>
      </c>
      <c r="AL61" s="12"/>
    </row>
    <row r="62" spans="1:38" s="13" customFormat="1" ht="12.75">
      <c r="A62" s="29" t="s">
        <v>96</v>
      </c>
      <c r="B62" s="59" t="s">
        <v>346</v>
      </c>
      <c r="C62" s="131" t="s">
        <v>347</v>
      </c>
      <c r="D62" s="76">
        <v>18623086</v>
      </c>
      <c r="E62" s="77">
        <v>11718000</v>
      </c>
      <c r="F62" s="78">
        <f t="shared" si="17"/>
        <v>30341086</v>
      </c>
      <c r="G62" s="76">
        <v>18623086</v>
      </c>
      <c r="H62" s="77">
        <v>11718000</v>
      </c>
      <c r="I62" s="78">
        <f t="shared" si="18"/>
        <v>30341086</v>
      </c>
      <c r="J62" s="76">
        <v>4834610</v>
      </c>
      <c r="K62" s="90">
        <v>587150</v>
      </c>
      <c r="L62" s="77">
        <f t="shared" si="19"/>
        <v>5421760</v>
      </c>
      <c r="M62" s="39">
        <f t="shared" si="20"/>
        <v>0.17869366969923225</v>
      </c>
      <c r="N62" s="104">
        <v>2670979</v>
      </c>
      <c r="O62" s="105">
        <v>2359283</v>
      </c>
      <c r="P62" s="106">
        <f t="shared" si="21"/>
        <v>5030262</v>
      </c>
      <c r="Q62" s="39">
        <f t="shared" si="22"/>
        <v>0.16579044006532923</v>
      </c>
      <c r="R62" s="104">
        <v>0</v>
      </c>
      <c r="S62" s="106">
        <v>0</v>
      </c>
      <c r="T62" s="106">
        <f t="shared" si="23"/>
        <v>0</v>
      </c>
      <c r="U62" s="39">
        <f t="shared" si="24"/>
        <v>0</v>
      </c>
      <c r="V62" s="104">
        <v>0</v>
      </c>
      <c r="W62" s="106">
        <v>0</v>
      </c>
      <c r="X62" s="106">
        <f t="shared" si="25"/>
        <v>0</v>
      </c>
      <c r="Y62" s="39">
        <f t="shared" si="26"/>
        <v>0</v>
      </c>
      <c r="Z62" s="76">
        <f t="shared" si="27"/>
        <v>7505589</v>
      </c>
      <c r="AA62" s="77">
        <f t="shared" si="28"/>
        <v>2946433</v>
      </c>
      <c r="AB62" s="77">
        <f t="shared" si="29"/>
        <v>10452022</v>
      </c>
      <c r="AC62" s="39">
        <f t="shared" si="30"/>
        <v>0.3444841097645615</v>
      </c>
      <c r="AD62" s="76">
        <v>5350250</v>
      </c>
      <c r="AE62" s="77">
        <v>2317994</v>
      </c>
      <c r="AF62" s="77">
        <f t="shared" si="31"/>
        <v>7668244</v>
      </c>
      <c r="AG62" s="39">
        <f t="shared" si="32"/>
        <v>0.8188531928300273</v>
      </c>
      <c r="AH62" s="39">
        <f t="shared" si="33"/>
        <v>-0.3440138315890835</v>
      </c>
      <c r="AI62" s="12">
        <v>22787981</v>
      </c>
      <c r="AJ62" s="12">
        <v>55283000</v>
      </c>
      <c r="AK62" s="12">
        <v>18660011</v>
      </c>
      <c r="AL62" s="12"/>
    </row>
    <row r="63" spans="1:38" s="13" customFormat="1" ht="12.75">
      <c r="A63" s="29" t="s">
        <v>96</v>
      </c>
      <c r="B63" s="59" t="s">
        <v>348</v>
      </c>
      <c r="C63" s="131" t="s">
        <v>349</v>
      </c>
      <c r="D63" s="76">
        <v>178565400</v>
      </c>
      <c r="E63" s="77">
        <v>33317988</v>
      </c>
      <c r="F63" s="78">
        <f t="shared" si="17"/>
        <v>211883388</v>
      </c>
      <c r="G63" s="76">
        <v>178565400</v>
      </c>
      <c r="H63" s="77">
        <v>33317988</v>
      </c>
      <c r="I63" s="78">
        <f t="shared" si="18"/>
        <v>211883388</v>
      </c>
      <c r="J63" s="76">
        <v>41718636</v>
      </c>
      <c r="K63" s="90">
        <v>2330324</v>
      </c>
      <c r="L63" s="77">
        <f t="shared" si="19"/>
        <v>44048960</v>
      </c>
      <c r="M63" s="39">
        <f t="shared" si="20"/>
        <v>0.20789246583125243</v>
      </c>
      <c r="N63" s="104">
        <v>42726536</v>
      </c>
      <c r="O63" s="105">
        <v>3307706</v>
      </c>
      <c r="P63" s="106">
        <f t="shared" si="21"/>
        <v>46034242</v>
      </c>
      <c r="Q63" s="39">
        <f t="shared" si="22"/>
        <v>0.2172621574278395</v>
      </c>
      <c r="R63" s="104">
        <v>0</v>
      </c>
      <c r="S63" s="106">
        <v>0</v>
      </c>
      <c r="T63" s="106">
        <f t="shared" si="23"/>
        <v>0</v>
      </c>
      <c r="U63" s="39">
        <f t="shared" si="24"/>
        <v>0</v>
      </c>
      <c r="V63" s="104">
        <v>0</v>
      </c>
      <c r="W63" s="106">
        <v>0</v>
      </c>
      <c r="X63" s="106">
        <f t="shared" si="25"/>
        <v>0</v>
      </c>
      <c r="Y63" s="39">
        <f t="shared" si="26"/>
        <v>0</v>
      </c>
      <c r="Z63" s="76">
        <f t="shared" si="27"/>
        <v>84445172</v>
      </c>
      <c r="AA63" s="77">
        <f t="shared" si="28"/>
        <v>5638030</v>
      </c>
      <c r="AB63" s="77">
        <f t="shared" si="29"/>
        <v>90083202</v>
      </c>
      <c r="AC63" s="39">
        <f t="shared" si="30"/>
        <v>0.4251546232590919</v>
      </c>
      <c r="AD63" s="76">
        <v>33899572</v>
      </c>
      <c r="AE63" s="77">
        <v>6690649</v>
      </c>
      <c r="AF63" s="77">
        <f t="shared" si="31"/>
        <v>40590221</v>
      </c>
      <c r="AG63" s="39">
        <f t="shared" si="32"/>
        <v>0.4093424928517243</v>
      </c>
      <c r="AH63" s="39">
        <f t="shared" si="33"/>
        <v>0.13412149197216738</v>
      </c>
      <c r="AI63" s="12">
        <v>206385087</v>
      </c>
      <c r="AJ63" s="12">
        <v>193086159</v>
      </c>
      <c r="AK63" s="12">
        <v>84482186</v>
      </c>
      <c r="AL63" s="12"/>
    </row>
    <row r="64" spans="1:38" s="13" customFormat="1" ht="12.75">
      <c r="A64" s="29" t="s">
        <v>96</v>
      </c>
      <c r="B64" s="59" t="s">
        <v>350</v>
      </c>
      <c r="C64" s="131" t="s">
        <v>351</v>
      </c>
      <c r="D64" s="76">
        <v>44358000</v>
      </c>
      <c r="E64" s="77">
        <v>31998000</v>
      </c>
      <c r="F64" s="78">
        <f t="shared" si="17"/>
        <v>76356000</v>
      </c>
      <c r="G64" s="76">
        <v>44358000</v>
      </c>
      <c r="H64" s="77">
        <v>31998000</v>
      </c>
      <c r="I64" s="78">
        <f t="shared" si="18"/>
        <v>76356000</v>
      </c>
      <c r="J64" s="76">
        <v>10055529</v>
      </c>
      <c r="K64" s="90">
        <v>1127637</v>
      </c>
      <c r="L64" s="77">
        <f t="shared" si="19"/>
        <v>11183166</v>
      </c>
      <c r="M64" s="39">
        <f t="shared" si="20"/>
        <v>0.14646086751532297</v>
      </c>
      <c r="N64" s="104">
        <v>10795740</v>
      </c>
      <c r="O64" s="105">
        <v>2720117</v>
      </c>
      <c r="P64" s="106">
        <f t="shared" si="21"/>
        <v>13515857</v>
      </c>
      <c r="Q64" s="39">
        <f t="shared" si="22"/>
        <v>0.17701106658284876</v>
      </c>
      <c r="R64" s="104">
        <v>0</v>
      </c>
      <c r="S64" s="106">
        <v>0</v>
      </c>
      <c r="T64" s="106">
        <f t="shared" si="23"/>
        <v>0</v>
      </c>
      <c r="U64" s="39">
        <f t="shared" si="24"/>
        <v>0</v>
      </c>
      <c r="V64" s="104">
        <v>0</v>
      </c>
      <c r="W64" s="106">
        <v>0</v>
      </c>
      <c r="X64" s="106">
        <f t="shared" si="25"/>
        <v>0</v>
      </c>
      <c r="Y64" s="39">
        <f t="shared" si="26"/>
        <v>0</v>
      </c>
      <c r="Z64" s="76">
        <f t="shared" si="27"/>
        <v>20851269</v>
      </c>
      <c r="AA64" s="77">
        <f t="shared" si="28"/>
        <v>3847754</v>
      </c>
      <c r="AB64" s="77">
        <f t="shared" si="29"/>
        <v>24699023</v>
      </c>
      <c r="AC64" s="39">
        <f t="shared" si="30"/>
        <v>0.3234719340981717</v>
      </c>
      <c r="AD64" s="76">
        <v>10462284</v>
      </c>
      <c r="AE64" s="77">
        <v>6759861</v>
      </c>
      <c r="AF64" s="77">
        <f t="shared" si="31"/>
        <v>17222145</v>
      </c>
      <c r="AG64" s="39">
        <f t="shared" si="32"/>
        <v>0.41813581943562006</v>
      </c>
      <c r="AH64" s="39">
        <f t="shared" si="33"/>
        <v>-0.2152047843053232</v>
      </c>
      <c r="AI64" s="12">
        <v>72699610</v>
      </c>
      <c r="AJ64" s="12">
        <v>70067785</v>
      </c>
      <c r="AK64" s="12">
        <v>30398311</v>
      </c>
      <c r="AL64" s="12"/>
    </row>
    <row r="65" spans="1:38" s="13" customFormat="1" ht="12.75">
      <c r="A65" s="29" t="s">
        <v>96</v>
      </c>
      <c r="B65" s="59" t="s">
        <v>352</v>
      </c>
      <c r="C65" s="131" t="s">
        <v>353</v>
      </c>
      <c r="D65" s="76">
        <v>47857000</v>
      </c>
      <c r="E65" s="77">
        <v>18697000</v>
      </c>
      <c r="F65" s="78">
        <f t="shared" si="17"/>
        <v>66554000</v>
      </c>
      <c r="G65" s="76">
        <v>47857000</v>
      </c>
      <c r="H65" s="77">
        <v>18697000</v>
      </c>
      <c r="I65" s="78">
        <f t="shared" si="18"/>
        <v>66554000</v>
      </c>
      <c r="J65" s="76">
        <v>13499510</v>
      </c>
      <c r="K65" s="90">
        <v>5959308</v>
      </c>
      <c r="L65" s="77">
        <f t="shared" si="19"/>
        <v>19458818</v>
      </c>
      <c r="M65" s="39">
        <f t="shared" si="20"/>
        <v>0.29237638609249633</v>
      </c>
      <c r="N65" s="104">
        <v>12981011</v>
      </c>
      <c r="O65" s="105">
        <v>2997524</v>
      </c>
      <c r="P65" s="106">
        <f t="shared" si="21"/>
        <v>15978535</v>
      </c>
      <c r="Q65" s="39">
        <f t="shared" si="22"/>
        <v>0.24008376656549568</v>
      </c>
      <c r="R65" s="104">
        <v>0</v>
      </c>
      <c r="S65" s="106">
        <v>0</v>
      </c>
      <c r="T65" s="106">
        <f t="shared" si="23"/>
        <v>0</v>
      </c>
      <c r="U65" s="39">
        <f t="shared" si="24"/>
        <v>0</v>
      </c>
      <c r="V65" s="104">
        <v>0</v>
      </c>
      <c r="W65" s="106">
        <v>0</v>
      </c>
      <c r="X65" s="106">
        <f t="shared" si="25"/>
        <v>0</v>
      </c>
      <c r="Y65" s="39">
        <f t="shared" si="26"/>
        <v>0</v>
      </c>
      <c r="Z65" s="76">
        <f t="shared" si="27"/>
        <v>26480521</v>
      </c>
      <c r="AA65" s="77">
        <f t="shared" si="28"/>
        <v>8956832</v>
      </c>
      <c r="AB65" s="77">
        <f t="shared" si="29"/>
        <v>35437353</v>
      </c>
      <c r="AC65" s="39">
        <f t="shared" si="30"/>
        <v>0.532460152657992</v>
      </c>
      <c r="AD65" s="76">
        <v>14541314</v>
      </c>
      <c r="AE65" s="77">
        <v>5649139</v>
      </c>
      <c r="AF65" s="77">
        <f t="shared" si="31"/>
        <v>20190453</v>
      </c>
      <c r="AG65" s="39">
        <f t="shared" si="32"/>
        <v>0.474281481539036</v>
      </c>
      <c r="AH65" s="39">
        <f t="shared" si="33"/>
        <v>-0.20860938583200683</v>
      </c>
      <c r="AI65" s="12">
        <v>76706693</v>
      </c>
      <c r="AJ65" s="12">
        <v>63095000</v>
      </c>
      <c r="AK65" s="12">
        <v>36380564</v>
      </c>
      <c r="AL65" s="12"/>
    </row>
    <row r="66" spans="1:38" s="13" customFormat="1" ht="12.75">
      <c r="A66" s="29" t="s">
        <v>115</v>
      </c>
      <c r="B66" s="59" t="s">
        <v>354</v>
      </c>
      <c r="C66" s="131" t="s">
        <v>355</v>
      </c>
      <c r="D66" s="76">
        <v>441811322</v>
      </c>
      <c r="E66" s="77">
        <v>196754868</v>
      </c>
      <c r="F66" s="78">
        <f t="shared" si="17"/>
        <v>638566190</v>
      </c>
      <c r="G66" s="76">
        <v>461087123</v>
      </c>
      <c r="H66" s="77">
        <v>295690584</v>
      </c>
      <c r="I66" s="78">
        <f t="shared" si="18"/>
        <v>756777707</v>
      </c>
      <c r="J66" s="76">
        <v>80165499</v>
      </c>
      <c r="K66" s="90">
        <v>28027964</v>
      </c>
      <c r="L66" s="77">
        <f t="shared" si="19"/>
        <v>108193463</v>
      </c>
      <c r="M66" s="39">
        <f t="shared" si="20"/>
        <v>0.1694318689187099</v>
      </c>
      <c r="N66" s="104">
        <v>101696556</v>
      </c>
      <c r="O66" s="105">
        <v>44601441</v>
      </c>
      <c r="P66" s="106">
        <f t="shared" si="21"/>
        <v>146297997</v>
      </c>
      <c r="Q66" s="39">
        <f t="shared" si="22"/>
        <v>0.22910388819677407</v>
      </c>
      <c r="R66" s="104">
        <v>0</v>
      </c>
      <c r="S66" s="106">
        <v>0</v>
      </c>
      <c r="T66" s="106">
        <f t="shared" si="23"/>
        <v>0</v>
      </c>
      <c r="U66" s="39">
        <f t="shared" si="24"/>
        <v>0</v>
      </c>
      <c r="V66" s="104">
        <v>0</v>
      </c>
      <c r="W66" s="106">
        <v>0</v>
      </c>
      <c r="X66" s="106">
        <f t="shared" si="25"/>
        <v>0</v>
      </c>
      <c r="Y66" s="39">
        <f t="shared" si="26"/>
        <v>0</v>
      </c>
      <c r="Z66" s="76">
        <f t="shared" si="27"/>
        <v>181862055</v>
      </c>
      <c r="AA66" s="77">
        <f t="shared" si="28"/>
        <v>72629405</v>
      </c>
      <c r="AB66" s="77">
        <f t="shared" si="29"/>
        <v>254491460</v>
      </c>
      <c r="AC66" s="39">
        <f t="shared" si="30"/>
        <v>0.398535757115484</v>
      </c>
      <c r="AD66" s="76">
        <v>85262383</v>
      </c>
      <c r="AE66" s="77">
        <v>23893173</v>
      </c>
      <c r="AF66" s="77">
        <f t="shared" si="31"/>
        <v>109155556</v>
      </c>
      <c r="AG66" s="39">
        <f t="shared" si="32"/>
        <v>0.3807656424583403</v>
      </c>
      <c r="AH66" s="39">
        <f t="shared" si="33"/>
        <v>0.3402707325314709</v>
      </c>
      <c r="AI66" s="12">
        <v>502069309</v>
      </c>
      <c r="AJ66" s="12">
        <v>669781069</v>
      </c>
      <c r="AK66" s="12">
        <v>191170743</v>
      </c>
      <c r="AL66" s="12"/>
    </row>
    <row r="67" spans="1:38" s="55" customFormat="1" ht="12.75">
      <c r="A67" s="60"/>
      <c r="B67" s="61" t="s">
        <v>356</v>
      </c>
      <c r="C67" s="135"/>
      <c r="D67" s="80">
        <f>SUM(D60:D66)</f>
        <v>2821363691</v>
      </c>
      <c r="E67" s="81">
        <f>SUM(E60:E66)</f>
        <v>530844056</v>
      </c>
      <c r="F67" s="89">
        <f t="shared" si="17"/>
        <v>3352207747</v>
      </c>
      <c r="G67" s="80">
        <f>SUM(G60:G66)</f>
        <v>2840639492</v>
      </c>
      <c r="H67" s="81">
        <f>SUM(H60:H66)</f>
        <v>629779772</v>
      </c>
      <c r="I67" s="89">
        <f t="shared" si="18"/>
        <v>3470419264</v>
      </c>
      <c r="J67" s="80">
        <f>SUM(J60:J66)</f>
        <v>646908033</v>
      </c>
      <c r="K67" s="91">
        <f>SUM(K60:K66)</f>
        <v>42323816</v>
      </c>
      <c r="L67" s="81">
        <f t="shared" si="19"/>
        <v>689231849</v>
      </c>
      <c r="M67" s="43">
        <f t="shared" si="20"/>
        <v>0.20560535056838766</v>
      </c>
      <c r="N67" s="110">
        <f>SUM(N60:N66)</f>
        <v>664849159</v>
      </c>
      <c r="O67" s="111">
        <f>SUM(O60:O66)</f>
        <v>73570062</v>
      </c>
      <c r="P67" s="112">
        <f t="shared" si="21"/>
        <v>738419221</v>
      </c>
      <c r="Q67" s="43">
        <f t="shared" si="22"/>
        <v>0.2202784781643785</v>
      </c>
      <c r="R67" s="110">
        <f>SUM(R60:R66)</f>
        <v>0</v>
      </c>
      <c r="S67" s="112">
        <f>SUM(S60:S66)</f>
        <v>0</v>
      </c>
      <c r="T67" s="112">
        <f t="shared" si="23"/>
        <v>0</v>
      </c>
      <c r="U67" s="43">
        <f t="shared" si="24"/>
        <v>0</v>
      </c>
      <c r="V67" s="110">
        <f>SUM(V60:V66)</f>
        <v>0</v>
      </c>
      <c r="W67" s="112">
        <f>SUM(W60:W66)</f>
        <v>0</v>
      </c>
      <c r="X67" s="112">
        <f t="shared" si="25"/>
        <v>0</v>
      </c>
      <c r="Y67" s="43">
        <f t="shared" si="26"/>
        <v>0</v>
      </c>
      <c r="Z67" s="80">
        <f t="shared" si="27"/>
        <v>1311757192</v>
      </c>
      <c r="AA67" s="81">
        <f t="shared" si="28"/>
        <v>115893878</v>
      </c>
      <c r="AB67" s="81">
        <f t="shared" si="29"/>
        <v>1427651070</v>
      </c>
      <c r="AC67" s="43">
        <f t="shared" si="30"/>
        <v>0.4258838287327662</v>
      </c>
      <c r="AD67" s="80">
        <f>SUM(AD60:AD66)</f>
        <v>556198292</v>
      </c>
      <c r="AE67" s="81">
        <f>SUM(AE60:AE66)</f>
        <v>69144040</v>
      </c>
      <c r="AF67" s="81">
        <f t="shared" si="31"/>
        <v>625342332</v>
      </c>
      <c r="AG67" s="43">
        <f t="shared" si="32"/>
        <v>0.4389147967927783</v>
      </c>
      <c r="AH67" s="43">
        <f t="shared" si="33"/>
        <v>0.18082397946473905</v>
      </c>
      <c r="AI67" s="62">
        <f>SUM(AI60:AI66)</f>
        <v>2782560114</v>
      </c>
      <c r="AJ67" s="62">
        <f>SUM(AJ60:AJ66)</f>
        <v>2992638646</v>
      </c>
      <c r="AK67" s="62">
        <f>SUM(AK60:AK66)</f>
        <v>1221306807</v>
      </c>
      <c r="AL67" s="62"/>
    </row>
    <row r="68" spans="1:38" s="13" customFormat="1" ht="12.75">
      <c r="A68" s="29" t="s">
        <v>96</v>
      </c>
      <c r="B68" s="59" t="s">
        <v>357</v>
      </c>
      <c r="C68" s="131" t="s">
        <v>358</v>
      </c>
      <c r="D68" s="76">
        <v>105991255</v>
      </c>
      <c r="E68" s="77">
        <v>70198000</v>
      </c>
      <c r="F68" s="78">
        <f t="shared" si="17"/>
        <v>176189255</v>
      </c>
      <c r="G68" s="76">
        <v>105991255</v>
      </c>
      <c r="H68" s="77">
        <v>70198000</v>
      </c>
      <c r="I68" s="78">
        <f t="shared" si="18"/>
        <v>176189255</v>
      </c>
      <c r="J68" s="76">
        <v>17808671</v>
      </c>
      <c r="K68" s="90">
        <v>14077855</v>
      </c>
      <c r="L68" s="77">
        <f t="shared" si="19"/>
        <v>31886526</v>
      </c>
      <c r="M68" s="39">
        <f t="shared" si="20"/>
        <v>0.18097883437897505</v>
      </c>
      <c r="N68" s="104">
        <v>18573555</v>
      </c>
      <c r="O68" s="105">
        <v>9716520</v>
      </c>
      <c r="P68" s="106">
        <f t="shared" si="21"/>
        <v>28290075</v>
      </c>
      <c r="Q68" s="39">
        <f t="shared" si="22"/>
        <v>0.16056640343930167</v>
      </c>
      <c r="R68" s="104">
        <v>0</v>
      </c>
      <c r="S68" s="106">
        <v>0</v>
      </c>
      <c r="T68" s="106">
        <f t="shared" si="23"/>
        <v>0</v>
      </c>
      <c r="U68" s="39">
        <f t="shared" si="24"/>
        <v>0</v>
      </c>
      <c r="V68" s="104">
        <v>0</v>
      </c>
      <c r="W68" s="106">
        <v>0</v>
      </c>
      <c r="X68" s="106">
        <f t="shared" si="25"/>
        <v>0</v>
      </c>
      <c r="Y68" s="39">
        <f t="shared" si="26"/>
        <v>0</v>
      </c>
      <c r="Z68" s="76">
        <f t="shared" si="27"/>
        <v>36382226</v>
      </c>
      <c r="AA68" s="77">
        <f t="shared" si="28"/>
        <v>23794375</v>
      </c>
      <c r="AB68" s="77">
        <f t="shared" si="29"/>
        <v>60176601</v>
      </c>
      <c r="AC68" s="39">
        <f t="shared" si="30"/>
        <v>0.3415452378182767</v>
      </c>
      <c r="AD68" s="76">
        <v>21056231</v>
      </c>
      <c r="AE68" s="77">
        <v>15524383</v>
      </c>
      <c r="AF68" s="77">
        <f t="shared" si="31"/>
        <v>36580614</v>
      </c>
      <c r="AG68" s="39">
        <f t="shared" si="32"/>
        <v>0.33992924295106913</v>
      </c>
      <c r="AH68" s="39">
        <f t="shared" si="33"/>
        <v>-0.22663750258538584</v>
      </c>
      <c r="AI68" s="12">
        <v>179287579</v>
      </c>
      <c r="AJ68" s="12">
        <v>166541580</v>
      </c>
      <c r="AK68" s="12">
        <v>60945091</v>
      </c>
      <c r="AL68" s="12"/>
    </row>
    <row r="69" spans="1:38" s="13" customFormat="1" ht="12.75">
      <c r="A69" s="29" t="s">
        <v>96</v>
      </c>
      <c r="B69" s="59" t="s">
        <v>359</v>
      </c>
      <c r="C69" s="131" t="s">
        <v>360</v>
      </c>
      <c r="D69" s="76">
        <v>813163863</v>
      </c>
      <c r="E69" s="77">
        <v>390852537</v>
      </c>
      <c r="F69" s="78">
        <f t="shared" si="17"/>
        <v>1204016400</v>
      </c>
      <c r="G69" s="76">
        <v>813163863</v>
      </c>
      <c r="H69" s="77">
        <v>390852537</v>
      </c>
      <c r="I69" s="78">
        <f t="shared" si="18"/>
        <v>1204016400</v>
      </c>
      <c r="J69" s="76">
        <v>186706575</v>
      </c>
      <c r="K69" s="90">
        <v>7637395</v>
      </c>
      <c r="L69" s="77">
        <f t="shared" si="19"/>
        <v>194343970</v>
      </c>
      <c r="M69" s="39">
        <f t="shared" si="20"/>
        <v>0.16141305882544457</v>
      </c>
      <c r="N69" s="104">
        <v>175022717</v>
      </c>
      <c r="O69" s="105">
        <v>14459808</v>
      </c>
      <c r="P69" s="106">
        <f t="shared" si="21"/>
        <v>189482525</v>
      </c>
      <c r="Q69" s="39">
        <f t="shared" si="22"/>
        <v>0.15737536880726874</v>
      </c>
      <c r="R69" s="104">
        <v>0</v>
      </c>
      <c r="S69" s="106">
        <v>0</v>
      </c>
      <c r="T69" s="106">
        <f t="shared" si="23"/>
        <v>0</v>
      </c>
      <c r="U69" s="39">
        <f t="shared" si="24"/>
        <v>0</v>
      </c>
      <c r="V69" s="104">
        <v>0</v>
      </c>
      <c r="W69" s="106">
        <v>0</v>
      </c>
      <c r="X69" s="106">
        <f t="shared" si="25"/>
        <v>0</v>
      </c>
      <c r="Y69" s="39">
        <f t="shared" si="26"/>
        <v>0</v>
      </c>
      <c r="Z69" s="76">
        <f t="shared" si="27"/>
        <v>361729292</v>
      </c>
      <c r="AA69" s="77">
        <f t="shared" si="28"/>
        <v>22097203</v>
      </c>
      <c r="AB69" s="77">
        <f t="shared" si="29"/>
        <v>383826495</v>
      </c>
      <c r="AC69" s="39">
        <f t="shared" si="30"/>
        <v>0.3187884276327133</v>
      </c>
      <c r="AD69" s="76">
        <v>170036017</v>
      </c>
      <c r="AE69" s="77">
        <v>20115994</v>
      </c>
      <c r="AF69" s="77">
        <f t="shared" si="31"/>
        <v>190152011</v>
      </c>
      <c r="AG69" s="39">
        <f t="shared" si="32"/>
        <v>0.37389477548567474</v>
      </c>
      <c r="AH69" s="39">
        <f t="shared" si="33"/>
        <v>-0.0035207936875303325</v>
      </c>
      <c r="AI69" s="12">
        <v>989109892</v>
      </c>
      <c r="AJ69" s="12">
        <v>909687443</v>
      </c>
      <c r="AK69" s="12">
        <v>369823021</v>
      </c>
      <c r="AL69" s="12"/>
    </row>
    <row r="70" spans="1:38" s="13" customFormat="1" ht="12.75">
      <c r="A70" s="29" t="s">
        <v>96</v>
      </c>
      <c r="B70" s="59" t="s">
        <v>361</v>
      </c>
      <c r="C70" s="131" t="s">
        <v>362</v>
      </c>
      <c r="D70" s="76">
        <v>60229405</v>
      </c>
      <c r="E70" s="77">
        <v>47524000</v>
      </c>
      <c r="F70" s="78">
        <f t="shared" si="17"/>
        <v>107753405</v>
      </c>
      <c r="G70" s="76">
        <v>60229405</v>
      </c>
      <c r="H70" s="77">
        <v>47524000</v>
      </c>
      <c r="I70" s="78">
        <f t="shared" si="18"/>
        <v>107753405</v>
      </c>
      <c r="J70" s="76">
        <v>12665272</v>
      </c>
      <c r="K70" s="90">
        <v>5548416</v>
      </c>
      <c r="L70" s="77">
        <f t="shared" si="19"/>
        <v>18213688</v>
      </c>
      <c r="M70" s="39">
        <f t="shared" si="20"/>
        <v>0.16903120602082133</v>
      </c>
      <c r="N70" s="104">
        <v>9300489</v>
      </c>
      <c r="O70" s="105">
        <v>6014601</v>
      </c>
      <c r="P70" s="106">
        <f t="shared" si="21"/>
        <v>15315090</v>
      </c>
      <c r="Q70" s="39">
        <f t="shared" si="22"/>
        <v>0.14213091456367435</v>
      </c>
      <c r="R70" s="104">
        <v>0</v>
      </c>
      <c r="S70" s="106">
        <v>0</v>
      </c>
      <c r="T70" s="106">
        <f t="shared" si="23"/>
        <v>0</v>
      </c>
      <c r="U70" s="39">
        <f t="shared" si="24"/>
        <v>0</v>
      </c>
      <c r="V70" s="104">
        <v>0</v>
      </c>
      <c r="W70" s="106">
        <v>0</v>
      </c>
      <c r="X70" s="106">
        <f t="shared" si="25"/>
        <v>0</v>
      </c>
      <c r="Y70" s="39">
        <f t="shared" si="26"/>
        <v>0</v>
      </c>
      <c r="Z70" s="76">
        <f t="shared" si="27"/>
        <v>21965761</v>
      </c>
      <c r="AA70" s="77">
        <f t="shared" si="28"/>
        <v>11563017</v>
      </c>
      <c r="AB70" s="77">
        <f t="shared" si="29"/>
        <v>33528778</v>
      </c>
      <c r="AC70" s="39">
        <f t="shared" si="30"/>
        <v>0.31116212058449566</v>
      </c>
      <c r="AD70" s="76">
        <v>12004460</v>
      </c>
      <c r="AE70" s="77">
        <v>10233595</v>
      </c>
      <c r="AF70" s="77">
        <f t="shared" si="31"/>
        <v>22238055</v>
      </c>
      <c r="AG70" s="39">
        <f t="shared" si="32"/>
        <v>0.2875086671387273</v>
      </c>
      <c r="AH70" s="39">
        <f t="shared" si="33"/>
        <v>-0.3113116232512241</v>
      </c>
      <c r="AI70" s="12">
        <v>133153805</v>
      </c>
      <c r="AJ70" s="12">
        <v>94862009</v>
      </c>
      <c r="AK70" s="12">
        <v>38282873</v>
      </c>
      <c r="AL70" s="12"/>
    </row>
    <row r="71" spans="1:38" s="13" customFormat="1" ht="12.75">
      <c r="A71" s="29" t="s">
        <v>96</v>
      </c>
      <c r="B71" s="59" t="s">
        <v>363</v>
      </c>
      <c r="C71" s="131" t="s">
        <v>364</v>
      </c>
      <c r="D71" s="76">
        <v>55172012</v>
      </c>
      <c r="E71" s="77">
        <v>39127000</v>
      </c>
      <c r="F71" s="78">
        <f t="shared" si="17"/>
        <v>94299012</v>
      </c>
      <c r="G71" s="76">
        <v>55172012</v>
      </c>
      <c r="H71" s="77">
        <v>39127000</v>
      </c>
      <c r="I71" s="78">
        <f t="shared" si="18"/>
        <v>94299012</v>
      </c>
      <c r="J71" s="76">
        <v>8426932</v>
      </c>
      <c r="K71" s="90">
        <v>1932704</v>
      </c>
      <c r="L71" s="77">
        <f t="shared" si="19"/>
        <v>10359636</v>
      </c>
      <c r="M71" s="39">
        <f t="shared" si="20"/>
        <v>0.109859433097772</v>
      </c>
      <c r="N71" s="104">
        <v>9367484</v>
      </c>
      <c r="O71" s="105">
        <v>2890186</v>
      </c>
      <c r="P71" s="106">
        <f t="shared" si="21"/>
        <v>12257670</v>
      </c>
      <c r="Q71" s="39">
        <f t="shared" si="22"/>
        <v>0.1299872579789065</v>
      </c>
      <c r="R71" s="104">
        <v>0</v>
      </c>
      <c r="S71" s="106">
        <v>0</v>
      </c>
      <c r="T71" s="106">
        <f t="shared" si="23"/>
        <v>0</v>
      </c>
      <c r="U71" s="39">
        <f t="shared" si="24"/>
        <v>0</v>
      </c>
      <c r="V71" s="104">
        <v>0</v>
      </c>
      <c r="W71" s="106">
        <v>0</v>
      </c>
      <c r="X71" s="106">
        <f t="shared" si="25"/>
        <v>0</v>
      </c>
      <c r="Y71" s="39">
        <f t="shared" si="26"/>
        <v>0</v>
      </c>
      <c r="Z71" s="76">
        <f t="shared" si="27"/>
        <v>17794416</v>
      </c>
      <c r="AA71" s="77">
        <f t="shared" si="28"/>
        <v>4822890</v>
      </c>
      <c r="AB71" s="77">
        <f t="shared" si="29"/>
        <v>22617306</v>
      </c>
      <c r="AC71" s="39">
        <f t="shared" si="30"/>
        <v>0.23984669107667853</v>
      </c>
      <c r="AD71" s="76">
        <v>8748192</v>
      </c>
      <c r="AE71" s="77">
        <v>1924416</v>
      </c>
      <c r="AF71" s="77">
        <f t="shared" si="31"/>
        <v>10672608</v>
      </c>
      <c r="AG71" s="39">
        <f t="shared" si="32"/>
        <v>0.4894272391308554</v>
      </c>
      <c r="AH71" s="39">
        <f t="shared" si="33"/>
        <v>0.14851683862088816</v>
      </c>
      <c r="AI71" s="12">
        <v>51683000</v>
      </c>
      <c r="AJ71" s="12">
        <v>69121885</v>
      </c>
      <c r="AK71" s="12">
        <v>25295068</v>
      </c>
      <c r="AL71" s="12"/>
    </row>
    <row r="72" spans="1:38" s="13" customFormat="1" ht="12.75">
      <c r="A72" s="29" t="s">
        <v>115</v>
      </c>
      <c r="B72" s="59" t="s">
        <v>365</v>
      </c>
      <c r="C72" s="131" t="s">
        <v>366</v>
      </c>
      <c r="D72" s="76">
        <v>364029310</v>
      </c>
      <c r="E72" s="77">
        <v>254825200</v>
      </c>
      <c r="F72" s="78">
        <f t="shared" si="17"/>
        <v>618854510</v>
      </c>
      <c r="G72" s="76">
        <v>364029310</v>
      </c>
      <c r="H72" s="77">
        <v>254825200</v>
      </c>
      <c r="I72" s="78">
        <f t="shared" si="18"/>
        <v>618854510</v>
      </c>
      <c r="J72" s="76">
        <v>76118860</v>
      </c>
      <c r="K72" s="90">
        <v>29808559</v>
      </c>
      <c r="L72" s="77">
        <f t="shared" si="19"/>
        <v>105927419</v>
      </c>
      <c r="M72" s="39">
        <f t="shared" si="20"/>
        <v>0.1711669177299847</v>
      </c>
      <c r="N72" s="104">
        <v>92121766</v>
      </c>
      <c r="O72" s="105">
        <v>52417763</v>
      </c>
      <c r="P72" s="106">
        <f t="shared" si="21"/>
        <v>144539529</v>
      </c>
      <c r="Q72" s="39">
        <f t="shared" si="22"/>
        <v>0.23355978935986102</v>
      </c>
      <c r="R72" s="104">
        <v>0</v>
      </c>
      <c r="S72" s="106">
        <v>0</v>
      </c>
      <c r="T72" s="106">
        <f t="shared" si="23"/>
        <v>0</v>
      </c>
      <c r="U72" s="39">
        <f t="shared" si="24"/>
        <v>0</v>
      </c>
      <c r="V72" s="104">
        <v>0</v>
      </c>
      <c r="W72" s="106">
        <v>0</v>
      </c>
      <c r="X72" s="106">
        <f t="shared" si="25"/>
        <v>0</v>
      </c>
      <c r="Y72" s="39">
        <f t="shared" si="26"/>
        <v>0</v>
      </c>
      <c r="Z72" s="76">
        <f t="shared" si="27"/>
        <v>168240626</v>
      </c>
      <c r="AA72" s="77">
        <f t="shared" si="28"/>
        <v>82226322</v>
      </c>
      <c r="AB72" s="77">
        <f t="shared" si="29"/>
        <v>250466948</v>
      </c>
      <c r="AC72" s="39">
        <f t="shared" si="30"/>
        <v>0.4047267070898457</v>
      </c>
      <c r="AD72" s="76">
        <v>98422588</v>
      </c>
      <c r="AE72" s="77">
        <v>34463718</v>
      </c>
      <c r="AF72" s="77">
        <f t="shared" si="31"/>
        <v>132886306</v>
      </c>
      <c r="AG72" s="39">
        <f t="shared" si="32"/>
        <v>0.39057606068975725</v>
      </c>
      <c r="AH72" s="39">
        <f t="shared" si="33"/>
        <v>0.08769318186931918</v>
      </c>
      <c r="AI72" s="12">
        <v>586153605</v>
      </c>
      <c r="AJ72" s="12">
        <v>627716724</v>
      </c>
      <c r="AK72" s="12">
        <v>228937566</v>
      </c>
      <c r="AL72" s="12"/>
    </row>
    <row r="73" spans="1:38" s="55" customFormat="1" ht="12.75">
      <c r="A73" s="60"/>
      <c r="B73" s="61" t="s">
        <v>367</v>
      </c>
      <c r="C73" s="135"/>
      <c r="D73" s="80">
        <f>SUM(D68:D72)</f>
        <v>1398585845</v>
      </c>
      <c r="E73" s="81">
        <f>SUM(E68:E72)</f>
        <v>802526737</v>
      </c>
      <c r="F73" s="89">
        <f t="shared" si="17"/>
        <v>2201112582</v>
      </c>
      <c r="G73" s="80">
        <f>SUM(G68:G72)</f>
        <v>1398585845</v>
      </c>
      <c r="H73" s="81">
        <f>SUM(H68:H72)</f>
        <v>802526737</v>
      </c>
      <c r="I73" s="89">
        <f t="shared" si="18"/>
        <v>2201112582</v>
      </c>
      <c r="J73" s="80">
        <f>SUM(J68:J72)</f>
        <v>301726310</v>
      </c>
      <c r="K73" s="91">
        <f>SUM(K68:K72)</f>
        <v>59004929</v>
      </c>
      <c r="L73" s="81">
        <f t="shared" si="19"/>
        <v>360731239</v>
      </c>
      <c r="M73" s="43">
        <f t="shared" si="20"/>
        <v>0.16388586478944583</v>
      </c>
      <c r="N73" s="110">
        <f>SUM(N68:N72)</f>
        <v>304386011</v>
      </c>
      <c r="O73" s="111">
        <f>SUM(O68:O72)</f>
        <v>85498878</v>
      </c>
      <c r="P73" s="112">
        <f t="shared" si="21"/>
        <v>389884889</v>
      </c>
      <c r="Q73" s="43">
        <f t="shared" si="22"/>
        <v>0.177130825650789</v>
      </c>
      <c r="R73" s="110">
        <f>SUM(R68:R72)</f>
        <v>0</v>
      </c>
      <c r="S73" s="112">
        <f>SUM(S68:S72)</f>
        <v>0</v>
      </c>
      <c r="T73" s="112">
        <f t="shared" si="23"/>
        <v>0</v>
      </c>
      <c r="U73" s="43">
        <f t="shared" si="24"/>
        <v>0</v>
      </c>
      <c r="V73" s="110">
        <f>SUM(V68:V72)</f>
        <v>0</v>
      </c>
      <c r="W73" s="112">
        <f>SUM(W68:W72)</f>
        <v>0</v>
      </c>
      <c r="X73" s="112">
        <f t="shared" si="25"/>
        <v>0</v>
      </c>
      <c r="Y73" s="43">
        <f t="shared" si="26"/>
        <v>0</v>
      </c>
      <c r="Z73" s="80">
        <f t="shared" si="27"/>
        <v>606112321</v>
      </c>
      <c r="AA73" s="81">
        <f t="shared" si="28"/>
        <v>144503807</v>
      </c>
      <c r="AB73" s="81">
        <f t="shared" si="29"/>
        <v>750616128</v>
      </c>
      <c r="AC73" s="43">
        <f t="shared" si="30"/>
        <v>0.3410166904402348</v>
      </c>
      <c r="AD73" s="80">
        <f>SUM(AD68:AD72)</f>
        <v>310267488</v>
      </c>
      <c r="AE73" s="81">
        <f>SUM(AE68:AE72)</f>
        <v>82262106</v>
      </c>
      <c r="AF73" s="81">
        <f t="shared" si="31"/>
        <v>392529594</v>
      </c>
      <c r="AG73" s="43">
        <f t="shared" si="32"/>
        <v>0.37294428107236377</v>
      </c>
      <c r="AH73" s="43">
        <f t="shared" si="33"/>
        <v>-0.00673759390483053</v>
      </c>
      <c r="AI73" s="62">
        <f>SUM(AI68:AI72)</f>
        <v>1939387881</v>
      </c>
      <c r="AJ73" s="62">
        <f>SUM(AJ68:AJ72)</f>
        <v>1867929641</v>
      </c>
      <c r="AK73" s="62">
        <f>SUM(AK68:AK72)</f>
        <v>723283619</v>
      </c>
      <c r="AL73" s="62"/>
    </row>
    <row r="74" spans="1:38" s="13" customFormat="1" ht="12.75">
      <c r="A74" s="29" t="s">
        <v>96</v>
      </c>
      <c r="B74" s="59" t="s">
        <v>368</v>
      </c>
      <c r="C74" s="131" t="s">
        <v>369</v>
      </c>
      <c r="D74" s="76">
        <v>47520000</v>
      </c>
      <c r="E74" s="77">
        <v>41604269</v>
      </c>
      <c r="F74" s="78">
        <f aca="true" t="shared" si="34" ref="F74:F81">$D74+$E74</f>
        <v>89124269</v>
      </c>
      <c r="G74" s="76">
        <v>47520000</v>
      </c>
      <c r="H74" s="77">
        <v>41604269</v>
      </c>
      <c r="I74" s="78">
        <f aca="true" t="shared" si="35" ref="I74:I81">$G74+$H74</f>
        <v>89124269</v>
      </c>
      <c r="J74" s="76">
        <v>7001024</v>
      </c>
      <c r="K74" s="90">
        <v>5889009</v>
      </c>
      <c r="L74" s="77">
        <f aca="true" t="shared" si="36" ref="L74:L81">$J74+$K74</f>
        <v>12890033</v>
      </c>
      <c r="M74" s="39">
        <f aca="true" t="shared" si="37" ref="M74:M81">IF($F74=0,0,$L74/$F74)</f>
        <v>0.14462988751133543</v>
      </c>
      <c r="N74" s="104">
        <v>10881972</v>
      </c>
      <c r="O74" s="105">
        <v>1509103</v>
      </c>
      <c r="P74" s="106">
        <f aca="true" t="shared" si="38" ref="P74:P81">$N74+$O74</f>
        <v>12391075</v>
      </c>
      <c r="Q74" s="39">
        <f aca="true" t="shared" si="39" ref="Q74:Q81">IF($F74=0,0,$P74/$F74)</f>
        <v>0.13903143486091313</v>
      </c>
      <c r="R74" s="104">
        <v>0</v>
      </c>
      <c r="S74" s="106">
        <v>0</v>
      </c>
      <c r="T74" s="106">
        <f aca="true" t="shared" si="40" ref="T74:T81">$R74+$S74</f>
        <v>0</v>
      </c>
      <c r="U74" s="39">
        <f aca="true" t="shared" si="41" ref="U74:U81">IF($I74=0,0,$T74/$I74)</f>
        <v>0</v>
      </c>
      <c r="V74" s="104">
        <v>0</v>
      </c>
      <c r="W74" s="106">
        <v>0</v>
      </c>
      <c r="X74" s="106">
        <f aca="true" t="shared" si="42" ref="X74:X81">$V74+$W74</f>
        <v>0</v>
      </c>
      <c r="Y74" s="39">
        <f aca="true" t="shared" si="43" ref="Y74:Y81">IF($I74=0,0,$X74/$I74)</f>
        <v>0</v>
      </c>
      <c r="Z74" s="76">
        <f aca="true" t="shared" si="44" ref="Z74:Z81">$J74+$N74</f>
        <v>17882996</v>
      </c>
      <c r="AA74" s="77">
        <f aca="true" t="shared" si="45" ref="AA74:AA81">$K74+$O74</f>
        <v>7398112</v>
      </c>
      <c r="AB74" s="77">
        <f aca="true" t="shared" si="46" ref="AB74:AB81">$Z74+$AA74</f>
        <v>25281108</v>
      </c>
      <c r="AC74" s="39">
        <f aca="true" t="shared" si="47" ref="AC74:AC81">IF($F74=0,0,$AB74/$F74)</f>
        <v>0.28366132237224856</v>
      </c>
      <c r="AD74" s="76">
        <v>10824607</v>
      </c>
      <c r="AE74" s="77">
        <v>25155635</v>
      </c>
      <c r="AF74" s="77">
        <f aca="true" t="shared" si="48" ref="AF74:AF81">$AD74+$AE74</f>
        <v>35980242</v>
      </c>
      <c r="AG74" s="39">
        <f aca="true" t="shared" si="49" ref="AG74:AG81">IF($AI74=0,0,$AK74/$AI74)</f>
        <v>0.6812674169346195</v>
      </c>
      <c r="AH74" s="39">
        <f aca="true" t="shared" si="50" ref="AH74:AH81">IF($AF74=0,0,(($P74/$AF74)-1))</f>
        <v>-0.6556144619594276</v>
      </c>
      <c r="AI74" s="12">
        <v>69042000</v>
      </c>
      <c r="AJ74" s="12">
        <v>74870787</v>
      </c>
      <c r="AK74" s="12">
        <v>47036065</v>
      </c>
      <c r="AL74" s="12"/>
    </row>
    <row r="75" spans="1:38" s="13" customFormat="1" ht="12.75">
      <c r="A75" s="29" t="s">
        <v>96</v>
      </c>
      <c r="B75" s="59" t="s">
        <v>370</v>
      </c>
      <c r="C75" s="131" t="s">
        <v>371</v>
      </c>
      <c r="D75" s="76">
        <v>26162981</v>
      </c>
      <c r="E75" s="77">
        <v>8374000</v>
      </c>
      <c r="F75" s="78">
        <f t="shared" si="34"/>
        <v>34536981</v>
      </c>
      <c r="G75" s="76">
        <v>26162981</v>
      </c>
      <c r="H75" s="77">
        <v>8374000</v>
      </c>
      <c r="I75" s="78">
        <f t="shared" si="35"/>
        <v>34536981</v>
      </c>
      <c r="J75" s="76">
        <v>10747374</v>
      </c>
      <c r="K75" s="90">
        <v>1236326</v>
      </c>
      <c r="L75" s="77">
        <f t="shared" si="36"/>
        <v>11983700</v>
      </c>
      <c r="M75" s="39">
        <f t="shared" si="37"/>
        <v>0.34698168899012916</v>
      </c>
      <c r="N75" s="104">
        <v>7290270</v>
      </c>
      <c r="O75" s="105">
        <v>197837</v>
      </c>
      <c r="P75" s="106">
        <f t="shared" si="38"/>
        <v>7488107</v>
      </c>
      <c r="Q75" s="39">
        <f t="shared" si="39"/>
        <v>0.21681417376927067</v>
      </c>
      <c r="R75" s="104">
        <v>0</v>
      </c>
      <c r="S75" s="106">
        <v>0</v>
      </c>
      <c r="T75" s="106">
        <f t="shared" si="40"/>
        <v>0</v>
      </c>
      <c r="U75" s="39">
        <f t="shared" si="41"/>
        <v>0</v>
      </c>
      <c r="V75" s="104">
        <v>0</v>
      </c>
      <c r="W75" s="106">
        <v>0</v>
      </c>
      <c r="X75" s="106">
        <f t="shared" si="42"/>
        <v>0</v>
      </c>
      <c r="Y75" s="39">
        <f t="shared" si="43"/>
        <v>0</v>
      </c>
      <c r="Z75" s="76">
        <f t="shared" si="44"/>
        <v>18037644</v>
      </c>
      <c r="AA75" s="77">
        <f t="shared" si="45"/>
        <v>1434163</v>
      </c>
      <c r="AB75" s="77">
        <f t="shared" si="46"/>
        <v>19471807</v>
      </c>
      <c r="AC75" s="39">
        <f t="shared" si="47"/>
        <v>0.5637958627593999</v>
      </c>
      <c r="AD75" s="76">
        <v>6442283</v>
      </c>
      <c r="AE75" s="77">
        <v>6156186</v>
      </c>
      <c r="AF75" s="77">
        <f t="shared" si="48"/>
        <v>12598469</v>
      </c>
      <c r="AG75" s="39">
        <f t="shared" si="49"/>
        <v>0.5005713379891985</v>
      </c>
      <c r="AH75" s="39">
        <f t="shared" si="50"/>
        <v>-0.4056335734127694</v>
      </c>
      <c r="AI75" s="12">
        <v>39705044</v>
      </c>
      <c r="AJ75" s="12">
        <v>37708434</v>
      </c>
      <c r="AK75" s="12">
        <v>19875207</v>
      </c>
      <c r="AL75" s="12"/>
    </row>
    <row r="76" spans="1:38" s="13" customFormat="1" ht="12.75">
      <c r="A76" s="29" t="s">
        <v>96</v>
      </c>
      <c r="B76" s="59" t="s">
        <v>372</v>
      </c>
      <c r="C76" s="131" t="s">
        <v>373</v>
      </c>
      <c r="D76" s="76">
        <v>303040409</v>
      </c>
      <c r="E76" s="77">
        <v>90440560</v>
      </c>
      <c r="F76" s="78">
        <f t="shared" si="34"/>
        <v>393480969</v>
      </c>
      <c r="G76" s="76">
        <v>303040409</v>
      </c>
      <c r="H76" s="77">
        <v>90440560</v>
      </c>
      <c r="I76" s="78">
        <f t="shared" si="35"/>
        <v>393480969</v>
      </c>
      <c r="J76" s="76">
        <v>67731185</v>
      </c>
      <c r="K76" s="90">
        <v>9634569</v>
      </c>
      <c r="L76" s="77">
        <f t="shared" si="36"/>
        <v>77365754</v>
      </c>
      <c r="M76" s="39">
        <f t="shared" si="37"/>
        <v>0.1966187950502887</v>
      </c>
      <c r="N76" s="104">
        <v>49910812</v>
      </c>
      <c r="O76" s="105">
        <v>11371235</v>
      </c>
      <c r="P76" s="106">
        <f t="shared" si="38"/>
        <v>61282047</v>
      </c>
      <c r="Q76" s="39">
        <f t="shared" si="39"/>
        <v>0.15574335692967148</v>
      </c>
      <c r="R76" s="104">
        <v>0</v>
      </c>
      <c r="S76" s="106">
        <v>0</v>
      </c>
      <c r="T76" s="106">
        <f t="shared" si="40"/>
        <v>0</v>
      </c>
      <c r="U76" s="39">
        <f t="shared" si="41"/>
        <v>0</v>
      </c>
      <c r="V76" s="104">
        <v>0</v>
      </c>
      <c r="W76" s="106">
        <v>0</v>
      </c>
      <c r="X76" s="106">
        <f t="shared" si="42"/>
        <v>0</v>
      </c>
      <c r="Y76" s="39">
        <f t="shared" si="43"/>
        <v>0</v>
      </c>
      <c r="Z76" s="76">
        <f t="shared" si="44"/>
        <v>117641997</v>
      </c>
      <c r="AA76" s="77">
        <f t="shared" si="45"/>
        <v>21005804</v>
      </c>
      <c r="AB76" s="77">
        <f t="shared" si="46"/>
        <v>138647801</v>
      </c>
      <c r="AC76" s="39">
        <f t="shared" si="47"/>
        <v>0.3523621519799602</v>
      </c>
      <c r="AD76" s="76">
        <v>50936314</v>
      </c>
      <c r="AE76" s="77">
        <v>8983919</v>
      </c>
      <c r="AF76" s="77">
        <f t="shared" si="48"/>
        <v>59920233</v>
      </c>
      <c r="AG76" s="39">
        <f t="shared" si="49"/>
        <v>0.2913719017592188</v>
      </c>
      <c r="AH76" s="39">
        <f t="shared" si="50"/>
        <v>0.02272711456245502</v>
      </c>
      <c r="AI76" s="12">
        <v>397074489</v>
      </c>
      <c r="AJ76" s="12">
        <v>338782333</v>
      </c>
      <c r="AK76" s="12">
        <v>115696349</v>
      </c>
      <c r="AL76" s="12"/>
    </row>
    <row r="77" spans="1:38" s="13" customFormat="1" ht="12.75">
      <c r="A77" s="29" t="s">
        <v>96</v>
      </c>
      <c r="B77" s="59" t="s">
        <v>374</v>
      </c>
      <c r="C77" s="131" t="s">
        <v>375</v>
      </c>
      <c r="D77" s="76">
        <v>61793723</v>
      </c>
      <c r="E77" s="77">
        <v>27222399</v>
      </c>
      <c r="F77" s="78">
        <f t="shared" si="34"/>
        <v>89016122</v>
      </c>
      <c r="G77" s="76">
        <v>61793723</v>
      </c>
      <c r="H77" s="77">
        <v>27222399</v>
      </c>
      <c r="I77" s="78">
        <f t="shared" si="35"/>
        <v>89016122</v>
      </c>
      <c r="J77" s="76">
        <v>9242638</v>
      </c>
      <c r="K77" s="90">
        <v>1025641</v>
      </c>
      <c r="L77" s="77">
        <f t="shared" si="36"/>
        <v>10268279</v>
      </c>
      <c r="M77" s="39">
        <f t="shared" si="37"/>
        <v>0.11535302560136242</v>
      </c>
      <c r="N77" s="104">
        <v>13382435</v>
      </c>
      <c r="O77" s="105">
        <v>2830927</v>
      </c>
      <c r="P77" s="106">
        <f t="shared" si="38"/>
        <v>16213362</v>
      </c>
      <c r="Q77" s="39">
        <f t="shared" si="39"/>
        <v>0.18213961286698155</v>
      </c>
      <c r="R77" s="104">
        <v>0</v>
      </c>
      <c r="S77" s="106">
        <v>0</v>
      </c>
      <c r="T77" s="106">
        <f t="shared" si="40"/>
        <v>0</v>
      </c>
      <c r="U77" s="39">
        <f t="shared" si="41"/>
        <v>0</v>
      </c>
      <c r="V77" s="104">
        <v>0</v>
      </c>
      <c r="W77" s="106">
        <v>0</v>
      </c>
      <c r="X77" s="106">
        <f t="shared" si="42"/>
        <v>0</v>
      </c>
      <c r="Y77" s="39">
        <f t="shared" si="43"/>
        <v>0</v>
      </c>
      <c r="Z77" s="76">
        <f t="shared" si="44"/>
        <v>22625073</v>
      </c>
      <c r="AA77" s="77">
        <f t="shared" si="45"/>
        <v>3856568</v>
      </c>
      <c r="AB77" s="77">
        <f t="shared" si="46"/>
        <v>26481641</v>
      </c>
      <c r="AC77" s="39">
        <f t="shared" si="47"/>
        <v>0.29749263846834395</v>
      </c>
      <c r="AD77" s="76">
        <v>9072048</v>
      </c>
      <c r="AE77" s="77">
        <v>684353</v>
      </c>
      <c r="AF77" s="77">
        <f t="shared" si="48"/>
        <v>9756401</v>
      </c>
      <c r="AG77" s="39">
        <f t="shared" si="49"/>
        <v>0.18116212296137604</v>
      </c>
      <c r="AH77" s="39">
        <f t="shared" si="50"/>
        <v>0.6618179183081958</v>
      </c>
      <c r="AI77" s="12">
        <v>96005383</v>
      </c>
      <c r="AJ77" s="12">
        <v>114501550</v>
      </c>
      <c r="AK77" s="12">
        <v>17392539</v>
      </c>
      <c r="AL77" s="12"/>
    </row>
    <row r="78" spans="1:38" s="13" customFormat="1" ht="12.75">
      <c r="A78" s="29" t="s">
        <v>96</v>
      </c>
      <c r="B78" s="59" t="s">
        <v>376</v>
      </c>
      <c r="C78" s="131" t="s">
        <v>377</v>
      </c>
      <c r="D78" s="76">
        <v>101316189</v>
      </c>
      <c r="E78" s="77">
        <v>52703600</v>
      </c>
      <c r="F78" s="78">
        <f t="shared" si="34"/>
        <v>154019789</v>
      </c>
      <c r="G78" s="76">
        <v>101316189</v>
      </c>
      <c r="H78" s="77">
        <v>52703600</v>
      </c>
      <c r="I78" s="78">
        <f t="shared" si="35"/>
        <v>154019789</v>
      </c>
      <c r="J78" s="76">
        <v>24440387</v>
      </c>
      <c r="K78" s="90">
        <v>10139680</v>
      </c>
      <c r="L78" s="77">
        <f t="shared" si="36"/>
        <v>34580067</v>
      </c>
      <c r="M78" s="39">
        <f t="shared" si="37"/>
        <v>0.22451703917085616</v>
      </c>
      <c r="N78" s="104">
        <v>24574757</v>
      </c>
      <c r="O78" s="105">
        <v>7327952</v>
      </c>
      <c r="P78" s="106">
        <f t="shared" si="38"/>
        <v>31902709</v>
      </c>
      <c r="Q78" s="39">
        <f t="shared" si="39"/>
        <v>0.207133831354619</v>
      </c>
      <c r="R78" s="104">
        <v>0</v>
      </c>
      <c r="S78" s="106">
        <v>0</v>
      </c>
      <c r="T78" s="106">
        <f t="shared" si="40"/>
        <v>0</v>
      </c>
      <c r="U78" s="39">
        <f t="shared" si="41"/>
        <v>0</v>
      </c>
      <c r="V78" s="104">
        <v>0</v>
      </c>
      <c r="W78" s="106">
        <v>0</v>
      </c>
      <c r="X78" s="106">
        <f t="shared" si="42"/>
        <v>0</v>
      </c>
      <c r="Y78" s="39">
        <f t="shared" si="43"/>
        <v>0</v>
      </c>
      <c r="Z78" s="76">
        <f t="shared" si="44"/>
        <v>49015144</v>
      </c>
      <c r="AA78" s="77">
        <f t="shared" si="45"/>
        <v>17467632</v>
      </c>
      <c r="AB78" s="77">
        <f t="shared" si="46"/>
        <v>66482776</v>
      </c>
      <c r="AC78" s="39">
        <f t="shared" si="47"/>
        <v>0.4316508705254751</v>
      </c>
      <c r="AD78" s="76">
        <v>23159118</v>
      </c>
      <c r="AE78" s="77">
        <v>8220624</v>
      </c>
      <c r="AF78" s="77">
        <f t="shared" si="48"/>
        <v>31379742</v>
      </c>
      <c r="AG78" s="39">
        <f t="shared" si="49"/>
        <v>0.5009193899842939</v>
      </c>
      <c r="AH78" s="39">
        <f t="shared" si="50"/>
        <v>0.016665752063863337</v>
      </c>
      <c r="AI78" s="12">
        <v>116809517</v>
      </c>
      <c r="AJ78" s="12">
        <v>133866027</v>
      </c>
      <c r="AK78" s="12">
        <v>58512152</v>
      </c>
      <c r="AL78" s="12"/>
    </row>
    <row r="79" spans="1:38" s="13" customFormat="1" ht="12.75">
      <c r="A79" s="29" t="s">
        <v>115</v>
      </c>
      <c r="B79" s="59" t="s">
        <v>378</v>
      </c>
      <c r="C79" s="131" t="s">
        <v>379</v>
      </c>
      <c r="D79" s="76">
        <v>304549909</v>
      </c>
      <c r="E79" s="77">
        <v>294807705</v>
      </c>
      <c r="F79" s="78">
        <f t="shared" si="34"/>
        <v>599357614</v>
      </c>
      <c r="G79" s="76">
        <v>304549909</v>
      </c>
      <c r="H79" s="77">
        <v>294807705</v>
      </c>
      <c r="I79" s="78">
        <f t="shared" si="35"/>
        <v>599357614</v>
      </c>
      <c r="J79" s="76">
        <v>47684270</v>
      </c>
      <c r="K79" s="90">
        <v>42362239</v>
      </c>
      <c r="L79" s="77">
        <f t="shared" si="36"/>
        <v>90046509</v>
      </c>
      <c r="M79" s="39">
        <f t="shared" si="37"/>
        <v>0.15023836670572438</v>
      </c>
      <c r="N79" s="104">
        <v>44922205</v>
      </c>
      <c r="O79" s="105">
        <v>38605363</v>
      </c>
      <c r="P79" s="106">
        <f t="shared" si="38"/>
        <v>83527568</v>
      </c>
      <c r="Q79" s="39">
        <f t="shared" si="39"/>
        <v>0.1393618201369842</v>
      </c>
      <c r="R79" s="104">
        <v>0</v>
      </c>
      <c r="S79" s="106">
        <v>0</v>
      </c>
      <c r="T79" s="106">
        <f t="shared" si="40"/>
        <v>0</v>
      </c>
      <c r="U79" s="39">
        <f t="shared" si="41"/>
        <v>0</v>
      </c>
      <c r="V79" s="104">
        <v>0</v>
      </c>
      <c r="W79" s="106">
        <v>0</v>
      </c>
      <c r="X79" s="106">
        <f t="shared" si="42"/>
        <v>0</v>
      </c>
      <c r="Y79" s="39">
        <f t="shared" si="43"/>
        <v>0</v>
      </c>
      <c r="Z79" s="76">
        <f t="shared" si="44"/>
        <v>92606475</v>
      </c>
      <c r="AA79" s="77">
        <f t="shared" si="45"/>
        <v>80967602</v>
      </c>
      <c r="AB79" s="77">
        <f t="shared" si="46"/>
        <v>173574077</v>
      </c>
      <c r="AC79" s="39">
        <f t="shared" si="47"/>
        <v>0.28960018684270855</v>
      </c>
      <c r="AD79" s="76">
        <v>65155555</v>
      </c>
      <c r="AE79" s="77">
        <v>48905693</v>
      </c>
      <c r="AF79" s="77">
        <f t="shared" si="48"/>
        <v>114061248</v>
      </c>
      <c r="AG79" s="39">
        <f t="shared" si="49"/>
        <v>0.3421364382329086</v>
      </c>
      <c r="AH79" s="39">
        <f t="shared" si="50"/>
        <v>-0.2676954753291846</v>
      </c>
      <c r="AI79" s="12">
        <v>488188586</v>
      </c>
      <c r="AJ79" s="12">
        <v>533716711</v>
      </c>
      <c r="AK79" s="12">
        <v>167027104</v>
      </c>
      <c r="AL79" s="12"/>
    </row>
    <row r="80" spans="1:38" s="55" customFormat="1" ht="12.75">
      <c r="A80" s="60"/>
      <c r="B80" s="61" t="s">
        <v>380</v>
      </c>
      <c r="C80" s="135"/>
      <c r="D80" s="80">
        <f>SUM(D74:D79)</f>
        <v>844383211</v>
      </c>
      <c r="E80" s="81">
        <f>SUM(E74:E79)</f>
        <v>515152533</v>
      </c>
      <c r="F80" s="82">
        <f t="shared" si="34"/>
        <v>1359535744</v>
      </c>
      <c r="G80" s="80">
        <f>SUM(G74:G79)</f>
        <v>844383211</v>
      </c>
      <c r="H80" s="81">
        <f>SUM(H74:H79)</f>
        <v>515152533</v>
      </c>
      <c r="I80" s="89">
        <f t="shared" si="35"/>
        <v>1359535744</v>
      </c>
      <c r="J80" s="80">
        <f>SUM(J74:J79)</f>
        <v>166846878</v>
      </c>
      <c r="K80" s="91">
        <f>SUM(K74:K79)</f>
        <v>70287464</v>
      </c>
      <c r="L80" s="81">
        <f t="shared" si="36"/>
        <v>237134342</v>
      </c>
      <c r="M80" s="43">
        <f t="shared" si="37"/>
        <v>0.17442302863057346</v>
      </c>
      <c r="N80" s="110">
        <f>SUM(N74:N79)</f>
        <v>150962451</v>
      </c>
      <c r="O80" s="111">
        <f>SUM(O74:O79)</f>
        <v>61842417</v>
      </c>
      <c r="P80" s="112">
        <f t="shared" si="38"/>
        <v>212804868</v>
      </c>
      <c r="Q80" s="43">
        <f t="shared" si="39"/>
        <v>0.15652760064541563</v>
      </c>
      <c r="R80" s="110">
        <f>SUM(R74:R79)</f>
        <v>0</v>
      </c>
      <c r="S80" s="112">
        <f>SUM(S74:S79)</f>
        <v>0</v>
      </c>
      <c r="T80" s="112">
        <f t="shared" si="40"/>
        <v>0</v>
      </c>
      <c r="U80" s="43">
        <f t="shared" si="41"/>
        <v>0</v>
      </c>
      <c r="V80" s="110">
        <f>SUM(V74:V79)</f>
        <v>0</v>
      </c>
      <c r="W80" s="112">
        <f>SUM(W74:W79)</f>
        <v>0</v>
      </c>
      <c r="X80" s="112">
        <f t="shared" si="42"/>
        <v>0</v>
      </c>
      <c r="Y80" s="43">
        <f t="shared" si="43"/>
        <v>0</v>
      </c>
      <c r="Z80" s="80">
        <f t="shared" si="44"/>
        <v>317809329</v>
      </c>
      <c r="AA80" s="81">
        <f t="shared" si="45"/>
        <v>132129881</v>
      </c>
      <c r="AB80" s="81">
        <f t="shared" si="46"/>
        <v>449939210</v>
      </c>
      <c r="AC80" s="43">
        <f t="shared" si="47"/>
        <v>0.33095062927598906</v>
      </c>
      <c r="AD80" s="80">
        <f>SUM(AD74:AD79)</f>
        <v>165589925</v>
      </c>
      <c r="AE80" s="81">
        <f>SUM(AE74:AE79)</f>
        <v>98106410</v>
      </c>
      <c r="AF80" s="81">
        <f t="shared" si="48"/>
        <v>263696335</v>
      </c>
      <c r="AG80" s="43">
        <f t="shared" si="49"/>
        <v>0.35261070105474834</v>
      </c>
      <c r="AH80" s="43">
        <f t="shared" si="50"/>
        <v>-0.19299269745254521</v>
      </c>
      <c r="AI80" s="62">
        <f>SUM(AI74:AI79)</f>
        <v>1206825019</v>
      </c>
      <c r="AJ80" s="62">
        <f>SUM(AJ74:AJ79)</f>
        <v>1233445842</v>
      </c>
      <c r="AK80" s="62">
        <f>SUM(AK74:AK79)</f>
        <v>425539416</v>
      </c>
      <c r="AL80" s="62"/>
    </row>
    <row r="81" spans="1:38" s="55" customFormat="1" ht="12.75">
      <c r="A81" s="60"/>
      <c r="B81" s="61" t="s">
        <v>381</v>
      </c>
      <c r="C81" s="135"/>
      <c r="D81" s="80">
        <f>SUM(D9,D11:D17,D19:D26,D28:D33,D35:D39,D41:D44,D46:D51,D53:D58,D60:D66,D68:D72,D74:D79)</f>
        <v>37860475380</v>
      </c>
      <c r="E81" s="81">
        <f>SUM(E9,E11:E17,E19:E26,E28:E33,E35:E39,E41:E44,E46:E51,E53:E58,E60:E66,E68:E72,E74:E79)</f>
        <v>10176062828</v>
      </c>
      <c r="F81" s="82">
        <f t="shared" si="34"/>
        <v>48036538208</v>
      </c>
      <c r="G81" s="80">
        <f>SUM(G9,G11:G17,G19:G26,G28:G33,G35:G39,G41:G44,G46:G51,G53:G58,G60:G66,G68:G72,G74:G79)</f>
        <v>37879751181</v>
      </c>
      <c r="H81" s="81">
        <f>SUM(H9,H11:H17,H19:H26,H28:H33,H35:H39,H41:H44,H46:H51,H53:H58,H60:H66,H68:H72,H74:H79)</f>
        <v>10274998544</v>
      </c>
      <c r="I81" s="89">
        <f t="shared" si="35"/>
        <v>48154749725</v>
      </c>
      <c r="J81" s="80">
        <f>SUM(J9,J11:J17,J19:J26,J28:J33,J35:J39,J41:J44,J46:J51,J53:J58,J60:J66,J68:J72,J74:J79)</f>
        <v>8165281858</v>
      </c>
      <c r="K81" s="91">
        <f>SUM(K9,K11:K17,K19:K26,K28:K33,K35:K39,K41:K44,K46:K51,K53:K58,K60:K66,K68:K72,K74:K79)</f>
        <v>1162912694</v>
      </c>
      <c r="L81" s="81">
        <f t="shared" si="36"/>
        <v>9328194552</v>
      </c>
      <c r="M81" s="43">
        <f t="shared" si="37"/>
        <v>0.1941895669419093</v>
      </c>
      <c r="N81" s="110">
        <f>SUM(N9,N11:N17,N19:N26,N28:N33,N35:N39,N41:N44,N46:N51,N53:N58,N60:N66,N68:N72,N74:N79)</f>
        <v>8306581626</v>
      </c>
      <c r="O81" s="111">
        <f>SUM(O9,O11:O17,O19:O26,O28:O33,O35:O39,O41:O44,O46:O51,O53:O58,O60:O66,O68:O72,O74:O79)</f>
        <v>1654981592</v>
      </c>
      <c r="P81" s="112">
        <f t="shared" si="38"/>
        <v>9961563218</v>
      </c>
      <c r="Q81" s="43">
        <f t="shared" si="39"/>
        <v>0.20737471078507072</v>
      </c>
      <c r="R81" s="110">
        <f>SUM(R9,R11:R17,R19:R26,R28:R33,R35:R39,R41:R44,R46:R51,R53:R58,R60:R66,R68:R72,R74:R79)</f>
        <v>0</v>
      </c>
      <c r="S81" s="112">
        <f>SUM(S9,S11:S17,S19:S26,S28:S33,S35:S39,S41:S44,S46:S51,S53:S58,S60:S66,S68:S72,S74:S79)</f>
        <v>0</v>
      </c>
      <c r="T81" s="112">
        <f t="shared" si="40"/>
        <v>0</v>
      </c>
      <c r="U81" s="43">
        <f t="shared" si="41"/>
        <v>0</v>
      </c>
      <c r="V81" s="110">
        <f>SUM(V9,V11:V17,V19:V26,V28:V33,V35:V39,V41:V44,V46:V51,V53:V58,V60:V66,V68:V72,V74:V79)</f>
        <v>0</v>
      </c>
      <c r="W81" s="112">
        <f>SUM(W9,W11:W17,W19:W26,W28:W33,W35:W39,W41:W44,W46:W51,W53:W58,W60:W66,W68:W72,W74:W79)</f>
        <v>0</v>
      </c>
      <c r="X81" s="112">
        <f t="shared" si="42"/>
        <v>0</v>
      </c>
      <c r="Y81" s="43">
        <f t="shared" si="43"/>
        <v>0</v>
      </c>
      <c r="Z81" s="80">
        <f t="shared" si="44"/>
        <v>16471863484</v>
      </c>
      <c r="AA81" s="81">
        <f t="shared" si="45"/>
        <v>2817894286</v>
      </c>
      <c r="AB81" s="81">
        <f t="shared" si="46"/>
        <v>19289757770</v>
      </c>
      <c r="AC81" s="43">
        <f t="shared" si="47"/>
        <v>0.40156427772698006</v>
      </c>
      <c r="AD81" s="80">
        <f>SUM(AD9,AD11:AD17,AD19:AD26,AD28:AD33,AD35:AD39,AD41:AD44,AD46:AD51,AD53:AD58,AD60:AD66,AD68:AD72,AD74:AD79)</f>
        <v>7562072225</v>
      </c>
      <c r="AE81" s="81">
        <f>SUM(AE9,AE11:AE17,AE19:AE26,AE28:AE33,AE35:AE39,AE41:AE44,AE46:AE51,AE53:AE58,AE60:AE66,AE68:AE72,AE74:AE79)</f>
        <v>2012793945</v>
      </c>
      <c r="AF81" s="81">
        <f t="shared" si="48"/>
        <v>9574866170</v>
      </c>
      <c r="AG81" s="43">
        <f t="shared" si="49"/>
        <v>0.42136540882526513</v>
      </c>
      <c r="AH81" s="43">
        <f t="shared" si="50"/>
        <v>0.04038667915919292</v>
      </c>
      <c r="AI81" s="62">
        <f>SUM(AI9,AI11:AI17,AI19:AI26,AI28:AI33,AI35:AI39,AI41:AI44,AI46:AI51,AI53:AI58,AI60:AI66,AI68:AI72,AI74:AI79)</f>
        <v>42100285670</v>
      </c>
      <c r="AJ81" s="62">
        <f>SUM(AJ9,AJ11:AJ17,AJ19:AJ26,AJ28:AJ33,AJ35:AJ39,AJ41:AJ44,AJ46:AJ51,AJ53:AJ58,AJ60:AJ66,AJ68:AJ72,AJ74:AJ79)</f>
        <v>42424337642</v>
      </c>
      <c r="AK81" s="62">
        <f>SUM(AK9,AK11:AK17,AK19:AK26,AK28:AK33,AK35:AK39,AK41:AK44,AK46:AK51,AK53:AK58,AK60:AK66,AK68:AK72,AK74:AK79)</f>
        <v>17739604083</v>
      </c>
      <c r="AL81" s="62"/>
    </row>
    <row r="82" spans="1:38" s="13" customFormat="1" ht="12.75">
      <c r="A82" s="63"/>
      <c r="B82" s="64"/>
      <c r="C82" s="65"/>
      <c r="D82" s="66"/>
      <c r="E82" s="66"/>
      <c r="F82" s="67"/>
      <c r="G82" s="68"/>
      <c r="H82" s="66"/>
      <c r="I82" s="69"/>
      <c r="J82" s="68"/>
      <c r="K82" s="70"/>
      <c r="L82" s="66"/>
      <c r="M82" s="69"/>
      <c r="N82" s="68"/>
      <c r="O82" s="70"/>
      <c r="P82" s="66"/>
      <c r="Q82" s="69"/>
      <c r="R82" s="68"/>
      <c r="S82" s="70"/>
      <c r="T82" s="66"/>
      <c r="U82" s="69"/>
      <c r="V82" s="68"/>
      <c r="W82" s="70"/>
      <c r="X82" s="66"/>
      <c r="Y82" s="69"/>
      <c r="Z82" s="68"/>
      <c r="AA82" s="70"/>
      <c r="AB82" s="66"/>
      <c r="AC82" s="69"/>
      <c r="AD82" s="68"/>
      <c r="AE82" s="66"/>
      <c r="AF82" s="66"/>
      <c r="AG82" s="69"/>
      <c r="AH82" s="69"/>
      <c r="AI82" s="12"/>
      <c r="AJ82" s="12"/>
      <c r="AK82" s="12"/>
      <c r="AL82" s="12"/>
    </row>
    <row r="83" spans="1:38" s="13" customFormat="1" ht="12.75">
      <c r="A83" s="12"/>
      <c r="B83" s="12"/>
      <c r="C83" s="13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3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0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8515625" style="3" customWidth="1"/>
    <col min="14" max="16" width="10.7109375" style="3" customWidth="1"/>
    <col min="17" max="17" width="7.421875" style="3" customWidth="1"/>
    <col min="18" max="25" width="10.7109375" style="3" hidden="1" customWidth="1"/>
    <col min="26" max="28" width="10.7109375" style="3" customWidth="1"/>
    <col min="29" max="29" width="9.8515625" style="3" customWidth="1"/>
    <col min="30" max="32" width="10.7109375" style="3" customWidth="1"/>
    <col min="33" max="33" width="10.421875" style="3" customWidth="1"/>
    <col min="34" max="34" width="8.0039062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28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59" t="s">
        <v>382</v>
      </c>
      <c r="C9" s="131" t="s">
        <v>383</v>
      </c>
      <c r="D9" s="76">
        <v>154607898</v>
      </c>
      <c r="E9" s="77">
        <v>54932014</v>
      </c>
      <c r="F9" s="78">
        <f>$D9+$E9</f>
        <v>209539912</v>
      </c>
      <c r="G9" s="76">
        <v>154607898</v>
      </c>
      <c r="H9" s="77">
        <v>54932014</v>
      </c>
      <c r="I9" s="79">
        <f>$G9+$H9</f>
        <v>209539912</v>
      </c>
      <c r="J9" s="76">
        <v>23856887</v>
      </c>
      <c r="K9" s="77">
        <v>7385939</v>
      </c>
      <c r="L9" s="77">
        <f>$J9+$K9</f>
        <v>31242826</v>
      </c>
      <c r="M9" s="39">
        <f>IF($F9=0,0,$L9/$F9)</f>
        <v>0.14910202882971527</v>
      </c>
      <c r="N9" s="104">
        <v>28371704</v>
      </c>
      <c r="O9" s="105">
        <v>9153481</v>
      </c>
      <c r="P9" s="106">
        <f>$N9+$O9</f>
        <v>37525185</v>
      </c>
      <c r="Q9" s="39">
        <f>IF($F9=0,0,$P9/$F9)</f>
        <v>0.17908371079205188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52228591</v>
      </c>
      <c r="AA9" s="77">
        <f>$K9+$O9</f>
        <v>16539420</v>
      </c>
      <c r="AB9" s="77">
        <f>$Z9+$AA9</f>
        <v>68768011</v>
      </c>
      <c r="AC9" s="39">
        <f>IF($F9=0,0,$AB9/$F9)</f>
        <v>0.3281857396217671</v>
      </c>
      <c r="AD9" s="76">
        <v>24339234</v>
      </c>
      <c r="AE9" s="77">
        <v>2568231</v>
      </c>
      <c r="AF9" s="77">
        <f>$AD9+$AE9</f>
        <v>26907465</v>
      </c>
      <c r="AG9" s="39">
        <f>IF($AI9=0,0,$AK9/$AI9)</f>
        <v>0.25329952183332993</v>
      </c>
      <c r="AH9" s="39">
        <f>IF($AF9=0,0,(($P9/$AF9)-1))</f>
        <v>0.39460127514799326</v>
      </c>
      <c r="AI9" s="12">
        <v>203597001</v>
      </c>
      <c r="AJ9" s="12">
        <v>192409200</v>
      </c>
      <c r="AK9" s="12">
        <v>51571023</v>
      </c>
      <c r="AL9" s="12"/>
    </row>
    <row r="10" spans="1:38" s="13" customFormat="1" ht="12.75">
      <c r="A10" s="29" t="s">
        <v>96</v>
      </c>
      <c r="B10" s="59" t="s">
        <v>384</v>
      </c>
      <c r="C10" s="131" t="s">
        <v>385</v>
      </c>
      <c r="D10" s="76">
        <v>136466582</v>
      </c>
      <c r="E10" s="77">
        <v>81243000</v>
      </c>
      <c r="F10" s="79">
        <f aca="true" t="shared" si="0" ref="F10:F44">$D10+$E10</f>
        <v>217709582</v>
      </c>
      <c r="G10" s="76">
        <v>136466582</v>
      </c>
      <c r="H10" s="77">
        <v>81243000</v>
      </c>
      <c r="I10" s="79">
        <f aca="true" t="shared" si="1" ref="I10:I44">$G10+$H10</f>
        <v>217709582</v>
      </c>
      <c r="J10" s="76">
        <v>29645298</v>
      </c>
      <c r="K10" s="77">
        <v>7823133</v>
      </c>
      <c r="L10" s="77">
        <f aca="true" t="shared" si="2" ref="L10:L44">$J10+$K10</f>
        <v>37468431</v>
      </c>
      <c r="M10" s="39">
        <f aca="true" t="shared" si="3" ref="M10:M44">IF($F10=0,0,$L10/$F10)</f>
        <v>0.17210281079865378</v>
      </c>
      <c r="N10" s="104">
        <v>18327500</v>
      </c>
      <c r="O10" s="105">
        <v>17700174</v>
      </c>
      <c r="P10" s="106">
        <f aca="true" t="shared" si="4" ref="P10:P44">$N10+$O10</f>
        <v>36027674</v>
      </c>
      <c r="Q10" s="39">
        <f aca="true" t="shared" si="5" ref="Q10:Q44">IF($F10=0,0,$P10/$F10)</f>
        <v>0.16548501755885048</v>
      </c>
      <c r="R10" s="104">
        <v>0</v>
      </c>
      <c r="S10" s="106">
        <v>0</v>
      </c>
      <c r="T10" s="106">
        <f aca="true" t="shared" si="6" ref="T10:T44">$R10+$S10</f>
        <v>0</v>
      </c>
      <c r="U10" s="39">
        <f aca="true" t="shared" si="7" ref="U10:U44">IF($I10=0,0,$T10/$I10)</f>
        <v>0</v>
      </c>
      <c r="V10" s="104">
        <v>0</v>
      </c>
      <c r="W10" s="106">
        <v>0</v>
      </c>
      <c r="X10" s="106">
        <f aca="true" t="shared" si="8" ref="X10:X44">$V10+$W10</f>
        <v>0</v>
      </c>
      <c r="Y10" s="39">
        <f aca="true" t="shared" si="9" ref="Y10:Y44">IF($I10=0,0,$X10/$I10)</f>
        <v>0</v>
      </c>
      <c r="Z10" s="76">
        <f aca="true" t="shared" si="10" ref="Z10:Z44">$J10+$N10</f>
        <v>47972798</v>
      </c>
      <c r="AA10" s="77">
        <f aca="true" t="shared" si="11" ref="AA10:AA44">$K10+$O10</f>
        <v>25523307</v>
      </c>
      <c r="AB10" s="77">
        <f aca="true" t="shared" si="12" ref="AB10:AB44">$Z10+$AA10</f>
        <v>73496105</v>
      </c>
      <c r="AC10" s="39">
        <f aca="true" t="shared" si="13" ref="AC10:AC44">IF($F10=0,0,$AB10/$F10)</f>
        <v>0.3375878283575043</v>
      </c>
      <c r="AD10" s="76">
        <v>36800343</v>
      </c>
      <c r="AE10" s="77">
        <v>5044357</v>
      </c>
      <c r="AF10" s="77">
        <f aca="true" t="shared" si="14" ref="AF10:AF44">$AD10+$AE10</f>
        <v>41844700</v>
      </c>
      <c r="AG10" s="39">
        <f aca="true" t="shared" si="15" ref="AG10:AG44">IF($AI10=0,0,$AK10/$AI10)</f>
        <v>0.3649515513395902</v>
      </c>
      <c r="AH10" s="39">
        <f aca="true" t="shared" si="16" ref="AH10:AH44">IF($AF10=0,0,(($P10/$AF10)-1))</f>
        <v>-0.13901464223665128</v>
      </c>
      <c r="AI10" s="12">
        <v>201678022</v>
      </c>
      <c r="AJ10" s="12">
        <v>181489299</v>
      </c>
      <c r="AK10" s="12">
        <v>73602707</v>
      </c>
      <c r="AL10" s="12"/>
    </row>
    <row r="11" spans="1:38" s="13" customFormat="1" ht="12.75">
      <c r="A11" s="29" t="s">
        <v>96</v>
      </c>
      <c r="B11" s="59" t="s">
        <v>386</v>
      </c>
      <c r="C11" s="131" t="s">
        <v>387</v>
      </c>
      <c r="D11" s="76">
        <v>675748733</v>
      </c>
      <c r="E11" s="77">
        <v>118376400</v>
      </c>
      <c r="F11" s="78">
        <f t="shared" si="0"/>
        <v>794125133</v>
      </c>
      <c r="G11" s="76">
        <v>675748733</v>
      </c>
      <c r="H11" s="77">
        <v>118376400</v>
      </c>
      <c r="I11" s="79">
        <f t="shared" si="1"/>
        <v>794125133</v>
      </c>
      <c r="J11" s="76">
        <v>151350640</v>
      </c>
      <c r="K11" s="77">
        <v>18679814</v>
      </c>
      <c r="L11" s="77">
        <f t="shared" si="2"/>
        <v>170030454</v>
      </c>
      <c r="M11" s="39">
        <f t="shared" si="3"/>
        <v>0.21411040519227592</v>
      </c>
      <c r="N11" s="104">
        <v>156550892</v>
      </c>
      <c r="O11" s="105">
        <v>18887161</v>
      </c>
      <c r="P11" s="106">
        <f t="shared" si="4"/>
        <v>175438053</v>
      </c>
      <c r="Q11" s="39">
        <f t="shared" si="5"/>
        <v>0.22091991011194959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307901532</v>
      </c>
      <c r="AA11" s="77">
        <f t="shared" si="11"/>
        <v>37566975</v>
      </c>
      <c r="AB11" s="77">
        <f t="shared" si="12"/>
        <v>345468507</v>
      </c>
      <c r="AC11" s="39">
        <f t="shared" si="13"/>
        <v>0.4350303153042255</v>
      </c>
      <c r="AD11" s="76">
        <v>153284679</v>
      </c>
      <c r="AE11" s="77">
        <v>24627022</v>
      </c>
      <c r="AF11" s="77">
        <f t="shared" si="14"/>
        <v>177911701</v>
      </c>
      <c r="AG11" s="39">
        <f t="shared" si="15"/>
        <v>0.4434915992507165</v>
      </c>
      <c r="AH11" s="39">
        <f t="shared" si="16"/>
        <v>-0.01390379601845304</v>
      </c>
      <c r="AI11" s="12">
        <v>708056722</v>
      </c>
      <c r="AJ11" s="12">
        <v>708056722</v>
      </c>
      <c r="AK11" s="12">
        <v>314017208</v>
      </c>
      <c r="AL11" s="12"/>
    </row>
    <row r="12" spans="1:38" s="13" customFormat="1" ht="12.75">
      <c r="A12" s="29" t="s">
        <v>96</v>
      </c>
      <c r="B12" s="59" t="s">
        <v>388</v>
      </c>
      <c r="C12" s="131" t="s">
        <v>389</v>
      </c>
      <c r="D12" s="76">
        <v>336488000</v>
      </c>
      <c r="E12" s="77">
        <v>45701000</v>
      </c>
      <c r="F12" s="78">
        <f t="shared" si="0"/>
        <v>382189000</v>
      </c>
      <c r="G12" s="76">
        <v>336488000</v>
      </c>
      <c r="H12" s="77">
        <v>45701000</v>
      </c>
      <c r="I12" s="79">
        <f t="shared" si="1"/>
        <v>382189000</v>
      </c>
      <c r="J12" s="76">
        <v>65306211</v>
      </c>
      <c r="K12" s="77">
        <v>3658297</v>
      </c>
      <c r="L12" s="77">
        <f t="shared" si="2"/>
        <v>68964508</v>
      </c>
      <c r="M12" s="39">
        <f t="shared" si="3"/>
        <v>0.18044608295895487</v>
      </c>
      <c r="N12" s="104">
        <v>68009120</v>
      </c>
      <c r="O12" s="105">
        <v>8184471</v>
      </c>
      <c r="P12" s="106">
        <f t="shared" si="4"/>
        <v>76193591</v>
      </c>
      <c r="Q12" s="39">
        <f t="shared" si="5"/>
        <v>0.19936102556588495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133315331</v>
      </c>
      <c r="AA12" s="77">
        <f t="shared" si="11"/>
        <v>11842768</v>
      </c>
      <c r="AB12" s="77">
        <f t="shared" si="12"/>
        <v>145158099</v>
      </c>
      <c r="AC12" s="39">
        <f t="shared" si="13"/>
        <v>0.3798071085248398</v>
      </c>
      <c r="AD12" s="76">
        <v>64944814</v>
      </c>
      <c r="AE12" s="77">
        <v>2778783</v>
      </c>
      <c r="AF12" s="77">
        <f t="shared" si="14"/>
        <v>67723597</v>
      </c>
      <c r="AG12" s="39">
        <f t="shared" si="15"/>
        <v>0.35047038464563834</v>
      </c>
      <c r="AH12" s="39">
        <f t="shared" si="16"/>
        <v>0.12506710179614355</v>
      </c>
      <c r="AI12" s="12">
        <v>419529000</v>
      </c>
      <c r="AJ12" s="12">
        <v>361757127</v>
      </c>
      <c r="AK12" s="12">
        <v>147032490</v>
      </c>
      <c r="AL12" s="12"/>
    </row>
    <row r="13" spans="1:38" s="13" customFormat="1" ht="12.75">
      <c r="A13" s="29" t="s">
        <v>96</v>
      </c>
      <c r="B13" s="59" t="s">
        <v>390</v>
      </c>
      <c r="C13" s="131" t="s">
        <v>391</v>
      </c>
      <c r="D13" s="76">
        <v>80417721</v>
      </c>
      <c r="E13" s="77">
        <v>34257961</v>
      </c>
      <c r="F13" s="78">
        <f t="shared" si="0"/>
        <v>114675682</v>
      </c>
      <c r="G13" s="76">
        <v>80417721</v>
      </c>
      <c r="H13" s="77">
        <v>34257961</v>
      </c>
      <c r="I13" s="79">
        <f t="shared" si="1"/>
        <v>114675682</v>
      </c>
      <c r="J13" s="76">
        <v>17564254</v>
      </c>
      <c r="K13" s="77">
        <v>7132450</v>
      </c>
      <c r="L13" s="77">
        <f t="shared" si="2"/>
        <v>24696704</v>
      </c>
      <c r="M13" s="39">
        <f t="shared" si="3"/>
        <v>0.21536130040194573</v>
      </c>
      <c r="N13" s="104">
        <v>15759249</v>
      </c>
      <c r="O13" s="105">
        <v>5563885</v>
      </c>
      <c r="P13" s="106">
        <f t="shared" si="4"/>
        <v>21323134</v>
      </c>
      <c r="Q13" s="39">
        <f t="shared" si="5"/>
        <v>0.1859429447299908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33323503</v>
      </c>
      <c r="AA13" s="77">
        <f t="shared" si="11"/>
        <v>12696335</v>
      </c>
      <c r="AB13" s="77">
        <f t="shared" si="12"/>
        <v>46019838</v>
      </c>
      <c r="AC13" s="39">
        <f t="shared" si="13"/>
        <v>0.4013042451319365</v>
      </c>
      <c r="AD13" s="76">
        <v>14342486</v>
      </c>
      <c r="AE13" s="77">
        <v>2904711</v>
      </c>
      <c r="AF13" s="77">
        <f t="shared" si="14"/>
        <v>17247197</v>
      </c>
      <c r="AG13" s="39">
        <f t="shared" si="15"/>
        <v>0.4087964043057587</v>
      </c>
      <c r="AH13" s="39">
        <f t="shared" si="16"/>
        <v>0.23632460393419286</v>
      </c>
      <c r="AI13" s="12">
        <v>85091996</v>
      </c>
      <c r="AJ13" s="12">
        <v>100994072</v>
      </c>
      <c r="AK13" s="12">
        <v>34785302</v>
      </c>
      <c r="AL13" s="12"/>
    </row>
    <row r="14" spans="1:38" s="13" customFormat="1" ht="12.75">
      <c r="A14" s="29" t="s">
        <v>115</v>
      </c>
      <c r="B14" s="59" t="s">
        <v>392</v>
      </c>
      <c r="C14" s="131" t="s">
        <v>393</v>
      </c>
      <c r="D14" s="76">
        <v>333650024</v>
      </c>
      <c r="E14" s="77">
        <v>937827809</v>
      </c>
      <c r="F14" s="78">
        <f t="shared" si="0"/>
        <v>1271477833</v>
      </c>
      <c r="G14" s="76">
        <v>333650024</v>
      </c>
      <c r="H14" s="77">
        <v>937827809</v>
      </c>
      <c r="I14" s="79">
        <f t="shared" si="1"/>
        <v>1271477833</v>
      </c>
      <c r="J14" s="76">
        <v>95159853</v>
      </c>
      <c r="K14" s="77">
        <v>27890943</v>
      </c>
      <c r="L14" s="77">
        <f t="shared" si="2"/>
        <v>123050796</v>
      </c>
      <c r="M14" s="39">
        <f t="shared" si="3"/>
        <v>0.09677777528347992</v>
      </c>
      <c r="N14" s="104">
        <v>56149474</v>
      </c>
      <c r="O14" s="105">
        <v>80062880</v>
      </c>
      <c r="P14" s="106">
        <f t="shared" si="4"/>
        <v>136212354</v>
      </c>
      <c r="Q14" s="39">
        <f t="shared" si="5"/>
        <v>0.10712916140945417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151309327</v>
      </c>
      <c r="AA14" s="77">
        <f t="shared" si="11"/>
        <v>107953823</v>
      </c>
      <c r="AB14" s="77">
        <f t="shared" si="12"/>
        <v>259263150</v>
      </c>
      <c r="AC14" s="39">
        <f t="shared" si="13"/>
        <v>0.20390693669293408</v>
      </c>
      <c r="AD14" s="76">
        <v>130773534</v>
      </c>
      <c r="AE14" s="77">
        <v>162989836</v>
      </c>
      <c r="AF14" s="77">
        <f t="shared" si="14"/>
        <v>293763370</v>
      </c>
      <c r="AG14" s="39">
        <f t="shared" si="15"/>
        <v>0.5583611252700742</v>
      </c>
      <c r="AH14" s="39">
        <f t="shared" si="16"/>
        <v>-0.5363194737315276</v>
      </c>
      <c r="AI14" s="12">
        <v>761115842</v>
      </c>
      <c r="AJ14" s="12">
        <v>813271261</v>
      </c>
      <c r="AK14" s="12">
        <v>424977498</v>
      </c>
      <c r="AL14" s="12"/>
    </row>
    <row r="15" spans="1:38" s="55" customFormat="1" ht="12.75">
      <c r="A15" s="60"/>
      <c r="B15" s="61" t="s">
        <v>394</v>
      </c>
      <c r="C15" s="135"/>
      <c r="D15" s="80">
        <f>SUM(D9:D14)</f>
        <v>1717378958</v>
      </c>
      <c r="E15" s="81">
        <f>SUM(E9:E14)</f>
        <v>1272338184</v>
      </c>
      <c r="F15" s="89">
        <f t="shared" si="0"/>
        <v>2989717142</v>
      </c>
      <c r="G15" s="80">
        <f>SUM(G9:G14)</f>
        <v>1717378958</v>
      </c>
      <c r="H15" s="81">
        <f>SUM(H9:H14)</f>
        <v>1272338184</v>
      </c>
      <c r="I15" s="82">
        <f t="shared" si="1"/>
        <v>2989717142</v>
      </c>
      <c r="J15" s="80">
        <f>SUM(J9:J14)</f>
        <v>382883143</v>
      </c>
      <c r="K15" s="81">
        <f>SUM(K9:K14)</f>
        <v>72570576</v>
      </c>
      <c r="L15" s="81">
        <f t="shared" si="2"/>
        <v>455453719</v>
      </c>
      <c r="M15" s="43">
        <f t="shared" si="3"/>
        <v>0.15234007010285924</v>
      </c>
      <c r="N15" s="110">
        <f>SUM(N9:N14)</f>
        <v>343167939</v>
      </c>
      <c r="O15" s="111">
        <f>SUM(O9:O14)</f>
        <v>139552052</v>
      </c>
      <c r="P15" s="112">
        <f t="shared" si="4"/>
        <v>482719991</v>
      </c>
      <c r="Q15" s="43">
        <f t="shared" si="5"/>
        <v>0.16146008738374487</v>
      </c>
      <c r="R15" s="110">
        <f>SUM(R9:R14)</f>
        <v>0</v>
      </c>
      <c r="S15" s="112">
        <f>SUM(S9:S14)</f>
        <v>0</v>
      </c>
      <c r="T15" s="112">
        <f t="shared" si="6"/>
        <v>0</v>
      </c>
      <c r="U15" s="43">
        <f t="shared" si="7"/>
        <v>0</v>
      </c>
      <c r="V15" s="110">
        <f>SUM(V9:V14)</f>
        <v>0</v>
      </c>
      <c r="W15" s="112">
        <f>SUM(W9:W14)</f>
        <v>0</v>
      </c>
      <c r="X15" s="112">
        <f t="shared" si="8"/>
        <v>0</v>
      </c>
      <c r="Y15" s="43">
        <f t="shared" si="9"/>
        <v>0</v>
      </c>
      <c r="Z15" s="80">
        <f t="shared" si="10"/>
        <v>726051082</v>
      </c>
      <c r="AA15" s="81">
        <f t="shared" si="11"/>
        <v>212122628</v>
      </c>
      <c r="AB15" s="81">
        <f t="shared" si="12"/>
        <v>938173710</v>
      </c>
      <c r="AC15" s="43">
        <f t="shared" si="13"/>
        <v>0.3138001574866041</v>
      </c>
      <c r="AD15" s="80">
        <f>SUM(AD9:AD14)</f>
        <v>424485090</v>
      </c>
      <c r="AE15" s="81">
        <f>SUM(AE9:AE14)</f>
        <v>200912940</v>
      </c>
      <c r="AF15" s="81">
        <f t="shared" si="14"/>
        <v>625398030</v>
      </c>
      <c r="AG15" s="43">
        <f t="shared" si="15"/>
        <v>0.439662074256394</v>
      </c>
      <c r="AH15" s="43">
        <f t="shared" si="16"/>
        <v>-0.2281395721697428</v>
      </c>
      <c r="AI15" s="62">
        <f>SUM(AI9:AI14)</f>
        <v>2379068583</v>
      </c>
      <c r="AJ15" s="62">
        <f>SUM(AJ9:AJ14)</f>
        <v>2357977681</v>
      </c>
      <c r="AK15" s="62">
        <f>SUM(AK9:AK14)</f>
        <v>1045986228</v>
      </c>
      <c r="AL15" s="62"/>
    </row>
    <row r="16" spans="1:38" s="13" customFormat="1" ht="12.75">
      <c r="A16" s="29" t="s">
        <v>96</v>
      </c>
      <c r="B16" s="59" t="s">
        <v>395</v>
      </c>
      <c r="C16" s="131" t="s">
        <v>396</v>
      </c>
      <c r="D16" s="76">
        <v>150589363</v>
      </c>
      <c r="E16" s="77">
        <v>12039000</v>
      </c>
      <c r="F16" s="78">
        <f t="shared" si="0"/>
        <v>162628363</v>
      </c>
      <c r="G16" s="76">
        <v>150589363</v>
      </c>
      <c r="H16" s="77">
        <v>12039000</v>
      </c>
      <c r="I16" s="79">
        <f t="shared" si="1"/>
        <v>162628363</v>
      </c>
      <c r="J16" s="76">
        <v>28653734</v>
      </c>
      <c r="K16" s="77">
        <v>4446734</v>
      </c>
      <c r="L16" s="77">
        <f t="shared" si="2"/>
        <v>33100468</v>
      </c>
      <c r="M16" s="39">
        <f t="shared" si="3"/>
        <v>0.2035344105382159</v>
      </c>
      <c r="N16" s="104">
        <v>28151244</v>
      </c>
      <c r="O16" s="105">
        <v>7782448</v>
      </c>
      <c r="P16" s="106">
        <f t="shared" si="4"/>
        <v>35933692</v>
      </c>
      <c r="Q16" s="39">
        <f t="shared" si="5"/>
        <v>0.22095587348438106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56804978</v>
      </c>
      <c r="AA16" s="77">
        <f t="shared" si="11"/>
        <v>12229182</v>
      </c>
      <c r="AB16" s="77">
        <f t="shared" si="12"/>
        <v>69034160</v>
      </c>
      <c r="AC16" s="39">
        <f t="shared" si="13"/>
        <v>0.424490284022597</v>
      </c>
      <c r="AD16" s="76">
        <v>55243544</v>
      </c>
      <c r="AE16" s="77">
        <v>6888642</v>
      </c>
      <c r="AF16" s="77">
        <f t="shared" si="14"/>
        <v>62132186</v>
      </c>
      <c r="AG16" s="39">
        <f t="shared" si="15"/>
        <v>0.6828992535223842</v>
      </c>
      <c r="AH16" s="39">
        <f t="shared" si="16"/>
        <v>-0.4216573677288612</v>
      </c>
      <c r="AI16" s="12">
        <v>156729281</v>
      </c>
      <c r="AJ16" s="12">
        <v>156729281</v>
      </c>
      <c r="AK16" s="12">
        <v>107030309</v>
      </c>
      <c r="AL16" s="12"/>
    </row>
    <row r="17" spans="1:38" s="13" customFormat="1" ht="12.75">
      <c r="A17" s="29" t="s">
        <v>96</v>
      </c>
      <c r="B17" s="59" t="s">
        <v>397</v>
      </c>
      <c r="C17" s="131" t="s">
        <v>398</v>
      </c>
      <c r="D17" s="76">
        <v>78546367</v>
      </c>
      <c r="E17" s="77">
        <v>18222542</v>
      </c>
      <c r="F17" s="78">
        <f t="shared" si="0"/>
        <v>96768909</v>
      </c>
      <c r="G17" s="76">
        <v>78546367</v>
      </c>
      <c r="H17" s="77">
        <v>18222542</v>
      </c>
      <c r="I17" s="79">
        <f t="shared" si="1"/>
        <v>96768909</v>
      </c>
      <c r="J17" s="76">
        <v>4029387</v>
      </c>
      <c r="K17" s="77">
        <v>3597187</v>
      </c>
      <c r="L17" s="77">
        <f t="shared" si="2"/>
        <v>7626574</v>
      </c>
      <c r="M17" s="39">
        <f t="shared" si="3"/>
        <v>0.07881223503305178</v>
      </c>
      <c r="N17" s="104">
        <v>10346372</v>
      </c>
      <c r="O17" s="105">
        <v>5004217</v>
      </c>
      <c r="P17" s="106">
        <f t="shared" si="4"/>
        <v>15350589</v>
      </c>
      <c r="Q17" s="39">
        <f t="shared" si="5"/>
        <v>0.15863141538569997</v>
      </c>
      <c r="R17" s="104">
        <v>0</v>
      </c>
      <c r="S17" s="106">
        <v>0</v>
      </c>
      <c r="T17" s="106">
        <f t="shared" si="6"/>
        <v>0</v>
      </c>
      <c r="U17" s="39">
        <f t="shared" si="7"/>
        <v>0</v>
      </c>
      <c r="V17" s="104">
        <v>0</v>
      </c>
      <c r="W17" s="106">
        <v>0</v>
      </c>
      <c r="X17" s="106">
        <f t="shared" si="8"/>
        <v>0</v>
      </c>
      <c r="Y17" s="39">
        <f t="shared" si="9"/>
        <v>0</v>
      </c>
      <c r="Z17" s="76">
        <f t="shared" si="10"/>
        <v>14375759</v>
      </c>
      <c r="AA17" s="77">
        <f t="shared" si="11"/>
        <v>8601404</v>
      </c>
      <c r="AB17" s="77">
        <f t="shared" si="12"/>
        <v>22977163</v>
      </c>
      <c r="AC17" s="39">
        <f t="shared" si="13"/>
        <v>0.23744365041875176</v>
      </c>
      <c r="AD17" s="76">
        <v>16923827</v>
      </c>
      <c r="AE17" s="77">
        <v>2908432</v>
      </c>
      <c r="AF17" s="77">
        <f t="shared" si="14"/>
        <v>19832259</v>
      </c>
      <c r="AG17" s="39">
        <f t="shared" si="15"/>
        <v>0.600905343569244</v>
      </c>
      <c r="AH17" s="39">
        <f t="shared" si="16"/>
        <v>-0.22597879545643285</v>
      </c>
      <c r="AI17" s="12">
        <v>65909785</v>
      </c>
      <c r="AJ17" s="12">
        <v>65909785</v>
      </c>
      <c r="AK17" s="12">
        <v>39605542</v>
      </c>
      <c r="AL17" s="12"/>
    </row>
    <row r="18" spans="1:38" s="13" customFormat="1" ht="12.75">
      <c r="A18" s="29" t="s">
        <v>96</v>
      </c>
      <c r="B18" s="59" t="s">
        <v>399</v>
      </c>
      <c r="C18" s="131" t="s">
        <v>400</v>
      </c>
      <c r="D18" s="76">
        <v>547985646</v>
      </c>
      <c r="E18" s="77">
        <v>95778500</v>
      </c>
      <c r="F18" s="78">
        <f t="shared" si="0"/>
        <v>643764146</v>
      </c>
      <c r="G18" s="76">
        <v>547985646</v>
      </c>
      <c r="H18" s="77">
        <v>95778500</v>
      </c>
      <c r="I18" s="79">
        <f t="shared" si="1"/>
        <v>643764146</v>
      </c>
      <c r="J18" s="76">
        <v>76049444</v>
      </c>
      <c r="K18" s="77">
        <v>29515803</v>
      </c>
      <c r="L18" s="77">
        <f t="shared" si="2"/>
        <v>105565247</v>
      </c>
      <c r="M18" s="39">
        <f t="shared" si="3"/>
        <v>0.1639812463243332</v>
      </c>
      <c r="N18" s="104">
        <v>79481842</v>
      </c>
      <c r="O18" s="105">
        <v>42817970</v>
      </c>
      <c r="P18" s="106">
        <f t="shared" si="4"/>
        <v>122299812</v>
      </c>
      <c r="Q18" s="39">
        <f t="shared" si="5"/>
        <v>0.18997611588017826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155531286</v>
      </c>
      <c r="AA18" s="77">
        <f t="shared" si="11"/>
        <v>72333773</v>
      </c>
      <c r="AB18" s="77">
        <f t="shared" si="12"/>
        <v>227865059</v>
      </c>
      <c r="AC18" s="39">
        <f t="shared" si="13"/>
        <v>0.35395736220451146</v>
      </c>
      <c r="AD18" s="76">
        <v>80202029</v>
      </c>
      <c r="AE18" s="77">
        <v>16360762</v>
      </c>
      <c r="AF18" s="77">
        <f t="shared" si="14"/>
        <v>96562791</v>
      </c>
      <c r="AG18" s="39">
        <f t="shared" si="15"/>
        <v>0.37438028920455485</v>
      </c>
      <c r="AH18" s="39">
        <f t="shared" si="16"/>
        <v>0.26653145309356274</v>
      </c>
      <c r="AI18" s="12">
        <v>472483499</v>
      </c>
      <c r="AJ18" s="12">
        <v>472483499</v>
      </c>
      <c r="AK18" s="12">
        <v>176888509</v>
      </c>
      <c r="AL18" s="12"/>
    </row>
    <row r="19" spans="1:38" s="13" customFormat="1" ht="12.75">
      <c r="A19" s="29" t="s">
        <v>96</v>
      </c>
      <c r="B19" s="59" t="s">
        <v>401</v>
      </c>
      <c r="C19" s="131" t="s">
        <v>402</v>
      </c>
      <c r="D19" s="76">
        <v>758901929</v>
      </c>
      <c r="E19" s="77">
        <v>216927201</v>
      </c>
      <c r="F19" s="78">
        <f t="shared" si="0"/>
        <v>975829130</v>
      </c>
      <c r="G19" s="76">
        <v>758901929</v>
      </c>
      <c r="H19" s="77">
        <v>216927201</v>
      </c>
      <c r="I19" s="79">
        <f t="shared" si="1"/>
        <v>975829130</v>
      </c>
      <c r="J19" s="76">
        <v>102530329</v>
      </c>
      <c r="K19" s="77">
        <v>6119525</v>
      </c>
      <c r="L19" s="77">
        <f t="shared" si="2"/>
        <v>108649854</v>
      </c>
      <c r="M19" s="39">
        <f t="shared" si="3"/>
        <v>0.11134106439310743</v>
      </c>
      <c r="N19" s="104">
        <v>114105139</v>
      </c>
      <c r="O19" s="105">
        <v>7299424</v>
      </c>
      <c r="P19" s="106">
        <f t="shared" si="4"/>
        <v>121404563</v>
      </c>
      <c r="Q19" s="39">
        <f t="shared" si="5"/>
        <v>0.12441170207739136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216635468</v>
      </c>
      <c r="AA19" s="77">
        <f t="shared" si="11"/>
        <v>13418949</v>
      </c>
      <c r="AB19" s="77">
        <f t="shared" si="12"/>
        <v>230054417</v>
      </c>
      <c r="AC19" s="39">
        <f t="shared" si="13"/>
        <v>0.23575276647049878</v>
      </c>
      <c r="AD19" s="76">
        <v>101954747</v>
      </c>
      <c r="AE19" s="77">
        <v>32924799</v>
      </c>
      <c r="AF19" s="77">
        <f t="shared" si="14"/>
        <v>134879546</v>
      </c>
      <c r="AG19" s="39">
        <f t="shared" si="15"/>
        <v>0.3116991490543972</v>
      </c>
      <c r="AH19" s="39">
        <f t="shared" si="16"/>
        <v>-0.09990382826466515</v>
      </c>
      <c r="AI19" s="12">
        <v>773845000</v>
      </c>
      <c r="AJ19" s="12">
        <v>773845000</v>
      </c>
      <c r="AK19" s="12">
        <v>241206828</v>
      </c>
      <c r="AL19" s="12"/>
    </row>
    <row r="20" spans="1:38" s="13" customFormat="1" ht="12.75">
      <c r="A20" s="29" t="s">
        <v>115</v>
      </c>
      <c r="B20" s="59" t="s">
        <v>403</v>
      </c>
      <c r="C20" s="131" t="s">
        <v>404</v>
      </c>
      <c r="D20" s="76">
        <v>516679725</v>
      </c>
      <c r="E20" s="77">
        <v>816469363</v>
      </c>
      <c r="F20" s="78">
        <f t="shared" si="0"/>
        <v>1333149088</v>
      </c>
      <c r="G20" s="76">
        <v>516679725</v>
      </c>
      <c r="H20" s="77">
        <v>816469363</v>
      </c>
      <c r="I20" s="79">
        <f t="shared" si="1"/>
        <v>1333149088</v>
      </c>
      <c r="J20" s="76">
        <v>57340547</v>
      </c>
      <c r="K20" s="77">
        <v>37202771</v>
      </c>
      <c r="L20" s="77">
        <f t="shared" si="2"/>
        <v>94543318</v>
      </c>
      <c r="M20" s="39">
        <f t="shared" si="3"/>
        <v>0.07091728813454358</v>
      </c>
      <c r="N20" s="104">
        <v>117774587</v>
      </c>
      <c r="O20" s="105">
        <v>80429515</v>
      </c>
      <c r="P20" s="106">
        <f t="shared" si="4"/>
        <v>198204102</v>
      </c>
      <c r="Q20" s="39">
        <f t="shared" si="5"/>
        <v>0.14867362081561877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175115134</v>
      </c>
      <c r="AA20" s="77">
        <f t="shared" si="11"/>
        <v>117632286</v>
      </c>
      <c r="AB20" s="77">
        <f t="shared" si="12"/>
        <v>292747420</v>
      </c>
      <c r="AC20" s="39">
        <f t="shared" si="13"/>
        <v>0.21959090895016237</v>
      </c>
      <c r="AD20" s="76">
        <v>406749158</v>
      </c>
      <c r="AE20" s="77">
        <v>103701915</v>
      </c>
      <c r="AF20" s="77">
        <f t="shared" si="14"/>
        <v>510451073</v>
      </c>
      <c r="AG20" s="39">
        <f t="shared" si="15"/>
        <v>2.0649241592574326</v>
      </c>
      <c r="AH20" s="39">
        <f t="shared" si="16"/>
        <v>-0.611707933465349</v>
      </c>
      <c r="AI20" s="12">
        <v>442365790</v>
      </c>
      <c r="AJ20" s="12">
        <v>442365790</v>
      </c>
      <c r="AK20" s="12">
        <v>913451807</v>
      </c>
      <c r="AL20" s="12"/>
    </row>
    <row r="21" spans="1:38" s="55" customFormat="1" ht="12.75">
      <c r="A21" s="60"/>
      <c r="B21" s="61" t="s">
        <v>405</v>
      </c>
      <c r="C21" s="135"/>
      <c r="D21" s="80">
        <f>SUM(D16:D20)</f>
        <v>2052703030</v>
      </c>
      <c r="E21" s="81">
        <f>SUM(E16:E20)</f>
        <v>1159436606</v>
      </c>
      <c r="F21" s="82">
        <f t="shared" si="0"/>
        <v>3212139636</v>
      </c>
      <c r="G21" s="80">
        <f>SUM(G16:G20)</f>
        <v>2052703030</v>
      </c>
      <c r="H21" s="81">
        <f>SUM(H16:H20)</f>
        <v>1159436606</v>
      </c>
      <c r="I21" s="82">
        <f t="shared" si="1"/>
        <v>3212139636</v>
      </c>
      <c r="J21" s="80">
        <f>SUM(J16:J20)</f>
        <v>268603441</v>
      </c>
      <c r="K21" s="81">
        <f>SUM(K16:K20)</f>
        <v>80882020</v>
      </c>
      <c r="L21" s="81">
        <f t="shared" si="2"/>
        <v>349485461</v>
      </c>
      <c r="M21" s="43">
        <f t="shared" si="3"/>
        <v>0.10880145342473524</v>
      </c>
      <c r="N21" s="110">
        <f>SUM(N16:N20)</f>
        <v>349859184</v>
      </c>
      <c r="O21" s="111">
        <f>SUM(O16:O20)</f>
        <v>143333574</v>
      </c>
      <c r="P21" s="112">
        <f t="shared" si="4"/>
        <v>493192758</v>
      </c>
      <c r="Q21" s="43">
        <f t="shared" si="5"/>
        <v>0.1535402609751303</v>
      </c>
      <c r="R21" s="110">
        <f>SUM(R16:R20)</f>
        <v>0</v>
      </c>
      <c r="S21" s="112">
        <f>SUM(S16:S20)</f>
        <v>0</v>
      </c>
      <c r="T21" s="112">
        <f t="shared" si="6"/>
        <v>0</v>
      </c>
      <c r="U21" s="43">
        <f t="shared" si="7"/>
        <v>0</v>
      </c>
      <c r="V21" s="110">
        <f>SUM(V16:V20)</f>
        <v>0</v>
      </c>
      <c r="W21" s="112">
        <f>SUM(W16:W20)</f>
        <v>0</v>
      </c>
      <c r="X21" s="112">
        <f t="shared" si="8"/>
        <v>0</v>
      </c>
      <c r="Y21" s="43">
        <f t="shared" si="9"/>
        <v>0</v>
      </c>
      <c r="Z21" s="80">
        <f t="shared" si="10"/>
        <v>618462625</v>
      </c>
      <c r="AA21" s="81">
        <f t="shared" si="11"/>
        <v>224215594</v>
      </c>
      <c r="AB21" s="81">
        <f t="shared" si="12"/>
        <v>842678219</v>
      </c>
      <c r="AC21" s="43">
        <f t="shared" si="13"/>
        <v>0.26234171439986553</v>
      </c>
      <c r="AD21" s="80">
        <f>SUM(AD16:AD20)</f>
        <v>661073305</v>
      </c>
      <c r="AE21" s="81">
        <f>SUM(AE16:AE20)</f>
        <v>162784550</v>
      </c>
      <c r="AF21" s="81">
        <f t="shared" si="14"/>
        <v>823857855</v>
      </c>
      <c r="AG21" s="43">
        <f t="shared" si="15"/>
        <v>0.7733779097890541</v>
      </c>
      <c r="AH21" s="43">
        <f t="shared" si="16"/>
        <v>-0.4013618307978626</v>
      </c>
      <c r="AI21" s="62">
        <f>SUM(AI16:AI20)</f>
        <v>1911333355</v>
      </c>
      <c r="AJ21" s="62">
        <f>SUM(AJ16:AJ20)</f>
        <v>1911333355</v>
      </c>
      <c r="AK21" s="62">
        <f>SUM(AK16:AK20)</f>
        <v>1478182995</v>
      </c>
      <c r="AL21" s="62"/>
    </row>
    <row r="22" spans="1:38" s="13" customFormat="1" ht="12.75">
      <c r="A22" s="29" t="s">
        <v>96</v>
      </c>
      <c r="B22" s="59" t="s">
        <v>406</v>
      </c>
      <c r="C22" s="131" t="s">
        <v>407</v>
      </c>
      <c r="D22" s="76">
        <v>107793200</v>
      </c>
      <c r="E22" s="77">
        <v>39755000</v>
      </c>
      <c r="F22" s="78">
        <f t="shared" si="0"/>
        <v>147548200</v>
      </c>
      <c r="G22" s="76">
        <v>107793200</v>
      </c>
      <c r="H22" s="77">
        <v>39755000</v>
      </c>
      <c r="I22" s="79">
        <f t="shared" si="1"/>
        <v>147548200</v>
      </c>
      <c r="J22" s="76">
        <v>18922315</v>
      </c>
      <c r="K22" s="77">
        <v>5983878</v>
      </c>
      <c r="L22" s="77">
        <f t="shared" si="2"/>
        <v>24906193</v>
      </c>
      <c r="M22" s="39">
        <f t="shared" si="3"/>
        <v>0.16880038523004687</v>
      </c>
      <c r="N22" s="104">
        <v>27155851</v>
      </c>
      <c r="O22" s="105">
        <v>14888793</v>
      </c>
      <c r="P22" s="106">
        <f t="shared" si="4"/>
        <v>42044644</v>
      </c>
      <c r="Q22" s="39">
        <f t="shared" si="5"/>
        <v>0.28495531629664067</v>
      </c>
      <c r="R22" s="104">
        <v>0</v>
      </c>
      <c r="S22" s="106">
        <v>0</v>
      </c>
      <c r="T22" s="106">
        <f t="shared" si="6"/>
        <v>0</v>
      </c>
      <c r="U22" s="39">
        <f t="shared" si="7"/>
        <v>0</v>
      </c>
      <c r="V22" s="104">
        <v>0</v>
      </c>
      <c r="W22" s="106">
        <v>0</v>
      </c>
      <c r="X22" s="106">
        <f t="shared" si="8"/>
        <v>0</v>
      </c>
      <c r="Y22" s="39">
        <f t="shared" si="9"/>
        <v>0</v>
      </c>
      <c r="Z22" s="76">
        <f t="shared" si="10"/>
        <v>46078166</v>
      </c>
      <c r="AA22" s="77">
        <f t="shared" si="11"/>
        <v>20872671</v>
      </c>
      <c r="AB22" s="77">
        <f t="shared" si="12"/>
        <v>66950837</v>
      </c>
      <c r="AC22" s="39">
        <f t="shared" si="13"/>
        <v>0.45375570152668754</v>
      </c>
      <c r="AD22" s="76">
        <v>12454215</v>
      </c>
      <c r="AE22" s="77">
        <v>3929728</v>
      </c>
      <c r="AF22" s="77">
        <f t="shared" si="14"/>
        <v>16383943</v>
      </c>
      <c r="AG22" s="39">
        <f t="shared" si="15"/>
        <v>0.36578065175892693</v>
      </c>
      <c r="AH22" s="39">
        <f t="shared" si="16"/>
        <v>1.5662103438714357</v>
      </c>
      <c r="AI22" s="12">
        <v>120324612</v>
      </c>
      <c r="AJ22" s="12">
        <v>120324612</v>
      </c>
      <c r="AK22" s="12">
        <v>44012415</v>
      </c>
      <c r="AL22" s="12"/>
    </row>
    <row r="23" spans="1:38" s="13" customFormat="1" ht="12.75">
      <c r="A23" s="29" t="s">
        <v>96</v>
      </c>
      <c r="B23" s="59" t="s">
        <v>408</v>
      </c>
      <c r="C23" s="131" t="s">
        <v>409</v>
      </c>
      <c r="D23" s="76">
        <v>68997813</v>
      </c>
      <c r="E23" s="77">
        <v>37527987</v>
      </c>
      <c r="F23" s="78">
        <f t="shared" si="0"/>
        <v>106525800</v>
      </c>
      <c r="G23" s="76">
        <v>68997813</v>
      </c>
      <c r="H23" s="77">
        <v>37527987</v>
      </c>
      <c r="I23" s="79">
        <f t="shared" si="1"/>
        <v>106525800</v>
      </c>
      <c r="J23" s="76">
        <v>14045238</v>
      </c>
      <c r="K23" s="77">
        <v>8483787</v>
      </c>
      <c r="L23" s="77">
        <f t="shared" si="2"/>
        <v>22529025</v>
      </c>
      <c r="M23" s="39">
        <f t="shared" si="3"/>
        <v>0.21148890691269157</v>
      </c>
      <c r="N23" s="104">
        <v>16821349</v>
      </c>
      <c r="O23" s="105">
        <v>6748844</v>
      </c>
      <c r="P23" s="106">
        <f t="shared" si="4"/>
        <v>23570193</v>
      </c>
      <c r="Q23" s="39">
        <f t="shared" si="5"/>
        <v>0.2212627645133855</v>
      </c>
      <c r="R23" s="104">
        <v>0</v>
      </c>
      <c r="S23" s="106">
        <v>0</v>
      </c>
      <c r="T23" s="106">
        <f t="shared" si="6"/>
        <v>0</v>
      </c>
      <c r="U23" s="39">
        <f t="shared" si="7"/>
        <v>0</v>
      </c>
      <c r="V23" s="104">
        <v>0</v>
      </c>
      <c r="W23" s="106">
        <v>0</v>
      </c>
      <c r="X23" s="106">
        <f t="shared" si="8"/>
        <v>0</v>
      </c>
      <c r="Y23" s="39">
        <f t="shared" si="9"/>
        <v>0</v>
      </c>
      <c r="Z23" s="76">
        <f t="shared" si="10"/>
        <v>30866587</v>
      </c>
      <c r="AA23" s="77">
        <f t="shared" si="11"/>
        <v>15232631</v>
      </c>
      <c r="AB23" s="77">
        <f t="shared" si="12"/>
        <v>46099218</v>
      </c>
      <c r="AC23" s="39">
        <f t="shared" si="13"/>
        <v>0.43275167142607707</v>
      </c>
      <c r="AD23" s="76">
        <v>12821818</v>
      </c>
      <c r="AE23" s="77">
        <v>11033760</v>
      </c>
      <c r="AF23" s="77">
        <f t="shared" si="14"/>
        <v>23855578</v>
      </c>
      <c r="AG23" s="39">
        <f t="shared" si="15"/>
        <v>0.3905668343847561</v>
      </c>
      <c r="AH23" s="39">
        <f t="shared" si="16"/>
        <v>-0.011963030197801094</v>
      </c>
      <c r="AI23" s="12">
        <v>97654344</v>
      </c>
      <c r="AJ23" s="12">
        <v>97654344</v>
      </c>
      <c r="AK23" s="12">
        <v>38140548</v>
      </c>
      <c r="AL23" s="12"/>
    </row>
    <row r="24" spans="1:38" s="13" customFormat="1" ht="12.75">
      <c r="A24" s="29" t="s">
        <v>96</v>
      </c>
      <c r="B24" s="59" t="s">
        <v>410</v>
      </c>
      <c r="C24" s="131" t="s">
        <v>411</v>
      </c>
      <c r="D24" s="76">
        <v>95613936</v>
      </c>
      <c r="E24" s="77">
        <v>35943655</v>
      </c>
      <c r="F24" s="78">
        <f t="shared" si="0"/>
        <v>131557591</v>
      </c>
      <c r="G24" s="76">
        <v>95613936</v>
      </c>
      <c r="H24" s="77">
        <v>35943655</v>
      </c>
      <c r="I24" s="79">
        <f t="shared" si="1"/>
        <v>131557591</v>
      </c>
      <c r="J24" s="76">
        <v>14926359</v>
      </c>
      <c r="K24" s="77">
        <v>5568437</v>
      </c>
      <c r="L24" s="77">
        <f t="shared" si="2"/>
        <v>20494796</v>
      </c>
      <c r="M24" s="39">
        <f t="shared" si="3"/>
        <v>0.15578573493337985</v>
      </c>
      <c r="N24" s="104">
        <v>18743751</v>
      </c>
      <c r="O24" s="105">
        <v>3556146</v>
      </c>
      <c r="P24" s="106">
        <f t="shared" si="4"/>
        <v>22299897</v>
      </c>
      <c r="Q24" s="39">
        <f t="shared" si="5"/>
        <v>0.1695067295660651</v>
      </c>
      <c r="R24" s="104">
        <v>0</v>
      </c>
      <c r="S24" s="106">
        <v>0</v>
      </c>
      <c r="T24" s="106">
        <f t="shared" si="6"/>
        <v>0</v>
      </c>
      <c r="U24" s="39">
        <f t="shared" si="7"/>
        <v>0</v>
      </c>
      <c r="V24" s="104">
        <v>0</v>
      </c>
      <c r="W24" s="106">
        <v>0</v>
      </c>
      <c r="X24" s="106">
        <f t="shared" si="8"/>
        <v>0</v>
      </c>
      <c r="Y24" s="39">
        <f t="shared" si="9"/>
        <v>0</v>
      </c>
      <c r="Z24" s="76">
        <f t="shared" si="10"/>
        <v>33670110</v>
      </c>
      <c r="AA24" s="77">
        <f t="shared" si="11"/>
        <v>9124583</v>
      </c>
      <c r="AB24" s="77">
        <f t="shared" si="12"/>
        <v>42794693</v>
      </c>
      <c r="AC24" s="39">
        <f t="shared" si="13"/>
        <v>0.325292464499445</v>
      </c>
      <c r="AD24" s="76">
        <v>12610726</v>
      </c>
      <c r="AE24" s="77">
        <v>2192514</v>
      </c>
      <c r="AF24" s="77">
        <f t="shared" si="14"/>
        <v>14803240</v>
      </c>
      <c r="AG24" s="39">
        <f t="shared" si="15"/>
        <v>0.34945488550181775</v>
      </c>
      <c r="AH24" s="39">
        <f t="shared" si="16"/>
        <v>0.5064200134565136</v>
      </c>
      <c r="AI24" s="12">
        <v>102909756</v>
      </c>
      <c r="AJ24" s="12">
        <v>102909756</v>
      </c>
      <c r="AK24" s="12">
        <v>35962317</v>
      </c>
      <c r="AL24" s="12"/>
    </row>
    <row r="25" spans="1:38" s="13" customFormat="1" ht="12.75">
      <c r="A25" s="29" t="s">
        <v>96</v>
      </c>
      <c r="B25" s="59" t="s">
        <v>80</v>
      </c>
      <c r="C25" s="131" t="s">
        <v>81</v>
      </c>
      <c r="D25" s="76">
        <v>1475280000</v>
      </c>
      <c r="E25" s="77">
        <v>389198000</v>
      </c>
      <c r="F25" s="78">
        <f t="shared" si="0"/>
        <v>1864478000</v>
      </c>
      <c r="G25" s="76">
        <v>1475280000</v>
      </c>
      <c r="H25" s="77">
        <v>389198000</v>
      </c>
      <c r="I25" s="79">
        <f t="shared" si="1"/>
        <v>1864478000</v>
      </c>
      <c r="J25" s="76">
        <v>353832135</v>
      </c>
      <c r="K25" s="77">
        <v>38430922</v>
      </c>
      <c r="L25" s="77">
        <f t="shared" si="2"/>
        <v>392263057</v>
      </c>
      <c r="M25" s="39">
        <f t="shared" si="3"/>
        <v>0.21038760285720723</v>
      </c>
      <c r="N25" s="104">
        <v>336166917</v>
      </c>
      <c r="O25" s="105">
        <v>79264938</v>
      </c>
      <c r="P25" s="106">
        <f t="shared" si="4"/>
        <v>415431855</v>
      </c>
      <c r="Q25" s="39">
        <f t="shared" si="5"/>
        <v>0.2228140289131864</v>
      </c>
      <c r="R25" s="104">
        <v>0</v>
      </c>
      <c r="S25" s="106">
        <v>0</v>
      </c>
      <c r="T25" s="106">
        <f t="shared" si="6"/>
        <v>0</v>
      </c>
      <c r="U25" s="39">
        <f t="shared" si="7"/>
        <v>0</v>
      </c>
      <c r="V25" s="104">
        <v>0</v>
      </c>
      <c r="W25" s="106">
        <v>0</v>
      </c>
      <c r="X25" s="106">
        <f t="shared" si="8"/>
        <v>0</v>
      </c>
      <c r="Y25" s="39">
        <f t="shared" si="9"/>
        <v>0</v>
      </c>
      <c r="Z25" s="76">
        <f t="shared" si="10"/>
        <v>689999052</v>
      </c>
      <c r="AA25" s="77">
        <f t="shared" si="11"/>
        <v>117695860</v>
      </c>
      <c r="AB25" s="77">
        <f t="shared" si="12"/>
        <v>807694912</v>
      </c>
      <c r="AC25" s="39">
        <f t="shared" si="13"/>
        <v>0.43320163177039367</v>
      </c>
      <c r="AD25" s="76">
        <v>254810952</v>
      </c>
      <c r="AE25" s="77">
        <v>132023066</v>
      </c>
      <c r="AF25" s="77">
        <f t="shared" si="14"/>
        <v>386834018</v>
      </c>
      <c r="AG25" s="39">
        <f t="shared" si="15"/>
        <v>0.3366289485300803</v>
      </c>
      <c r="AH25" s="39">
        <f t="shared" si="16"/>
        <v>0.07392792688671967</v>
      </c>
      <c r="AI25" s="12">
        <v>2051285500</v>
      </c>
      <c r="AJ25" s="12">
        <v>1881367500</v>
      </c>
      <c r="AK25" s="12">
        <v>690522081</v>
      </c>
      <c r="AL25" s="12"/>
    </row>
    <row r="26" spans="1:38" s="13" customFormat="1" ht="12.75">
      <c r="A26" s="29" t="s">
        <v>96</v>
      </c>
      <c r="B26" s="59" t="s">
        <v>412</v>
      </c>
      <c r="C26" s="131" t="s">
        <v>413</v>
      </c>
      <c r="D26" s="76">
        <v>139112687</v>
      </c>
      <c r="E26" s="77">
        <v>114595979</v>
      </c>
      <c r="F26" s="78">
        <f t="shared" si="0"/>
        <v>253708666</v>
      </c>
      <c r="G26" s="76">
        <v>139112687</v>
      </c>
      <c r="H26" s="77">
        <v>114595979</v>
      </c>
      <c r="I26" s="79">
        <f t="shared" si="1"/>
        <v>253708666</v>
      </c>
      <c r="J26" s="76">
        <v>19361386</v>
      </c>
      <c r="K26" s="77">
        <v>8406116</v>
      </c>
      <c r="L26" s="77">
        <f t="shared" si="2"/>
        <v>27767502</v>
      </c>
      <c r="M26" s="39">
        <f t="shared" si="3"/>
        <v>0.10944640732138018</v>
      </c>
      <c r="N26" s="104">
        <v>19689909</v>
      </c>
      <c r="O26" s="105">
        <v>8489414</v>
      </c>
      <c r="P26" s="106">
        <f t="shared" si="4"/>
        <v>28179323</v>
      </c>
      <c r="Q26" s="39">
        <f t="shared" si="5"/>
        <v>0.11106961163084592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39051295</v>
      </c>
      <c r="AA26" s="77">
        <f t="shared" si="11"/>
        <v>16895530</v>
      </c>
      <c r="AB26" s="77">
        <f t="shared" si="12"/>
        <v>55946825</v>
      </c>
      <c r="AC26" s="39">
        <f t="shared" si="13"/>
        <v>0.22051601895222608</v>
      </c>
      <c r="AD26" s="76">
        <v>18978576</v>
      </c>
      <c r="AE26" s="77">
        <v>8649031</v>
      </c>
      <c r="AF26" s="77">
        <f t="shared" si="14"/>
        <v>27627607</v>
      </c>
      <c r="AG26" s="39">
        <f t="shared" si="15"/>
        <v>0.23561909290009286</v>
      </c>
      <c r="AH26" s="39">
        <f t="shared" si="16"/>
        <v>0.019969735344794737</v>
      </c>
      <c r="AI26" s="12">
        <v>196983506</v>
      </c>
      <c r="AJ26" s="12">
        <v>196983506</v>
      </c>
      <c r="AK26" s="12">
        <v>46413075</v>
      </c>
      <c r="AL26" s="12"/>
    </row>
    <row r="27" spans="1:38" s="13" customFormat="1" ht="12.75">
      <c r="A27" s="29" t="s">
        <v>115</v>
      </c>
      <c r="B27" s="59" t="s">
        <v>414</v>
      </c>
      <c r="C27" s="131" t="s">
        <v>415</v>
      </c>
      <c r="D27" s="76">
        <v>503955591</v>
      </c>
      <c r="E27" s="77">
        <v>270921075</v>
      </c>
      <c r="F27" s="78">
        <f t="shared" si="0"/>
        <v>774876666</v>
      </c>
      <c r="G27" s="76">
        <v>503955591</v>
      </c>
      <c r="H27" s="77">
        <v>270921075</v>
      </c>
      <c r="I27" s="79">
        <f t="shared" si="1"/>
        <v>774876666</v>
      </c>
      <c r="J27" s="76">
        <v>73462639</v>
      </c>
      <c r="K27" s="77">
        <v>23345708</v>
      </c>
      <c r="L27" s="77">
        <f t="shared" si="2"/>
        <v>96808347</v>
      </c>
      <c r="M27" s="39">
        <f t="shared" si="3"/>
        <v>0.12493387818700943</v>
      </c>
      <c r="N27" s="104">
        <v>88458830</v>
      </c>
      <c r="O27" s="105">
        <v>25740643</v>
      </c>
      <c r="P27" s="106">
        <f t="shared" si="4"/>
        <v>114199473</v>
      </c>
      <c r="Q27" s="39">
        <f t="shared" si="5"/>
        <v>0.1473776124780095</v>
      </c>
      <c r="R27" s="104">
        <v>0</v>
      </c>
      <c r="S27" s="106">
        <v>0</v>
      </c>
      <c r="T27" s="106">
        <f t="shared" si="6"/>
        <v>0</v>
      </c>
      <c r="U27" s="39">
        <f t="shared" si="7"/>
        <v>0</v>
      </c>
      <c r="V27" s="104">
        <v>0</v>
      </c>
      <c r="W27" s="106">
        <v>0</v>
      </c>
      <c r="X27" s="106">
        <f t="shared" si="8"/>
        <v>0</v>
      </c>
      <c r="Y27" s="39">
        <f t="shared" si="9"/>
        <v>0</v>
      </c>
      <c r="Z27" s="76">
        <f t="shared" si="10"/>
        <v>161921469</v>
      </c>
      <c r="AA27" s="77">
        <f t="shared" si="11"/>
        <v>49086351</v>
      </c>
      <c r="AB27" s="77">
        <f t="shared" si="12"/>
        <v>211007820</v>
      </c>
      <c r="AC27" s="39">
        <f t="shared" si="13"/>
        <v>0.2723114906650189</v>
      </c>
      <c r="AD27" s="76">
        <v>95808512</v>
      </c>
      <c r="AE27" s="77">
        <v>48159534</v>
      </c>
      <c r="AF27" s="77">
        <f t="shared" si="14"/>
        <v>143968046</v>
      </c>
      <c r="AG27" s="39">
        <f t="shared" si="15"/>
        <v>0.4424633711625658</v>
      </c>
      <c r="AH27" s="39">
        <f t="shared" si="16"/>
        <v>-0.20677208468884822</v>
      </c>
      <c r="AI27" s="12">
        <v>571811760</v>
      </c>
      <c r="AJ27" s="12">
        <v>571811760</v>
      </c>
      <c r="AK27" s="12">
        <v>253005759</v>
      </c>
      <c r="AL27" s="12"/>
    </row>
    <row r="28" spans="1:38" s="55" customFormat="1" ht="12.75">
      <c r="A28" s="60"/>
      <c r="B28" s="61" t="s">
        <v>416</v>
      </c>
      <c r="C28" s="135"/>
      <c r="D28" s="80">
        <f>SUM(D22:D27)</f>
        <v>2390753227</v>
      </c>
      <c r="E28" s="81">
        <f>SUM(E22:E27)</f>
        <v>887941696</v>
      </c>
      <c r="F28" s="89">
        <f t="shared" si="0"/>
        <v>3278694923</v>
      </c>
      <c r="G28" s="80">
        <f>SUM(G22:G27)</f>
        <v>2390753227</v>
      </c>
      <c r="H28" s="81">
        <f>SUM(H22:H27)</f>
        <v>887941696</v>
      </c>
      <c r="I28" s="82">
        <f t="shared" si="1"/>
        <v>3278694923</v>
      </c>
      <c r="J28" s="80">
        <f>SUM(J22:J27)</f>
        <v>494550072</v>
      </c>
      <c r="K28" s="81">
        <f>SUM(K22:K27)</f>
        <v>90218848</v>
      </c>
      <c r="L28" s="81">
        <f t="shared" si="2"/>
        <v>584768920</v>
      </c>
      <c r="M28" s="43">
        <f t="shared" si="3"/>
        <v>0.17835417253915697</v>
      </c>
      <c r="N28" s="110">
        <f>SUM(N22:N27)</f>
        <v>507036607</v>
      </c>
      <c r="O28" s="111">
        <f>SUM(O22:O27)</f>
        <v>138688778</v>
      </c>
      <c r="P28" s="112">
        <f t="shared" si="4"/>
        <v>645725385</v>
      </c>
      <c r="Q28" s="43">
        <f t="shared" si="5"/>
        <v>0.19694585808220377</v>
      </c>
      <c r="R28" s="110">
        <f>SUM(R22:R27)</f>
        <v>0</v>
      </c>
      <c r="S28" s="112">
        <f>SUM(S22:S27)</f>
        <v>0</v>
      </c>
      <c r="T28" s="112">
        <f t="shared" si="6"/>
        <v>0</v>
      </c>
      <c r="U28" s="43">
        <f t="shared" si="7"/>
        <v>0</v>
      </c>
      <c r="V28" s="110">
        <f>SUM(V22:V27)</f>
        <v>0</v>
      </c>
      <c r="W28" s="112">
        <f>SUM(W22:W27)</f>
        <v>0</v>
      </c>
      <c r="X28" s="112">
        <f t="shared" si="8"/>
        <v>0</v>
      </c>
      <c r="Y28" s="43">
        <f t="shared" si="9"/>
        <v>0</v>
      </c>
      <c r="Z28" s="80">
        <f t="shared" si="10"/>
        <v>1001586679</v>
      </c>
      <c r="AA28" s="81">
        <f t="shared" si="11"/>
        <v>228907626</v>
      </c>
      <c r="AB28" s="81">
        <f t="shared" si="12"/>
        <v>1230494305</v>
      </c>
      <c r="AC28" s="43">
        <f t="shared" si="13"/>
        <v>0.37530003062136075</v>
      </c>
      <c r="AD28" s="80">
        <f>SUM(AD22:AD27)</f>
        <v>407484799</v>
      </c>
      <c r="AE28" s="81">
        <f>SUM(AE22:AE27)</f>
        <v>205987633</v>
      </c>
      <c r="AF28" s="81">
        <f t="shared" si="14"/>
        <v>613472432</v>
      </c>
      <c r="AG28" s="43">
        <f t="shared" si="15"/>
        <v>0.3527752188491658</v>
      </c>
      <c r="AH28" s="43">
        <f t="shared" si="16"/>
        <v>0.05257441299334542</v>
      </c>
      <c r="AI28" s="62">
        <f>SUM(AI22:AI27)</f>
        <v>3140969478</v>
      </c>
      <c r="AJ28" s="62">
        <f>SUM(AJ22:AJ27)</f>
        <v>2971051478</v>
      </c>
      <c r="AK28" s="62">
        <f>SUM(AK22:AK27)</f>
        <v>1108056195</v>
      </c>
      <c r="AL28" s="62"/>
    </row>
    <row r="29" spans="1:38" s="13" customFormat="1" ht="12.75">
      <c r="A29" s="29" t="s">
        <v>96</v>
      </c>
      <c r="B29" s="59" t="s">
        <v>417</v>
      </c>
      <c r="C29" s="131" t="s">
        <v>418</v>
      </c>
      <c r="D29" s="76">
        <v>177863037</v>
      </c>
      <c r="E29" s="77">
        <v>363806</v>
      </c>
      <c r="F29" s="78">
        <f t="shared" si="0"/>
        <v>178226843</v>
      </c>
      <c r="G29" s="76">
        <v>177863037</v>
      </c>
      <c r="H29" s="77">
        <v>363806</v>
      </c>
      <c r="I29" s="79">
        <f t="shared" si="1"/>
        <v>178226843</v>
      </c>
      <c r="J29" s="76">
        <v>37870738</v>
      </c>
      <c r="K29" s="77">
        <v>1375127</v>
      </c>
      <c r="L29" s="77">
        <f t="shared" si="2"/>
        <v>39245865</v>
      </c>
      <c r="M29" s="39">
        <f t="shared" si="3"/>
        <v>0.22020176276140402</v>
      </c>
      <c r="N29" s="104">
        <v>34637011</v>
      </c>
      <c r="O29" s="105">
        <v>5099041</v>
      </c>
      <c r="P29" s="106">
        <f t="shared" si="4"/>
        <v>39736052</v>
      </c>
      <c r="Q29" s="39">
        <f t="shared" si="5"/>
        <v>0.2229521172632789</v>
      </c>
      <c r="R29" s="104">
        <v>0</v>
      </c>
      <c r="S29" s="106">
        <v>0</v>
      </c>
      <c r="T29" s="106">
        <f t="shared" si="6"/>
        <v>0</v>
      </c>
      <c r="U29" s="39">
        <f t="shared" si="7"/>
        <v>0</v>
      </c>
      <c r="V29" s="104">
        <v>0</v>
      </c>
      <c r="W29" s="106">
        <v>0</v>
      </c>
      <c r="X29" s="106">
        <f t="shared" si="8"/>
        <v>0</v>
      </c>
      <c r="Y29" s="39">
        <f t="shared" si="9"/>
        <v>0</v>
      </c>
      <c r="Z29" s="76">
        <f t="shared" si="10"/>
        <v>72507749</v>
      </c>
      <c r="AA29" s="77">
        <f t="shared" si="11"/>
        <v>6474168</v>
      </c>
      <c r="AB29" s="77">
        <f t="shared" si="12"/>
        <v>78981917</v>
      </c>
      <c r="AC29" s="39">
        <f t="shared" si="13"/>
        <v>0.4431538800246829</v>
      </c>
      <c r="AD29" s="76">
        <v>67422614</v>
      </c>
      <c r="AE29" s="77">
        <v>379659</v>
      </c>
      <c r="AF29" s="77">
        <f t="shared" si="14"/>
        <v>67802273</v>
      </c>
      <c r="AG29" s="39">
        <f t="shared" si="15"/>
        <v>0.3575305947559835</v>
      </c>
      <c r="AH29" s="39">
        <f t="shared" si="16"/>
        <v>-0.4139421845046404</v>
      </c>
      <c r="AI29" s="12">
        <v>259252272</v>
      </c>
      <c r="AJ29" s="12">
        <v>259252272</v>
      </c>
      <c r="AK29" s="12">
        <v>92690619</v>
      </c>
      <c r="AL29" s="12"/>
    </row>
    <row r="30" spans="1:38" s="13" customFormat="1" ht="12.75">
      <c r="A30" s="29" t="s">
        <v>96</v>
      </c>
      <c r="B30" s="59" t="s">
        <v>419</v>
      </c>
      <c r="C30" s="131" t="s">
        <v>420</v>
      </c>
      <c r="D30" s="76">
        <v>246260132</v>
      </c>
      <c r="E30" s="77">
        <v>55578046</v>
      </c>
      <c r="F30" s="78">
        <f t="shared" si="0"/>
        <v>301838178</v>
      </c>
      <c r="G30" s="76">
        <v>246260132</v>
      </c>
      <c r="H30" s="77">
        <v>55578046</v>
      </c>
      <c r="I30" s="79">
        <f t="shared" si="1"/>
        <v>301838178</v>
      </c>
      <c r="J30" s="76">
        <v>51948088</v>
      </c>
      <c r="K30" s="77">
        <v>17786988</v>
      </c>
      <c r="L30" s="77">
        <f t="shared" si="2"/>
        <v>69735076</v>
      </c>
      <c r="M30" s="39">
        <f t="shared" si="3"/>
        <v>0.2310346440005346</v>
      </c>
      <c r="N30" s="104">
        <v>52566021</v>
      </c>
      <c r="O30" s="105">
        <v>24107448</v>
      </c>
      <c r="P30" s="106">
        <f t="shared" si="4"/>
        <v>76673469</v>
      </c>
      <c r="Q30" s="39">
        <f t="shared" si="5"/>
        <v>0.2540217725539014</v>
      </c>
      <c r="R30" s="104">
        <v>0</v>
      </c>
      <c r="S30" s="106">
        <v>0</v>
      </c>
      <c r="T30" s="106">
        <f t="shared" si="6"/>
        <v>0</v>
      </c>
      <c r="U30" s="39">
        <f t="shared" si="7"/>
        <v>0</v>
      </c>
      <c r="V30" s="104">
        <v>0</v>
      </c>
      <c r="W30" s="106">
        <v>0</v>
      </c>
      <c r="X30" s="106">
        <f t="shared" si="8"/>
        <v>0</v>
      </c>
      <c r="Y30" s="39">
        <f t="shared" si="9"/>
        <v>0</v>
      </c>
      <c r="Z30" s="76">
        <f t="shared" si="10"/>
        <v>104514109</v>
      </c>
      <c r="AA30" s="77">
        <f t="shared" si="11"/>
        <v>41894436</v>
      </c>
      <c r="AB30" s="77">
        <f t="shared" si="12"/>
        <v>146408545</v>
      </c>
      <c r="AC30" s="39">
        <f t="shared" si="13"/>
        <v>0.485056416554436</v>
      </c>
      <c r="AD30" s="76">
        <v>55416981</v>
      </c>
      <c r="AE30" s="77">
        <v>21978067</v>
      </c>
      <c r="AF30" s="77">
        <f t="shared" si="14"/>
        <v>77395048</v>
      </c>
      <c r="AG30" s="39">
        <f t="shared" si="15"/>
        <v>0.30130986138132626</v>
      </c>
      <c r="AH30" s="39">
        <f t="shared" si="16"/>
        <v>-0.009323322598107309</v>
      </c>
      <c r="AI30" s="12">
        <v>418626282</v>
      </c>
      <c r="AJ30" s="12">
        <v>418626282</v>
      </c>
      <c r="AK30" s="12">
        <v>126136227</v>
      </c>
      <c r="AL30" s="12"/>
    </row>
    <row r="31" spans="1:38" s="13" customFormat="1" ht="12.75">
      <c r="A31" s="29" t="s">
        <v>96</v>
      </c>
      <c r="B31" s="59" t="s">
        <v>421</v>
      </c>
      <c r="C31" s="131" t="s">
        <v>422</v>
      </c>
      <c r="D31" s="76">
        <v>98813411</v>
      </c>
      <c r="E31" s="77">
        <v>16859200</v>
      </c>
      <c r="F31" s="79">
        <f t="shared" si="0"/>
        <v>115672611</v>
      </c>
      <c r="G31" s="76">
        <v>98813411</v>
      </c>
      <c r="H31" s="77">
        <v>16859200</v>
      </c>
      <c r="I31" s="79">
        <f t="shared" si="1"/>
        <v>115672611</v>
      </c>
      <c r="J31" s="76">
        <v>15277830</v>
      </c>
      <c r="K31" s="77">
        <v>0</v>
      </c>
      <c r="L31" s="77">
        <f t="shared" si="2"/>
        <v>15277830</v>
      </c>
      <c r="M31" s="39">
        <f t="shared" si="3"/>
        <v>0.13207819783716995</v>
      </c>
      <c r="N31" s="104">
        <v>18241472</v>
      </c>
      <c r="O31" s="105">
        <v>0</v>
      </c>
      <c r="P31" s="106">
        <f t="shared" si="4"/>
        <v>18241472</v>
      </c>
      <c r="Q31" s="39">
        <f t="shared" si="5"/>
        <v>0.1576991462568438</v>
      </c>
      <c r="R31" s="104">
        <v>0</v>
      </c>
      <c r="S31" s="106">
        <v>0</v>
      </c>
      <c r="T31" s="106">
        <f t="shared" si="6"/>
        <v>0</v>
      </c>
      <c r="U31" s="39">
        <f t="shared" si="7"/>
        <v>0</v>
      </c>
      <c r="V31" s="104">
        <v>0</v>
      </c>
      <c r="W31" s="106">
        <v>0</v>
      </c>
      <c r="X31" s="106">
        <f t="shared" si="8"/>
        <v>0</v>
      </c>
      <c r="Y31" s="39">
        <f t="shared" si="9"/>
        <v>0</v>
      </c>
      <c r="Z31" s="76">
        <f t="shared" si="10"/>
        <v>33519302</v>
      </c>
      <c r="AA31" s="77">
        <f t="shared" si="11"/>
        <v>0</v>
      </c>
      <c r="AB31" s="77">
        <f t="shared" si="12"/>
        <v>33519302</v>
      </c>
      <c r="AC31" s="39">
        <f t="shared" si="13"/>
        <v>0.28977734409401373</v>
      </c>
      <c r="AD31" s="76">
        <v>22171217</v>
      </c>
      <c r="AE31" s="77">
        <v>3920422</v>
      </c>
      <c r="AF31" s="77">
        <f t="shared" si="14"/>
        <v>26091639</v>
      </c>
      <c r="AG31" s="39">
        <f t="shared" si="15"/>
        <v>0.432687838225062</v>
      </c>
      <c r="AH31" s="39">
        <f t="shared" si="16"/>
        <v>-0.3008690638407192</v>
      </c>
      <c r="AI31" s="12">
        <v>118152096</v>
      </c>
      <c r="AJ31" s="12">
        <v>118152096</v>
      </c>
      <c r="AK31" s="12">
        <v>51122975</v>
      </c>
      <c r="AL31" s="12"/>
    </row>
    <row r="32" spans="1:38" s="13" customFormat="1" ht="12.75">
      <c r="A32" s="29" t="s">
        <v>96</v>
      </c>
      <c r="B32" s="59" t="s">
        <v>423</v>
      </c>
      <c r="C32" s="131" t="s">
        <v>424</v>
      </c>
      <c r="D32" s="76">
        <v>212526360</v>
      </c>
      <c r="E32" s="77">
        <v>33315200</v>
      </c>
      <c r="F32" s="78">
        <f t="shared" si="0"/>
        <v>245841560</v>
      </c>
      <c r="G32" s="76">
        <v>212526360</v>
      </c>
      <c r="H32" s="77">
        <v>33315200</v>
      </c>
      <c r="I32" s="79">
        <f t="shared" si="1"/>
        <v>245841560</v>
      </c>
      <c r="J32" s="76">
        <v>43749966</v>
      </c>
      <c r="K32" s="77">
        <v>5425544</v>
      </c>
      <c r="L32" s="77">
        <f t="shared" si="2"/>
        <v>49175510</v>
      </c>
      <c r="M32" s="39">
        <f t="shared" si="3"/>
        <v>0.20002927902019496</v>
      </c>
      <c r="N32" s="104">
        <v>40811561</v>
      </c>
      <c r="O32" s="105">
        <v>8384941</v>
      </c>
      <c r="P32" s="106">
        <f t="shared" si="4"/>
        <v>49196502</v>
      </c>
      <c r="Q32" s="39">
        <f t="shared" si="5"/>
        <v>0.20011466734916586</v>
      </c>
      <c r="R32" s="104">
        <v>0</v>
      </c>
      <c r="S32" s="106">
        <v>0</v>
      </c>
      <c r="T32" s="106">
        <f t="shared" si="6"/>
        <v>0</v>
      </c>
      <c r="U32" s="39">
        <f t="shared" si="7"/>
        <v>0</v>
      </c>
      <c r="V32" s="104">
        <v>0</v>
      </c>
      <c r="W32" s="106">
        <v>0</v>
      </c>
      <c r="X32" s="106">
        <f t="shared" si="8"/>
        <v>0</v>
      </c>
      <c r="Y32" s="39">
        <f t="shared" si="9"/>
        <v>0</v>
      </c>
      <c r="Z32" s="76">
        <f t="shared" si="10"/>
        <v>84561527</v>
      </c>
      <c r="AA32" s="77">
        <f t="shared" si="11"/>
        <v>13810485</v>
      </c>
      <c r="AB32" s="77">
        <f t="shared" si="12"/>
        <v>98372012</v>
      </c>
      <c r="AC32" s="39">
        <f t="shared" si="13"/>
        <v>0.4001439463693608</v>
      </c>
      <c r="AD32" s="76">
        <v>28116174</v>
      </c>
      <c r="AE32" s="77">
        <v>6220522</v>
      </c>
      <c r="AF32" s="77">
        <f t="shared" si="14"/>
        <v>34336696</v>
      </c>
      <c r="AG32" s="39">
        <f t="shared" si="15"/>
        <v>0.3752759758169757</v>
      </c>
      <c r="AH32" s="39">
        <f t="shared" si="16"/>
        <v>0.43276749749014876</v>
      </c>
      <c r="AI32" s="12">
        <v>209679151</v>
      </c>
      <c r="AJ32" s="12">
        <v>209679151</v>
      </c>
      <c r="AK32" s="12">
        <v>78687548</v>
      </c>
      <c r="AL32" s="12"/>
    </row>
    <row r="33" spans="1:38" s="13" customFormat="1" ht="12.75">
      <c r="A33" s="29" t="s">
        <v>96</v>
      </c>
      <c r="B33" s="59" t="s">
        <v>425</v>
      </c>
      <c r="C33" s="131" t="s">
        <v>426</v>
      </c>
      <c r="D33" s="76">
        <v>178933143</v>
      </c>
      <c r="E33" s="77">
        <v>28863736</v>
      </c>
      <c r="F33" s="78">
        <f t="shared" si="0"/>
        <v>207796879</v>
      </c>
      <c r="G33" s="76">
        <v>178933143</v>
      </c>
      <c r="H33" s="77">
        <v>28863736</v>
      </c>
      <c r="I33" s="79">
        <f t="shared" si="1"/>
        <v>207796879</v>
      </c>
      <c r="J33" s="76">
        <v>49125980</v>
      </c>
      <c r="K33" s="77">
        <v>0</v>
      </c>
      <c r="L33" s="77">
        <f t="shared" si="2"/>
        <v>49125980</v>
      </c>
      <c r="M33" s="39">
        <f t="shared" si="3"/>
        <v>0.2364134641309988</v>
      </c>
      <c r="N33" s="104">
        <v>40071865</v>
      </c>
      <c r="O33" s="105">
        <v>1218810</v>
      </c>
      <c r="P33" s="106">
        <f t="shared" si="4"/>
        <v>41290675</v>
      </c>
      <c r="Q33" s="39">
        <f t="shared" si="5"/>
        <v>0.19870690646898503</v>
      </c>
      <c r="R33" s="104">
        <v>0</v>
      </c>
      <c r="S33" s="106">
        <v>0</v>
      </c>
      <c r="T33" s="106">
        <f t="shared" si="6"/>
        <v>0</v>
      </c>
      <c r="U33" s="39">
        <f t="shared" si="7"/>
        <v>0</v>
      </c>
      <c r="V33" s="104">
        <v>0</v>
      </c>
      <c r="W33" s="106">
        <v>0</v>
      </c>
      <c r="X33" s="106">
        <f t="shared" si="8"/>
        <v>0</v>
      </c>
      <c r="Y33" s="39">
        <f t="shared" si="9"/>
        <v>0</v>
      </c>
      <c r="Z33" s="76">
        <f t="shared" si="10"/>
        <v>89197845</v>
      </c>
      <c r="AA33" s="77">
        <f t="shared" si="11"/>
        <v>1218810</v>
      </c>
      <c r="AB33" s="77">
        <f t="shared" si="12"/>
        <v>90416655</v>
      </c>
      <c r="AC33" s="39">
        <f t="shared" si="13"/>
        <v>0.4351203705999838</v>
      </c>
      <c r="AD33" s="76">
        <v>39502109</v>
      </c>
      <c r="AE33" s="77">
        <v>3329311</v>
      </c>
      <c r="AF33" s="77">
        <f t="shared" si="14"/>
        <v>42831420</v>
      </c>
      <c r="AG33" s="39">
        <f t="shared" si="15"/>
        <v>0.8742477092975875</v>
      </c>
      <c r="AH33" s="39">
        <f t="shared" si="16"/>
        <v>-0.0359723072454754</v>
      </c>
      <c r="AI33" s="12">
        <v>95713000</v>
      </c>
      <c r="AJ33" s="12">
        <v>95713000</v>
      </c>
      <c r="AK33" s="12">
        <v>83676871</v>
      </c>
      <c r="AL33" s="12"/>
    </row>
    <row r="34" spans="1:38" s="13" customFormat="1" ht="12.75">
      <c r="A34" s="29" t="s">
        <v>96</v>
      </c>
      <c r="B34" s="59" t="s">
        <v>427</v>
      </c>
      <c r="C34" s="131" t="s">
        <v>428</v>
      </c>
      <c r="D34" s="76">
        <v>545928258</v>
      </c>
      <c r="E34" s="77">
        <v>203996240</v>
      </c>
      <c r="F34" s="78">
        <f t="shared" si="0"/>
        <v>749924498</v>
      </c>
      <c r="G34" s="76">
        <v>545928258</v>
      </c>
      <c r="H34" s="77">
        <v>203996240</v>
      </c>
      <c r="I34" s="79">
        <f t="shared" si="1"/>
        <v>749924498</v>
      </c>
      <c r="J34" s="76">
        <v>86874238</v>
      </c>
      <c r="K34" s="77">
        <v>18732812</v>
      </c>
      <c r="L34" s="77">
        <f t="shared" si="2"/>
        <v>105607050</v>
      </c>
      <c r="M34" s="39">
        <f t="shared" si="3"/>
        <v>0.1408235766155755</v>
      </c>
      <c r="N34" s="104">
        <v>111457082</v>
      </c>
      <c r="O34" s="105">
        <v>41831883</v>
      </c>
      <c r="P34" s="106">
        <f t="shared" si="4"/>
        <v>153288965</v>
      </c>
      <c r="Q34" s="39">
        <f t="shared" si="5"/>
        <v>0.2044058640687319</v>
      </c>
      <c r="R34" s="104">
        <v>0</v>
      </c>
      <c r="S34" s="106">
        <v>0</v>
      </c>
      <c r="T34" s="106">
        <f t="shared" si="6"/>
        <v>0</v>
      </c>
      <c r="U34" s="39">
        <f t="shared" si="7"/>
        <v>0</v>
      </c>
      <c r="V34" s="104">
        <v>0</v>
      </c>
      <c r="W34" s="106">
        <v>0</v>
      </c>
      <c r="X34" s="106">
        <f t="shared" si="8"/>
        <v>0</v>
      </c>
      <c r="Y34" s="39">
        <f t="shared" si="9"/>
        <v>0</v>
      </c>
      <c r="Z34" s="76">
        <f t="shared" si="10"/>
        <v>198331320</v>
      </c>
      <c r="AA34" s="77">
        <f t="shared" si="11"/>
        <v>60564695</v>
      </c>
      <c r="AB34" s="77">
        <f t="shared" si="12"/>
        <v>258896015</v>
      </c>
      <c r="AC34" s="39">
        <f t="shared" si="13"/>
        <v>0.3452294406843074</v>
      </c>
      <c r="AD34" s="76">
        <v>71983970</v>
      </c>
      <c r="AE34" s="77">
        <v>64970812</v>
      </c>
      <c r="AF34" s="77">
        <f t="shared" si="14"/>
        <v>136954782</v>
      </c>
      <c r="AG34" s="39">
        <f t="shared" si="15"/>
        <v>0.3813324138801084</v>
      </c>
      <c r="AH34" s="39">
        <f t="shared" si="16"/>
        <v>0.1192669782059892</v>
      </c>
      <c r="AI34" s="12">
        <v>656451012</v>
      </c>
      <c r="AJ34" s="12">
        <v>656451012</v>
      </c>
      <c r="AK34" s="12">
        <v>250326049</v>
      </c>
      <c r="AL34" s="12"/>
    </row>
    <row r="35" spans="1:38" s="13" customFormat="1" ht="12.75">
      <c r="A35" s="29" t="s">
        <v>115</v>
      </c>
      <c r="B35" s="59" t="s">
        <v>429</v>
      </c>
      <c r="C35" s="131" t="s">
        <v>430</v>
      </c>
      <c r="D35" s="76">
        <v>113209002</v>
      </c>
      <c r="E35" s="77">
        <v>18603000</v>
      </c>
      <c r="F35" s="78">
        <f t="shared" si="0"/>
        <v>131812002</v>
      </c>
      <c r="G35" s="76">
        <v>113209002</v>
      </c>
      <c r="H35" s="77">
        <v>18603000</v>
      </c>
      <c r="I35" s="79">
        <f t="shared" si="1"/>
        <v>131812002</v>
      </c>
      <c r="J35" s="76">
        <v>23763213</v>
      </c>
      <c r="K35" s="77">
        <v>1090410</v>
      </c>
      <c r="L35" s="77">
        <f t="shared" si="2"/>
        <v>24853623</v>
      </c>
      <c r="M35" s="39">
        <f t="shared" si="3"/>
        <v>0.18855356585813787</v>
      </c>
      <c r="N35" s="104">
        <v>27661198</v>
      </c>
      <c r="O35" s="105">
        <v>3754074</v>
      </c>
      <c r="P35" s="106">
        <f t="shared" si="4"/>
        <v>31415272</v>
      </c>
      <c r="Q35" s="39">
        <f t="shared" si="5"/>
        <v>0.2383339265266603</v>
      </c>
      <c r="R35" s="104">
        <v>0</v>
      </c>
      <c r="S35" s="106">
        <v>0</v>
      </c>
      <c r="T35" s="106">
        <f t="shared" si="6"/>
        <v>0</v>
      </c>
      <c r="U35" s="39">
        <f t="shared" si="7"/>
        <v>0</v>
      </c>
      <c r="V35" s="104">
        <v>0</v>
      </c>
      <c r="W35" s="106">
        <v>0</v>
      </c>
      <c r="X35" s="106">
        <f t="shared" si="8"/>
        <v>0</v>
      </c>
      <c r="Y35" s="39">
        <f t="shared" si="9"/>
        <v>0</v>
      </c>
      <c r="Z35" s="76">
        <f t="shared" si="10"/>
        <v>51424411</v>
      </c>
      <c r="AA35" s="77">
        <f t="shared" si="11"/>
        <v>4844484</v>
      </c>
      <c r="AB35" s="77">
        <f t="shared" si="12"/>
        <v>56268895</v>
      </c>
      <c r="AC35" s="39">
        <f t="shared" si="13"/>
        <v>0.4268874923847982</v>
      </c>
      <c r="AD35" s="76">
        <v>19488189</v>
      </c>
      <c r="AE35" s="77">
        <v>53245</v>
      </c>
      <c r="AF35" s="77">
        <f t="shared" si="14"/>
        <v>19541434</v>
      </c>
      <c r="AG35" s="39">
        <f t="shared" si="15"/>
        <v>0.2757658150541148</v>
      </c>
      <c r="AH35" s="39">
        <f t="shared" si="16"/>
        <v>0.6076236779757309</v>
      </c>
      <c r="AI35" s="12">
        <v>128087943</v>
      </c>
      <c r="AJ35" s="12">
        <v>128087943</v>
      </c>
      <c r="AK35" s="12">
        <v>35322276</v>
      </c>
      <c r="AL35" s="12"/>
    </row>
    <row r="36" spans="1:38" s="55" customFormat="1" ht="12.75">
      <c r="A36" s="60"/>
      <c r="B36" s="61" t="s">
        <v>431</v>
      </c>
      <c r="C36" s="135"/>
      <c r="D36" s="80">
        <f>SUM(D29:D35)</f>
        <v>1573533343</v>
      </c>
      <c r="E36" s="81">
        <f>SUM(E29:E35)</f>
        <v>357579228</v>
      </c>
      <c r="F36" s="89">
        <f t="shared" si="0"/>
        <v>1931112571</v>
      </c>
      <c r="G36" s="80">
        <f>SUM(G29:G35)</f>
        <v>1573533343</v>
      </c>
      <c r="H36" s="81">
        <f>SUM(H29:H35)</f>
        <v>357579228</v>
      </c>
      <c r="I36" s="82">
        <f t="shared" si="1"/>
        <v>1931112571</v>
      </c>
      <c r="J36" s="80">
        <f>SUM(J29:J35)</f>
        <v>308610053</v>
      </c>
      <c r="K36" s="81">
        <f>SUM(K29:K35)</f>
        <v>44410881</v>
      </c>
      <c r="L36" s="81">
        <f t="shared" si="2"/>
        <v>353020934</v>
      </c>
      <c r="M36" s="43">
        <f t="shared" si="3"/>
        <v>0.18280701979853664</v>
      </c>
      <c r="N36" s="110">
        <f>SUM(N29:N35)</f>
        <v>325446210</v>
      </c>
      <c r="O36" s="111">
        <f>SUM(O29:O35)</f>
        <v>84396197</v>
      </c>
      <c r="P36" s="112">
        <f t="shared" si="4"/>
        <v>409842407</v>
      </c>
      <c r="Q36" s="43">
        <f t="shared" si="5"/>
        <v>0.21223123558652449</v>
      </c>
      <c r="R36" s="110">
        <f>SUM(R29:R35)</f>
        <v>0</v>
      </c>
      <c r="S36" s="112">
        <f>SUM(S29:S35)</f>
        <v>0</v>
      </c>
      <c r="T36" s="112">
        <f t="shared" si="6"/>
        <v>0</v>
      </c>
      <c r="U36" s="43">
        <f t="shared" si="7"/>
        <v>0</v>
      </c>
      <c r="V36" s="110">
        <f>SUM(V29:V35)</f>
        <v>0</v>
      </c>
      <c r="W36" s="112">
        <f>SUM(W29:W35)</f>
        <v>0</v>
      </c>
      <c r="X36" s="112">
        <f t="shared" si="8"/>
        <v>0</v>
      </c>
      <c r="Y36" s="43">
        <f t="shared" si="9"/>
        <v>0</v>
      </c>
      <c r="Z36" s="80">
        <f t="shared" si="10"/>
        <v>634056263</v>
      </c>
      <c r="AA36" s="81">
        <f t="shared" si="11"/>
        <v>128807078</v>
      </c>
      <c r="AB36" s="81">
        <f t="shared" si="12"/>
        <v>762863341</v>
      </c>
      <c r="AC36" s="43">
        <f t="shared" si="13"/>
        <v>0.39503825538506115</v>
      </c>
      <c r="AD36" s="80">
        <f>SUM(AD29:AD35)</f>
        <v>304101254</v>
      </c>
      <c r="AE36" s="81">
        <f>SUM(AE29:AE35)</f>
        <v>100852038</v>
      </c>
      <c r="AF36" s="81">
        <f t="shared" si="14"/>
        <v>404953292</v>
      </c>
      <c r="AG36" s="43">
        <f t="shared" si="15"/>
        <v>0.38068776459324977</v>
      </c>
      <c r="AH36" s="43">
        <f t="shared" si="16"/>
        <v>0.012073281281042236</v>
      </c>
      <c r="AI36" s="62">
        <f>SUM(AI29:AI35)</f>
        <v>1885961756</v>
      </c>
      <c r="AJ36" s="62">
        <f>SUM(AJ29:AJ35)</f>
        <v>1885961756</v>
      </c>
      <c r="AK36" s="62">
        <f>SUM(AK29:AK35)</f>
        <v>717962565</v>
      </c>
      <c r="AL36" s="62"/>
    </row>
    <row r="37" spans="1:38" s="13" customFormat="1" ht="12.75">
      <c r="A37" s="29" t="s">
        <v>96</v>
      </c>
      <c r="B37" s="59" t="s">
        <v>432</v>
      </c>
      <c r="C37" s="131" t="s">
        <v>433</v>
      </c>
      <c r="D37" s="76">
        <v>106748274</v>
      </c>
      <c r="E37" s="77">
        <v>28209666</v>
      </c>
      <c r="F37" s="78">
        <f t="shared" si="0"/>
        <v>134957940</v>
      </c>
      <c r="G37" s="76">
        <v>106748274</v>
      </c>
      <c r="H37" s="77">
        <v>28209666</v>
      </c>
      <c r="I37" s="79">
        <f t="shared" si="1"/>
        <v>134957940</v>
      </c>
      <c r="J37" s="76">
        <v>22912362</v>
      </c>
      <c r="K37" s="77">
        <v>3856769</v>
      </c>
      <c r="L37" s="77">
        <f t="shared" si="2"/>
        <v>26769131</v>
      </c>
      <c r="M37" s="39">
        <f t="shared" si="3"/>
        <v>0.19835165681989514</v>
      </c>
      <c r="N37" s="104">
        <v>26877174</v>
      </c>
      <c r="O37" s="105">
        <v>1670344</v>
      </c>
      <c r="P37" s="106">
        <f t="shared" si="4"/>
        <v>28547518</v>
      </c>
      <c r="Q37" s="39">
        <f t="shared" si="5"/>
        <v>0.21152899933119904</v>
      </c>
      <c r="R37" s="104">
        <v>0</v>
      </c>
      <c r="S37" s="106">
        <v>0</v>
      </c>
      <c r="T37" s="106">
        <f t="shared" si="6"/>
        <v>0</v>
      </c>
      <c r="U37" s="39">
        <f t="shared" si="7"/>
        <v>0</v>
      </c>
      <c r="V37" s="104">
        <v>0</v>
      </c>
      <c r="W37" s="106">
        <v>0</v>
      </c>
      <c r="X37" s="106">
        <f t="shared" si="8"/>
        <v>0</v>
      </c>
      <c r="Y37" s="39">
        <f t="shared" si="9"/>
        <v>0</v>
      </c>
      <c r="Z37" s="76">
        <f t="shared" si="10"/>
        <v>49789536</v>
      </c>
      <c r="AA37" s="77">
        <f t="shared" si="11"/>
        <v>5527113</v>
      </c>
      <c r="AB37" s="77">
        <f t="shared" si="12"/>
        <v>55316649</v>
      </c>
      <c r="AC37" s="39">
        <f t="shared" si="13"/>
        <v>0.4098806561510942</v>
      </c>
      <c r="AD37" s="76">
        <v>27092500</v>
      </c>
      <c r="AE37" s="77">
        <v>2586432</v>
      </c>
      <c r="AF37" s="77">
        <f t="shared" si="14"/>
        <v>29678932</v>
      </c>
      <c r="AG37" s="39">
        <f t="shared" si="15"/>
        <v>0.37505671660945783</v>
      </c>
      <c r="AH37" s="39">
        <f t="shared" si="16"/>
        <v>-0.03812178955765655</v>
      </c>
      <c r="AI37" s="12">
        <v>147112990</v>
      </c>
      <c r="AJ37" s="12">
        <v>147112990</v>
      </c>
      <c r="AK37" s="12">
        <v>55175715</v>
      </c>
      <c r="AL37" s="12"/>
    </row>
    <row r="38" spans="1:38" s="13" customFormat="1" ht="12.75">
      <c r="A38" s="29" t="s">
        <v>96</v>
      </c>
      <c r="B38" s="59" t="s">
        <v>434</v>
      </c>
      <c r="C38" s="131" t="s">
        <v>435</v>
      </c>
      <c r="D38" s="76">
        <v>159220061</v>
      </c>
      <c r="E38" s="77">
        <v>109136000</v>
      </c>
      <c r="F38" s="78">
        <f t="shared" si="0"/>
        <v>268356061</v>
      </c>
      <c r="G38" s="76">
        <v>159220061</v>
      </c>
      <c r="H38" s="77">
        <v>109136000</v>
      </c>
      <c r="I38" s="79">
        <f t="shared" si="1"/>
        <v>268356061</v>
      </c>
      <c r="J38" s="76">
        <v>44579470</v>
      </c>
      <c r="K38" s="77">
        <v>6381758</v>
      </c>
      <c r="L38" s="77">
        <f t="shared" si="2"/>
        <v>50961228</v>
      </c>
      <c r="M38" s="39">
        <f t="shared" si="3"/>
        <v>0.1899015353336849</v>
      </c>
      <c r="N38" s="104">
        <v>44706192</v>
      </c>
      <c r="O38" s="105">
        <v>26029333</v>
      </c>
      <c r="P38" s="106">
        <f t="shared" si="4"/>
        <v>70735525</v>
      </c>
      <c r="Q38" s="39">
        <f t="shared" si="5"/>
        <v>0.26358832640638585</v>
      </c>
      <c r="R38" s="104">
        <v>0</v>
      </c>
      <c r="S38" s="106">
        <v>0</v>
      </c>
      <c r="T38" s="106">
        <f t="shared" si="6"/>
        <v>0</v>
      </c>
      <c r="U38" s="39">
        <f t="shared" si="7"/>
        <v>0</v>
      </c>
      <c r="V38" s="104">
        <v>0</v>
      </c>
      <c r="W38" s="106">
        <v>0</v>
      </c>
      <c r="X38" s="106">
        <f t="shared" si="8"/>
        <v>0</v>
      </c>
      <c r="Y38" s="39">
        <f t="shared" si="9"/>
        <v>0</v>
      </c>
      <c r="Z38" s="76">
        <f t="shared" si="10"/>
        <v>89285662</v>
      </c>
      <c r="AA38" s="77">
        <f t="shared" si="11"/>
        <v>32411091</v>
      </c>
      <c r="AB38" s="77">
        <f t="shared" si="12"/>
        <v>121696753</v>
      </c>
      <c r="AC38" s="39">
        <f t="shared" si="13"/>
        <v>0.4534898617400708</v>
      </c>
      <c r="AD38" s="76">
        <v>36784439</v>
      </c>
      <c r="AE38" s="77">
        <v>18827398</v>
      </c>
      <c r="AF38" s="77">
        <f t="shared" si="14"/>
        <v>55611837</v>
      </c>
      <c r="AG38" s="39">
        <f t="shared" si="15"/>
        <v>0.3790045508633152</v>
      </c>
      <c r="AH38" s="39">
        <f t="shared" si="16"/>
        <v>0.27195087980999433</v>
      </c>
      <c r="AI38" s="12">
        <v>314597671</v>
      </c>
      <c r="AJ38" s="12">
        <v>314597671</v>
      </c>
      <c r="AK38" s="12">
        <v>119233949</v>
      </c>
      <c r="AL38" s="12"/>
    </row>
    <row r="39" spans="1:38" s="13" customFormat="1" ht="12.75">
      <c r="A39" s="29" t="s">
        <v>96</v>
      </c>
      <c r="B39" s="59" t="s">
        <v>436</v>
      </c>
      <c r="C39" s="131" t="s">
        <v>437</v>
      </c>
      <c r="D39" s="76">
        <v>117859522</v>
      </c>
      <c r="E39" s="77">
        <v>100582200</v>
      </c>
      <c r="F39" s="78">
        <f t="shared" si="0"/>
        <v>218441722</v>
      </c>
      <c r="G39" s="76">
        <v>117859522</v>
      </c>
      <c r="H39" s="77">
        <v>100582200</v>
      </c>
      <c r="I39" s="79">
        <f t="shared" si="1"/>
        <v>218441722</v>
      </c>
      <c r="J39" s="76">
        <v>12674861</v>
      </c>
      <c r="K39" s="77">
        <v>15747051</v>
      </c>
      <c r="L39" s="77">
        <f t="shared" si="2"/>
        <v>28421912</v>
      </c>
      <c r="M39" s="39">
        <f t="shared" si="3"/>
        <v>0.13011210376742957</v>
      </c>
      <c r="N39" s="104">
        <v>12014251</v>
      </c>
      <c r="O39" s="105">
        <v>7654902</v>
      </c>
      <c r="P39" s="106">
        <f t="shared" si="4"/>
        <v>19669153</v>
      </c>
      <c r="Q39" s="39">
        <f t="shared" si="5"/>
        <v>0.09004302300821453</v>
      </c>
      <c r="R39" s="104">
        <v>0</v>
      </c>
      <c r="S39" s="106">
        <v>0</v>
      </c>
      <c r="T39" s="106">
        <f t="shared" si="6"/>
        <v>0</v>
      </c>
      <c r="U39" s="39">
        <f t="shared" si="7"/>
        <v>0</v>
      </c>
      <c r="V39" s="104">
        <v>0</v>
      </c>
      <c r="W39" s="106">
        <v>0</v>
      </c>
      <c r="X39" s="106">
        <f t="shared" si="8"/>
        <v>0</v>
      </c>
      <c r="Y39" s="39">
        <f t="shared" si="9"/>
        <v>0</v>
      </c>
      <c r="Z39" s="76">
        <f t="shared" si="10"/>
        <v>24689112</v>
      </c>
      <c r="AA39" s="77">
        <f t="shared" si="11"/>
        <v>23401953</v>
      </c>
      <c r="AB39" s="77">
        <f t="shared" si="12"/>
        <v>48091065</v>
      </c>
      <c r="AC39" s="39">
        <f t="shared" si="13"/>
        <v>0.22015512677564408</v>
      </c>
      <c r="AD39" s="76">
        <v>19238298</v>
      </c>
      <c r="AE39" s="77">
        <v>6525497</v>
      </c>
      <c r="AF39" s="77">
        <f t="shared" si="14"/>
        <v>25763795</v>
      </c>
      <c r="AG39" s="39">
        <f t="shared" si="15"/>
        <v>0.2855836625428315</v>
      </c>
      <c r="AH39" s="39">
        <f t="shared" si="16"/>
        <v>-0.2365583952208904</v>
      </c>
      <c r="AI39" s="12">
        <v>173289097</v>
      </c>
      <c r="AJ39" s="12">
        <v>173289097</v>
      </c>
      <c r="AK39" s="12">
        <v>49488535</v>
      </c>
      <c r="AL39" s="12"/>
    </row>
    <row r="40" spans="1:38" s="13" customFormat="1" ht="12.75">
      <c r="A40" s="29" t="s">
        <v>96</v>
      </c>
      <c r="B40" s="59" t="s">
        <v>438</v>
      </c>
      <c r="C40" s="131" t="s">
        <v>439</v>
      </c>
      <c r="D40" s="76">
        <v>51167749</v>
      </c>
      <c r="E40" s="77">
        <v>17199989</v>
      </c>
      <c r="F40" s="78">
        <f t="shared" si="0"/>
        <v>68367738</v>
      </c>
      <c r="G40" s="76">
        <v>51167749</v>
      </c>
      <c r="H40" s="77">
        <v>17199989</v>
      </c>
      <c r="I40" s="79">
        <f t="shared" si="1"/>
        <v>68367738</v>
      </c>
      <c r="J40" s="76">
        <v>9923137</v>
      </c>
      <c r="K40" s="77">
        <v>1372833</v>
      </c>
      <c r="L40" s="77">
        <f t="shared" si="2"/>
        <v>11295970</v>
      </c>
      <c r="M40" s="39">
        <f t="shared" si="3"/>
        <v>0.1652236907413845</v>
      </c>
      <c r="N40" s="104">
        <v>8161487</v>
      </c>
      <c r="O40" s="105">
        <v>628223</v>
      </c>
      <c r="P40" s="106">
        <f t="shared" si="4"/>
        <v>8789710</v>
      </c>
      <c r="Q40" s="39">
        <f t="shared" si="5"/>
        <v>0.12856517206990234</v>
      </c>
      <c r="R40" s="104">
        <v>0</v>
      </c>
      <c r="S40" s="106">
        <v>0</v>
      </c>
      <c r="T40" s="106">
        <f t="shared" si="6"/>
        <v>0</v>
      </c>
      <c r="U40" s="39">
        <f t="shared" si="7"/>
        <v>0</v>
      </c>
      <c r="V40" s="104">
        <v>0</v>
      </c>
      <c r="W40" s="106">
        <v>0</v>
      </c>
      <c r="X40" s="106">
        <f t="shared" si="8"/>
        <v>0</v>
      </c>
      <c r="Y40" s="39">
        <f t="shared" si="9"/>
        <v>0</v>
      </c>
      <c r="Z40" s="76">
        <f t="shared" si="10"/>
        <v>18084624</v>
      </c>
      <c r="AA40" s="77">
        <f t="shared" si="11"/>
        <v>2001056</v>
      </c>
      <c r="AB40" s="77">
        <f t="shared" si="12"/>
        <v>20085680</v>
      </c>
      <c r="AC40" s="39">
        <f t="shared" si="13"/>
        <v>0.2937888628112868</v>
      </c>
      <c r="AD40" s="76">
        <v>5188102</v>
      </c>
      <c r="AE40" s="77">
        <v>5013416</v>
      </c>
      <c r="AF40" s="77">
        <f t="shared" si="14"/>
        <v>10201518</v>
      </c>
      <c r="AG40" s="39">
        <f t="shared" si="15"/>
        <v>0.3997348264419844</v>
      </c>
      <c r="AH40" s="39">
        <f t="shared" si="16"/>
        <v>-0.13839195304071417</v>
      </c>
      <c r="AI40" s="12">
        <v>56350264</v>
      </c>
      <c r="AJ40" s="12">
        <v>60474682</v>
      </c>
      <c r="AK40" s="12">
        <v>22525163</v>
      </c>
      <c r="AL40" s="12"/>
    </row>
    <row r="41" spans="1:38" s="13" customFormat="1" ht="12.75">
      <c r="A41" s="29" t="s">
        <v>96</v>
      </c>
      <c r="B41" s="59" t="s">
        <v>440</v>
      </c>
      <c r="C41" s="131" t="s">
        <v>441</v>
      </c>
      <c r="D41" s="76">
        <v>112735404</v>
      </c>
      <c r="E41" s="77">
        <v>66070800</v>
      </c>
      <c r="F41" s="78">
        <f t="shared" si="0"/>
        <v>178806204</v>
      </c>
      <c r="G41" s="76">
        <v>112735404</v>
      </c>
      <c r="H41" s="77">
        <v>66070800</v>
      </c>
      <c r="I41" s="79">
        <f t="shared" si="1"/>
        <v>178806204</v>
      </c>
      <c r="J41" s="76">
        <v>42562936</v>
      </c>
      <c r="K41" s="77">
        <v>4006150</v>
      </c>
      <c r="L41" s="77">
        <f t="shared" si="2"/>
        <v>46569086</v>
      </c>
      <c r="M41" s="39">
        <f t="shared" si="3"/>
        <v>0.26044446422004464</v>
      </c>
      <c r="N41" s="104">
        <v>42395818</v>
      </c>
      <c r="O41" s="105">
        <v>0</v>
      </c>
      <c r="P41" s="106">
        <f t="shared" si="4"/>
        <v>42395818</v>
      </c>
      <c r="Q41" s="39">
        <f t="shared" si="5"/>
        <v>0.23710484900177178</v>
      </c>
      <c r="R41" s="104">
        <v>0</v>
      </c>
      <c r="S41" s="106">
        <v>0</v>
      </c>
      <c r="T41" s="106">
        <f t="shared" si="6"/>
        <v>0</v>
      </c>
      <c r="U41" s="39">
        <f t="shared" si="7"/>
        <v>0</v>
      </c>
      <c r="V41" s="104">
        <v>0</v>
      </c>
      <c r="W41" s="106">
        <v>0</v>
      </c>
      <c r="X41" s="106">
        <f t="shared" si="8"/>
        <v>0</v>
      </c>
      <c r="Y41" s="39">
        <f t="shared" si="9"/>
        <v>0</v>
      </c>
      <c r="Z41" s="76">
        <f t="shared" si="10"/>
        <v>84958754</v>
      </c>
      <c r="AA41" s="77">
        <f t="shared" si="11"/>
        <v>4006150</v>
      </c>
      <c r="AB41" s="77">
        <f t="shared" si="12"/>
        <v>88964904</v>
      </c>
      <c r="AC41" s="39">
        <f t="shared" si="13"/>
        <v>0.4975493132218164</v>
      </c>
      <c r="AD41" s="76">
        <v>39730949</v>
      </c>
      <c r="AE41" s="77">
        <v>15993582</v>
      </c>
      <c r="AF41" s="77">
        <f t="shared" si="14"/>
        <v>55724531</v>
      </c>
      <c r="AG41" s="39">
        <f t="shared" si="15"/>
        <v>0.8708262845272635</v>
      </c>
      <c r="AH41" s="39">
        <f t="shared" si="16"/>
        <v>-0.23918932579262087</v>
      </c>
      <c r="AI41" s="12">
        <v>112735404</v>
      </c>
      <c r="AJ41" s="12">
        <v>207926461</v>
      </c>
      <c r="AK41" s="12">
        <v>98172953</v>
      </c>
      <c r="AL41" s="12"/>
    </row>
    <row r="42" spans="1:38" s="13" customFormat="1" ht="12.75">
      <c r="A42" s="29" t="s">
        <v>115</v>
      </c>
      <c r="B42" s="59" t="s">
        <v>442</v>
      </c>
      <c r="C42" s="131" t="s">
        <v>443</v>
      </c>
      <c r="D42" s="76">
        <v>401986641</v>
      </c>
      <c r="E42" s="77">
        <v>490529000</v>
      </c>
      <c r="F42" s="78">
        <f t="shared" si="0"/>
        <v>892515641</v>
      </c>
      <c r="G42" s="76">
        <v>401986641</v>
      </c>
      <c r="H42" s="77">
        <v>490529000</v>
      </c>
      <c r="I42" s="79">
        <f t="shared" si="1"/>
        <v>892515641</v>
      </c>
      <c r="J42" s="76">
        <v>84896040</v>
      </c>
      <c r="K42" s="77">
        <v>34159572</v>
      </c>
      <c r="L42" s="77">
        <f t="shared" si="2"/>
        <v>119055612</v>
      </c>
      <c r="M42" s="39">
        <f t="shared" si="3"/>
        <v>0.1333933059891328</v>
      </c>
      <c r="N42" s="104">
        <v>105929582</v>
      </c>
      <c r="O42" s="105">
        <v>55016153</v>
      </c>
      <c r="P42" s="106">
        <f t="shared" si="4"/>
        <v>160945735</v>
      </c>
      <c r="Q42" s="39">
        <f t="shared" si="5"/>
        <v>0.18032819550329876</v>
      </c>
      <c r="R42" s="104">
        <v>0</v>
      </c>
      <c r="S42" s="106">
        <v>0</v>
      </c>
      <c r="T42" s="106">
        <f t="shared" si="6"/>
        <v>0</v>
      </c>
      <c r="U42" s="39">
        <f t="shared" si="7"/>
        <v>0</v>
      </c>
      <c r="V42" s="104">
        <v>0</v>
      </c>
      <c r="W42" s="106">
        <v>0</v>
      </c>
      <c r="X42" s="106">
        <f t="shared" si="8"/>
        <v>0</v>
      </c>
      <c r="Y42" s="39">
        <f t="shared" si="9"/>
        <v>0</v>
      </c>
      <c r="Z42" s="76">
        <f t="shared" si="10"/>
        <v>190825622</v>
      </c>
      <c r="AA42" s="77">
        <f t="shared" si="11"/>
        <v>89175725</v>
      </c>
      <c r="AB42" s="77">
        <f t="shared" si="12"/>
        <v>280001347</v>
      </c>
      <c r="AC42" s="39">
        <f t="shared" si="13"/>
        <v>0.31372150149243155</v>
      </c>
      <c r="AD42" s="76">
        <v>89628657</v>
      </c>
      <c r="AE42" s="77">
        <v>68170211</v>
      </c>
      <c r="AF42" s="77">
        <f t="shared" si="14"/>
        <v>157798868</v>
      </c>
      <c r="AG42" s="39">
        <f t="shared" si="15"/>
        <v>0.3620765293086968</v>
      </c>
      <c r="AH42" s="39">
        <f t="shared" si="16"/>
        <v>0.019942265999018494</v>
      </c>
      <c r="AI42" s="12">
        <v>771051000</v>
      </c>
      <c r="AJ42" s="12">
        <v>774443223</v>
      </c>
      <c r="AK42" s="12">
        <v>279179470</v>
      </c>
      <c r="AL42" s="12"/>
    </row>
    <row r="43" spans="1:38" s="55" customFormat="1" ht="12.75">
      <c r="A43" s="60"/>
      <c r="B43" s="61" t="s">
        <v>444</v>
      </c>
      <c r="C43" s="135"/>
      <c r="D43" s="80">
        <f>SUM(D37:D42)</f>
        <v>949717651</v>
      </c>
      <c r="E43" s="81">
        <f>SUM(E37:E42)</f>
        <v>811727655</v>
      </c>
      <c r="F43" s="82">
        <f t="shared" si="0"/>
        <v>1761445306</v>
      </c>
      <c r="G43" s="80">
        <f>SUM(G37:G42)</f>
        <v>949717651</v>
      </c>
      <c r="H43" s="81">
        <f>SUM(H37:H42)</f>
        <v>811727655</v>
      </c>
      <c r="I43" s="89">
        <f t="shared" si="1"/>
        <v>1761445306</v>
      </c>
      <c r="J43" s="80">
        <f>SUM(J37:J42)</f>
        <v>217548806</v>
      </c>
      <c r="K43" s="91">
        <f>SUM(K37:K42)</f>
        <v>65524133</v>
      </c>
      <c r="L43" s="81">
        <f t="shared" si="2"/>
        <v>283072939</v>
      </c>
      <c r="M43" s="43">
        <f t="shared" si="3"/>
        <v>0.16070492682104318</v>
      </c>
      <c r="N43" s="110">
        <f>SUM(N37:N42)</f>
        <v>240084504</v>
      </c>
      <c r="O43" s="111">
        <f>SUM(O37:O42)</f>
        <v>90998955</v>
      </c>
      <c r="P43" s="112">
        <f t="shared" si="4"/>
        <v>331083459</v>
      </c>
      <c r="Q43" s="43">
        <f t="shared" si="5"/>
        <v>0.1879612485679984</v>
      </c>
      <c r="R43" s="110">
        <f>SUM(R37:R42)</f>
        <v>0</v>
      </c>
      <c r="S43" s="112">
        <f>SUM(S37:S42)</f>
        <v>0</v>
      </c>
      <c r="T43" s="112">
        <f t="shared" si="6"/>
        <v>0</v>
      </c>
      <c r="U43" s="43">
        <f t="shared" si="7"/>
        <v>0</v>
      </c>
      <c r="V43" s="110">
        <f>SUM(V37:V42)</f>
        <v>0</v>
      </c>
      <c r="W43" s="112">
        <f>SUM(W37:W42)</f>
        <v>0</v>
      </c>
      <c r="X43" s="112">
        <f t="shared" si="8"/>
        <v>0</v>
      </c>
      <c r="Y43" s="43">
        <f t="shared" si="9"/>
        <v>0</v>
      </c>
      <c r="Z43" s="80">
        <f t="shared" si="10"/>
        <v>457633310</v>
      </c>
      <c r="AA43" s="81">
        <f t="shared" si="11"/>
        <v>156523088</v>
      </c>
      <c r="AB43" s="81">
        <f t="shared" si="12"/>
        <v>614156398</v>
      </c>
      <c r="AC43" s="43">
        <f t="shared" si="13"/>
        <v>0.34866617538904154</v>
      </c>
      <c r="AD43" s="80">
        <f>SUM(AD37:AD42)</f>
        <v>217662945</v>
      </c>
      <c r="AE43" s="81">
        <f>SUM(AE37:AE42)</f>
        <v>117116536</v>
      </c>
      <c r="AF43" s="81">
        <f t="shared" si="14"/>
        <v>334779481</v>
      </c>
      <c r="AG43" s="43">
        <f t="shared" si="15"/>
        <v>0.39601381486939213</v>
      </c>
      <c r="AH43" s="43">
        <f t="shared" si="16"/>
        <v>-0.01104016885670478</v>
      </c>
      <c r="AI43" s="62">
        <f>SUM(AI37:AI42)</f>
        <v>1575136426</v>
      </c>
      <c r="AJ43" s="62">
        <f>SUM(AJ37:AJ42)</f>
        <v>1677844124</v>
      </c>
      <c r="AK43" s="62">
        <f>SUM(AK37:AK42)</f>
        <v>623775785</v>
      </c>
      <c r="AL43" s="62"/>
    </row>
    <row r="44" spans="1:38" s="55" customFormat="1" ht="12.75">
      <c r="A44" s="60"/>
      <c r="B44" s="61" t="s">
        <v>445</v>
      </c>
      <c r="C44" s="135"/>
      <c r="D44" s="80">
        <f>SUM(D9:D14,D16:D20,D22:D27,D29:D35,D37:D42)</f>
        <v>8684086209</v>
      </c>
      <c r="E44" s="81">
        <f>SUM(E9:E14,E16:E20,E22:E27,E29:E35,E37:E42)</f>
        <v>4489023369</v>
      </c>
      <c r="F44" s="82">
        <f t="shared" si="0"/>
        <v>13173109578</v>
      </c>
      <c r="G44" s="80">
        <f>SUM(G9:G14,G16:G20,G22:G27,G29:G35,G37:G42)</f>
        <v>8684086209</v>
      </c>
      <c r="H44" s="81">
        <f>SUM(H9:H14,H16:H20,H22:H27,H29:H35,H37:H42)</f>
        <v>4489023369</v>
      </c>
      <c r="I44" s="89">
        <f t="shared" si="1"/>
        <v>13173109578</v>
      </c>
      <c r="J44" s="80">
        <f>SUM(J9:J14,J16:J20,J22:J27,J29:J35,J37:J42)</f>
        <v>1672195515</v>
      </c>
      <c r="K44" s="91">
        <f>SUM(K9:K14,K16:K20,K22:K27,K29:K35,K37:K42)</f>
        <v>353606458</v>
      </c>
      <c r="L44" s="81">
        <f t="shared" si="2"/>
        <v>2025801973</v>
      </c>
      <c r="M44" s="43">
        <f t="shared" si="3"/>
        <v>0.1537831262242917</v>
      </c>
      <c r="N44" s="110">
        <f>SUM(N9:N14,N16:N20,N22:N27,N29:N35,N37:N42)</f>
        <v>1765594444</v>
      </c>
      <c r="O44" s="111">
        <f>SUM(O9:O14,O16:O20,O22:O27,O29:O35,O37:O42)</f>
        <v>596969556</v>
      </c>
      <c r="P44" s="112">
        <f t="shared" si="4"/>
        <v>2362564000</v>
      </c>
      <c r="Q44" s="43">
        <f t="shared" si="5"/>
        <v>0.179347479500637</v>
      </c>
      <c r="R44" s="110">
        <f>SUM(R9:R14,R16:R20,R22:R27,R29:R35,R37:R42)</f>
        <v>0</v>
      </c>
      <c r="S44" s="112">
        <f>SUM(S9:S14,S16:S20,S22:S27,S29:S35,S37:S42)</f>
        <v>0</v>
      </c>
      <c r="T44" s="112">
        <f t="shared" si="6"/>
        <v>0</v>
      </c>
      <c r="U44" s="43">
        <f t="shared" si="7"/>
        <v>0</v>
      </c>
      <c r="V44" s="110">
        <f>SUM(V9:V14,V16:V20,V22:V27,V29:V35,V37:V42)</f>
        <v>0</v>
      </c>
      <c r="W44" s="112">
        <f>SUM(W9:W14,W16:W20,W22:W27,W29:W35,W37:W42)</f>
        <v>0</v>
      </c>
      <c r="X44" s="112">
        <f t="shared" si="8"/>
        <v>0</v>
      </c>
      <c r="Y44" s="43">
        <f t="shared" si="9"/>
        <v>0</v>
      </c>
      <c r="Z44" s="80">
        <f t="shared" si="10"/>
        <v>3437789959</v>
      </c>
      <c r="AA44" s="81">
        <f t="shared" si="11"/>
        <v>950576014</v>
      </c>
      <c r="AB44" s="81">
        <f t="shared" si="12"/>
        <v>4388365973</v>
      </c>
      <c r="AC44" s="43">
        <f t="shared" si="13"/>
        <v>0.3331306057249287</v>
      </c>
      <c r="AD44" s="80">
        <f>SUM(AD9:AD14,AD16:AD20,AD22:AD27,AD29:AD35,AD37:AD42)</f>
        <v>2014807393</v>
      </c>
      <c r="AE44" s="81">
        <f>SUM(AE9:AE14,AE16:AE20,AE22:AE27,AE29:AE35,AE37:AE42)</f>
        <v>787653697</v>
      </c>
      <c r="AF44" s="81">
        <f t="shared" si="14"/>
        <v>2802461090</v>
      </c>
      <c r="AG44" s="43">
        <f t="shared" si="15"/>
        <v>0.4566424283537394</v>
      </c>
      <c r="AH44" s="43">
        <f t="shared" si="16"/>
        <v>-0.15696813474759075</v>
      </c>
      <c r="AI44" s="62">
        <f>SUM(AI9:AI14,AI16:AI20,AI22:AI27,AI29:AI35,AI37:AI42)</f>
        <v>10892469598</v>
      </c>
      <c r="AJ44" s="62">
        <f>SUM(AJ9:AJ14,AJ16:AJ20,AJ22:AJ27,AJ29:AJ35,AJ37:AJ42)</f>
        <v>10804168394</v>
      </c>
      <c r="AK44" s="62">
        <f>SUM(AK9:AK14,AK16:AK20,AK22:AK27,AK29:AK35,AK37:AK42)</f>
        <v>4973963768</v>
      </c>
      <c r="AL44" s="62"/>
    </row>
    <row r="45" spans="1:38" s="13" customFormat="1" ht="12.75">
      <c r="A45" s="63"/>
      <c r="B45" s="64"/>
      <c r="C45" s="65"/>
      <c r="D45" s="92"/>
      <c r="E45" s="92"/>
      <c r="F45" s="93"/>
      <c r="G45" s="94"/>
      <c r="H45" s="92"/>
      <c r="I45" s="95"/>
      <c r="J45" s="94"/>
      <c r="K45" s="96"/>
      <c r="L45" s="92"/>
      <c r="M45" s="69"/>
      <c r="N45" s="94"/>
      <c r="O45" s="96"/>
      <c r="P45" s="92"/>
      <c r="Q45" s="69"/>
      <c r="R45" s="94"/>
      <c r="S45" s="96"/>
      <c r="T45" s="92"/>
      <c r="U45" s="69"/>
      <c r="V45" s="94"/>
      <c r="W45" s="96"/>
      <c r="X45" s="92"/>
      <c r="Y45" s="69"/>
      <c r="Z45" s="94"/>
      <c r="AA45" s="96"/>
      <c r="AB45" s="92"/>
      <c r="AC45" s="69"/>
      <c r="AD45" s="94"/>
      <c r="AE45" s="92"/>
      <c r="AF45" s="92"/>
      <c r="AG45" s="69"/>
      <c r="AH45" s="69"/>
      <c r="AI45" s="12"/>
      <c r="AJ45" s="12"/>
      <c r="AK45" s="12"/>
      <c r="AL45" s="12"/>
    </row>
    <row r="46" spans="1:38" s="72" customFormat="1" ht="12.75">
      <c r="A46" s="74"/>
      <c r="B46" s="74"/>
      <c r="C46" s="133"/>
      <c r="D46" s="97"/>
      <c r="E46" s="97"/>
      <c r="F46" s="97"/>
      <c r="G46" s="97"/>
      <c r="H46" s="97"/>
      <c r="I46" s="97"/>
      <c r="J46" s="97"/>
      <c r="K46" s="97"/>
      <c r="L46" s="97"/>
      <c r="M46" s="74"/>
      <c r="N46" s="97"/>
      <c r="O46" s="97"/>
      <c r="P46" s="97"/>
      <c r="Q46" s="74"/>
      <c r="R46" s="97"/>
      <c r="S46" s="97"/>
      <c r="T46" s="97"/>
      <c r="U46" s="74"/>
      <c r="V46" s="97"/>
      <c r="W46" s="97"/>
      <c r="X46" s="97"/>
      <c r="Y46" s="74"/>
      <c r="Z46" s="97"/>
      <c r="AA46" s="97"/>
      <c r="AB46" s="97"/>
      <c r="AC46" s="74"/>
      <c r="AD46" s="97"/>
      <c r="AE46" s="97"/>
      <c r="AF46" s="97"/>
      <c r="AG46" s="74"/>
      <c r="AH46" s="74"/>
      <c r="AI46" s="74"/>
      <c r="AJ46" s="74"/>
      <c r="AK46" s="74"/>
      <c r="AL46" s="74"/>
    </row>
    <row r="47" spans="1:38" s="73" customFormat="1" ht="12.75">
      <c r="A47" s="75"/>
      <c r="B47" s="75"/>
      <c r="C47" s="129"/>
      <c r="D47" s="98"/>
      <c r="E47" s="98"/>
      <c r="F47" s="98"/>
      <c r="G47" s="98"/>
      <c r="H47" s="98"/>
      <c r="I47" s="98"/>
      <c r="J47" s="98"/>
      <c r="K47" s="98"/>
      <c r="L47" s="98"/>
      <c r="M47" s="75"/>
      <c r="N47" s="98"/>
      <c r="O47" s="98"/>
      <c r="P47" s="98"/>
      <c r="Q47" s="75"/>
      <c r="R47" s="98"/>
      <c r="S47" s="98"/>
      <c r="T47" s="98"/>
      <c r="U47" s="75"/>
      <c r="V47" s="98"/>
      <c r="W47" s="98"/>
      <c r="X47" s="98"/>
      <c r="Y47" s="75"/>
      <c r="Z47" s="98"/>
      <c r="AA47" s="98"/>
      <c r="AB47" s="98"/>
      <c r="AC47" s="75"/>
      <c r="AD47" s="98"/>
      <c r="AE47" s="98"/>
      <c r="AF47" s="98"/>
      <c r="AG47" s="75"/>
      <c r="AH47" s="75"/>
      <c r="AI47" s="75"/>
      <c r="AJ47" s="75"/>
      <c r="AK47" s="75"/>
      <c r="AL47" s="75"/>
    </row>
    <row r="48" spans="1:38" s="73" customFormat="1" ht="12.75">
      <c r="A48" s="75"/>
      <c r="B48" s="75"/>
      <c r="C48" s="129"/>
      <c r="D48" s="98"/>
      <c r="E48" s="98"/>
      <c r="F48" s="98"/>
      <c r="G48" s="98"/>
      <c r="H48" s="98"/>
      <c r="I48" s="98"/>
      <c r="J48" s="98"/>
      <c r="K48" s="98"/>
      <c r="L48" s="98"/>
      <c r="M48" s="75"/>
      <c r="N48" s="98"/>
      <c r="O48" s="98"/>
      <c r="P48" s="98"/>
      <c r="Q48" s="75"/>
      <c r="R48" s="98"/>
      <c r="S48" s="98"/>
      <c r="T48" s="98"/>
      <c r="U48" s="75"/>
      <c r="V48" s="98"/>
      <c r="W48" s="98"/>
      <c r="X48" s="98"/>
      <c r="Y48" s="75"/>
      <c r="Z48" s="98"/>
      <c r="AA48" s="98"/>
      <c r="AB48" s="98"/>
      <c r="AC48" s="75"/>
      <c r="AD48" s="98"/>
      <c r="AE48" s="98"/>
      <c r="AF48" s="98"/>
      <c r="AG48" s="75"/>
      <c r="AH48" s="75"/>
      <c r="AI48" s="75"/>
      <c r="AJ48" s="75"/>
      <c r="AK48" s="75"/>
      <c r="AL48" s="75"/>
    </row>
    <row r="49" spans="1:38" s="73" customFormat="1" ht="12.75">
      <c r="A49" s="75"/>
      <c r="B49" s="75"/>
      <c r="C49" s="129"/>
      <c r="D49" s="98"/>
      <c r="E49" s="98"/>
      <c r="F49" s="98"/>
      <c r="G49" s="98"/>
      <c r="H49" s="98"/>
      <c r="I49" s="98"/>
      <c r="J49" s="98"/>
      <c r="K49" s="98"/>
      <c r="L49" s="98"/>
      <c r="M49" s="75"/>
      <c r="N49" s="98"/>
      <c r="O49" s="98"/>
      <c r="P49" s="98"/>
      <c r="Q49" s="75"/>
      <c r="R49" s="98"/>
      <c r="S49" s="98"/>
      <c r="T49" s="98"/>
      <c r="U49" s="75"/>
      <c r="V49" s="98"/>
      <c r="W49" s="98"/>
      <c r="X49" s="98"/>
      <c r="Y49" s="75"/>
      <c r="Z49" s="98"/>
      <c r="AA49" s="98"/>
      <c r="AB49" s="98"/>
      <c r="AC49" s="75"/>
      <c r="AD49" s="98"/>
      <c r="AE49" s="98"/>
      <c r="AF49" s="98"/>
      <c r="AG49" s="75"/>
      <c r="AH49" s="75"/>
      <c r="AI49" s="75"/>
      <c r="AJ49" s="75"/>
      <c r="AK49" s="75"/>
      <c r="AL49" s="75"/>
    </row>
    <row r="50" spans="1:38" s="73" customFormat="1" ht="12.75">
      <c r="A50" s="75"/>
      <c r="B50" s="75"/>
      <c r="C50" s="129"/>
      <c r="D50" s="98"/>
      <c r="E50" s="98"/>
      <c r="F50" s="98"/>
      <c r="G50" s="98"/>
      <c r="H50" s="98"/>
      <c r="I50" s="98"/>
      <c r="J50" s="98"/>
      <c r="K50" s="98"/>
      <c r="L50" s="98"/>
      <c r="M50" s="75"/>
      <c r="N50" s="98"/>
      <c r="O50" s="98"/>
      <c r="P50" s="98"/>
      <c r="Q50" s="75"/>
      <c r="R50" s="98"/>
      <c r="S50" s="98"/>
      <c r="T50" s="98"/>
      <c r="U50" s="75"/>
      <c r="V50" s="98"/>
      <c r="W50" s="98"/>
      <c r="X50" s="98"/>
      <c r="Y50" s="75"/>
      <c r="Z50" s="98"/>
      <c r="AA50" s="98"/>
      <c r="AB50" s="98"/>
      <c r="AC50" s="75"/>
      <c r="AD50" s="98"/>
      <c r="AE50" s="98"/>
      <c r="AF50" s="98"/>
      <c r="AG50" s="75"/>
      <c r="AH50" s="75"/>
      <c r="AI50" s="75"/>
      <c r="AJ50" s="75"/>
      <c r="AK50" s="75"/>
      <c r="AL50" s="75"/>
    </row>
    <row r="51" spans="1:38" s="73" customFormat="1" ht="12.75">
      <c r="A51" s="75"/>
      <c r="B51" s="75"/>
      <c r="C51" s="129"/>
      <c r="D51" s="98"/>
      <c r="E51" s="98"/>
      <c r="F51" s="98"/>
      <c r="G51" s="98"/>
      <c r="H51" s="98"/>
      <c r="I51" s="98"/>
      <c r="J51" s="98"/>
      <c r="K51" s="98"/>
      <c r="L51" s="98"/>
      <c r="M51" s="75"/>
      <c r="N51" s="98"/>
      <c r="O51" s="98"/>
      <c r="P51" s="98"/>
      <c r="Q51" s="75"/>
      <c r="R51" s="98"/>
      <c r="S51" s="98"/>
      <c r="T51" s="98"/>
      <c r="U51" s="75"/>
      <c r="V51" s="98"/>
      <c r="W51" s="98"/>
      <c r="X51" s="98"/>
      <c r="Y51" s="75"/>
      <c r="Z51" s="98"/>
      <c r="AA51" s="98"/>
      <c r="AB51" s="98"/>
      <c r="AC51" s="75"/>
      <c r="AD51" s="98"/>
      <c r="AE51" s="98"/>
      <c r="AF51" s="98"/>
      <c r="AG51" s="75"/>
      <c r="AH51" s="75"/>
      <c r="AI51" s="75"/>
      <c r="AJ51" s="75"/>
      <c r="AK51" s="75"/>
      <c r="AL51" s="75"/>
    </row>
    <row r="52" spans="1:38" s="73" customFormat="1" ht="12.75">
      <c r="A52" s="75"/>
      <c r="B52" s="75"/>
      <c r="C52" s="129"/>
      <c r="D52" s="98"/>
      <c r="E52" s="98"/>
      <c r="F52" s="98"/>
      <c r="G52" s="98"/>
      <c r="H52" s="98"/>
      <c r="I52" s="98"/>
      <c r="J52" s="98"/>
      <c r="K52" s="98"/>
      <c r="L52" s="98"/>
      <c r="M52" s="75"/>
      <c r="N52" s="98"/>
      <c r="O52" s="98"/>
      <c r="P52" s="98"/>
      <c r="Q52" s="75"/>
      <c r="R52" s="98"/>
      <c r="S52" s="98"/>
      <c r="T52" s="98"/>
      <c r="U52" s="75"/>
      <c r="V52" s="98"/>
      <c r="W52" s="98"/>
      <c r="X52" s="98"/>
      <c r="Y52" s="75"/>
      <c r="Z52" s="98"/>
      <c r="AA52" s="98"/>
      <c r="AB52" s="98"/>
      <c r="AC52" s="75"/>
      <c r="AD52" s="98"/>
      <c r="AE52" s="98"/>
      <c r="AF52" s="98"/>
      <c r="AG52" s="75"/>
      <c r="AH52" s="75"/>
      <c r="AI52" s="75"/>
      <c r="AJ52" s="75"/>
      <c r="AK52" s="75"/>
      <c r="AL52" s="75"/>
    </row>
    <row r="53" spans="1:38" s="73" customFormat="1" ht="12.75">
      <c r="A53" s="75"/>
      <c r="B53" s="75"/>
      <c r="C53" s="129"/>
      <c r="D53" s="98"/>
      <c r="E53" s="98"/>
      <c r="F53" s="98"/>
      <c r="G53" s="98"/>
      <c r="H53" s="98"/>
      <c r="I53" s="98"/>
      <c r="J53" s="98"/>
      <c r="K53" s="98"/>
      <c r="L53" s="98"/>
      <c r="M53" s="75"/>
      <c r="N53" s="98"/>
      <c r="O53" s="98"/>
      <c r="P53" s="98"/>
      <c r="Q53" s="75"/>
      <c r="R53" s="98"/>
      <c r="S53" s="98"/>
      <c r="T53" s="98"/>
      <c r="U53" s="75"/>
      <c r="V53" s="98"/>
      <c r="W53" s="98"/>
      <c r="X53" s="98"/>
      <c r="Y53" s="75"/>
      <c r="Z53" s="98"/>
      <c r="AA53" s="98"/>
      <c r="AB53" s="98"/>
      <c r="AC53" s="75"/>
      <c r="AD53" s="98"/>
      <c r="AE53" s="98"/>
      <c r="AF53" s="98"/>
      <c r="AG53" s="75"/>
      <c r="AH53" s="75"/>
      <c r="AI53" s="75"/>
      <c r="AJ53" s="75"/>
      <c r="AK53" s="75"/>
      <c r="AL53" s="75"/>
    </row>
    <row r="54" spans="1:38" s="73" customFormat="1" ht="12.75">
      <c r="A54" s="75"/>
      <c r="B54" s="75"/>
      <c r="C54" s="129"/>
      <c r="D54" s="98"/>
      <c r="E54" s="98"/>
      <c r="F54" s="98"/>
      <c r="G54" s="98"/>
      <c r="H54" s="98"/>
      <c r="I54" s="98"/>
      <c r="J54" s="98"/>
      <c r="K54" s="98"/>
      <c r="L54" s="98"/>
      <c r="M54" s="75"/>
      <c r="N54" s="98"/>
      <c r="O54" s="98"/>
      <c r="P54" s="98"/>
      <c r="Q54" s="75"/>
      <c r="R54" s="98"/>
      <c r="S54" s="98"/>
      <c r="T54" s="98"/>
      <c r="U54" s="75"/>
      <c r="V54" s="98"/>
      <c r="W54" s="98"/>
      <c r="X54" s="98"/>
      <c r="Y54" s="75"/>
      <c r="Z54" s="98"/>
      <c r="AA54" s="98"/>
      <c r="AB54" s="98"/>
      <c r="AC54" s="75"/>
      <c r="AD54" s="98"/>
      <c r="AE54" s="98"/>
      <c r="AF54" s="98"/>
      <c r="AG54" s="75"/>
      <c r="AH54" s="75"/>
      <c r="AI54" s="75"/>
      <c r="AJ54" s="75"/>
      <c r="AK54" s="75"/>
      <c r="AL54" s="75"/>
    </row>
    <row r="55" spans="1:38" s="73" customFormat="1" ht="12.75">
      <c r="A55" s="75"/>
      <c r="B55" s="75"/>
      <c r="C55" s="129"/>
      <c r="D55" s="98"/>
      <c r="E55" s="98"/>
      <c r="F55" s="98"/>
      <c r="G55" s="98"/>
      <c r="H55" s="98"/>
      <c r="I55" s="98"/>
      <c r="J55" s="98"/>
      <c r="K55" s="98"/>
      <c r="L55" s="98"/>
      <c r="M55" s="75"/>
      <c r="N55" s="98"/>
      <c r="O55" s="98"/>
      <c r="P55" s="98"/>
      <c r="Q55" s="75"/>
      <c r="R55" s="98"/>
      <c r="S55" s="98"/>
      <c r="T55" s="98"/>
      <c r="U55" s="75"/>
      <c r="V55" s="98"/>
      <c r="W55" s="98"/>
      <c r="X55" s="98"/>
      <c r="Y55" s="75"/>
      <c r="Z55" s="98"/>
      <c r="AA55" s="98"/>
      <c r="AB55" s="98"/>
      <c r="AC55" s="75"/>
      <c r="AD55" s="98"/>
      <c r="AE55" s="98"/>
      <c r="AF55" s="98"/>
      <c r="AG55" s="75"/>
      <c r="AH55" s="75"/>
      <c r="AI55" s="75"/>
      <c r="AJ55" s="75"/>
      <c r="AK55" s="75"/>
      <c r="AL55" s="75"/>
    </row>
    <row r="56" spans="1:38" s="73" customFormat="1" ht="12.75">
      <c r="A56" s="75"/>
      <c r="B56" s="75"/>
      <c r="C56" s="129"/>
      <c r="D56" s="98"/>
      <c r="E56" s="98"/>
      <c r="F56" s="98"/>
      <c r="G56" s="98"/>
      <c r="H56" s="98"/>
      <c r="I56" s="98"/>
      <c r="J56" s="98"/>
      <c r="K56" s="98"/>
      <c r="L56" s="98"/>
      <c r="M56" s="75"/>
      <c r="N56" s="98"/>
      <c r="O56" s="98"/>
      <c r="P56" s="98"/>
      <c r="Q56" s="75"/>
      <c r="R56" s="98"/>
      <c r="S56" s="98"/>
      <c r="T56" s="98"/>
      <c r="U56" s="75"/>
      <c r="V56" s="98"/>
      <c r="W56" s="98"/>
      <c r="X56" s="98"/>
      <c r="Y56" s="75"/>
      <c r="Z56" s="98"/>
      <c r="AA56" s="98"/>
      <c r="AB56" s="98"/>
      <c r="AC56" s="75"/>
      <c r="AD56" s="98"/>
      <c r="AE56" s="98"/>
      <c r="AF56" s="98"/>
      <c r="AG56" s="75"/>
      <c r="AH56" s="75"/>
      <c r="AI56" s="75"/>
      <c r="AJ56" s="75"/>
      <c r="AK56" s="75"/>
      <c r="AL56" s="75"/>
    </row>
    <row r="57" spans="1:38" s="73" customFormat="1" ht="12.75">
      <c r="A57" s="75"/>
      <c r="B57" s="75"/>
      <c r="C57" s="129"/>
      <c r="D57" s="98"/>
      <c r="E57" s="98"/>
      <c r="F57" s="98"/>
      <c r="G57" s="98"/>
      <c r="H57" s="98"/>
      <c r="I57" s="98"/>
      <c r="J57" s="98"/>
      <c r="K57" s="98"/>
      <c r="L57" s="98"/>
      <c r="M57" s="75"/>
      <c r="N57" s="98"/>
      <c r="O57" s="98"/>
      <c r="P57" s="98"/>
      <c r="Q57" s="75"/>
      <c r="R57" s="98"/>
      <c r="S57" s="98"/>
      <c r="T57" s="98"/>
      <c r="U57" s="75"/>
      <c r="V57" s="98"/>
      <c r="W57" s="98"/>
      <c r="X57" s="98"/>
      <c r="Y57" s="75"/>
      <c r="Z57" s="98"/>
      <c r="AA57" s="98"/>
      <c r="AB57" s="98"/>
      <c r="AC57" s="75"/>
      <c r="AD57" s="98"/>
      <c r="AE57" s="98"/>
      <c r="AF57" s="98"/>
      <c r="AG57" s="75"/>
      <c r="AH57" s="75"/>
      <c r="AI57" s="75"/>
      <c r="AJ57" s="75"/>
      <c r="AK57" s="75"/>
      <c r="AL57" s="75"/>
    </row>
    <row r="58" spans="1:38" s="73" customFormat="1" ht="12.75">
      <c r="A58" s="75"/>
      <c r="B58" s="75"/>
      <c r="C58" s="129"/>
      <c r="D58" s="98"/>
      <c r="E58" s="98"/>
      <c r="F58" s="98"/>
      <c r="G58" s="98"/>
      <c r="H58" s="98"/>
      <c r="I58" s="98"/>
      <c r="J58" s="98"/>
      <c r="K58" s="98"/>
      <c r="L58" s="98"/>
      <c r="M58" s="75"/>
      <c r="N58" s="98"/>
      <c r="O58" s="98"/>
      <c r="P58" s="98"/>
      <c r="Q58" s="75"/>
      <c r="R58" s="98"/>
      <c r="S58" s="98"/>
      <c r="T58" s="98"/>
      <c r="U58" s="75"/>
      <c r="V58" s="98"/>
      <c r="W58" s="98"/>
      <c r="X58" s="98"/>
      <c r="Y58" s="75"/>
      <c r="Z58" s="98"/>
      <c r="AA58" s="98"/>
      <c r="AB58" s="98"/>
      <c r="AC58" s="75"/>
      <c r="AD58" s="98"/>
      <c r="AE58" s="98"/>
      <c r="AF58" s="98"/>
      <c r="AG58" s="75"/>
      <c r="AH58" s="75"/>
      <c r="AI58" s="75"/>
      <c r="AJ58" s="75"/>
      <c r="AK58" s="75"/>
      <c r="AL58" s="75"/>
    </row>
    <row r="59" spans="1:38" s="73" customFormat="1" ht="12.75">
      <c r="A59" s="75"/>
      <c r="B59" s="75"/>
      <c r="C59" s="129"/>
      <c r="D59" s="98"/>
      <c r="E59" s="98"/>
      <c r="F59" s="98"/>
      <c r="G59" s="98"/>
      <c r="H59" s="98"/>
      <c r="I59" s="98"/>
      <c r="J59" s="98"/>
      <c r="K59" s="98"/>
      <c r="L59" s="98"/>
      <c r="M59" s="75"/>
      <c r="N59" s="98"/>
      <c r="O59" s="98"/>
      <c r="P59" s="98"/>
      <c r="Q59" s="75"/>
      <c r="R59" s="98"/>
      <c r="S59" s="98"/>
      <c r="T59" s="98"/>
      <c r="U59" s="75"/>
      <c r="V59" s="98"/>
      <c r="W59" s="98"/>
      <c r="X59" s="98"/>
      <c r="Y59" s="75"/>
      <c r="Z59" s="98"/>
      <c r="AA59" s="98"/>
      <c r="AB59" s="98"/>
      <c r="AC59" s="75"/>
      <c r="AD59" s="98"/>
      <c r="AE59" s="98"/>
      <c r="AF59" s="98"/>
      <c r="AG59" s="75"/>
      <c r="AH59" s="75"/>
      <c r="AI59" s="75"/>
      <c r="AJ59" s="75"/>
      <c r="AK59" s="75"/>
      <c r="AL59" s="75"/>
    </row>
    <row r="60" spans="1:38" s="73" customFormat="1" ht="12.75">
      <c r="A60" s="75"/>
      <c r="B60" s="75"/>
      <c r="C60" s="129"/>
      <c r="D60" s="98"/>
      <c r="E60" s="98"/>
      <c r="F60" s="98"/>
      <c r="G60" s="98"/>
      <c r="H60" s="98"/>
      <c r="I60" s="98"/>
      <c r="J60" s="98"/>
      <c r="K60" s="98"/>
      <c r="L60" s="98"/>
      <c r="M60" s="75"/>
      <c r="N60" s="98"/>
      <c r="O60" s="98"/>
      <c r="P60" s="98"/>
      <c r="Q60" s="75"/>
      <c r="R60" s="98"/>
      <c r="S60" s="98"/>
      <c r="T60" s="98"/>
      <c r="U60" s="75"/>
      <c r="V60" s="98"/>
      <c r="W60" s="98"/>
      <c r="X60" s="98"/>
      <c r="Y60" s="75"/>
      <c r="Z60" s="98"/>
      <c r="AA60" s="98"/>
      <c r="AB60" s="98"/>
      <c r="AC60" s="75"/>
      <c r="AD60" s="98"/>
      <c r="AE60" s="98"/>
      <c r="AF60" s="98"/>
      <c r="AG60" s="75"/>
      <c r="AH60" s="75"/>
      <c r="AI60" s="75"/>
      <c r="AJ60" s="75"/>
      <c r="AK60" s="75"/>
      <c r="AL60" s="75"/>
    </row>
    <row r="61" spans="1:38" s="73" customFormat="1" ht="12.75">
      <c r="A61" s="75"/>
      <c r="B61" s="75"/>
      <c r="C61" s="129"/>
      <c r="D61" s="98"/>
      <c r="E61" s="98"/>
      <c r="F61" s="98"/>
      <c r="G61" s="98"/>
      <c r="H61" s="98"/>
      <c r="I61" s="98"/>
      <c r="J61" s="98"/>
      <c r="K61" s="98"/>
      <c r="L61" s="98"/>
      <c r="M61" s="75"/>
      <c r="N61" s="98"/>
      <c r="O61" s="98"/>
      <c r="P61" s="98"/>
      <c r="Q61" s="75"/>
      <c r="R61" s="98"/>
      <c r="S61" s="98"/>
      <c r="T61" s="98"/>
      <c r="U61" s="75"/>
      <c r="V61" s="98"/>
      <c r="W61" s="98"/>
      <c r="X61" s="98"/>
      <c r="Y61" s="75"/>
      <c r="Z61" s="98"/>
      <c r="AA61" s="98"/>
      <c r="AB61" s="98"/>
      <c r="AC61" s="75"/>
      <c r="AD61" s="98"/>
      <c r="AE61" s="98"/>
      <c r="AF61" s="98"/>
      <c r="AG61" s="75"/>
      <c r="AH61" s="75"/>
      <c r="AI61" s="75"/>
      <c r="AJ61" s="75"/>
      <c r="AK61" s="75"/>
      <c r="AL61" s="75"/>
    </row>
    <row r="62" spans="1:38" s="73" customFormat="1" ht="12.75">
      <c r="A62" s="75"/>
      <c r="B62" s="75"/>
      <c r="C62" s="129"/>
      <c r="D62" s="98"/>
      <c r="E62" s="98"/>
      <c r="F62" s="98"/>
      <c r="G62" s="98"/>
      <c r="H62" s="98"/>
      <c r="I62" s="98"/>
      <c r="J62" s="98"/>
      <c r="K62" s="98"/>
      <c r="L62" s="98"/>
      <c r="M62" s="75"/>
      <c r="N62" s="98"/>
      <c r="O62" s="98"/>
      <c r="P62" s="98"/>
      <c r="Q62" s="75"/>
      <c r="R62" s="98"/>
      <c r="S62" s="98"/>
      <c r="T62" s="98"/>
      <c r="U62" s="75"/>
      <c r="V62" s="98"/>
      <c r="W62" s="98"/>
      <c r="X62" s="98"/>
      <c r="Y62" s="75"/>
      <c r="Z62" s="98"/>
      <c r="AA62" s="98"/>
      <c r="AB62" s="98"/>
      <c r="AC62" s="75"/>
      <c r="AD62" s="98"/>
      <c r="AE62" s="98"/>
      <c r="AF62" s="98"/>
      <c r="AG62" s="75"/>
      <c r="AH62" s="75"/>
      <c r="AI62" s="75"/>
      <c r="AJ62" s="75"/>
      <c r="AK62" s="75"/>
      <c r="AL62" s="75"/>
    </row>
    <row r="63" spans="1:38" s="73" customFormat="1" ht="12.75">
      <c r="A63" s="75"/>
      <c r="B63" s="75"/>
      <c r="C63" s="129"/>
      <c r="D63" s="98"/>
      <c r="E63" s="98"/>
      <c r="F63" s="98"/>
      <c r="G63" s="98"/>
      <c r="H63" s="98"/>
      <c r="I63" s="98"/>
      <c r="J63" s="98"/>
      <c r="K63" s="98"/>
      <c r="L63" s="98"/>
      <c r="M63" s="75"/>
      <c r="N63" s="98"/>
      <c r="O63" s="98"/>
      <c r="P63" s="98"/>
      <c r="Q63" s="75"/>
      <c r="R63" s="98"/>
      <c r="S63" s="98"/>
      <c r="T63" s="98"/>
      <c r="U63" s="75"/>
      <c r="V63" s="98"/>
      <c r="W63" s="98"/>
      <c r="X63" s="98"/>
      <c r="Y63" s="75"/>
      <c r="Z63" s="98"/>
      <c r="AA63" s="98"/>
      <c r="AB63" s="98"/>
      <c r="AC63" s="75"/>
      <c r="AD63" s="98"/>
      <c r="AE63" s="98"/>
      <c r="AF63" s="98"/>
      <c r="AG63" s="75"/>
      <c r="AH63" s="75"/>
      <c r="AI63" s="75"/>
      <c r="AJ63" s="75"/>
      <c r="AK63" s="75"/>
      <c r="AL63" s="75"/>
    </row>
    <row r="64" spans="1:38" s="73" customFormat="1" ht="12.75">
      <c r="A64" s="75"/>
      <c r="B64" s="75"/>
      <c r="C64" s="129"/>
      <c r="D64" s="98"/>
      <c r="E64" s="98"/>
      <c r="F64" s="98"/>
      <c r="G64" s="98"/>
      <c r="H64" s="98"/>
      <c r="I64" s="98"/>
      <c r="J64" s="98"/>
      <c r="K64" s="98"/>
      <c r="L64" s="98"/>
      <c r="M64" s="75"/>
      <c r="N64" s="98"/>
      <c r="O64" s="98"/>
      <c r="P64" s="98"/>
      <c r="Q64" s="75"/>
      <c r="R64" s="98"/>
      <c r="S64" s="98"/>
      <c r="T64" s="98"/>
      <c r="U64" s="75"/>
      <c r="V64" s="98"/>
      <c r="W64" s="98"/>
      <c r="X64" s="98"/>
      <c r="Y64" s="75"/>
      <c r="Z64" s="98"/>
      <c r="AA64" s="98"/>
      <c r="AB64" s="98"/>
      <c r="AC64" s="75"/>
      <c r="AD64" s="98"/>
      <c r="AE64" s="98"/>
      <c r="AF64" s="98"/>
      <c r="AG64" s="75"/>
      <c r="AH64" s="75"/>
      <c r="AI64" s="75"/>
      <c r="AJ64" s="75"/>
      <c r="AK64" s="75"/>
      <c r="AL64" s="75"/>
    </row>
    <row r="65" spans="1:38" s="73" customFormat="1" ht="12.75">
      <c r="A65" s="75"/>
      <c r="B65" s="75"/>
      <c r="C65" s="129"/>
      <c r="D65" s="98"/>
      <c r="E65" s="98"/>
      <c r="F65" s="98"/>
      <c r="G65" s="98"/>
      <c r="H65" s="98"/>
      <c r="I65" s="98"/>
      <c r="J65" s="98"/>
      <c r="K65" s="98"/>
      <c r="L65" s="98"/>
      <c r="M65" s="75"/>
      <c r="N65" s="98"/>
      <c r="O65" s="98"/>
      <c r="P65" s="98"/>
      <c r="Q65" s="75"/>
      <c r="R65" s="98"/>
      <c r="S65" s="98"/>
      <c r="T65" s="98"/>
      <c r="U65" s="75"/>
      <c r="V65" s="98"/>
      <c r="W65" s="98"/>
      <c r="X65" s="98"/>
      <c r="Y65" s="75"/>
      <c r="Z65" s="98"/>
      <c r="AA65" s="98"/>
      <c r="AB65" s="98"/>
      <c r="AC65" s="75"/>
      <c r="AD65" s="98"/>
      <c r="AE65" s="98"/>
      <c r="AF65" s="98"/>
      <c r="AG65" s="75"/>
      <c r="AH65" s="75"/>
      <c r="AI65" s="75"/>
      <c r="AJ65" s="75"/>
      <c r="AK65" s="75"/>
      <c r="AL65" s="75"/>
    </row>
    <row r="66" spans="1:38" s="73" customFormat="1" ht="12.75">
      <c r="A66" s="75"/>
      <c r="B66" s="75"/>
      <c r="C66" s="129"/>
      <c r="D66" s="98"/>
      <c r="E66" s="98"/>
      <c r="F66" s="98"/>
      <c r="G66" s="98"/>
      <c r="H66" s="98"/>
      <c r="I66" s="98"/>
      <c r="J66" s="98"/>
      <c r="K66" s="98"/>
      <c r="L66" s="98"/>
      <c r="M66" s="75"/>
      <c r="N66" s="98"/>
      <c r="O66" s="98"/>
      <c r="P66" s="98"/>
      <c r="Q66" s="75"/>
      <c r="R66" s="98"/>
      <c r="S66" s="98"/>
      <c r="T66" s="98"/>
      <c r="U66" s="75"/>
      <c r="V66" s="98"/>
      <c r="W66" s="98"/>
      <c r="X66" s="98"/>
      <c r="Y66" s="75"/>
      <c r="Z66" s="98"/>
      <c r="AA66" s="98"/>
      <c r="AB66" s="98"/>
      <c r="AC66" s="75"/>
      <c r="AD66" s="98"/>
      <c r="AE66" s="98"/>
      <c r="AF66" s="98"/>
      <c r="AG66" s="75"/>
      <c r="AH66" s="75"/>
      <c r="AI66" s="75"/>
      <c r="AJ66" s="75"/>
      <c r="AK66" s="75"/>
      <c r="AL66" s="75"/>
    </row>
    <row r="67" spans="1:38" s="73" customFormat="1" ht="12.75">
      <c r="A67" s="75"/>
      <c r="B67" s="75"/>
      <c r="C67" s="129"/>
      <c r="D67" s="98"/>
      <c r="E67" s="98"/>
      <c r="F67" s="98"/>
      <c r="G67" s="98"/>
      <c r="H67" s="98"/>
      <c r="I67" s="98"/>
      <c r="J67" s="98"/>
      <c r="K67" s="98"/>
      <c r="L67" s="98"/>
      <c r="M67" s="75"/>
      <c r="N67" s="98"/>
      <c r="O67" s="98"/>
      <c r="P67" s="98"/>
      <c r="Q67" s="75"/>
      <c r="R67" s="98"/>
      <c r="S67" s="98"/>
      <c r="T67" s="98"/>
      <c r="U67" s="75"/>
      <c r="V67" s="98"/>
      <c r="W67" s="98"/>
      <c r="X67" s="98"/>
      <c r="Y67" s="75"/>
      <c r="Z67" s="98"/>
      <c r="AA67" s="98"/>
      <c r="AB67" s="98"/>
      <c r="AC67" s="75"/>
      <c r="AD67" s="98"/>
      <c r="AE67" s="98"/>
      <c r="AF67" s="98"/>
      <c r="AG67" s="75"/>
      <c r="AH67" s="75"/>
      <c r="AI67" s="75"/>
      <c r="AJ67" s="75"/>
      <c r="AK67" s="75"/>
      <c r="AL67" s="75"/>
    </row>
    <row r="68" spans="1:38" s="73" customFormat="1" ht="12.75">
      <c r="A68" s="75"/>
      <c r="B68" s="75"/>
      <c r="C68" s="129"/>
      <c r="D68" s="98"/>
      <c r="E68" s="98"/>
      <c r="F68" s="98"/>
      <c r="G68" s="98"/>
      <c r="H68" s="98"/>
      <c r="I68" s="98"/>
      <c r="J68" s="98"/>
      <c r="K68" s="98"/>
      <c r="L68" s="98"/>
      <c r="M68" s="75"/>
      <c r="N68" s="98"/>
      <c r="O68" s="98"/>
      <c r="P68" s="98"/>
      <c r="Q68" s="75"/>
      <c r="R68" s="98"/>
      <c r="S68" s="98"/>
      <c r="T68" s="98"/>
      <c r="U68" s="75"/>
      <c r="V68" s="98"/>
      <c r="W68" s="98"/>
      <c r="X68" s="98"/>
      <c r="Y68" s="75"/>
      <c r="Z68" s="98"/>
      <c r="AA68" s="98"/>
      <c r="AB68" s="98"/>
      <c r="AC68" s="75"/>
      <c r="AD68" s="98"/>
      <c r="AE68" s="98"/>
      <c r="AF68" s="98"/>
      <c r="AG68" s="75"/>
      <c r="AH68" s="75"/>
      <c r="AI68" s="75"/>
      <c r="AJ68" s="75"/>
      <c r="AK68" s="75"/>
      <c r="AL68" s="75"/>
    </row>
    <row r="69" spans="1:38" s="73" customFormat="1" ht="12.75">
      <c r="A69" s="75"/>
      <c r="B69" s="75"/>
      <c r="C69" s="129"/>
      <c r="D69" s="98"/>
      <c r="E69" s="98"/>
      <c r="F69" s="98"/>
      <c r="G69" s="98"/>
      <c r="H69" s="98"/>
      <c r="I69" s="98"/>
      <c r="J69" s="98"/>
      <c r="K69" s="98"/>
      <c r="L69" s="98"/>
      <c r="M69" s="75"/>
      <c r="N69" s="98"/>
      <c r="O69" s="98"/>
      <c r="P69" s="98"/>
      <c r="Q69" s="75"/>
      <c r="R69" s="98"/>
      <c r="S69" s="98"/>
      <c r="T69" s="98"/>
      <c r="U69" s="75"/>
      <c r="V69" s="98"/>
      <c r="W69" s="98"/>
      <c r="X69" s="98"/>
      <c r="Y69" s="75"/>
      <c r="Z69" s="98"/>
      <c r="AA69" s="98"/>
      <c r="AB69" s="98"/>
      <c r="AC69" s="75"/>
      <c r="AD69" s="98"/>
      <c r="AE69" s="98"/>
      <c r="AF69" s="98"/>
      <c r="AG69" s="75"/>
      <c r="AH69" s="75"/>
      <c r="AI69" s="75"/>
      <c r="AJ69" s="75"/>
      <c r="AK69" s="75"/>
      <c r="AL69" s="75"/>
    </row>
    <row r="70" spans="1:38" s="73" customFormat="1" ht="12.75">
      <c r="A70" s="75"/>
      <c r="B70" s="75"/>
      <c r="C70" s="129"/>
      <c r="D70" s="98"/>
      <c r="E70" s="98"/>
      <c r="F70" s="98"/>
      <c r="G70" s="98"/>
      <c r="H70" s="98"/>
      <c r="I70" s="98"/>
      <c r="J70" s="98"/>
      <c r="K70" s="98"/>
      <c r="L70" s="98"/>
      <c r="M70" s="75"/>
      <c r="N70" s="98"/>
      <c r="O70" s="98"/>
      <c r="P70" s="98"/>
      <c r="Q70" s="75"/>
      <c r="R70" s="98"/>
      <c r="S70" s="98"/>
      <c r="T70" s="98"/>
      <c r="U70" s="75"/>
      <c r="V70" s="98"/>
      <c r="W70" s="98"/>
      <c r="X70" s="98"/>
      <c r="Y70" s="75"/>
      <c r="Z70" s="98"/>
      <c r="AA70" s="98"/>
      <c r="AB70" s="98"/>
      <c r="AC70" s="75"/>
      <c r="AD70" s="98"/>
      <c r="AE70" s="98"/>
      <c r="AF70" s="98"/>
      <c r="AG70" s="75"/>
      <c r="AH70" s="75"/>
      <c r="AI70" s="75"/>
      <c r="AJ70" s="75"/>
      <c r="AK70" s="75"/>
      <c r="AL70" s="75"/>
    </row>
    <row r="71" spans="1:38" s="73" customFormat="1" ht="12.75">
      <c r="A71" s="75"/>
      <c r="B71" s="75"/>
      <c r="C71" s="129"/>
      <c r="D71" s="98"/>
      <c r="E71" s="98"/>
      <c r="F71" s="98"/>
      <c r="G71" s="98"/>
      <c r="H71" s="98"/>
      <c r="I71" s="98"/>
      <c r="J71" s="98"/>
      <c r="K71" s="98"/>
      <c r="L71" s="98"/>
      <c r="M71" s="75"/>
      <c r="N71" s="98"/>
      <c r="O71" s="98"/>
      <c r="P71" s="98"/>
      <c r="Q71" s="75"/>
      <c r="R71" s="98"/>
      <c r="S71" s="98"/>
      <c r="T71" s="98"/>
      <c r="U71" s="75"/>
      <c r="V71" s="98"/>
      <c r="W71" s="98"/>
      <c r="X71" s="98"/>
      <c r="Y71" s="75"/>
      <c r="Z71" s="98"/>
      <c r="AA71" s="98"/>
      <c r="AB71" s="98"/>
      <c r="AC71" s="75"/>
      <c r="AD71" s="98"/>
      <c r="AE71" s="98"/>
      <c r="AF71" s="98"/>
      <c r="AG71" s="75"/>
      <c r="AH71" s="75"/>
      <c r="AI71" s="75"/>
      <c r="AJ71" s="75"/>
      <c r="AK71" s="75"/>
      <c r="AL71" s="75"/>
    </row>
    <row r="72" spans="1:38" s="73" customFormat="1" ht="12.75">
      <c r="A72" s="75"/>
      <c r="B72" s="75"/>
      <c r="C72" s="129"/>
      <c r="D72" s="98"/>
      <c r="E72" s="98"/>
      <c r="F72" s="98"/>
      <c r="G72" s="98"/>
      <c r="H72" s="98"/>
      <c r="I72" s="98"/>
      <c r="J72" s="98"/>
      <c r="K72" s="98"/>
      <c r="L72" s="98"/>
      <c r="M72" s="75"/>
      <c r="N72" s="98"/>
      <c r="O72" s="98"/>
      <c r="P72" s="98"/>
      <c r="Q72" s="75"/>
      <c r="R72" s="98"/>
      <c r="S72" s="98"/>
      <c r="T72" s="98"/>
      <c r="U72" s="75"/>
      <c r="V72" s="98"/>
      <c r="W72" s="98"/>
      <c r="X72" s="98"/>
      <c r="Y72" s="75"/>
      <c r="Z72" s="98"/>
      <c r="AA72" s="98"/>
      <c r="AB72" s="98"/>
      <c r="AC72" s="75"/>
      <c r="AD72" s="98"/>
      <c r="AE72" s="98"/>
      <c r="AF72" s="98"/>
      <c r="AG72" s="75"/>
      <c r="AH72" s="75"/>
      <c r="AI72" s="75"/>
      <c r="AJ72" s="75"/>
      <c r="AK72" s="75"/>
      <c r="AL72" s="75"/>
    </row>
    <row r="73" spans="1:38" s="73" customFormat="1" ht="12.75">
      <c r="A73" s="75"/>
      <c r="B73" s="75"/>
      <c r="C73" s="129"/>
      <c r="D73" s="98"/>
      <c r="E73" s="98"/>
      <c r="F73" s="98"/>
      <c r="G73" s="98"/>
      <c r="H73" s="98"/>
      <c r="I73" s="98"/>
      <c r="J73" s="98"/>
      <c r="K73" s="98"/>
      <c r="L73" s="98"/>
      <c r="M73" s="75"/>
      <c r="N73" s="98"/>
      <c r="O73" s="98"/>
      <c r="P73" s="98"/>
      <c r="Q73" s="75"/>
      <c r="R73" s="98"/>
      <c r="S73" s="98"/>
      <c r="T73" s="98"/>
      <c r="U73" s="75"/>
      <c r="V73" s="98"/>
      <c r="W73" s="98"/>
      <c r="X73" s="98"/>
      <c r="Y73" s="75"/>
      <c r="Z73" s="98"/>
      <c r="AA73" s="98"/>
      <c r="AB73" s="98"/>
      <c r="AC73" s="75"/>
      <c r="AD73" s="98"/>
      <c r="AE73" s="98"/>
      <c r="AF73" s="98"/>
      <c r="AG73" s="75"/>
      <c r="AH73" s="75"/>
      <c r="AI73" s="75"/>
      <c r="AJ73" s="75"/>
      <c r="AK73" s="75"/>
      <c r="AL73" s="75"/>
    </row>
    <row r="74" spans="1:38" s="73" customFormat="1" ht="12.75">
      <c r="A74" s="75"/>
      <c r="B74" s="75"/>
      <c r="C74" s="129"/>
      <c r="D74" s="98"/>
      <c r="E74" s="98"/>
      <c r="F74" s="98"/>
      <c r="G74" s="98"/>
      <c r="H74" s="98"/>
      <c r="I74" s="98"/>
      <c r="J74" s="98"/>
      <c r="K74" s="98"/>
      <c r="L74" s="98"/>
      <c r="M74" s="75"/>
      <c r="N74" s="98"/>
      <c r="O74" s="98"/>
      <c r="P74" s="98"/>
      <c r="Q74" s="75"/>
      <c r="R74" s="98"/>
      <c r="S74" s="98"/>
      <c r="T74" s="98"/>
      <c r="U74" s="75"/>
      <c r="V74" s="98"/>
      <c r="W74" s="98"/>
      <c r="X74" s="98"/>
      <c r="Y74" s="75"/>
      <c r="Z74" s="98"/>
      <c r="AA74" s="98"/>
      <c r="AB74" s="98"/>
      <c r="AC74" s="75"/>
      <c r="AD74" s="98"/>
      <c r="AE74" s="98"/>
      <c r="AF74" s="98"/>
      <c r="AG74" s="75"/>
      <c r="AH74" s="75"/>
      <c r="AI74" s="75"/>
      <c r="AJ74" s="75"/>
      <c r="AK74" s="75"/>
      <c r="AL74" s="75"/>
    </row>
    <row r="75" spans="1:38" s="73" customFormat="1" ht="12.75">
      <c r="A75" s="75"/>
      <c r="B75" s="75"/>
      <c r="C75" s="129"/>
      <c r="D75" s="98"/>
      <c r="E75" s="98"/>
      <c r="F75" s="98"/>
      <c r="G75" s="98"/>
      <c r="H75" s="98"/>
      <c r="I75" s="98"/>
      <c r="J75" s="98"/>
      <c r="K75" s="98"/>
      <c r="L75" s="98"/>
      <c r="M75" s="75"/>
      <c r="N75" s="98"/>
      <c r="O75" s="98"/>
      <c r="P75" s="98"/>
      <c r="Q75" s="75"/>
      <c r="R75" s="98"/>
      <c r="S75" s="98"/>
      <c r="T75" s="98"/>
      <c r="U75" s="75"/>
      <c r="V75" s="98"/>
      <c r="W75" s="98"/>
      <c r="X75" s="98"/>
      <c r="Y75" s="75"/>
      <c r="Z75" s="98"/>
      <c r="AA75" s="98"/>
      <c r="AB75" s="98"/>
      <c r="AC75" s="75"/>
      <c r="AD75" s="98"/>
      <c r="AE75" s="98"/>
      <c r="AF75" s="98"/>
      <c r="AG75" s="75"/>
      <c r="AH75" s="75"/>
      <c r="AI75" s="75"/>
      <c r="AJ75" s="75"/>
      <c r="AK75" s="75"/>
      <c r="AL75" s="75"/>
    </row>
    <row r="76" spans="1:38" s="73" customFormat="1" ht="12.75">
      <c r="A76" s="75"/>
      <c r="B76" s="75"/>
      <c r="C76" s="129"/>
      <c r="D76" s="98"/>
      <c r="E76" s="98"/>
      <c r="F76" s="98"/>
      <c r="G76" s="98"/>
      <c r="H76" s="98"/>
      <c r="I76" s="98"/>
      <c r="J76" s="98"/>
      <c r="K76" s="98"/>
      <c r="L76" s="98"/>
      <c r="M76" s="75"/>
      <c r="N76" s="98"/>
      <c r="O76" s="98"/>
      <c r="P76" s="98"/>
      <c r="Q76" s="75"/>
      <c r="R76" s="98"/>
      <c r="S76" s="98"/>
      <c r="T76" s="98"/>
      <c r="U76" s="75"/>
      <c r="V76" s="98"/>
      <c r="W76" s="98"/>
      <c r="X76" s="98"/>
      <c r="Y76" s="75"/>
      <c r="Z76" s="98"/>
      <c r="AA76" s="98"/>
      <c r="AB76" s="98"/>
      <c r="AC76" s="75"/>
      <c r="AD76" s="98"/>
      <c r="AE76" s="98"/>
      <c r="AF76" s="98"/>
      <c r="AG76" s="75"/>
      <c r="AH76" s="75"/>
      <c r="AI76" s="75"/>
      <c r="AJ76" s="75"/>
      <c r="AK76" s="75"/>
      <c r="AL76" s="75"/>
    </row>
    <row r="77" spans="1:38" s="73" customFormat="1" ht="12.75">
      <c r="A77" s="75"/>
      <c r="B77" s="75"/>
      <c r="C77" s="129"/>
      <c r="D77" s="98"/>
      <c r="E77" s="98"/>
      <c r="F77" s="98"/>
      <c r="G77" s="98"/>
      <c r="H77" s="98"/>
      <c r="I77" s="98"/>
      <c r="J77" s="98"/>
      <c r="K77" s="98"/>
      <c r="L77" s="98"/>
      <c r="M77" s="75"/>
      <c r="N77" s="98"/>
      <c r="O77" s="98"/>
      <c r="P77" s="98"/>
      <c r="Q77" s="75"/>
      <c r="R77" s="98"/>
      <c r="S77" s="98"/>
      <c r="T77" s="98"/>
      <c r="U77" s="75"/>
      <c r="V77" s="98"/>
      <c r="W77" s="98"/>
      <c r="X77" s="98"/>
      <c r="Y77" s="75"/>
      <c r="Z77" s="98"/>
      <c r="AA77" s="98"/>
      <c r="AB77" s="98"/>
      <c r="AC77" s="75"/>
      <c r="AD77" s="98"/>
      <c r="AE77" s="98"/>
      <c r="AF77" s="98"/>
      <c r="AG77" s="75"/>
      <c r="AH77" s="75"/>
      <c r="AI77" s="75"/>
      <c r="AJ77" s="75"/>
      <c r="AK77" s="75"/>
      <c r="AL77" s="75"/>
    </row>
    <row r="78" spans="1:38" s="73" customFormat="1" ht="12.75">
      <c r="A78" s="75"/>
      <c r="B78" s="75"/>
      <c r="C78" s="129"/>
      <c r="D78" s="98"/>
      <c r="E78" s="98"/>
      <c r="F78" s="98"/>
      <c r="G78" s="98"/>
      <c r="H78" s="98"/>
      <c r="I78" s="98"/>
      <c r="J78" s="98"/>
      <c r="K78" s="98"/>
      <c r="L78" s="98"/>
      <c r="M78" s="75"/>
      <c r="N78" s="98"/>
      <c r="O78" s="98"/>
      <c r="P78" s="98"/>
      <c r="Q78" s="75"/>
      <c r="R78" s="98"/>
      <c r="S78" s="98"/>
      <c r="T78" s="98"/>
      <c r="U78" s="75"/>
      <c r="V78" s="98"/>
      <c r="W78" s="98"/>
      <c r="X78" s="98"/>
      <c r="Y78" s="75"/>
      <c r="Z78" s="98"/>
      <c r="AA78" s="98"/>
      <c r="AB78" s="98"/>
      <c r="AC78" s="75"/>
      <c r="AD78" s="98"/>
      <c r="AE78" s="98"/>
      <c r="AF78" s="98"/>
      <c r="AG78" s="75"/>
      <c r="AH78" s="75"/>
      <c r="AI78" s="75"/>
      <c r="AJ78" s="75"/>
      <c r="AK78" s="75"/>
      <c r="AL78" s="75"/>
    </row>
    <row r="79" spans="1:38" s="73" customFormat="1" ht="12.75">
      <c r="A79" s="75"/>
      <c r="B79" s="75"/>
      <c r="C79" s="129"/>
      <c r="D79" s="98"/>
      <c r="E79" s="98"/>
      <c r="F79" s="98"/>
      <c r="G79" s="98"/>
      <c r="H79" s="98"/>
      <c r="I79" s="98"/>
      <c r="J79" s="98"/>
      <c r="K79" s="98"/>
      <c r="L79" s="98"/>
      <c r="M79" s="75"/>
      <c r="N79" s="98"/>
      <c r="O79" s="98"/>
      <c r="P79" s="98"/>
      <c r="Q79" s="75"/>
      <c r="R79" s="98"/>
      <c r="S79" s="98"/>
      <c r="T79" s="98"/>
      <c r="U79" s="75"/>
      <c r="V79" s="98"/>
      <c r="W79" s="98"/>
      <c r="X79" s="98"/>
      <c r="Y79" s="75"/>
      <c r="Z79" s="98"/>
      <c r="AA79" s="98"/>
      <c r="AB79" s="98"/>
      <c r="AC79" s="75"/>
      <c r="AD79" s="98"/>
      <c r="AE79" s="98"/>
      <c r="AF79" s="98"/>
      <c r="AG79" s="75"/>
      <c r="AH79" s="75"/>
      <c r="AI79" s="75"/>
      <c r="AJ79" s="75"/>
      <c r="AK79" s="75"/>
      <c r="AL79" s="75"/>
    </row>
    <row r="80" spans="1:38" s="73" customFormat="1" ht="12.75">
      <c r="A80" s="75"/>
      <c r="B80" s="75"/>
      <c r="C80" s="129"/>
      <c r="D80" s="98"/>
      <c r="E80" s="98"/>
      <c r="F80" s="98"/>
      <c r="G80" s="98"/>
      <c r="H80" s="98"/>
      <c r="I80" s="98"/>
      <c r="J80" s="98"/>
      <c r="K80" s="98"/>
      <c r="L80" s="98"/>
      <c r="M80" s="75"/>
      <c r="N80" s="98"/>
      <c r="O80" s="98"/>
      <c r="P80" s="98"/>
      <c r="Q80" s="75"/>
      <c r="R80" s="98"/>
      <c r="S80" s="98"/>
      <c r="T80" s="98"/>
      <c r="U80" s="75"/>
      <c r="V80" s="98"/>
      <c r="W80" s="98"/>
      <c r="X80" s="98"/>
      <c r="Y80" s="75"/>
      <c r="Z80" s="98"/>
      <c r="AA80" s="98"/>
      <c r="AB80" s="98"/>
      <c r="AC80" s="75"/>
      <c r="AD80" s="98"/>
      <c r="AE80" s="98"/>
      <c r="AF80" s="98"/>
      <c r="AG80" s="75"/>
      <c r="AH80" s="75"/>
      <c r="AI80" s="75"/>
      <c r="AJ80" s="75"/>
      <c r="AK80" s="75"/>
      <c r="AL80" s="75"/>
    </row>
    <row r="81" spans="1:38" s="73" customFormat="1" ht="12.75">
      <c r="A81" s="75"/>
      <c r="B81" s="75"/>
      <c r="C81" s="129"/>
      <c r="D81" s="98"/>
      <c r="E81" s="98"/>
      <c r="F81" s="98"/>
      <c r="G81" s="98"/>
      <c r="H81" s="98"/>
      <c r="I81" s="98"/>
      <c r="J81" s="98"/>
      <c r="K81" s="98"/>
      <c r="L81" s="98"/>
      <c r="M81" s="75"/>
      <c r="N81" s="98"/>
      <c r="O81" s="98"/>
      <c r="P81" s="98"/>
      <c r="Q81" s="75"/>
      <c r="R81" s="98"/>
      <c r="S81" s="98"/>
      <c r="T81" s="98"/>
      <c r="U81" s="75"/>
      <c r="V81" s="98"/>
      <c r="W81" s="98"/>
      <c r="X81" s="98"/>
      <c r="Y81" s="75"/>
      <c r="Z81" s="98"/>
      <c r="AA81" s="98"/>
      <c r="AB81" s="98"/>
      <c r="AC81" s="75"/>
      <c r="AD81" s="98"/>
      <c r="AE81" s="98"/>
      <c r="AF81" s="98"/>
      <c r="AG81" s="75"/>
      <c r="AH81" s="75"/>
      <c r="AI81" s="75"/>
      <c r="AJ81" s="75"/>
      <c r="AK81" s="75"/>
      <c r="AL81" s="75"/>
    </row>
    <row r="82" spans="1:38" s="73" customFormat="1" ht="12.75">
      <c r="A82" s="75"/>
      <c r="B82" s="75"/>
      <c r="C82" s="129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</row>
    <row r="83" spans="1:38" s="73" customFormat="1" ht="12.75">
      <c r="A83" s="75"/>
      <c r="B83" s="75"/>
      <c r="C83" s="129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</row>
    <row r="84" spans="1:38" s="73" customFormat="1" ht="12.75">
      <c r="A84" s="75"/>
      <c r="B84" s="75"/>
      <c r="C84" s="129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</row>
    <row r="85" s="73" customFormat="1" ht="12.75">
      <c r="C85" s="134"/>
    </row>
    <row r="86" s="73" customFormat="1" ht="12.75">
      <c r="C86" s="134"/>
    </row>
    <row r="87" s="73" customFormat="1" ht="12.75">
      <c r="C87" s="134"/>
    </row>
    <row r="88" s="73" customFormat="1" ht="12.75">
      <c r="C88" s="134"/>
    </row>
    <row r="89" s="73" customFormat="1" ht="12.75">
      <c r="C89" s="134"/>
    </row>
    <row r="90" s="73" customFormat="1" ht="12.75">
      <c r="C90" s="134"/>
    </row>
    <row r="91" s="73" customFormat="1" ht="12.75">
      <c r="C91" s="134"/>
    </row>
    <row r="92" s="73" customFormat="1" ht="12.75">
      <c r="C92" s="134"/>
    </row>
    <row r="93" s="73" customFormat="1" ht="12.75">
      <c r="C93" s="134"/>
    </row>
    <row r="94" s="73" customFormat="1" ht="12.75">
      <c r="C94" s="134"/>
    </row>
    <row r="95" s="73" customFormat="1" ht="12.75">
      <c r="C95" s="134"/>
    </row>
    <row r="96" s="73" customFormat="1" ht="12.75">
      <c r="C96" s="134"/>
    </row>
    <row r="97" s="73" customFormat="1" ht="12.75">
      <c r="C97" s="134"/>
    </row>
    <row r="98" s="73" customFormat="1" ht="12.75">
      <c r="C98" s="134"/>
    </row>
    <row r="99" s="73" customFormat="1" ht="12.75">
      <c r="C99" s="134"/>
    </row>
    <row r="100" s="73" customFormat="1" ht="12.75">
      <c r="C100" s="134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4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7.8515625" style="3" customWidth="1"/>
    <col min="14" max="16" width="10.7109375" style="3" customWidth="1"/>
    <col min="17" max="17" width="7.421875" style="3" customWidth="1"/>
    <col min="18" max="25" width="10.7109375" style="3" hidden="1" customWidth="1"/>
    <col min="26" max="28" width="10.7109375" style="3" customWidth="1"/>
    <col min="29" max="29" width="9.8515625" style="3" customWidth="1"/>
    <col min="30" max="32" width="10.7109375" style="3" customWidth="1"/>
    <col min="33" max="33" width="10.421875" style="3" customWidth="1"/>
    <col min="34" max="34" width="8.0039062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7" t="s">
        <v>655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2"/>
      <c r="AJ2" s="2"/>
      <c r="AK2" s="2"/>
      <c r="AL2" s="2"/>
    </row>
    <row r="3" spans="1:38" ht="16.5">
      <c r="A3" s="5"/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19" t="s">
        <v>0</v>
      </c>
      <c r="E4" s="119"/>
      <c r="F4" s="119"/>
      <c r="G4" s="119" t="s">
        <v>1</v>
      </c>
      <c r="H4" s="119"/>
      <c r="I4" s="119"/>
      <c r="J4" s="120" t="s">
        <v>2</v>
      </c>
      <c r="K4" s="121"/>
      <c r="L4" s="121"/>
      <c r="M4" s="122"/>
      <c r="N4" s="120" t="s">
        <v>3</v>
      </c>
      <c r="O4" s="123"/>
      <c r="P4" s="123"/>
      <c r="Q4" s="124"/>
      <c r="R4" s="120" t="s">
        <v>4</v>
      </c>
      <c r="S4" s="123"/>
      <c r="T4" s="123"/>
      <c r="U4" s="124"/>
      <c r="V4" s="120" t="s">
        <v>5</v>
      </c>
      <c r="W4" s="125"/>
      <c r="X4" s="125"/>
      <c r="Y4" s="126"/>
      <c r="Z4" s="120" t="s">
        <v>6</v>
      </c>
      <c r="AA4" s="121"/>
      <c r="AB4" s="121"/>
      <c r="AC4" s="122"/>
      <c r="AD4" s="120" t="s">
        <v>7</v>
      </c>
      <c r="AE4" s="121"/>
      <c r="AF4" s="121"/>
      <c r="AG4" s="122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130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58" t="s">
        <v>30</v>
      </c>
      <c r="C7" s="130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130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96</v>
      </c>
      <c r="B9" s="59" t="s">
        <v>446</v>
      </c>
      <c r="C9" s="131" t="s">
        <v>447</v>
      </c>
      <c r="D9" s="76">
        <v>222471202</v>
      </c>
      <c r="E9" s="77">
        <v>0</v>
      </c>
      <c r="F9" s="78">
        <f>$D9+$E9</f>
        <v>222471202</v>
      </c>
      <c r="G9" s="76">
        <v>222471202</v>
      </c>
      <c r="H9" s="77">
        <v>0</v>
      </c>
      <c r="I9" s="79">
        <f>$G9+$H9</f>
        <v>222471202</v>
      </c>
      <c r="J9" s="76">
        <v>10399013</v>
      </c>
      <c r="K9" s="77">
        <v>5348082</v>
      </c>
      <c r="L9" s="77">
        <f>$J9+$K9</f>
        <v>15747095</v>
      </c>
      <c r="M9" s="39">
        <f>IF($F9=0,0,$L9/$F9)</f>
        <v>0.07078262201325275</v>
      </c>
      <c r="N9" s="104">
        <v>14086262</v>
      </c>
      <c r="O9" s="105">
        <v>41668843</v>
      </c>
      <c r="P9" s="106">
        <f>$N9+$O9</f>
        <v>55755105</v>
      </c>
      <c r="Q9" s="39">
        <f>IF($F9=0,0,$P9/$F9)</f>
        <v>0.25061717875736567</v>
      </c>
      <c r="R9" s="104">
        <v>0</v>
      </c>
      <c r="S9" s="106">
        <v>0</v>
      </c>
      <c r="T9" s="106">
        <f>$R9+$S9</f>
        <v>0</v>
      </c>
      <c r="U9" s="39">
        <f>IF($I9=0,0,$T9/$I9)</f>
        <v>0</v>
      </c>
      <c r="V9" s="104">
        <v>0</v>
      </c>
      <c r="W9" s="106">
        <v>0</v>
      </c>
      <c r="X9" s="106">
        <f>$V9+$W9</f>
        <v>0</v>
      </c>
      <c r="Y9" s="39">
        <f>IF($I9=0,0,$X9/$I9)</f>
        <v>0</v>
      </c>
      <c r="Z9" s="76">
        <f>$J9+$N9</f>
        <v>24485275</v>
      </c>
      <c r="AA9" s="77">
        <f>$K9+$O9</f>
        <v>47016925</v>
      </c>
      <c r="AB9" s="77">
        <f>$Z9+$AA9</f>
        <v>71502200</v>
      </c>
      <c r="AC9" s="39">
        <f>IF($F9=0,0,$AB9/$F9)</f>
        <v>0.3213998007706184</v>
      </c>
      <c r="AD9" s="76">
        <v>39500378</v>
      </c>
      <c r="AE9" s="77">
        <v>10669384</v>
      </c>
      <c r="AF9" s="77">
        <f>$AD9+$AE9</f>
        <v>50169762</v>
      </c>
      <c r="AG9" s="39">
        <f>IF($AI9=0,0,$AK9/$AI9)</f>
        <v>0.4305664682555482</v>
      </c>
      <c r="AH9" s="39">
        <f>IF($AF9=0,0,(($P9/$AF9)-1))</f>
        <v>0.11132887176144068</v>
      </c>
      <c r="AI9" s="12">
        <v>244890510</v>
      </c>
      <c r="AJ9" s="12">
        <v>244890510</v>
      </c>
      <c r="AK9" s="12">
        <v>105441642</v>
      </c>
      <c r="AL9" s="12"/>
    </row>
    <row r="10" spans="1:38" s="13" customFormat="1" ht="12.75">
      <c r="A10" s="29" t="s">
        <v>96</v>
      </c>
      <c r="B10" s="59" t="s">
        <v>448</v>
      </c>
      <c r="C10" s="131" t="s">
        <v>449</v>
      </c>
      <c r="D10" s="76">
        <v>396569986</v>
      </c>
      <c r="E10" s="77">
        <v>0</v>
      </c>
      <c r="F10" s="79">
        <f aca="true" t="shared" si="0" ref="F10:F33">$D10+$E10</f>
        <v>396569986</v>
      </c>
      <c r="G10" s="76">
        <v>396569986</v>
      </c>
      <c r="H10" s="77">
        <v>0</v>
      </c>
      <c r="I10" s="79">
        <f aca="true" t="shared" si="1" ref="I10:I33">$G10+$H10</f>
        <v>396569986</v>
      </c>
      <c r="J10" s="76">
        <v>87396337</v>
      </c>
      <c r="K10" s="77">
        <v>2058568</v>
      </c>
      <c r="L10" s="77">
        <f aca="true" t="shared" si="2" ref="L10:L33">$J10+$K10</f>
        <v>89454905</v>
      </c>
      <c r="M10" s="39">
        <f aca="true" t="shared" si="3" ref="M10:M33">IF($F10=0,0,$L10/$F10)</f>
        <v>0.2255715464054307</v>
      </c>
      <c r="N10" s="104">
        <v>84123267</v>
      </c>
      <c r="O10" s="105">
        <v>9959269</v>
      </c>
      <c r="P10" s="106">
        <f aca="true" t="shared" si="4" ref="P10:P33">$N10+$O10</f>
        <v>94082536</v>
      </c>
      <c r="Q10" s="39">
        <f aca="true" t="shared" si="5" ref="Q10:Q33">IF($F10=0,0,$P10/$F10)</f>
        <v>0.23724068719613087</v>
      </c>
      <c r="R10" s="104">
        <v>0</v>
      </c>
      <c r="S10" s="106">
        <v>0</v>
      </c>
      <c r="T10" s="106">
        <f aca="true" t="shared" si="6" ref="T10:T33">$R10+$S10</f>
        <v>0</v>
      </c>
      <c r="U10" s="39">
        <f aca="true" t="shared" si="7" ref="U10:U33">IF($I10=0,0,$T10/$I10)</f>
        <v>0</v>
      </c>
      <c r="V10" s="104">
        <v>0</v>
      </c>
      <c r="W10" s="106">
        <v>0</v>
      </c>
      <c r="X10" s="106">
        <f aca="true" t="shared" si="8" ref="X10:X33">$V10+$W10</f>
        <v>0</v>
      </c>
      <c r="Y10" s="39">
        <f aca="true" t="shared" si="9" ref="Y10:Y33">IF($I10=0,0,$X10/$I10)</f>
        <v>0</v>
      </c>
      <c r="Z10" s="76">
        <f aca="true" t="shared" si="10" ref="Z10:Z33">$J10+$N10</f>
        <v>171519604</v>
      </c>
      <c r="AA10" s="77">
        <f aca="true" t="shared" si="11" ref="AA10:AA33">$K10+$O10</f>
        <v>12017837</v>
      </c>
      <c r="AB10" s="77">
        <f aca="true" t="shared" si="12" ref="AB10:AB33">$Z10+$AA10</f>
        <v>183537441</v>
      </c>
      <c r="AC10" s="39">
        <f aca="true" t="shared" si="13" ref="AC10:AC33">IF($F10=0,0,$AB10/$F10)</f>
        <v>0.46281223360156154</v>
      </c>
      <c r="AD10" s="76">
        <v>70721610</v>
      </c>
      <c r="AE10" s="77">
        <v>4017173</v>
      </c>
      <c r="AF10" s="77">
        <f aca="true" t="shared" si="14" ref="AF10:AF33">$AD10+$AE10</f>
        <v>74738783</v>
      </c>
      <c r="AG10" s="39">
        <f aca="true" t="shared" si="15" ref="AG10:AG33">IF($AI10=0,0,$AK10/$AI10)</f>
        <v>0.3670238799769459</v>
      </c>
      <c r="AH10" s="39">
        <f aca="true" t="shared" si="16" ref="AH10:AH33">IF($AF10=0,0,(($P10/$AF10)-1))</f>
        <v>0.25881814265024894</v>
      </c>
      <c r="AI10" s="12">
        <v>403787492</v>
      </c>
      <c r="AJ10" s="12">
        <v>403787492</v>
      </c>
      <c r="AK10" s="12">
        <v>148199652</v>
      </c>
      <c r="AL10" s="12"/>
    </row>
    <row r="11" spans="1:38" s="13" customFormat="1" ht="12.75">
      <c r="A11" s="29" t="s">
        <v>96</v>
      </c>
      <c r="B11" s="59" t="s">
        <v>450</v>
      </c>
      <c r="C11" s="131" t="s">
        <v>451</v>
      </c>
      <c r="D11" s="76">
        <v>291014400</v>
      </c>
      <c r="E11" s="77">
        <v>71703000</v>
      </c>
      <c r="F11" s="78">
        <f t="shared" si="0"/>
        <v>362717400</v>
      </c>
      <c r="G11" s="76">
        <v>291014400</v>
      </c>
      <c r="H11" s="77">
        <v>71703000</v>
      </c>
      <c r="I11" s="79">
        <f t="shared" si="1"/>
        <v>362717400</v>
      </c>
      <c r="J11" s="76">
        <v>50489802</v>
      </c>
      <c r="K11" s="77">
        <v>5808863</v>
      </c>
      <c r="L11" s="77">
        <f t="shared" si="2"/>
        <v>56298665</v>
      </c>
      <c r="M11" s="39">
        <f t="shared" si="3"/>
        <v>0.15521357674045966</v>
      </c>
      <c r="N11" s="104">
        <v>58372259</v>
      </c>
      <c r="O11" s="105">
        <v>5861313</v>
      </c>
      <c r="P11" s="106">
        <f t="shared" si="4"/>
        <v>64233572</v>
      </c>
      <c r="Q11" s="39">
        <f t="shared" si="5"/>
        <v>0.17708985562865195</v>
      </c>
      <c r="R11" s="104">
        <v>0</v>
      </c>
      <c r="S11" s="106">
        <v>0</v>
      </c>
      <c r="T11" s="106">
        <f t="shared" si="6"/>
        <v>0</v>
      </c>
      <c r="U11" s="39">
        <f t="shared" si="7"/>
        <v>0</v>
      </c>
      <c r="V11" s="104">
        <v>0</v>
      </c>
      <c r="W11" s="106">
        <v>0</v>
      </c>
      <c r="X11" s="106">
        <f t="shared" si="8"/>
        <v>0</v>
      </c>
      <c r="Y11" s="39">
        <f t="shared" si="9"/>
        <v>0</v>
      </c>
      <c r="Z11" s="76">
        <f t="shared" si="10"/>
        <v>108862061</v>
      </c>
      <c r="AA11" s="77">
        <f t="shared" si="11"/>
        <v>11670176</v>
      </c>
      <c r="AB11" s="77">
        <f t="shared" si="12"/>
        <v>120532237</v>
      </c>
      <c r="AC11" s="39">
        <f t="shared" si="13"/>
        <v>0.3323034323691116</v>
      </c>
      <c r="AD11" s="76">
        <v>31308239</v>
      </c>
      <c r="AE11" s="77">
        <v>248625</v>
      </c>
      <c r="AF11" s="77">
        <f t="shared" si="14"/>
        <v>31556864</v>
      </c>
      <c r="AG11" s="39">
        <f t="shared" si="15"/>
        <v>0.2341877499874028</v>
      </c>
      <c r="AH11" s="39">
        <f t="shared" si="16"/>
        <v>1.0354865426425137</v>
      </c>
      <c r="AI11" s="12">
        <v>283217521</v>
      </c>
      <c r="AJ11" s="12">
        <v>283217521</v>
      </c>
      <c r="AK11" s="12">
        <v>66326074</v>
      </c>
      <c r="AL11" s="12"/>
    </row>
    <row r="12" spans="1:38" s="13" customFormat="1" ht="12.75">
      <c r="A12" s="29" t="s">
        <v>96</v>
      </c>
      <c r="B12" s="59" t="s">
        <v>452</v>
      </c>
      <c r="C12" s="131" t="s">
        <v>453</v>
      </c>
      <c r="D12" s="76">
        <v>0</v>
      </c>
      <c r="E12" s="77">
        <v>0</v>
      </c>
      <c r="F12" s="78">
        <f t="shared" si="0"/>
        <v>0</v>
      </c>
      <c r="G12" s="76">
        <v>0</v>
      </c>
      <c r="H12" s="77">
        <v>0</v>
      </c>
      <c r="I12" s="79">
        <f t="shared" si="1"/>
        <v>0</v>
      </c>
      <c r="J12" s="76">
        <v>39681969</v>
      </c>
      <c r="K12" s="77">
        <v>4615378</v>
      </c>
      <c r="L12" s="77">
        <f t="shared" si="2"/>
        <v>44297347</v>
      </c>
      <c r="M12" s="39">
        <f t="shared" si="3"/>
        <v>0</v>
      </c>
      <c r="N12" s="104">
        <v>21806314</v>
      </c>
      <c r="O12" s="105">
        <v>664875</v>
      </c>
      <c r="P12" s="106">
        <f t="shared" si="4"/>
        <v>22471189</v>
      </c>
      <c r="Q12" s="39">
        <f t="shared" si="5"/>
        <v>0</v>
      </c>
      <c r="R12" s="104">
        <v>0</v>
      </c>
      <c r="S12" s="106">
        <v>0</v>
      </c>
      <c r="T12" s="106">
        <f t="shared" si="6"/>
        <v>0</v>
      </c>
      <c r="U12" s="39">
        <f t="shared" si="7"/>
        <v>0</v>
      </c>
      <c r="V12" s="104">
        <v>0</v>
      </c>
      <c r="W12" s="106">
        <v>0</v>
      </c>
      <c r="X12" s="106">
        <f t="shared" si="8"/>
        <v>0</v>
      </c>
      <c r="Y12" s="39">
        <f t="shared" si="9"/>
        <v>0</v>
      </c>
      <c r="Z12" s="76">
        <f t="shared" si="10"/>
        <v>61488283</v>
      </c>
      <c r="AA12" s="77">
        <f t="shared" si="11"/>
        <v>5280253</v>
      </c>
      <c r="AB12" s="77">
        <f t="shared" si="12"/>
        <v>66768536</v>
      </c>
      <c r="AC12" s="39">
        <f t="shared" si="13"/>
        <v>0</v>
      </c>
      <c r="AD12" s="76">
        <v>52749559</v>
      </c>
      <c r="AE12" s="77">
        <v>15410841</v>
      </c>
      <c r="AF12" s="77">
        <f t="shared" si="14"/>
        <v>68160400</v>
      </c>
      <c r="AG12" s="39">
        <f t="shared" si="15"/>
        <v>1.0784528970791667</v>
      </c>
      <c r="AH12" s="39">
        <f t="shared" si="16"/>
        <v>-0.6703189975410943</v>
      </c>
      <c r="AI12" s="12">
        <v>119015146</v>
      </c>
      <c r="AJ12" s="12">
        <v>119015146</v>
      </c>
      <c r="AK12" s="12">
        <v>128352229</v>
      </c>
      <c r="AL12" s="12"/>
    </row>
    <row r="13" spans="1:38" s="13" customFormat="1" ht="12.75">
      <c r="A13" s="29" t="s">
        <v>96</v>
      </c>
      <c r="B13" s="59" t="s">
        <v>454</v>
      </c>
      <c r="C13" s="131" t="s">
        <v>455</v>
      </c>
      <c r="D13" s="76">
        <v>359988207</v>
      </c>
      <c r="E13" s="77">
        <v>44065555</v>
      </c>
      <c r="F13" s="78">
        <f t="shared" si="0"/>
        <v>404053762</v>
      </c>
      <c r="G13" s="76">
        <v>359988207</v>
      </c>
      <c r="H13" s="77">
        <v>44065555</v>
      </c>
      <c r="I13" s="79">
        <f t="shared" si="1"/>
        <v>404053762</v>
      </c>
      <c r="J13" s="76">
        <v>79450414</v>
      </c>
      <c r="K13" s="77">
        <v>12876811</v>
      </c>
      <c r="L13" s="77">
        <f t="shared" si="2"/>
        <v>92327225</v>
      </c>
      <c r="M13" s="39">
        <f t="shared" si="3"/>
        <v>0.2285023273709799</v>
      </c>
      <c r="N13" s="104">
        <v>75272494</v>
      </c>
      <c r="O13" s="105">
        <v>10520163</v>
      </c>
      <c r="P13" s="106">
        <f t="shared" si="4"/>
        <v>85792657</v>
      </c>
      <c r="Q13" s="39">
        <f t="shared" si="5"/>
        <v>0.21232980624989206</v>
      </c>
      <c r="R13" s="104">
        <v>0</v>
      </c>
      <c r="S13" s="106">
        <v>0</v>
      </c>
      <c r="T13" s="106">
        <f t="shared" si="6"/>
        <v>0</v>
      </c>
      <c r="U13" s="39">
        <f t="shared" si="7"/>
        <v>0</v>
      </c>
      <c r="V13" s="104">
        <v>0</v>
      </c>
      <c r="W13" s="106">
        <v>0</v>
      </c>
      <c r="X13" s="106">
        <f t="shared" si="8"/>
        <v>0</v>
      </c>
      <c r="Y13" s="39">
        <f t="shared" si="9"/>
        <v>0</v>
      </c>
      <c r="Z13" s="76">
        <f t="shared" si="10"/>
        <v>154722908</v>
      </c>
      <c r="AA13" s="77">
        <f t="shared" si="11"/>
        <v>23396974</v>
      </c>
      <c r="AB13" s="77">
        <f t="shared" si="12"/>
        <v>178119882</v>
      </c>
      <c r="AC13" s="39">
        <f t="shared" si="13"/>
        <v>0.440832133620872</v>
      </c>
      <c r="AD13" s="76">
        <v>89451284</v>
      </c>
      <c r="AE13" s="77">
        <v>6954441</v>
      </c>
      <c r="AF13" s="77">
        <f t="shared" si="14"/>
        <v>96405725</v>
      </c>
      <c r="AG13" s="39">
        <f t="shared" si="15"/>
        <v>0.46221126426442755</v>
      </c>
      <c r="AH13" s="39">
        <f t="shared" si="16"/>
        <v>-0.11008752851555237</v>
      </c>
      <c r="AI13" s="12">
        <v>404678000</v>
      </c>
      <c r="AJ13" s="12">
        <v>404678000</v>
      </c>
      <c r="AK13" s="12">
        <v>187046730</v>
      </c>
      <c r="AL13" s="12"/>
    </row>
    <row r="14" spans="1:38" s="13" customFormat="1" ht="12.75">
      <c r="A14" s="29" t="s">
        <v>96</v>
      </c>
      <c r="B14" s="59" t="s">
        <v>456</v>
      </c>
      <c r="C14" s="131" t="s">
        <v>457</v>
      </c>
      <c r="D14" s="76">
        <v>73577218</v>
      </c>
      <c r="E14" s="77">
        <v>32516950</v>
      </c>
      <c r="F14" s="78">
        <f t="shared" si="0"/>
        <v>106094168</v>
      </c>
      <c r="G14" s="76">
        <v>73577218</v>
      </c>
      <c r="H14" s="77">
        <v>32516950</v>
      </c>
      <c r="I14" s="79">
        <f t="shared" si="1"/>
        <v>106094168</v>
      </c>
      <c r="J14" s="76">
        <v>30778296</v>
      </c>
      <c r="K14" s="77">
        <v>0</v>
      </c>
      <c r="L14" s="77">
        <f t="shared" si="2"/>
        <v>30778296</v>
      </c>
      <c r="M14" s="39">
        <f t="shared" si="3"/>
        <v>0.29010356158314</v>
      </c>
      <c r="N14" s="104">
        <v>0</v>
      </c>
      <c r="O14" s="105">
        <v>0</v>
      </c>
      <c r="P14" s="106">
        <f t="shared" si="4"/>
        <v>0</v>
      </c>
      <c r="Q14" s="39">
        <f t="shared" si="5"/>
        <v>0</v>
      </c>
      <c r="R14" s="104">
        <v>0</v>
      </c>
      <c r="S14" s="106">
        <v>0</v>
      </c>
      <c r="T14" s="106">
        <f t="shared" si="6"/>
        <v>0</v>
      </c>
      <c r="U14" s="39">
        <f t="shared" si="7"/>
        <v>0</v>
      </c>
      <c r="V14" s="104">
        <v>0</v>
      </c>
      <c r="W14" s="106">
        <v>0</v>
      </c>
      <c r="X14" s="106">
        <f t="shared" si="8"/>
        <v>0</v>
      </c>
      <c r="Y14" s="39">
        <f t="shared" si="9"/>
        <v>0</v>
      </c>
      <c r="Z14" s="76">
        <f t="shared" si="10"/>
        <v>30778296</v>
      </c>
      <c r="AA14" s="77">
        <f t="shared" si="11"/>
        <v>0</v>
      </c>
      <c r="AB14" s="77">
        <f t="shared" si="12"/>
        <v>30778296</v>
      </c>
      <c r="AC14" s="39">
        <f t="shared" si="13"/>
        <v>0.29010356158314</v>
      </c>
      <c r="AD14" s="76">
        <v>20371090</v>
      </c>
      <c r="AE14" s="77">
        <v>3318630</v>
      </c>
      <c r="AF14" s="77">
        <f t="shared" si="14"/>
        <v>23689720</v>
      </c>
      <c r="AG14" s="39">
        <f t="shared" si="15"/>
        <v>0.5750918317649831</v>
      </c>
      <c r="AH14" s="39">
        <f t="shared" si="16"/>
        <v>-1</v>
      </c>
      <c r="AI14" s="12">
        <v>84984210</v>
      </c>
      <c r="AJ14" s="12">
        <v>84984210</v>
      </c>
      <c r="AK14" s="12">
        <v>48873725</v>
      </c>
      <c r="AL14" s="12"/>
    </row>
    <row r="15" spans="1:38" s="13" customFormat="1" ht="12.75">
      <c r="A15" s="29" t="s">
        <v>96</v>
      </c>
      <c r="B15" s="59" t="s">
        <v>66</v>
      </c>
      <c r="C15" s="131" t="s">
        <v>67</v>
      </c>
      <c r="D15" s="76">
        <v>1136586516</v>
      </c>
      <c r="E15" s="77">
        <v>0</v>
      </c>
      <c r="F15" s="78">
        <f t="shared" si="0"/>
        <v>1136586516</v>
      </c>
      <c r="G15" s="76">
        <v>1136586516</v>
      </c>
      <c r="H15" s="77">
        <v>0</v>
      </c>
      <c r="I15" s="79">
        <f t="shared" si="1"/>
        <v>1136586516</v>
      </c>
      <c r="J15" s="76">
        <v>256881173</v>
      </c>
      <c r="K15" s="77">
        <v>18187332</v>
      </c>
      <c r="L15" s="77">
        <f t="shared" si="2"/>
        <v>275068505</v>
      </c>
      <c r="M15" s="39">
        <f t="shared" si="3"/>
        <v>0.24201281743870345</v>
      </c>
      <c r="N15" s="104">
        <v>247566707</v>
      </c>
      <c r="O15" s="105">
        <v>20629315</v>
      </c>
      <c r="P15" s="106">
        <f t="shared" si="4"/>
        <v>268196022</v>
      </c>
      <c r="Q15" s="39">
        <f t="shared" si="5"/>
        <v>0.23596621834285425</v>
      </c>
      <c r="R15" s="104">
        <v>0</v>
      </c>
      <c r="S15" s="106">
        <v>0</v>
      </c>
      <c r="T15" s="106">
        <f t="shared" si="6"/>
        <v>0</v>
      </c>
      <c r="U15" s="39">
        <f t="shared" si="7"/>
        <v>0</v>
      </c>
      <c r="V15" s="104">
        <v>0</v>
      </c>
      <c r="W15" s="106">
        <v>0</v>
      </c>
      <c r="X15" s="106">
        <f t="shared" si="8"/>
        <v>0</v>
      </c>
      <c r="Y15" s="39">
        <f t="shared" si="9"/>
        <v>0</v>
      </c>
      <c r="Z15" s="76">
        <f t="shared" si="10"/>
        <v>504447880</v>
      </c>
      <c r="AA15" s="77">
        <f t="shared" si="11"/>
        <v>38816647</v>
      </c>
      <c r="AB15" s="77">
        <f t="shared" si="12"/>
        <v>543264527</v>
      </c>
      <c r="AC15" s="39">
        <f t="shared" si="13"/>
        <v>0.4779790357815577</v>
      </c>
      <c r="AD15" s="76">
        <v>203634971</v>
      </c>
      <c r="AE15" s="77">
        <v>24267130</v>
      </c>
      <c r="AF15" s="77">
        <f t="shared" si="14"/>
        <v>227902101</v>
      </c>
      <c r="AG15" s="39">
        <f t="shared" si="15"/>
        <v>0.43073524500560717</v>
      </c>
      <c r="AH15" s="39">
        <f t="shared" si="16"/>
        <v>0.1768036399102788</v>
      </c>
      <c r="AI15" s="12">
        <v>1076104882</v>
      </c>
      <c r="AJ15" s="12">
        <v>1068180208</v>
      </c>
      <c r="AK15" s="12">
        <v>463516300</v>
      </c>
      <c r="AL15" s="12"/>
    </row>
    <row r="16" spans="1:38" s="13" customFormat="1" ht="12.75">
      <c r="A16" s="29" t="s">
        <v>115</v>
      </c>
      <c r="B16" s="59" t="s">
        <v>458</v>
      </c>
      <c r="C16" s="131" t="s">
        <v>459</v>
      </c>
      <c r="D16" s="76">
        <v>285360705</v>
      </c>
      <c r="E16" s="77">
        <v>37000000</v>
      </c>
      <c r="F16" s="78">
        <f t="shared" si="0"/>
        <v>322360705</v>
      </c>
      <c r="G16" s="76">
        <v>285360705</v>
      </c>
      <c r="H16" s="77">
        <v>37000000</v>
      </c>
      <c r="I16" s="79">
        <f t="shared" si="1"/>
        <v>322360705</v>
      </c>
      <c r="J16" s="76">
        <v>48373686</v>
      </c>
      <c r="K16" s="77">
        <v>8397201</v>
      </c>
      <c r="L16" s="77">
        <f t="shared" si="2"/>
        <v>56770887</v>
      </c>
      <c r="M16" s="39">
        <f t="shared" si="3"/>
        <v>0.17610982393154898</v>
      </c>
      <c r="N16" s="104">
        <v>50833128</v>
      </c>
      <c r="O16" s="105">
        <v>4699863</v>
      </c>
      <c r="P16" s="106">
        <f t="shared" si="4"/>
        <v>55532991</v>
      </c>
      <c r="Q16" s="39">
        <f t="shared" si="5"/>
        <v>0.17226972809852864</v>
      </c>
      <c r="R16" s="104">
        <v>0</v>
      </c>
      <c r="S16" s="106">
        <v>0</v>
      </c>
      <c r="T16" s="106">
        <f t="shared" si="6"/>
        <v>0</v>
      </c>
      <c r="U16" s="39">
        <f t="shared" si="7"/>
        <v>0</v>
      </c>
      <c r="V16" s="104">
        <v>0</v>
      </c>
      <c r="W16" s="106">
        <v>0</v>
      </c>
      <c r="X16" s="106">
        <f t="shared" si="8"/>
        <v>0</v>
      </c>
      <c r="Y16" s="39">
        <f t="shared" si="9"/>
        <v>0</v>
      </c>
      <c r="Z16" s="76">
        <f t="shared" si="10"/>
        <v>99206814</v>
      </c>
      <c r="AA16" s="77">
        <f t="shared" si="11"/>
        <v>13097064</v>
      </c>
      <c r="AB16" s="77">
        <f t="shared" si="12"/>
        <v>112303878</v>
      </c>
      <c r="AC16" s="39">
        <f t="shared" si="13"/>
        <v>0.3483795520300776</v>
      </c>
      <c r="AD16" s="76">
        <v>54450849</v>
      </c>
      <c r="AE16" s="77">
        <v>52770061</v>
      </c>
      <c r="AF16" s="77">
        <f t="shared" si="14"/>
        <v>107220910</v>
      </c>
      <c r="AG16" s="39">
        <f t="shared" si="15"/>
        <v>0.5510455765652112</v>
      </c>
      <c r="AH16" s="39">
        <f t="shared" si="16"/>
        <v>-0.48206939299433293</v>
      </c>
      <c r="AI16" s="12">
        <v>321298565</v>
      </c>
      <c r="AJ16" s="12">
        <v>350061463</v>
      </c>
      <c r="AK16" s="12">
        <v>177050153</v>
      </c>
      <c r="AL16" s="12"/>
    </row>
    <row r="17" spans="1:38" s="55" customFormat="1" ht="12.75">
      <c r="A17" s="60"/>
      <c r="B17" s="61" t="s">
        <v>460</v>
      </c>
      <c r="C17" s="135"/>
      <c r="D17" s="80">
        <f>SUM(D9:D16)</f>
        <v>2765568234</v>
      </c>
      <c r="E17" s="81">
        <f>SUM(E9:E16)</f>
        <v>185285505</v>
      </c>
      <c r="F17" s="89">
        <f t="shared" si="0"/>
        <v>2950853739</v>
      </c>
      <c r="G17" s="80">
        <f>SUM(G9:G16)</f>
        <v>2765568234</v>
      </c>
      <c r="H17" s="81">
        <f>SUM(H9:H16)</f>
        <v>185285505</v>
      </c>
      <c r="I17" s="82">
        <f t="shared" si="1"/>
        <v>2950853739</v>
      </c>
      <c r="J17" s="80">
        <f>SUM(J9:J16)</f>
        <v>603450690</v>
      </c>
      <c r="K17" s="81">
        <f>SUM(K9:K16)</f>
        <v>57292235</v>
      </c>
      <c r="L17" s="81">
        <f t="shared" si="2"/>
        <v>660742925</v>
      </c>
      <c r="M17" s="43">
        <f t="shared" si="3"/>
        <v>0.22391585061207264</v>
      </c>
      <c r="N17" s="110">
        <f>SUM(N9:N16)</f>
        <v>552060431</v>
      </c>
      <c r="O17" s="111">
        <f>SUM(O9:O16)</f>
        <v>94003641</v>
      </c>
      <c r="P17" s="112">
        <f t="shared" si="4"/>
        <v>646064072</v>
      </c>
      <c r="Q17" s="43">
        <f t="shared" si="5"/>
        <v>0.21894140785810057</v>
      </c>
      <c r="R17" s="110">
        <f>SUM(R9:R16)</f>
        <v>0</v>
      </c>
      <c r="S17" s="112">
        <f>SUM(S9:S16)</f>
        <v>0</v>
      </c>
      <c r="T17" s="112">
        <f t="shared" si="6"/>
        <v>0</v>
      </c>
      <c r="U17" s="43">
        <f t="shared" si="7"/>
        <v>0</v>
      </c>
      <c r="V17" s="110">
        <f>SUM(V9:V16)</f>
        <v>0</v>
      </c>
      <c r="W17" s="112">
        <f>SUM(W9:W16)</f>
        <v>0</v>
      </c>
      <c r="X17" s="112">
        <f t="shared" si="8"/>
        <v>0</v>
      </c>
      <c r="Y17" s="43">
        <f t="shared" si="9"/>
        <v>0</v>
      </c>
      <c r="Z17" s="80">
        <f t="shared" si="10"/>
        <v>1155511121</v>
      </c>
      <c r="AA17" s="81">
        <f t="shared" si="11"/>
        <v>151295876</v>
      </c>
      <c r="AB17" s="81">
        <f t="shared" si="12"/>
        <v>1306806997</v>
      </c>
      <c r="AC17" s="43">
        <f t="shared" si="13"/>
        <v>0.4428572584701732</v>
      </c>
      <c r="AD17" s="80">
        <f>SUM(AD9:AD16)</f>
        <v>562187980</v>
      </c>
      <c r="AE17" s="81">
        <f>SUM(AE9:AE16)</f>
        <v>117656285</v>
      </c>
      <c r="AF17" s="81">
        <f t="shared" si="14"/>
        <v>679844265</v>
      </c>
      <c r="AG17" s="43">
        <f t="shared" si="15"/>
        <v>0.4509248400934869</v>
      </c>
      <c r="AH17" s="43">
        <f t="shared" si="16"/>
        <v>-0.04968813409053319</v>
      </c>
      <c r="AI17" s="62">
        <f>SUM(AI9:AI16)</f>
        <v>2937976326</v>
      </c>
      <c r="AJ17" s="62">
        <f>SUM(AJ9:AJ16)</f>
        <v>2958814550</v>
      </c>
      <c r="AK17" s="62">
        <f>SUM(AK9:AK16)</f>
        <v>1324806505</v>
      </c>
      <c r="AL17" s="62"/>
    </row>
    <row r="18" spans="1:38" s="13" customFormat="1" ht="12.75">
      <c r="A18" s="29" t="s">
        <v>96</v>
      </c>
      <c r="B18" s="59" t="s">
        <v>461</v>
      </c>
      <c r="C18" s="131" t="s">
        <v>462</v>
      </c>
      <c r="D18" s="76">
        <v>247784515</v>
      </c>
      <c r="E18" s="77">
        <v>0</v>
      </c>
      <c r="F18" s="78">
        <f t="shared" si="0"/>
        <v>247784515</v>
      </c>
      <c r="G18" s="76">
        <v>247784515</v>
      </c>
      <c r="H18" s="77">
        <v>0</v>
      </c>
      <c r="I18" s="79">
        <f t="shared" si="1"/>
        <v>247784515</v>
      </c>
      <c r="J18" s="76">
        <v>48166687</v>
      </c>
      <c r="K18" s="77">
        <v>0</v>
      </c>
      <c r="L18" s="77">
        <f t="shared" si="2"/>
        <v>48166687</v>
      </c>
      <c r="M18" s="39">
        <f t="shared" si="3"/>
        <v>0.19438941533533682</v>
      </c>
      <c r="N18" s="104">
        <v>33047933</v>
      </c>
      <c r="O18" s="105">
        <v>0</v>
      </c>
      <c r="P18" s="106">
        <f t="shared" si="4"/>
        <v>33047933</v>
      </c>
      <c r="Q18" s="39">
        <f t="shared" si="5"/>
        <v>0.1333736815635957</v>
      </c>
      <c r="R18" s="104">
        <v>0</v>
      </c>
      <c r="S18" s="106">
        <v>0</v>
      </c>
      <c r="T18" s="106">
        <f t="shared" si="6"/>
        <v>0</v>
      </c>
      <c r="U18" s="39">
        <f t="shared" si="7"/>
        <v>0</v>
      </c>
      <c r="V18" s="104">
        <v>0</v>
      </c>
      <c r="W18" s="106">
        <v>0</v>
      </c>
      <c r="X18" s="106">
        <f t="shared" si="8"/>
        <v>0</v>
      </c>
      <c r="Y18" s="39">
        <f t="shared" si="9"/>
        <v>0</v>
      </c>
      <c r="Z18" s="76">
        <f t="shared" si="10"/>
        <v>81214620</v>
      </c>
      <c r="AA18" s="77">
        <f t="shared" si="11"/>
        <v>0</v>
      </c>
      <c r="AB18" s="77">
        <f t="shared" si="12"/>
        <v>81214620</v>
      </c>
      <c r="AC18" s="39">
        <f t="shared" si="13"/>
        <v>0.3277630968989325</v>
      </c>
      <c r="AD18" s="76">
        <v>37897454</v>
      </c>
      <c r="AE18" s="77">
        <v>17904182</v>
      </c>
      <c r="AF18" s="77">
        <f t="shared" si="14"/>
        <v>55801636</v>
      </c>
      <c r="AG18" s="39">
        <f t="shared" si="15"/>
        <v>0.43328278960616795</v>
      </c>
      <c r="AH18" s="39">
        <f t="shared" si="16"/>
        <v>-0.4077605000684926</v>
      </c>
      <c r="AI18" s="12">
        <v>226708647</v>
      </c>
      <c r="AJ18" s="12">
        <v>226708647</v>
      </c>
      <c r="AK18" s="12">
        <v>98228955</v>
      </c>
      <c r="AL18" s="12"/>
    </row>
    <row r="19" spans="1:38" s="13" customFormat="1" ht="12.75">
      <c r="A19" s="29" t="s">
        <v>96</v>
      </c>
      <c r="B19" s="59" t="s">
        <v>60</v>
      </c>
      <c r="C19" s="131" t="s">
        <v>61</v>
      </c>
      <c r="D19" s="76">
        <v>0</v>
      </c>
      <c r="E19" s="77">
        <v>0</v>
      </c>
      <c r="F19" s="78">
        <f t="shared" si="0"/>
        <v>0</v>
      </c>
      <c r="G19" s="76">
        <v>0</v>
      </c>
      <c r="H19" s="77">
        <v>0</v>
      </c>
      <c r="I19" s="79">
        <f t="shared" si="1"/>
        <v>0</v>
      </c>
      <c r="J19" s="76">
        <v>299137446</v>
      </c>
      <c r="K19" s="77">
        <v>253544</v>
      </c>
      <c r="L19" s="77">
        <f t="shared" si="2"/>
        <v>299390990</v>
      </c>
      <c r="M19" s="39">
        <f t="shared" si="3"/>
        <v>0</v>
      </c>
      <c r="N19" s="104">
        <v>250848953</v>
      </c>
      <c r="O19" s="105">
        <v>3756510</v>
      </c>
      <c r="P19" s="106">
        <f t="shared" si="4"/>
        <v>254605463</v>
      </c>
      <c r="Q19" s="39">
        <f t="shared" si="5"/>
        <v>0</v>
      </c>
      <c r="R19" s="104">
        <v>0</v>
      </c>
      <c r="S19" s="106">
        <v>0</v>
      </c>
      <c r="T19" s="106">
        <f t="shared" si="6"/>
        <v>0</v>
      </c>
      <c r="U19" s="39">
        <f t="shared" si="7"/>
        <v>0</v>
      </c>
      <c r="V19" s="104">
        <v>0</v>
      </c>
      <c r="W19" s="106">
        <v>0</v>
      </c>
      <c r="X19" s="106">
        <f t="shared" si="8"/>
        <v>0</v>
      </c>
      <c r="Y19" s="39">
        <f t="shared" si="9"/>
        <v>0</v>
      </c>
      <c r="Z19" s="76">
        <f t="shared" si="10"/>
        <v>549986399</v>
      </c>
      <c r="AA19" s="77">
        <f t="shared" si="11"/>
        <v>4010054</v>
      </c>
      <c r="AB19" s="77">
        <f t="shared" si="12"/>
        <v>553996453</v>
      </c>
      <c r="AC19" s="39">
        <f t="shared" si="13"/>
        <v>0</v>
      </c>
      <c r="AD19" s="76">
        <v>203628239</v>
      </c>
      <c r="AE19" s="77">
        <v>24226634</v>
      </c>
      <c r="AF19" s="77">
        <f t="shared" si="14"/>
        <v>227854873</v>
      </c>
      <c r="AG19" s="39">
        <f t="shared" si="15"/>
        <v>0.3489030999896556</v>
      </c>
      <c r="AH19" s="39">
        <f t="shared" si="16"/>
        <v>0.11740187799275192</v>
      </c>
      <c r="AI19" s="12">
        <v>1457500670</v>
      </c>
      <c r="AJ19" s="12">
        <v>1457485808</v>
      </c>
      <c r="AK19" s="12">
        <v>508526502</v>
      </c>
      <c r="AL19" s="12"/>
    </row>
    <row r="20" spans="1:38" s="13" customFormat="1" ht="12.75">
      <c r="A20" s="29" t="s">
        <v>96</v>
      </c>
      <c r="B20" s="59" t="s">
        <v>88</v>
      </c>
      <c r="C20" s="131" t="s">
        <v>89</v>
      </c>
      <c r="D20" s="76">
        <v>917618787</v>
      </c>
      <c r="E20" s="77">
        <v>208479650</v>
      </c>
      <c r="F20" s="78">
        <f t="shared" si="0"/>
        <v>1126098437</v>
      </c>
      <c r="G20" s="76">
        <v>917618787</v>
      </c>
      <c r="H20" s="77">
        <v>362478957</v>
      </c>
      <c r="I20" s="79">
        <f t="shared" si="1"/>
        <v>1280097744</v>
      </c>
      <c r="J20" s="76">
        <v>233779464</v>
      </c>
      <c r="K20" s="77">
        <v>33418775</v>
      </c>
      <c r="L20" s="77">
        <f t="shared" si="2"/>
        <v>267198239</v>
      </c>
      <c r="M20" s="39">
        <f t="shared" si="3"/>
        <v>0.23727787040699</v>
      </c>
      <c r="N20" s="104">
        <v>197881808</v>
      </c>
      <c r="O20" s="105">
        <v>50766788</v>
      </c>
      <c r="P20" s="106">
        <f t="shared" si="4"/>
        <v>248648596</v>
      </c>
      <c r="Q20" s="39">
        <f t="shared" si="5"/>
        <v>0.2208053823983773</v>
      </c>
      <c r="R20" s="104">
        <v>0</v>
      </c>
      <c r="S20" s="106">
        <v>0</v>
      </c>
      <c r="T20" s="106">
        <f t="shared" si="6"/>
        <v>0</v>
      </c>
      <c r="U20" s="39">
        <f t="shared" si="7"/>
        <v>0</v>
      </c>
      <c r="V20" s="104">
        <v>0</v>
      </c>
      <c r="W20" s="106">
        <v>0</v>
      </c>
      <c r="X20" s="106">
        <f t="shared" si="8"/>
        <v>0</v>
      </c>
      <c r="Y20" s="39">
        <f t="shared" si="9"/>
        <v>0</v>
      </c>
      <c r="Z20" s="76">
        <f t="shared" si="10"/>
        <v>431661272</v>
      </c>
      <c r="AA20" s="77">
        <f t="shared" si="11"/>
        <v>84185563</v>
      </c>
      <c r="AB20" s="77">
        <f t="shared" si="12"/>
        <v>515846835</v>
      </c>
      <c r="AC20" s="39">
        <f t="shared" si="13"/>
        <v>0.4580832528053673</v>
      </c>
      <c r="AD20" s="76">
        <v>215752704</v>
      </c>
      <c r="AE20" s="77">
        <v>86212784</v>
      </c>
      <c r="AF20" s="77">
        <f t="shared" si="14"/>
        <v>301965488</v>
      </c>
      <c r="AG20" s="39">
        <f t="shared" si="15"/>
        <v>0.4808230309030122</v>
      </c>
      <c r="AH20" s="39">
        <f t="shared" si="16"/>
        <v>-0.17656617765537497</v>
      </c>
      <c r="AI20" s="12">
        <v>1110134500</v>
      </c>
      <c r="AJ20" s="12">
        <v>1273158839</v>
      </c>
      <c r="AK20" s="12">
        <v>533778235</v>
      </c>
      <c r="AL20" s="12"/>
    </row>
    <row r="21" spans="1:38" s="13" customFormat="1" ht="12.75">
      <c r="A21" s="29" t="s">
        <v>96</v>
      </c>
      <c r="B21" s="59" t="s">
        <v>463</v>
      </c>
      <c r="C21" s="131" t="s">
        <v>464</v>
      </c>
      <c r="D21" s="76">
        <v>161638610</v>
      </c>
      <c r="E21" s="77">
        <v>13131000</v>
      </c>
      <c r="F21" s="79">
        <f t="shared" si="0"/>
        <v>174769610</v>
      </c>
      <c r="G21" s="76">
        <v>161638610</v>
      </c>
      <c r="H21" s="77">
        <v>13131000</v>
      </c>
      <c r="I21" s="79">
        <f t="shared" si="1"/>
        <v>174769610</v>
      </c>
      <c r="J21" s="76">
        <v>30180412</v>
      </c>
      <c r="K21" s="77">
        <v>70640</v>
      </c>
      <c r="L21" s="77">
        <f t="shared" si="2"/>
        <v>30251052</v>
      </c>
      <c r="M21" s="39">
        <f t="shared" si="3"/>
        <v>0.1730910311008876</v>
      </c>
      <c r="N21" s="104">
        <v>24594496</v>
      </c>
      <c r="O21" s="105">
        <v>15743</v>
      </c>
      <c r="P21" s="106">
        <f t="shared" si="4"/>
        <v>24610239</v>
      </c>
      <c r="Q21" s="39">
        <f t="shared" si="5"/>
        <v>0.1408153225266109</v>
      </c>
      <c r="R21" s="104">
        <v>0</v>
      </c>
      <c r="S21" s="106">
        <v>0</v>
      </c>
      <c r="T21" s="106">
        <f t="shared" si="6"/>
        <v>0</v>
      </c>
      <c r="U21" s="39">
        <f t="shared" si="7"/>
        <v>0</v>
      </c>
      <c r="V21" s="104">
        <v>0</v>
      </c>
      <c r="W21" s="106">
        <v>0</v>
      </c>
      <c r="X21" s="106">
        <f t="shared" si="8"/>
        <v>0</v>
      </c>
      <c r="Y21" s="39">
        <f t="shared" si="9"/>
        <v>0</v>
      </c>
      <c r="Z21" s="76">
        <f t="shared" si="10"/>
        <v>54774908</v>
      </c>
      <c r="AA21" s="77">
        <f t="shared" si="11"/>
        <v>86383</v>
      </c>
      <c r="AB21" s="77">
        <f t="shared" si="12"/>
        <v>54861291</v>
      </c>
      <c r="AC21" s="39">
        <f t="shared" si="13"/>
        <v>0.3139063536274985</v>
      </c>
      <c r="AD21" s="76">
        <v>32022056</v>
      </c>
      <c r="AE21" s="77">
        <v>2885340</v>
      </c>
      <c r="AF21" s="77">
        <f t="shared" si="14"/>
        <v>34907396</v>
      </c>
      <c r="AG21" s="39">
        <f t="shared" si="15"/>
        <v>0.40889280727146315</v>
      </c>
      <c r="AH21" s="39">
        <f t="shared" si="16"/>
        <v>-0.29498496536378704</v>
      </c>
      <c r="AI21" s="12">
        <v>142910440</v>
      </c>
      <c r="AJ21" s="12">
        <v>142910440</v>
      </c>
      <c r="AK21" s="12">
        <v>58435051</v>
      </c>
      <c r="AL21" s="12"/>
    </row>
    <row r="22" spans="1:38" s="13" customFormat="1" ht="12.75">
      <c r="A22" s="29" t="s">
        <v>96</v>
      </c>
      <c r="B22" s="59" t="s">
        <v>465</v>
      </c>
      <c r="C22" s="131" t="s">
        <v>466</v>
      </c>
      <c r="D22" s="76">
        <v>0</v>
      </c>
      <c r="E22" s="77">
        <v>0</v>
      </c>
      <c r="F22" s="78">
        <f t="shared" si="0"/>
        <v>0</v>
      </c>
      <c r="G22" s="76">
        <v>0</v>
      </c>
      <c r="H22" s="77">
        <v>0</v>
      </c>
      <c r="I22" s="79">
        <f t="shared" si="1"/>
        <v>0</v>
      </c>
      <c r="J22" s="76">
        <v>45259472</v>
      </c>
      <c r="K22" s="77">
        <v>18153619</v>
      </c>
      <c r="L22" s="77">
        <f t="shared" si="2"/>
        <v>63413091</v>
      </c>
      <c r="M22" s="39">
        <f t="shared" si="3"/>
        <v>0</v>
      </c>
      <c r="N22" s="104">
        <v>52922287</v>
      </c>
      <c r="O22" s="105">
        <v>17116219</v>
      </c>
      <c r="P22" s="106">
        <f t="shared" si="4"/>
        <v>70038506</v>
      </c>
      <c r="Q22" s="39">
        <f t="shared" si="5"/>
        <v>0</v>
      </c>
      <c r="R22" s="104">
        <v>0</v>
      </c>
      <c r="S22" s="106">
        <v>0</v>
      </c>
      <c r="T22" s="106">
        <f t="shared" si="6"/>
        <v>0</v>
      </c>
      <c r="U22" s="39">
        <f t="shared" si="7"/>
        <v>0</v>
      </c>
      <c r="V22" s="104">
        <v>0</v>
      </c>
      <c r="W22" s="106">
        <v>0</v>
      </c>
      <c r="X22" s="106">
        <f t="shared" si="8"/>
        <v>0</v>
      </c>
      <c r="Y22" s="39">
        <f t="shared" si="9"/>
        <v>0</v>
      </c>
      <c r="Z22" s="76">
        <f t="shared" si="10"/>
        <v>98181759</v>
      </c>
      <c r="AA22" s="77">
        <f t="shared" si="11"/>
        <v>35269838</v>
      </c>
      <c r="AB22" s="77">
        <f t="shared" si="12"/>
        <v>133451597</v>
      </c>
      <c r="AC22" s="39">
        <f t="shared" si="13"/>
        <v>0</v>
      </c>
      <c r="AD22" s="76">
        <v>51676776</v>
      </c>
      <c r="AE22" s="77">
        <v>52187778</v>
      </c>
      <c r="AF22" s="77">
        <f t="shared" si="14"/>
        <v>103864554</v>
      </c>
      <c r="AG22" s="39">
        <f t="shared" si="15"/>
        <v>0.7276229836749446</v>
      </c>
      <c r="AH22" s="39">
        <f t="shared" si="16"/>
        <v>-0.3256746088757094</v>
      </c>
      <c r="AI22" s="12">
        <v>267517010</v>
      </c>
      <c r="AJ22" s="12">
        <v>267517010</v>
      </c>
      <c r="AK22" s="12">
        <v>194651525</v>
      </c>
      <c r="AL22" s="12"/>
    </row>
    <row r="23" spans="1:38" s="13" customFormat="1" ht="12.75">
      <c r="A23" s="29" t="s">
        <v>96</v>
      </c>
      <c r="B23" s="59" t="s">
        <v>467</v>
      </c>
      <c r="C23" s="131" t="s">
        <v>468</v>
      </c>
      <c r="D23" s="76">
        <v>402176419</v>
      </c>
      <c r="E23" s="77">
        <v>214900000</v>
      </c>
      <c r="F23" s="78">
        <f t="shared" si="0"/>
        <v>617076419</v>
      </c>
      <c r="G23" s="76">
        <v>351781000</v>
      </c>
      <c r="H23" s="77">
        <v>174069894</v>
      </c>
      <c r="I23" s="79">
        <f t="shared" si="1"/>
        <v>525850894</v>
      </c>
      <c r="J23" s="76">
        <v>44639087</v>
      </c>
      <c r="K23" s="77">
        <v>9021668</v>
      </c>
      <c r="L23" s="77">
        <f t="shared" si="2"/>
        <v>53660755</v>
      </c>
      <c r="M23" s="39">
        <f t="shared" si="3"/>
        <v>0.0869596590434612</v>
      </c>
      <c r="N23" s="104">
        <v>49279694</v>
      </c>
      <c r="O23" s="105">
        <v>32585535</v>
      </c>
      <c r="P23" s="106">
        <f t="shared" si="4"/>
        <v>81865229</v>
      </c>
      <c r="Q23" s="39">
        <f t="shared" si="5"/>
        <v>0.13266627354301802</v>
      </c>
      <c r="R23" s="104">
        <v>0</v>
      </c>
      <c r="S23" s="106">
        <v>0</v>
      </c>
      <c r="T23" s="106">
        <f t="shared" si="6"/>
        <v>0</v>
      </c>
      <c r="U23" s="39">
        <f t="shared" si="7"/>
        <v>0</v>
      </c>
      <c r="V23" s="104">
        <v>0</v>
      </c>
      <c r="W23" s="106">
        <v>0</v>
      </c>
      <c r="X23" s="106">
        <f t="shared" si="8"/>
        <v>0</v>
      </c>
      <c r="Y23" s="39">
        <f t="shared" si="9"/>
        <v>0</v>
      </c>
      <c r="Z23" s="76">
        <f t="shared" si="10"/>
        <v>93918781</v>
      </c>
      <c r="AA23" s="77">
        <f t="shared" si="11"/>
        <v>41607203</v>
      </c>
      <c r="AB23" s="77">
        <f t="shared" si="12"/>
        <v>135525984</v>
      </c>
      <c r="AC23" s="39">
        <f t="shared" si="13"/>
        <v>0.21962593258647922</v>
      </c>
      <c r="AD23" s="76">
        <v>41101548</v>
      </c>
      <c r="AE23" s="77">
        <v>82239983</v>
      </c>
      <c r="AF23" s="77">
        <f t="shared" si="14"/>
        <v>123341531</v>
      </c>
      <c r="AG23" s="39">
        <f t="shared" si="15"/>
        <v>0.38328027230654943</v>
      </c>
      <c r="AH23" s="39">
        <f t="shared" si="16"/>
        <v>-0.33627198935936675</v>
      </c>
      <c r="AI23" s="12">
        <v>441004156</v>
      </c>
      <c r="AJ23" s="12">
        <v>444715960</v>
      </c>
      <c r="AK23" s="12">
        <v>169028193</v>
      </c>
      <c r="AL23" s="12"/>
    </row>
    <row r="24" spans="1:38" s="13" customFormat="1" ht="12.75">
      <c r="A24" s="29" t="s">
        <v>115</v>
      </c>
      <c r="B24" s="59" t="s">
        <v>469</v>
      </c>
      <c r="C24" s="131" t="s">
        <v>470</v>
      </c>
      <c r="D24" s="76">
        <v>612461316</v>
      </c>
      <c r="E24" s="77">
        <v>36007082</v>
      </c>
      <c r="F24" s="78">
        <f t="shared" si="0"/>
        <v>648468398</v>
      </c>
      <c r="G24" s="76">
        <v>612461316</v>
      </c>
      <c r="H24" s="77">
        <v>36007082</v>
      </c>
      <c r="I24" s="79">
        <f t="shared" si="1"/>
        <v>648468398</v>
      </c>
      <c r="J24" s="76">
        <v>73205091</v>
      </c>
      <c r="K24" s="77">
        <v>86108</v>
      </c>
      <c r="L24" s="77">
        <f t="shared" si="2"/>
        <v>73291199</v>
      </c>
      <c r="M24" s="39">
        <f t="shared" si="3"/>
        <v>0.11302200573851248</v>
      </c>
      <c r="N24" s="104">
        <v>89208386</v>
      </c>
      <c r="O24" s="105">
        <v>3101975</v>
      </c>
      <c r="P24" s="106">
        <f t="shared" si="4"/>
        <v>92310361</v>
      </c>
      <c r="Q24" s="39">
        <f t="shared" si="5"/>
        <v>0.14235136405213072</v>
      </c>
      <c r="R24" s="104">
        <v>0</v>
      </c>
      <c r="S24" s="106">
        <v>0</v>
      </c>
      <c r="T24" s="106">
        <f t="shared" si="6"/>
        <v>0</v>
      </c>
      <c r="U24" s="39">
        <f t="shared" si="7"/>
        <v>0</v>
      </c>
      <c r="V24" s="104">
        <v>0</v>
      </c>
      <c r="W24" s="106">
        <v>0</v>
      </c>
      <c r="X24" s="106">
        <f t="shared" si="8"/>
        <v>0</v>
      </c>
      <c r="Y24" s="39">
        <f t="shared" si="9"/>
        <v>0</v>
      </c>
      <c r="Z24" s="76">
        <f t="shared" si="10"/>
        <v>162413477</v>
      </c>
      <c r="AA24" s="77">
        <f t="shared" si="11"/>
        <v>3188083</v>
      </c>
      <c r="AB24" s="77">
        <f t="shared" si="12"/>
        <v>165601560</v>
      </c>
      <c r="AC24" s="39">
        <f t="shared" si="13"/>
        <v>0.25537336979064323</v>
      </c>
      <c r="AD24" s="76">
        <v>70118380</v>
      </c>
      <c r="AE24" s="77">
        <v>2563128</v>
      </c>
      <c r="AF24" s="77">
        <f t="shared" si="14"/>
        <v>72681508</v>
      </c>
      <c r="AG24" s="39">
        <f t="shared" si="15"/>
        <v>0.1873361266186214</v>
      </c>
      <c r="AH24" s="39">
        <f t="shared" si="16"/>
        <v>0.2700666722545162</v>
      </c>
      <c r="AI24" s="12">
        <v>657205576</v>
      </c>
      <c r="AJ24" s="12">
        <v>657544842</v>
      </c>
      <c r="AK24" s="12">
        <v>123118347</v>
      </c>
      <c r="AL24" s="12"/>
    </row>
    <row r="25" spans="1:38" s="55" customFormat="1" ht="12.75">
      <c r="A25" s="60"/>
      <c r="B25" s="61" t="s">
        <v>471</v>
      </c>
      <c r="C25" s="135"/>
      <c r="D25" s="80">
        <f>SUM(D18:D24)</f>
        <v>2341679647</v>
      </c>
      <c r="E25" s="81">
        <f>SUM(E18:E24)</f>
        <v>472517732</v>
      </c>
      <c r="F25" s="89">
        <f t="shared" si="0"/>
        <v>2814197379</v>
      </c>
      <c r="G25" s="80">
        <f>SUM(G18:G24)</f>
        <v>2291284228</v>
      </c>
      <c r="H25" s="81">
        <f>SUM(H18:H24)</f>
        <v>585686933</v>
      </c>
      <c r="I25" s="82">
        <f t="shared" si="1"/>
        <v>2876971161</v>
      </c>
      <c r="J25" s="80">
        <f>SUM(J18:J24)</f>
        <v>774367659</v>
      </c>
      <c r="K25" s="81">
        <f>SUM(K18:K24)</f>
        <v>61004354</v>
      </c>
      <c r="L25" s="81">
        <f t="shared" si="2"/>
        <v>835372013</v>
      </c>
      <c r="M25" s="43">
        <f t="shared" si="3"/>
        <v>0.29684201230293306</v>
      </c>
      <c r="N25" s="110">
        <f>SUM(N18:N24)</f>
        <v>697783557</v>
      </c>
      <c r="O25" s="111">
        <f>SUM(O18:O24)</f>
        <v>107342770</v>
      </c>
      <c r="P25" s="112">
        <f t="shared" si="4"/>
        <v>805126327</v>
      </c>
      <c r="Q25" s="43">
        <f t="shared" si="5"/>
        <v>0.2860944768863705</v>
      </c>
      <c r="R25" s="110">
        <f>SUM(R18:R24)</f>
        <v>0</v>
      </c>
      <c r="S25" s="112">
        <f>SUM(S18:S24)</f>
        <v>0</v>
      </c>
      <c r="T25" s="112">
        <f t="shared" si="6"/>
        <v>0</v>
      </c>
      <c r="U25" s="43">
        <f t="shared" si="7"/>
        <v>0</v>
      </c>
      <c r="V25" s="110">
        <f>SUM(V18:V24)</f>
        <v>0</v>
      </c>
      <c r="W25" s="112">
        <f>SUM(W18:W24)</f>
        <v>0</v>
      </c>
      <c r="X25" s="112">
        <f t="shared" si="8"/>
        <v>0</v>
      </c>
      <c r="Y25" s="43">
        <f t="shared" si="9"/>
        <v>0</v>
      </c>
      <c r="Z25" s="80">
        <f t="shared" si="10"/>
        <v>1472151216</v>
      </c>
      <c r="AA25" s="81">
        <f t="shared" si="11"/>
        <v>168347124</v>
      </c>
      <c r="AB25" s="81">
        <f t="shared" si="12"/>
        <v>1640498340</v>
      </c>
      <c r="AC25" s="43">
        <f t="shared" si="13"/>
        <v>0.5829364891893036</v>
      </c>
      <c r="AD25" s="80">
        <f>SUM(AD18:AD24)</f>
        <v>652197157</v>
      </c>
      <c r="AE25" s="81">
        <f>SUM(AE18:AE24)</f>
        <v>268219829</v>
      </c>
      <c r="AF25" s="81">
        <f t="shared" si="14"/>
        <v>920416986</v>
      </c>
      <c r="AG25" s="43">
        <f t="shared" si="15"/>
        <v>0.3917671977616836</v>
      </c>
      <c r="AH25" s="43">
        <f t="shared" si="16"/>
        <v>-0.12525916052574892</v>
      </c>
      <c r="AI25" s="62">
        <f>SUM(AI18:AI24)</f>
        <v>4302980999</v>
      </c>
      <c r="AJ25" s="62">
        <f>SUM(AJ18:AJ24)</f>
        <v>4470041546</v>
      </c>
      <c r="AK25" s="62">
        <f>SUM(AK18:AK24)</f>
        <v>1685766808</v>
      </c>
      <c r="AL25" s="62"/>
    </row>
    <row r="26" spans="1:38" s="13" customFormat="1" ht="12.75">
      <c r="A26" s="29" t="s">
        <v>96</v>
      </c>
      <c r="B26" s="59" t="s">
        <v>472</v>
      </c>
      <c r="C26" s="131" t="s">
        <v>473</v>
      </c>
      <c r="D26" s="76">
        <v>274537367</v>
      </c>
      <c r="E26" s="77">
        <v>0</v>
      </c>
      <c r="F26" s="78">
        <f t="shared" si="0"/>
        <v>274537367</v>
      </c>
      <c r="G26" s="76">
        <v>274537367</v>
      </c>
      <c r="H26" s="77">
        <v>0</v>
      </c>
      <c r="I26" s="79">
        <f t="shared" si="1"/>
        <v>274537367</v>
      </c>
      <c r="J26" s="76">
        <v>0</v>
      </c>
      <c r="K26" s="77">
        <v>2091505</v>
      </c>
      <c r="L26" s="77">
        <f t="shared" si="2"/>
        <v>2091505</v>
      </c>
      <c r="M26" s="39">
        <f t="shared" si="3"/>
        <v>0.007618288988689835</v>
      </c>
      <c r="N26" s="104">
        <v>0</v>
      </c>
      <c r="O26" s="105">
        <v>5631232</v>
      </c>
      <c r="P26" s="106">
        <f t="shared" si="4"/>
        <v>5631232</v>
      </c>
      <c r="Q26" s="39">
        <f t="shared" si="5"/>
        <v>0.020511714166764047</v>
      </c>
      <c r="R26" s="104">
        <v>0</v>
      </c>
      <c r="S26" s="106">
        <v>0</v>
      </c>
      <c r="T26" s="106">
        <f t="shared" si="6"/>
        <v>0</v>
      </c>
      <c r="U26" s="39">
        <f t="shared" si="7"/>
        <v>0</v>
      </c>
      <c r="V26" s="104">
        <v>0</v>
      </c>
      <c r="W26" s="106">
        <v>0</v>
      </c>
      <c r="X26" s="106">
        <f t="shared" si="8"/>
        <v>0</v>
      </c>
      <c r="Y26" s="39">
        <f t="shared" si="9"/>
        <v>0</v>
      </c>
      <c r="Z26" s="76">
        <f t="shared" si="10"/>
        <v>0</v>
      </c>
      <c r="AA26" s="77">
        <f t="shared" si="11"/>
        <v>7722737</v>
      </c>
      <c r="AB26" s="77">
        <f t="shared" si="12"/>
        <v>7722737</v>
      </c>
      <c r="AC26" s="39">
        <f t="shared" si="13"/>
        <v>0.02813000315545388</v>
      </c>
      <c r="AD26" s="76">
        <v>41513428</v>
      </c>
      <c r="AE26" s="77">
        <v>1503935</v>
      </c>
      <c r="AF26" s="77">
        <f t="shared" si="14"/>
        <v>43017363</v>
      </c>
      <c r="AG26" s="39">
        <f t="shared" si="15"/>
        <v>0.4441259074198641</v>
      </c>
      <c r="AH26" s="39">
        <f t="shared" si="16"/>
        <v>-0.869093974914269</v>
      </c>
      <c r="AI26" s="12">
        <v>236166860</v>
      </c>
      <c r="AJ26" s="12">
        <v>236166860</v>
      </c>
      <c r="AK26" s="12">
        <v>104887821</v>
      </c>
      <c r="AL26" s="12"/>
    </row>
    <row r="27" spans="1:38" s="13" customFormat="1" ht="12.75">
      <c r="A27" s="29" t="s">
        <v>96</v>
      </c>
      <c r="B27" s="59" t="s">
        <v>72</v>
      </c>
      <c r="C27" s="131" t="s">
        <v>73</v>
      </c>
      <c r="D27" s="76">
        <v>1587769115</v>
      </c>
      <c r="E27" s="77">
        <v>640400269</v>
      </c>
      <c r="F27" s="78">
        <f t="shared" si="0"/>
        <v>2228169384</v>
      </c>
      <c r="G27" s="76">
        <v>1587769115</v>
      </c>
      <c r="H27" s="77">
        <v>640400269</v>
      </c>
      <c r="I27" s="79">
        <f t="shared" si="1"/>
        <v>2228169384</v>
      </c>
      <c r="J27" s="76">
        <v>260542360</v>
      </c>
      <c r="K27" s="77">
        <v>30594623</v>
      </c>
      <c r="L27" s="77">
        <f t="shared" si="2"/>
        <v>291136983</v>
      </c>
      <c r="M27" s="39">
        <f t="shared" si="3"/>
        <v>0.1306619618286614</v>
      </c>
      <c r="N27" s="104">
        <v>381650900</v>
      </c>
      <c r="O27" s="105">
        <v>57384952</v>
      </c>
      <c r="P27" s="106">
        <f t="shared" si="4"/>
        <v>439035852</v>
      </c>
      <c r="Q27" s="39">
        <f t="shared" si="5"/>
        <v>0.1970388136344665</v>
      </c>
      <c r="R27" s="104">
        <v>0</v>
      </c>
      <c r="S27" s="106">
        <v>0</v>
      </c>
      <c r="T27" s="106">
        <f t="shared" si="6"/>
        <v>0</v>
      </c>
      <c r="U27" s="39">
        <f t="shared" si="7"/>
        <v>0</v>
      </c>
      <c r="V27" s="104">
        <v>0</v>
      </c>
      <c r="W27" s="106">
        <v>0</v>
      </c>
      <c r="X27" s="106">
        <f t="shared" si="8"/>
        <v>0</v>
      </c>
      <c r="Y27" s="39">
        <f t="shared" si="9"/>
        <v>0</v>
      </c>
      <c r="Z27" s="76">
        <f t="shared" si="10"/>
        <v>642193260</v>
      </c>
      <c r="AA27" s="77">
        <f t="shared" si="11"/>
        <v>87979575</v>
      </c>
      <c r="AB27" s="77">
        <f t="shared" si="12"/>
        <v>730172835</v>
      </c>
      <c r="AC27" s="39">
        <f t="shared" si="13"/>
        <v>0.32770077546312787</v>
      </c>
      <c r="AD27" s="76">
        <v>237835478</v>
      </c>
      <c r="AE27" s="77">
        <v>132282356</v>
      </c>
      <c r="AF27" s="77">
        <f t="shared" si="14"/>
        <v>370117834</v>
      </c>
      <c r="AG27" s="39">
        <f t="shared" si="15"/>
        <v>0.3411319756444118</v>
      </c>
      <c r="AH27" s="39">
        <f t="shared" si="16"/>
        <v>0.18620561256175505</v>
      </c>
      <c r="AI27" s="12">
        <v>1803590519</v>
      </c>
      <c r="AJ27" s="12">
        <v>2204635966</v>
      </c>
      <c r="AK27" s="12">
        <v>615262397</v>
      </c>
      <c r="AL27" s="12"/>
    </row>
    <row r="28" spans="1:38" s="13" customFormat="1" ht="12.75">
      <c r="A28" s="29" t="s">
        <v>96</v>
      </c>
      <c r="B28" s="59" t="s">
        <v>474</v>
      </c>
      <c r="C28" s="131" t="s">
        <v>475</v>
      </c>
      <c r="D28" s="76">
        <v>0</v>
      </c>
      <c r="E28" s="77">
        <v>0</v>
      </c>
      <c r="F28" s="78">
        <f t="shared" si="0"/>
        <v>0</v>
      </c>
      <c r="G28" s="76">
        <v>0</v>
      </c>
      <c r="H28" s="77">
        <v>0</v>
      </c>
      <c r="I28" s="79">
        <f t="shared" si="1"/>
        <v>0</v>
      </c>
      <c r="J28" s="76">
        <v>62370371</v>
      </c>
      <c r="K28" s="77">
        <v>0</v>
      </c>
      <c r="L28" s="77">
        <f t="shared" si="2"/>
        <v>62370371</v>
      </c>
      <c r="M28" s="39">
        <f t="shared" si="3"/>
        <v>0</v>
      </c>
      <c r="N28" s="104">
        <v>42260553</v>
      </c>
      <c r="O28" s="105">
        <v>901428</v>
      </c>
      <c r="P28" s="106">
        <f t="shared" si="4"/>
        <v>43161981</v>
      </c>
      <c r="Q28" s="39">
        <f t="shared" si="5"/>
        <v>0</v>
      </c>
      <c r="R28" s="104">
        <v>0</v>
      </c>
      <c r="S28" s="106">
        <v>0</v>
      </c>
      <c r="T28" s="106">
        <f t="shared" si="6"/>
        <v>0</v>
      </c>
      <c r="U28" s="39">
        <f t="shared" si="7"/>
        <v>0</v>
      </c>
      <c r="V28" s="104">
        <v>0</v>
      </c>
      <c r="W28" s="106">
        <v>0</v>
      </c>
      <c r="X28" s="106">
        <f t="shared" si="8"/>
        <v>0</v>
      </c>
      <c r="Y28" s="39">
        <f t="shared" si="9"/>
        <v>0</v>
      </c>
      <c r="Z28" s="76">
        <f t="shared" si="10"/>
        <v>104630924</v>
      </c>
      <c r="AA28" s="77">
        <f t="shared" si="11"/>
        <v>901428</v>
      </c>
      <c r="AB28" s="77">
        <f t="shared" si="12"/>
        <v>105532352</v>
      </c>
      <c r="AC28" s="39">
        <f t="shared" si="13"/>
        <v>0</v>
      </c>
      <c r="AD28" s="76">
        <v>27539745</v>
      </c>
      <c r="AE28" s="77">
        <v>14405216</v>
      </c>
      <c r="AF28" s="77">
        <f t="shared" si="14"/>
        <v>41944961</v>
      </c>
      <c r="AG28" s="39">
        <v>0</v>
      </c>
      <c r="AH28" s="39">
        <f t="shared" si="16"/>
        <v>0.029014689034995156</v>
      </c>
      <c r="AI28" s="12">
        <v>225647</v>
      </c>
      <c r="AJ28" s="12">
        <v>225647</v>
      </c>
      <c r="AK28" s="12">
        <v>75930213</v>
      </c>
      <c r="AL28" s="12"/>
    </row>
    <row r="29" spans="1:38" s="13" customFormat="1" ht="12.75">
      <c r="A29" s="29" t="s">
        <v>96</v>
      </c>
      <c r="B29" s="59" t="s">
        <v>476</v>
      </c>
      <c r="C29" s="131" t="s">
        <v>477</v>
      </c>
      <c r="D29" s="76">
        <v>377258087</v>
      </c>
      <c r="E29" s="77">
        <v>0</v>
      </c>
      <c r="F29" s="78">
        <f t="shared" si="0"/>
        <v>377258087</v>
      </c>
      <c r="G29" s="76">
        <v>377258087</v>
      </c>
      <c r="H29" s="77">
        <v>0</v>
      </c>
      <c r="I29" s="79">
        <f t="shared" si="1"/>
        <v>377258087</v>
      </c>
      <c r="J29" s="76">
        <v>58366788</v>
      </c>
      <c r="K29" s="77">
        <v>69892144</v>
      </c>
      <c r="L29" s="77">
        <f t="shared" si="2"/>
        <v>128258932</v>
      </c>
      <c r="M29" s="39">
        <f t="shared" si="3"/>
        <v>0.3399766271942104</v>
      </c>
      <c r="N29" s="104">
        <v>95011797</v>
      </c>
      <c r="O29" s="105">
        <v>34527011</v>
      </c>
      <c r="P29" s="106">
        <f t="shared" si="4"/>
        <v>129538808</v>
      </c>
      <c r="Q29" s="39">
        <f t="shared" si="5"/>
        <v>0.34336920125452475</v>
      </c>
      <c r="R29" s="104">
        <v>0</v>
      </c>
      <c r="S29" s="106">
        <v>0</v>
      </c>
      <c r="T29" s="106">
        <f t="shared" si="6"/>
        <v>0</v>
      </c>
      <c r="U29" s="39">
        <f t="shared" si="7"/>
        <v>0</v>
      </c>
      <c r="V29" s="104">
        <v>0</v>
      </c>
      <c r="W29" s="106">
        <v>0</v>
      </c>
      <c r="X29" s="106">
        <f t="shared" si="8"/>
        <v>0</v>
      </c>
      <c r="Y29" s="39">
        <f t="shared" si="9"/>
        <v>0</v>
      </c>
      <c r="Z29" s="76">
        <f t="shared" si="10"/>
        <v>153378585</v>
      </c>
      <c r="AA29" s="77">
        <f t="shared" si="11"/>
        <v>104419155</v>
      </c>
      <c r="AB29" s="77">
        <f t="shared" si="12"/>
        <v>257797740</v>
      </c>
      <c r="AC29" s="39">
        <f t="shared" si="13"/>
        <v>0.6833458284487351</v>
      </c>
      <c r="AD29" s="76">
        <v>158106250</v>
      </c>
      <c r="AE29" s="77">
        <v>20400791</v>
      </c>
      <c r="AF29" s="77">
        <f t="shared" si="14"/>
        <v>178507041</v>
      </c>
      <c r="AG29" s="39">
        <f t="shared" si="15"/>
        <v>0.5258807529716819</v>
      </c>
      <c r="AH29" s="39">
        <f t="shared" si="16"/>
        <v>-0.27432101683876997</v>
      </c>
      <c r="AI29" s="12">
        <v>517727518</v>
      </c>
      <c r="AJ29" s="12">
        <v>517727518</v>
      </c>
      <c r="AK29" s="12">
        <v>272262937</v>
      </c>
      <c r="AL29" s="12"/>
    </row>
    <row r="30" spans="1:38" s="13" customFormat="1" ht="12.75">
      <c r="A30" s="29" t="s">
        <v>96</v>
      </c>
      <c r="B30" s="59" t="s">
        <v>478</v>
      </c>
      <c r="C30" s="131" t="s">
        <v>479</v>
      </c>
      <c r="D30" s="76">
        <v>645988</v>
      </c>
      <c r="E30" s="77">
        <v>681258</v>
      </c>
      <c r="F30" s="78">
        <f t="shared" si="0"/>
        <v>1327246</v>
      </c>
      <c r="G30" s="76">
        <v>645988</v>
      </c>
      <c r="H30" s="77">
        <v>681258</v>
      </c>
      <c r="I30" s="79">
        <f t="shared" si="1"/>
        <v>1327246</v>
      </c>
      <c r="J30" s="76">
        <v>93775173</v>
      </c>
      <c r="K30" s="77">
        <v>43792703</v>
      </c>
      <c r="L30" s="77">
        <f t="shared" si="2"/>
        <v>137567876</v>
      </c>
      <c r="M30" s="39">
        <v>0</v>
      </c>
      <c r="N30" s="104">
        <v>137877768</v>
      </c>
      <c r="O30" s="105">
        <v>49296147</v>
      </c>
      <c r="P30" s="106">
        <f t="shared" si="4"/>
        <v>187173915</v>
      </c>
      <c r="Q30" s="39">
        <v>0</v>
      </c>
      <c r="R30" s="104">
        <v>0</v>
      </c>
      <c r="S30" s="106">
        <v>0</v>
      </c>
      <c r="T30" s="106">
        <f t="shared" si="6"/>
        <v>0</v>
      </c>
      <c r="U30" s="39">
        <f t="shared" si="7"/>
        <v>0</v>
      </c>
      <c r="V30" s="104">
        <v>0</v>
      </c>
      <c r="W30" s="106">
        <v>0</v>
      </c>
      <c r="X30" s="106">
        <f t="shared" si="8"/>
        <v>0</v>
      </c>
      <c r="Y30" s="39">
        <f t="shared" si="9"/>
        <v>0</v>
      </c>
      <c r="Z30" s="76">
        <f t="shared" si="10"/>
        <v>231652941</v>
      </c>
      <c r="AA30" s="77">
        <f t="shared" si="11"/>
        <v>93088850</v>
      </c>
      <c r="AB30" s="77">
        <f t="shared" si="12"/>
        <v>324741791</v>
      </c>
      <c r="AC30" s="39">
        <v>0</v>
      </c>
      <c r="AD30" s="76">
        <v>142265270</v>
      </c>
      <c r="AE30" s="77">
        <v>49666746</v>
      </c>
      <c r="AF30" s="77">
        <f t="shared" si="14"/>
        <v>191932016</v>
      </c>
      <c r="AG30" s="39">
        <f t="shared" si="15"/>
        <v>0.3295134386282049</v>
      </c>
      <c r="AH30" s="39">
        <f t="shared" si="16"/>
        <v>-0.024790553963649264</v>
      </c>
      <c r="AI30" s="12">
        <v>979155000</v>
      </c>
      <c r="AJ30" s="12">
        <v>1018697353</v>
      </c>
      <c r="AK30" s="12">
        <v>322644731</v>
      </c>
      <c r="AL30" s="12"/>
    </row>
    <row r="31" spans="1:38" s="13" customFormat="1" ht="12.75">
      <c r="A31" s="29" t="s">
        <v>115</v>
      </c>
      <c r="B31" s="59" t="s">
        <v>480</v>
      </c>
      <c r="C31" s="131" t="s">
        <v>481</v>
      </c>
      <c r="D31" s="76">
        <v>160071999</v>
      </c>
      <c r="E31" s="77">
        <v>16500000</v>
      </c>
      <c r="F31" s="79">
        <f t="shared" si="0"/>
        <v>176571999</v>
      </c>
      <c r="G31" s="76">
        <v>161672009</v>
      </c>
      <c r="H31" s="77">
        <v>14900000</v>
      </c>
      <c r="I31" s="79">
        <f t="shared" si="1"/>
        <v>176572009</v>
      </c>
      <c r="J31" s="76">
        <v>45998665</v>
      </c>
      <c r="K31" s="77">
        <v>1745373</v>
      </c>
      <c r="L31" s="77">
        <f t="shared" si="2"/>
        <v>47744038</v>
      </c>
      <c r="M31" s="39">
        <f t="shared" si="3"/>
        <v>0.2703941636861686</v>
      </c>
      <c r="N31" s="104">
        <v>26048295</v>
      </c>
      <c r="O31" s="105">
        <v>2368156</v>
      </c>
      <c r="P31" s="106">
        <f t="shared" si="4"/>
        <v>28416451</v>
      </c>
      <c r="Q31" s="39">
        <f t="shared" si="5"/>
        <v>0.16093407313126698</v>
      </c>
      <c r="R31" s="104">
        <v>0</v>
      </c>
      <c r="S31" s="106">
        <v>0</v>
      </c>
      <c r="T31" s="106">
        <f t="shared" si="6"/>
        <v>0</v>
      </c>
      <c r="U31" s="39">
        <f t="shared" si="7"/>
        <v>0</v>
      </c>
      <c r="V31" s="104">
        <v>0</v>
      </c>
      <c r="W31" s="106">
        <v>0</v>
      </c>
      <c r="X31" s="106">
        <f t="shared" si="8"/>
        <v>0</v>
      </c>
      <c r="Y31" s="39">
        <f t="shared" si="9"/>
        <v>0</v>
      </c>
      <c r="Z31" s="76">
        <f t="shared" si="10"/>
        <v>72046960</v>
      </c>
      <c r="AA31" s="77">
        <f t="shared" si="11"/>
        <v>4113529</v>
      </c>
      <c r="AB31" s="77">
        <f t="shared" si="12"/>
        <v>76160489</v>
      </c>
      <c r="AC31" s="39">
        <f t="shared" si="13"/>
        <v>0.4313282368174356</v>
      </c>
      <c r="AD31" s="76">
        <v>26823443</v>
      </c>
      <c r="AE31" s="77">
        <v>9661717</v>
      </c>
      <c r="AF31" s="77">
        <f t="shared" si="14"/>
        <v>36485160</v>
      </c>
      <c r="AG31" s="39">
        <f t="shared" si="15"/>
        <v>0.5088474699446813</v>
      </c>
      <c r="AH31" s="39">
        <f t="shared" si="16"/>
        <v>-0.22115043486173558</v>
      </c>
      <c r="AI31" s="12">
        <v>162620219</v>
      </c>
      <c r="AJ31" s="12">
        <v>317357744</v>
      </c>
      <c r="AK31" s="12">
        <v>82748887</v>
      </c>
      <c r="AL31" s="12"/>
    </row>
    <row r="32" spans="1:38" s="55" customFormat="1" ht="12.75">
      <c r="A32" s="60"/>
      <c r="B32" s="61" t="s">
        <v>482</v>
      </c>
      <c r="C32" s="135"/>
      <c r="D32" s="80">
        <f>SUM(D26:D31)</f>
        <v>2400282556</v>
      </c>
      <c r="E32" s="81">
        <f>SUM(E26:E31)</f>
        <v>657581527</v>
      </c>
      <c r="F32" s="82">
        <f t="shared" si="0"/>
        <v>3057864083</v>
      </c>
      <c r="G32" s="80">
        <f>SUM(G26:G31)</f>
        <v>2401882566</v>
      </c>
      <c r="H32" s="81">
        <f>SUM(H26:H31)</f>
        <v>655981527</v>
      </c>
      <c r="I32" s="89">
        <f t="shared" si="1"/>
        <v>3057864093</v>
      </c>
      <c r="J32" s="80">
        <f>SUM(J26:J31)</f>
        <v>521053357</v>
      </c>
      <c r="K32" s="91">
        <f>SUM(K26:K31)</f>
        <v>148116348</v>
      </c>
      <c r="L32" s="81">
        <f t="shared" si="2"/>
        <v>669169705</v>
      </c>
      <c r="M32" s="43">
        <f t="shared" si="3"/>
        <v>0.21883566006749816</v>
      </c>
      <c r="N32" s="110">
        <f>SUM(N26:N31)</f>
        <v>682849313</v>
      </c>
      <c r="O32" s="111">
        <f>SUM(O26:O31)</f>
        <v>150108926</v>
      </c>
      <c r="P32" s="112">
        <f t="shared" si="4"/>
        <v>832958239</v>
      </c>
      <c r="Q32" s="43">
        <f t="shared" si="5"/>
        <v>0.2723987124315885</v>
      </c>
      <c r="R32" s="110">
        <f>SUM(R26:R31)</f>
        <v>0</v>
      </c>
      <c r="S32" s="112">
        <f>SUM(S26:S31)</f>
        <v>0</v>
      </c>
      <c r="T32" s="112">
        <f t="shared" si="6"/>
        <v>0</v>
      </c>
      <c r="U32" s="43">
        <f t="shared" si="7"/>
        <v>0</v>
      </c>
      <c r="V32" s="110">
        <f>SUM(V26:V31)</f>
        <v>0</v>
      </c>
      <c r="W32" s="112">
        <f>SUM(W26:W31)</f>
        <v>0</v>
      </c>
      <c r="X32" s="112">
        <f t="shared" si="8"/>
        <v>0</v>
      </c>
      <c r="Y32" s="43">
        <f t="shared" si="9"/>
        <v>0</v>
      </c>
      <c r="Z32" s="80">
        <f t="shared" si="10"/>
        <v>1203902670</v>
      </c>
      <c r="AA32" s="81">
        <f t="shared" si="11"/>
        <v>298225274</v>
      </c>
      <c r="AB32" s="81">
        <f t="shared" si="12"/>
        <v>1502127944</v>
      </c>
      <c r="AC32" s="43">
        <f t="shared" si="13"/>
        <v>0.49123437249908664</v>
      </c>
      <c r="AD32" s="80">
        <f>SUM(AD26:AD31)</f>
        <v>634083614</v>
      </c>
      <c r="AE32" s="81">
        <f>SUM(AE26:AE31)</f>
        <v>227920761</v>
      </c>
      <c r="AF32" s="81">
        <f t="shared" si="14"/>
        <v>862004375</v>
      </c>
      <c r="AG32" s="43">
        <f t="shared" si="15"/>
        <v>0.39836265914020225</v>
      </c>
      <c r="AH32" s="43">
        <f t="shared" si="16"/>
        <v>-0.03369604243597957</v>
      </c>
      <c r="AI32" s="62">
        <f>SUM(AI26:AI31)</f>
        <v>3699485763</v>
      </c>
      <c r="AJ32" s="62">
        <f>SUM(AJ26:AJ31)</f>
        <v>4294811088</v>
      </c>
      <c r="AK32" s="62">
        <f>SUM(AK26:AK31)</f>
        <v>1473736986</v>
      </c>
      <c r="AL32" s="62"/>
    </row>
    <row r="33" spans="1:38" s="55" customFormat="1" ht="12.75">
      <c r="A33" s="60"/>
      <c r="B33" s="61" t="s">
        <v>483</v>
      </c>
      <c r="C33" s="135"/>
      <c r="D33" s="80">
        <f>SUM(D9:D16,D18:D24,D26:D31)</f>
        <v>7507530437</v>
      </c>
      <c r="E33" s="81">
        <f>SUM(E9:E16,E18:E24,E26:E31)</f>
        <v>1315384764</v>
      </c>
      <c r="F33" s="89">
        <f t="shared" si="0"/>
        <v>8822915201</v>
      </c>
      <c r="G33" s="80">
        <f>SUM(G9:G16,G18:G24,G26:G31)</f>
        <v>7458735028</v>
      </c>
      <c r="H33" s="81">
        <f>SUM(H9:H16,H18:H24,H26:H31)</f>
        <v>1426953965</v>
      </c>
      <c r="I33" s="82">
        <f t="shared" si="1"/>
        <v>8885688993</v>
      </c>
      <c r="J33" s="80">
        <f>SUM(J9:J16,J18:J24,J26:J31)</f>
        <v>1898871706</v>
      </c>
      <c r="K33" s="81">
        <f>SUM(K9:K16,K18:K24,K26:K31)</f>
        <v>266412937</v>
      </c>
      <c r="L33" s="81">
        <f t="shared" si="2"/>
        <v>2165284643</v>
      </c>
      <c r="M33" s="43">
        <f t="shared" si="3"/>
        <v>0.24541600975090228</v>
      </c>
      <c r="N33" s="110">
        <f>SUM(N9:N16,N18:N24,N26:N31)</f>
        <v>1932693301</v>
      </c>
      <c r="O33" s="111">
        <f>SUM(O9:O16,O18:O24,O26:O31)</f>
        <v>351455337</v>
      </c>
      <c r="P33" s="112">
        <f t="shared" si="4"/>
        <v>2284148638</v>
      </c>
      <c r="Q33" s="43">
        <f t="shared" si="5"/>
        <v>0.2588882003242094</v>
      </c>
      <c r="R33" s="110">
        <f>SUM(R9:R16,R18:R24,R26:R31)</f>
        <v>0</v>
      </c>
      <c r="S33" s="112">
        <f>SUM(S9:S16,S18:S24,S26:S31)</f>
        <v>0</v>
      </c>
      <c r="T33" s="112">
        <f t="shared" si="6"/>
        <v>0</v>
      </c>
      <c r="U33" s="43">
        <f t="shared" si="7"/>
        <v>0</v>
      </c>
      <c r="V33" s="110">
        <f>SUM(V9:V16,V18:V24,V26:V31)</f>
        <v>0</v>
      </c>
      <c r="W33" s="112">
        <f>SUM(W9:W16,W18:W24,W26:W31)</f>
        <v>0</v>
      </c>
      <c r="X33" s="112">
        <f t="shared" si="8"/>
        <v>0</v>
      </c>
      <c r="Y33" s="43">
        <f t="shared" si="9"/>
        <v>0</v>
      </c>
      <c r="Z33" s="80">
        <f t="shared" si="10"/>
        <v>3831565007</v>
      </c>
      <c r="AA33" s="81">
        <f t="shared" si="11"/>
        <v>617868274</v>
      </c>
      <c r="AB33" s="81">
        <f t="shared" si="12"/>
        <v>4449433281</v>
      </c>
      <c r="AC33" s="43">
        <f t="shared" si="13"/>
        <v>0.5043042100751116</v>
      </c>
      <c r="AD33" s="80">
        <f>SUM(AD9:AD16,AD18:AD24,AD26:AD31)</f>
        <v>1848468751</v>
      </c>
      <c r="AE33" s="81">
        <f>SUM(AE9:AE16,AE18:AE24,AE26:AE31)</f>
        <v>613796875</v>
      </c>
      <c r="AF33" s="81">
        <f t="shared" si="14"/>
        <v>2462265626</v>
      </c>
      <c r="AG33" s="43">
        <f t="shared" si="15"/>
        <v>0.40988379199363556</v>
      </c>
      <c r="AH33" s="43">
        <f t="shared" si="16"/>
        <v>-0.07233865677171258</v>
      </c>
      <c r="AI33" s="62">
        <f>SUM(AI9:AI16,AI18:AI24,AI26:AI31)</f>
        <v>10940443088</v>
      </c>
      <c r="AJ33" s="62">
        <f>SUM(AJ9:AJ16,AJ18:AJ24,AJ26:AJ31)</f>
        <v>11723667184</v>
      </c>
      <c r="AK33" s="62">
        <f>SUM(AK9:AK16,AK18:AK24,AK26:AK31)</f>
        <v>4484310299</v>
      </c>
      <c r="AL33" s="62"/>
    </row>
    <row r="34" spans="1:38" s="13" customFormat="1" ht="12.75">
      <c r="A34" s="63"/>
      <c r="B34" s="64"/>
      <c r="C34" s="65"/>
      <c r="D34" s="92"/>
      <c r="E34" s="92"/>
      <c r="F34" s="93"/>
      <c r="G34" s="94"/>
      <c r="H34" s="92"/>
      <c r="I34" s="95"/>
      <c r="J34" s="94"/>
      <c r="K34" s="96"/>
      <c r="L34" s="92"/>
      <c r="M34" s="69"/>
      <c r="N34" s="94"/>
      <c r="O34" s="96"/>
      <c r="P34" s="92"/>
      <c r="Q34" s="69"/>
      <c r="R34" s="94"/>
      <c r="S34" s="96"/>
      <c r="T34" s="92"/>
      <c r="U34" s="69"/>
      <c r="V34" s="94"/>
      <c r="W34" s="96"/>
      <c r="X34" s="92"/>
      <c r="Y34" s="69"/>
      <c r="Z34" s="94"/>
      <c r="AA34" s="96"/>
      <c r="AB34" s="92"/>
      <c r="AC34" s="69"/>
      <c r="AD34" s="94"/>
      <c r="AE34" s="92"/>
      <c r="AF34" s="92"/>
      <c r="AG34" s="69"/>
      <c r="AH34" s="69"/>
      <c r="AI34" s="12"/>
      <c r="AJ34" s="12"/>
      <c r="AK34" s="12"/>
      <c r="AL34" s="12"/>
    </row>
    <row r="35" spans="1:38" s="13" customFormat="1" ht="12.75">
      <c r="A35" s="12"/>
      <c r="B35" s="56"/>
      <c r="C35" s="133"/>
      <c r="D35" s="87"/>
      <c r="E35" s="87"/>
      <c r="F35" s="87"/>
      <c r="G35" s="87"/>
      <c r="H35" s="87"/>
      <c r="I35" s="87"/>
      <c r="J35" s="87"/>
      <c r="K35" s="87"/>
      <c r="L35" s="87"/>
      <c r="M35" s="12"/>
      <c r="N35" s="87"/>
      <c r="O35" s="87"/>
      <c r="P35" s="87"/>
      <c r="Q35" s="12"/>
      <c r="R35" s="87"/>
      <c r="S35" s="87"/>
      <c r="T35" s="87"/>
      <c r="U35" s="12"/>
      <c r="V35" s="87"/>
      <c r="W35" s="87"/>
      <c r="X35" s="87"/>
      <c r="Y35" s="12"/>
      <c r="Z35" s="87"/>
      <c r="AA35" s="87"/>
      <c r="AB35" s="87"/>
      <c r="AC35" s="12"/>
      <c r="AD35" s="87"/>
      <c r="AE35" s="87"/>
      <c r="AF35" s="87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129"/>
      <c r="D36" s="88"/>
      <c r="E36" s="88"/>
      <c r="F36" s="88"/>
      <c r="G36" s="88"/>
      <c r="H36" s="88"/>
      <c r="I36" s="88"/>
      <c r="J36" s="88"/>
      <c r="K36" s="88"/>
      <c r="L36" s="88"/>
      <c r="M36" s="2"/>
      <c r="N36" s="88"/>
      <c r="O36" s="88"/>
      <c r="P36" s="88"/>
      <c r="Q36" s="2"/>
      <c r="R36" s="88"/>
      <c r="S36" s="88"/>
      <c r="T36" s="88"/>
      <c r="U36" s="2"/>
      <c r="V36" s="88"/>
      <c r="W36" s="88"/>
      <c r="X36" s="88"/>
      <c r="Y36" s="2"/>
      <c r="Z36" s="88"/>
      <c r="AA36" s="88"/>
      <c r="AB36" s="88"/>
      <c r="AC36" s="2"/>
      <c r="AD36" s="88"/>
      <c r="AE36" s="88"/>
      <c r="AF36" s="88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29"/>
      <c r="D37" s="88"/>
      <c r="E37" s="88"/>
      <c r="F37" s="88"/>
      <c r="G37" s="88"/>
      <c r="H37" s="88"/>
      <c r="I37" s="88"/>
      <c r="J37" s="88"/>
      <c r="K37" s="88"/>
      <c r="L37" s="88"/>
      <c r="M37" s="2"/>
      <c r="N37" s="88"/>
      <c r="O37" s="88"/>
      <c r="P37" s="88"/>
      <c r="Q37" s="2"/>
      <c r="R37" s="88"/>
      <c r="S37" s="88"/>
      <c r="T37" s="88"/>
      <c r="U37" s="2"/>
      <c r="V37" s="88"/>
      <c r="W37" s="88"/>
      <c r="X37" s="88"/>
      <c r="Y37" s="2"/>
      <c r="Z37" s="88"/>
      <c r="AA37" s="88"/>
      <c r="AB37" s="88"/>
      <c r="AC37" s="2"/>
      <c r="AD37" s="88"/>
      <c r="AE37" s="88"/>
      <c r="AF37" s="88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29"/>
      <c r="D38" s="88"/>
      <c r="E38" s="88"/>
      <c r="F38" s="88"/>
      <c r="G38" s="88"/>
      <c r="H38" s="88"/>
      <c r="I38" s="88"/>
      <c r="J38" s="88"/>
      <c r="K38" s="88"/>
      <c r="L38" s="88"/>
      <c r="M38" s="2"/>
      <c r="N38" s="88"/>
      <c r="O38" s="88"/>
      <c r="P38" s="88"/>
      <c r="Q38" s="2"/>
      <c r="R38" s="88"/>
      <c r="S38" s="88"/>
      <c r="T38" s="88"/>
      <c r="U38" s="2"/>
      <c r="V38" s="88"/>
      <c r="W38" s="88"/>
      <c r="X38" s="88"/>
      <c r="Y38" s="2"/>
      <c r="Z38" s="88"/>
      <c r="AA38" s="88"/>
      <c r="AB38" s="88"/>
      <c r="AC38" s="2"/>
      <c r="AD38" s="88"/>
      <c r="AE38" s="88"/>
      <c r="AF38" s="88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29"/>
      <c r="D39" s="88"/>
      <c r="E39" s="88"/>
      <c r="F39" s="88"/>
      <c r="G39" s="88"/>
      <c r="H39" s="88"/>
      <c r="I39" s="88"/>
      <c r="J39" s="88"/>
      <c r="K39" s="88"/>
      <c r="L39" s="88"/>
      <c r="M39" s="2"/>
      <c r="N39" s="88"/>
      <c r="O39" s="88"/>
      <c r="P39" s="88"/>
      <c r="Q39" s="2"/>
      <c r="R39" s="88"/>
      <c r="S39" s="88"/>
      <c r="T39" s="88"/>
      <c r="U39" s="2"/>
      <c r="V39" s="88"/>
      <c r="W39" s="88"/>
      <c r="X39" s="88"/>
      <c r="Y39" s="2"/>
      <c r="Z39" s="88"/>
      <c r="AA39" s="88"/>
      <c r="AB39" s="88"/>
      <c r="AC39" s="2"/>
      <c r="AD39" s="88"/>
      <c r="AE39" s="88"/>
      <c r="AF39" s="88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29"/>
      <c r="D40" s="88"/>
      <c r="E40" s="88"/>
      <c r="F40" s="88"/>
      <c r="G40" s="88"/>
      <c r="H40" s="88"/>
      <c r="I40" s="88"/>
      <c r="J40" s="88"/>
      <c r="K40" s="88"/>
      <c r="L40" s="88"/>
      <c r="M40" s="2"/>
      <c r="N40" s="88"/>
      <c r="O40" s="88"/>
      <c r="P40" s="88"/>
      <c r="Q40" s="2"/>
      <c r="R40" s="88"/>
      <c r="S40" s="88"/>
      <c r="T40" s="88"/>
      <c r="U40" s="2"/>
      <c r="V40" s="88"/>
      <c r="W40" s="88"/>
      <c r="X40" s="88"/>
      <c r="Y40" s="2"/>
      <c r="Z40" s="88"/>
      <c r="AA40" s="88"/>
      <c r="AB40" s="88"/>
      <c r="AC40" s="2"/>
      <c r="AD40" s="88"/>
      <c r="AE40" s="88"/>
      <c r="AF40" s="88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29"/>
      <c r="D41" s="88"/>
      <c r="E41" s="88"/>
      <c r="F41" s="88"/>
      <c r="G41" s="88"/>
      <c r="H41" s="88"/>
      <c r="I41" s="88"/>
      <c r="J41" s="88"/>
      <c r="K41" s="88"/>
      <c r="L41" s="88"/>
      <c r="M41" s="2"/>
      <c r="N41" s="88"/>
      <c r="O41" s="88"/>
      <c r="P41" s="88"/>
      <c r="Q41" s="2"/>
      <c r="R41" s="88"/>
      <c r="S41" s="88"/>
      <c r="T41" s="88"/>
      <c r="U41" s="2"/>
      <c r="V41" s="88"/>
      <c r="W41" s="88"/>
      <c r="X41" s="88"/>
      <c r="Y41" s="2"/>
      <c r="Z41" s="88"/>
      <c r="AA41" s="88"/>
      <c r="AB41" s="88"/>
      <c r="AC41" s="2"/>
      <c r="AD41" s="88"/>
      <c r="AE41" s="88"/>
      <c r="AF41" s="88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29"/>
      <c r="D42" s="88"/>
      <c r="E42" s="88"/>
      <c r="F42" s="88"/>
      <c r="G42" s="88"/>
      <c r="H42" s="88"/>
      <c r="I42" s="88"/>
      <c r="J42" s="88"/>
      <c r="K42" s="88"/>
      <c r="L42" s="88"/>
      <c r="M42" s="2"/>
      <c r="N42" s="88"/>
      <c r="O42" s="88"/>
      <c r="P42" s="88"/>
      <c r="Q42" s="2"/>
      <c r="R42" s="88"/>
      <c r="S42" s="88"/>
      <c r="T42" s="88"/>
      <c r="U42" s="2"/>
      <c r="V42" s="88"/>
      <c r="W42" s="88"/>
      <c r="X42" s="88"/>
      <c r="Y42" s="2"/>
      <c r="Z42" s="88"/>
      <c r="AA42" s="88"/>
      <c r="AB42" s="88"/>
      <c r="AC42" s="2"/>
      <c r="AD42" s="88"/>
      <c r="AE42" s="88"/>
      <c r="AF42" s="88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29"/>
      <c r="D43" s="88"/>
      <c r="E43" s="88"/>
      <c r="F43" s="88"/>
      <c r="G43" s="88"/>
      <c r="H43" s="88"/>
      <c r="I43" s="88"/>
      <c r="J43" s="88"/>
      <c r="K43" s="88"/>
      <c r="L43" s="88"/>
      <c r="M43" s="2"/>
      <c r="N43" s="88"/>
      <c r="O43" s="88"/>
      <c r="P43" s="88"/>
      <c r="Q43" s="2"/>
      <c r="R43" s="88"/>
      <c r="S43" s="88"/>
      <c r="T43" s="88"/>
      <c r="U43" s="2"/>
      <c r="V43" s="88"/>
      <c r="W43" s="88"/>
      <c r="X43" s="88"/>
      <c r="Y43" s="2"/>
      <c r="Z43" s="88"/>
      <c r="AA43" s="88"/>
      <c r="AB43" s="88"/>
      <c r="AC43" s="2"/>
      <c r="AD43" s="88"/>
      <c r="AE43" s="88"/>
      <c r="AF43" s="88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29"/>
      <c r="D44" s="88"/>
      <c r="E44" s="88"/>
      <c r="F44" s="88"/>
      <c r="G44" s="88"/>
      <c r="H44" s="88"/>
      <c r="I44" s="88"/>
      <c r="J44" s="88"/>
      <c r="K44" s="88"/>
      <c r="L44" s="88"/>
      <c r="M44" s="2"/>
      <c r="N44" s="88"/>
      <c r="O44" s="88"/>
      <c r="P44" s="88"/>
      <c r="Q44" s="2"/>
      <c r="R44" s="88"/>
      <c r="S44" s="88"/>
      <c r="T44" s="88"/>
      <c r="U44" s="2"/>
      <c r="V44" s="88"/>
      <c r="W44" s="88"/>
      <c r="X44" s="88"/>
      <c r="Y44" s="2"/>
      <c r="Z44" s="88"/>
      <c r="AA44" s="88"/>
      <c r="AB44" s="88"/>
      <c r="AC44" s="2"/>
      <c r="AD44" s="88"/>
      <c r="AE44" s="88"/>
      <c r="AF44" s="88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29"/>
      <c r="D45" s="88"/>
      <c r="E45" s="88"/>
      <c r="F45" s="88"/>
      <c r="G45" s="88"/>
      <c r="H45" s="88"/>
      <c r="I45" s="88"/>
      <c r="J45" s="88"/>
      <c r="K45" s="88"/>
      <c r="L45" s="88"/>
      <c r="M45" s="2"/>
      <c r="N45" s="88"/>
      <c r="O45" s="88"/>
      <c r="P45" s="88"/>
      <c r="Q45" s="2"/>
      <c r="R45" s="88"/>
      <c r="S45" s="88"/>
      <c r="T45" s="88"/>
      <c r="U45" s="2"/>
      <c r="V45" s="88"/>
      <c r="W45" s="88"/>
      <c r="X45" s="88"/>
      <c r="Y45" s="2"/>
      <c r="Z45" s="88"/>
      <c r="AA45" s="88"/>
      <c r="AB45" s="88"/>
      <c r="AC45" s="2"/>
      <c r="AD45" s="88"/>
      <c r="AE45" s="88"/>
      <c r="AF45" s="88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29"/>
      <c r="D46" s="88"/>
      <c r="E46" s="88"/>
      <c r="F46" s="88"/>
      <c r="G46" s="88"/>
      <c r="H46" s="88"/>
      <c r="I46" s="88"/>
      <c r="J46" s="88"/>
      <c r="K46" s="88"/>
      <c r="L46" s="88"/>
      <c r="M46" s="2"/>
      <c r="N46" s="88"/>
      <c r="O46" s="88"/>
      <c r="P46" s="88"/>
      <c r="Q46" s="2"/>
      <c r="R46" s="88"/>
      <c r="S46" s="88"/>
      <c r="T46" s="88"/>
      <c r="U46" s="2"/>
      <c r="V46" s="88"/>
      <c r="W46" s="88"/>
      <c r="X46" s="88"/>
      <c r="Y46" s="2"/>
      <c r="Z46" s="88"/>
      <c r="AA46" s="88"/>
      <c r="AB46" s="88"/>
      <c r="AC46" s="2"/>
      <c r="AD46" s="88"/>
      <c r="AE46" s="88"/>
      <c r="AF46" s="88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29"/>
      <c r="D47" s="88"/>
      <c r="E47" s="88"/>
      <c r="F47" s="88"/>
      <c r="G47" s="88"/>
      <c r="H47" s="88"/>
      <c r="I47" s="88"/>
      <c r="J47" s="88"/>
      <c r="K47" s="88"/>
      <c r="L47" s="88"/>
      <c r="M47" s="2"/>
      <c r="N47" s="88"/>
      <c r="O47" s="88"/>
      <c r="P47" s="88"/>
      <c r="Q47" s="2"/>
      <c r="R47" s="88"/>
      <c r="S47" s="88"/>
      <c r="T47" s="88"/>
      <c r="U47" s="2"/>
      <c r="V47" s="88"/>
      <c r="W47" s="88"/>
      <c r="X47" s="88"/>
      <c r="Y47" s="2"/>
      <c r="Z47" s="88"/>
      <c r="AA47" s="88"/>
      <c r="AB47" s="88"/>
      <c r="AC47" s="2"/>
      <c r="AD47" s="88"/>
      <c r="AE47" s="88"/>
      <c r="AF47" s="88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29"/>
      <c r="D48" s="88"/>
      <c r="E48" s="88"/>
      <c r="F48" s="88"/>
      <c r="G48" s="88"/>
      <c r="H48" s="88"/>
      <c r="I48" s="88"/>
      <c r="J48" s="88"/>
      <c r="K48" s="88"/>
      <c r="L48" s="88"/>
      <c r="M48" s="2"/>
      <c r="N48" s="88"/>
      <c r="O48" s="88"/>
      <c r="P48" s="88"/>
      <c r="Q48" s="2"/>
      <c r="R48" s="88"/>
      <c r="S48" s="88"/>
      <c r="T48" s="88"/>
      <c r="U48" s="2"/>
      <c r="V48" s="88"/>
      <c r="W48" s="88"/>
      <c r="X48" s="88"/>
      <c r="Y48" s="2"/>
      <c r="Z48" s="88"/>
      <c r="AA48" s="88"/>
      <c r="AB48" s="88"/>
      <c r="AC48" s="2"/>
      <c r="AD48" s="88"/>
      <c r="AE48" s="88"/>
      <c r="AF48" s="88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29"/>
      <c r="D49" s="88"/>
      <c r="E49" s="88"/>
      <c r="F49" s="88"/>
      <c r="G49" s="88"/>
      <c r="H49" s="88"/>
      <c r="I49" s="88"/>
      <c r="J49" s="88"/>
      <c r="K49" s="88"/>
      <c r="L49" s="88"/>
      <c r="M49" s="2"/>
      <c r="N49" s="88"/>
      <c r="O49" s="88"/>
      <c r="P49" s="88"/>
      <c r="Q49" s="2"/>
      <c r="R49" s="88"/>
      <c r="S49" s="88"/>
      <c r="T49" s="88"/>
      <c r="U49" s="2"/>
      <c r="V49" s="88"/>
      <c r="W49" s="88"/>
      <c r="X49" s="88"/>
      <c r="Y49" s="2"/>
      <c r="Z49" s="88"/>
      <c r="AA49" s="88"/>
      <c r="AB49" s="88"/>
      <c r="AC49" s="2"/>
      <c r="AD49" s="88"/>
      <c r="AE49" s="88"/>
      <c r="AF49" s="88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29"/>
      <c r="D50" s="88"/>
      <c r="E50" s="88"/>
      <c r="F50" s="88"/>
      <c r="G50" s="88"/>
      <c r="H50" s="88"/>
      <c r="I50" s="88"/>
      <c r="J50" s="88"/>
      <c r="K50" s="88"/>
      <c r="L50" s="88"/>
      <c r="M50" s="2"/>
      <c r="N50" s="88"/>
      <c r="O50" s="88"/>
      <c r="P50" s="88"/>
      <c r="Q50" s="2"/>
      <c r="R50" s="88"/>
      <c r="S50" s="88"/>
      <c r="T50" s="88"/>
      <c r="U50" s="2"/>
      <c r="V50" s="88"/>
      <c r="W50" s="88"/>
      <c r="X50" s="88"/>
      <c r="Y50" s="2"/>
      <c r="Z50" s="88"/>
      <c r="AA50" s="88"/>
      <c r="AB50" s="88"/>
      <c r="AC50" s="2"/>
      <c r="AD50" s="88"/>
      <c r="AE50" s="88"/>
      <c r="AF50" s="88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29"/>
      <c r="D51" s="88"/>
      <c r="E51" s="88"/>
      <c r="F51" s="88"/>
      <c r="G51" s="88"/>
      <c r="H51" s="88"/>
      <c r="I51" s="88"/>
      <c r="J51" s="88"/>
      <c r="K51" s="88"/>
      <c r="L51" s="88"/>
      <c r="M51" s="2"/>
      <c r="N51" s="88"/>
      <c r="O51" s="88"/>
      <c r="P51" s="88"/>
      <c r="Q51" s="2"/>
      <c r="R51" s="88"/>
      <c r="S51" s="88"/>
      <c r="T51" s="88"/>
      <c r="U51" s="2"/>
      <c r="V51" s="88"/>
      <c r="W51" s="88"/>
      <c r="X51" s="88"/>
      <c r="Y51" s="2"/>
      <c r="Z51" s="88"/>
      <c r="AA51" s="88"/>
      <c r="AB51" s="88"/>
      <c r="AC51" s="2"/>
      <c r="AD51" s="88"/>
      <c r="AE51" s="88"/>
      <c r="AF51" s="88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29"/>
      <c r="D52" s="88"/>
      <c r="E52" s="88"/>
      <c r="F52" s="88"/>
      <c r="G52" s="88"/>
      <c r="H52" s="88"/>
      <c r="I52" s="88"/>
      <c r="J52" s="88"/>
      <c r="K52" s="88"/>
      <c r="L52" s="88"/>
      <c r="M52" s="2"/>
      <c r="N52" s="88"/>
      <c r="O52" s="88"/>
      <c r="P52" s="88"/>
      <c r="Q52" s="2"/>
      <c r="R52" s="88"/>
      <c r="S52" s="88"/>
      <c r="T52" s="88"/>
      <c r="U52" s="2"/>
      <c r="V52" s="88"/>
      <c r="W52" s="88"/>
      <c r="X52" s="88"/>
      <c r="Y52" s="2"/>
      <c r="Z52" s="88"/>
      <c r="AA52" s="88"/>
      <c r="AB52" s="88"/>
      <c r="AC52" s="2"/>
      <c r="AD52" s="88"/>
      <c r="AE52" s="88"/>
      <c r="AF52" s="88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29"/>
      <c r="D53" s="88"/>
      <c r="E53" s="88"/>
      <c r="F53" s="88"/>
      <c r="G53" s="88"/>
      <c r="H53" s="88"/>
      <c r="I53" s="88"/>
      <c r="J53" s="88"/>
      <c r="K53" s="88"/>
      <c r="L53" s="88"/>
      <c r="M53" s="2"/>
      <c r="N53" s="88"/>
      <c r="O53" s="88"/>
      <c r="P53" s="88"/>
      <c r="Q53" s="2"/>
      <c r="R53" s="88"/>
      <c r="S53" s="88"/>
      <c r="T53" s="88"/>
      <c r="U53" s="2"/>
      <c r="V53" s="88"/>
      <c r="W53" s="88"/>
      <c r="X53" s="88"/>
      <c r="Y53" s="2"/>
      <c r="Z53" s="88"/>
      <c r="AA53" s="88"/>
      <c r="AB53" s="88"/>
      <c r="AC53" s="2"/>
      <c r="AD53" s="88"/>
      <c r="AE53" s="88"/>
      <c r="AF53" s="88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29"/>
      <c r="D54" s="88"/>
      <c r="E54" s="88"/>
      <c r="F54" s="88"/>
      <c r="G54" s="88"/>
      <c r="H54" s="88"/>
      <c r="I54" s="88"/>
      <c r="J54" s="88"/>
      <c r="K54" s="88"/>
      <c r="L54" s="88"/>
      <c r="M54" s="2"/>
      <c r="N54" s="88"/>
      <c r="O54" s="88"/>
      <c r="P54" s="88"/>
      <c r="Q54" s="2"/>
      <c r="R54" s="88"/>
      <c r="S54" s="88"/>
      <c r="T54" s="88"/>
      <c r="U54" s="2"/>
      <c r="V54" s="88"/>
      <c r="W54" s="88"/>
      <c r="X54" s="88"/>
      <c r="Y54" s="2"/>
      <c r="Z54" s="88"/>
      <c r="AA54" s="88"/>
      <c r="AB54" s="88"/>
      <c r="AC54" s="2"/>
      <c r="AD54" s="88"/>
      <c r="AE54" s="88"/>
      <c r="AF54" s="88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29"/>
      <c r="D55" s="88"/>
      <c r="E55" s="88"/>
      <c r="F55" s="88"/>
      <c r="G55" s="88"/>
      <c r="H55" s="88"/>
      <c r="I55" s="88"/>
      <c r="J55" s="88"/>
      <c r="K55" s="88"/>
      <c r="L55" s="88"/>
      <c r="M55" s="2"/>
      <c r="N55" s="88"/>
      <c r="O55" s="88"/>
      <c r="P55" s="88"/>
      <c r="Q55" s="2"/>
      <c r="R55" s="88"/>
      <c r="S55" s="88"/>
      <c r="T55" s="88"/>
      <c r="U55" s="2"/>
      <c r="V55" s="88"/>
      <c r="W55" s="88"/>
      <c r="X55" s="88"/>
      <c r="Y55" s="2"/>
      <c r="Z55" s="88"/>
      <c r="AA55" s="88"/>
      <c r="AB55" s="88"/>
      <c r="AC55" s="2"/>
      <c r="AD55" s="88"/>
      <c r="AE55" s="88"/>
      <c r="AF55" s="88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29"/>
      <c r="D56" s="88"/>
      <c r="E56" s="88"/>
      <c r="F56" s="88"/>
      <c r="G56" s="88"/>
      <c r="H56" s="88"/>
      <c r="I56" s="88"/>
      <c r="J56" s="88"/>
      <c r="K56" s="88"/>
      <c r="L56" s="88"/>
      <c r="M56" s="2"/>
      <c r="N56" s="88"/>
      <c r="O56" s="88"/>
      <c r="P56" s="88"/>
      <c r="Q56" s="2"/>
      <c r="R56" s="88"/>
      <c r="S56" s="88"/>
      <c r="T56" s="88"/>
      <c r="U56" s="2"/>
      <c r="V56" s="88"/>
      <c r="W56" s="88"/>
      <c r="X56" s="88"/>
      <c r="Y56" s="2"/>
      <c r="Z56" s="88"/>
      <c r="AA56" s="88"/>
      <c r="AB56" s="88"/>
      <c r="AC56" s="2"/>
      <c r="AD56" s="88"/>
      <c r="AE56" s="88"/>
      <c r="AF56" s="88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29"/>
      <c r="D57" s="88"/>
      <c r="E57" s="88"/>
      <c r="F57" s="88"/>
      <c r="G57" s="88"/>
      <c r="H57" s="88"/>
      <c r="I57" s="88"/>
      <c r="J57" s="88"/>
      <c r="K57" s="88"/>
      <c r="L57" s="88"/>
      <c r="M57" s="2"/>
      <c r="N57" s="88"/>
      <c r="O57" s="88"/>
      <c r="P57" s="88"/>
      <c r="Q57" s="2"/>
      <c r="R57" s="88"/>
      <c r="S57" s="88"/>
      <c r="T57" s="88"/>
      <c r="U57" s="2"/>
      <c r="V57" s="88"/>
      <c r="W57" s="88"/>
      <c r="X57" s="88"/>
      <c r="Y57" s="2"/>
      <c r="Z57" s="88"/>
      <c r="AA57" s="88"/>
      <c r="AB57" s="88"/>
      <c r="AC57" s="2"/>
      <c r="AD57" s="88"/>
      <c r="AE57" s="88"/>
      <c r="AF57" s="88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29"/>
      <c r="D58" s="88"/>
      <c r="E58" s="88"/>
      <c r="F58" s="88"/>
      <c r="G58" s="88"/>
      <c r="H58" s="88"/>
      <c r="I58" s="88"/>
      <c r="J58" s="88"/>
      <c r="K58" s="88"/>
      <c r="L58" s="88"/>
      <c r="M58" s="2"/>
      <c r="N58" s="88"/>
      <c r="O58" s="88"/>
      <c r="P58" s="88"/>
      <c r="Q58" s="2"/>
      <c r="R58" s="88"/>
      <c r="S58" s="88"/>
      <c r="T58" s="88"/>
      <c r="U58" s="2"/>
      <c r="V58" s="88"/>
      <c r="W58" s="88"/>
      <c r="X58" s="88"/>
      <c r="Y58" s="2"/>
      <c r="Z58" s="88"/>
      <c r="AA58" s="88"/>
      <c r="AB58" s="88"/>
      <c r="AC58" s="2"/>
      <c r="AD58" s="88"/>
      <c r="AE58" s="88"/>
      <c r="AF58" s="88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29"/>
      <c r="D59" s="88"/>
      <c r="E59" s="88"/>
      <c r="F59" s="88"/>
      <c r="G59" s="88"/>
      <c r="H59" s="88"/>
      <c r="I59" s="88"/>
      <c r="J59" s="88"/>
      <c r="K59" s="88"/>
      <c r="L59" s="88"/>
      <c r="M59" s="2"/>
      <c r="N59" s="88"/>
      <c r="O59" s="88"/>
      <c r="P59" s="88"/>
      <c r="Q59" s="2"/>
      <c r="R59" s="88"/>
      <c r="S59" s="88"/>
      <c r="T59" s="88"/>
      <c r="U59" s="2"/>
      <c r="V59" s="88"/>
      <c r="W59" s="88"/>
      <c r="X59" s="88"/>
      <c r="Y59" s="2"/>
      <c r="Z59" s="88"/>
      <c r="AA59" s="88"/>
      <c r="AB59" s="88"/>
      <c r="AC59" s="2"/>
      <c r="AD59" s="88"/>
      <c r="AE59" s="88"/>
      <c r="AF59" s="88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29"/>
      <c r="D60" s="88"/>
      <c r="E60" s="88"/>
      <c r="F60" s="88"/>
      <c r="G60" s="88"/>
      <c r="H60" s="88"/>
      <c r="I60" s="88"/>
      <c r="J60" s="88"/>
      <c r="K60" s="88"/>
      <c r="L60" s="88"/>
      <c r="M60" s="2"/>
      <c r="N60" s="88"/>
      <c r="O60" s="88"/>
      <c r="P60" s="88"/>
      <c r="Q60" s="2"/>
      <c r="R60" s="88"/>
      <c r="S60" s="88"/>
      <c r="T60" s="88"/>
      <c r="U60" s="2"/>
      <c r="V60" s="88"/>
      <c r="W60" s="88"/>
      <c r="X60" s="88"/>
      <c r="Y60" s="2"/>
      <c r="Z60" s="88"/>
      <c r="AA60" s="88"/>
      <c r="AB60" s="88"/>
      <c r="AC60" s="2"/>
      <c r="AD60" s="88"/>
      <c r="AE60" s="88"/>
      <c r="AF60" s="88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29"/>
      <c r="D61" s="88"/>
      <c r="E61" s="88"/>
      <c r="F61" s="88"/>
      <c r="G61" s="88"/>
      <c r="H61" s="88"/>
      <c r="I61" s="88"/>
      <c r="J61" s="88"/>
      <c r="K61" s="88"/>
      <c r="L61" s="88"/>
      <c r="M61" s="2"/>
      <c r="N61" s="88"/>
      <c r="O61" s="88"/>
      <c r="P61" s="88"/>
      <c r="Q61" s="2"/>
      <c r="R61" s="88"/>
      <c r="S61" s="88"/>
      <c r="T61" s="88"/>
      <c r="U61" s="2"/>
      <c r="V61" s="88"/>
      <c r="W61" s="88"/>
      <c r="X61" s="88"/>
      <c r="Y61" s="2"/>
      <c r="Z61" s="88"/>
      <c r="AA61" s="88"/>
      <c r="AB61" s="88"/>
      <c r="AC61" s="2"/>
      <c r="AD61" s="88"/>
      <c r="AE61" s="88"/>
      <c r="AF61" s="88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29"/>
      <c r="D62" s="88"/>
      <c r="E62" s="88"/>
      <c r="F62" s="88"/>
      <c r="G62" s="88"/>
      <c r="H62" s="88"/>
      <c r="I62" s="88"/>
      <c r="J62" s="88"/>
      <c r="K62" s="88"/>
      <c r="L62" s="88"/>
      <c r="M62" s="2"/>
      <c r="N62" s="88"/>
      <c r="O62" s="88"/>
      <c r="P62" s="88"/>
      <c r="Q62" s="2"/>
      <c r="R62" s="88"/>
      <c r="S62" s="88"/>
      <c r="T62" s="88"/>
      <c r="U62" s="2"/>
      <c r="V62" s="88"/>
      <c r="W62" s="88"/>
      <c r="X62" s="88"/>
      <c r="Y62" s="2"/>
      <c r="Z62" s="88"/>
      <c r="AA62" s="88"/>
      <c r="AB62" s="88"/>
      <c r="AC62" s="2"/>
      <c r="AD62" s="88"/>
      <c r="AE62" s="88"/>
      <c r="AF62" s="88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29"/>
      <c r="D63" s="88"/>
      <c r="E63" s="88"/>
      <c r="F63" s="88"/>
      <c r="G63" s="88"/>
      <c r="H63" s="88"/>
      <c r="I63" s="88"/>
      <c r="J63" s="88"/>
      <c r="K63" s="88"/>
      <c r="L63" s="88"/>
      <c r="M63" s="2"/>
      <c r="N63" s="88"/>
      <c r="O63" s="88"/>
      <c r="P63" s="88"/>
      <c r="Q63" s="2"/>
      <c r="R63" s="88"/>
      <c r="S63" s="88"/>
      <c r="T63" s="88"/>
      <c r="U63" s="2"/>
      <c r="V63" s="88"/>
      <c r="W63" s="88"/>
      <c r="X63" s="88"/>
      <c r="Y63" s="2"/>
      <c r="Z63" s="88"/>
      <c r="AA63" s="88"/>
      <c r="AB63" s="88"/>
      <c r="AC63" s="2"/>
      <c r="AD63" s="88"/>
      <c r="AE63" s="88"/>
      <c r="AF63" s="88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29"/>
      <c r="D64" s="88"/>
      <c r="E64" s="88"/>
      <c r="F64" s="88"/>
      <c r="G64" s="88"/>
      <c r="H64" s="88"/>
      <c r="I64" s="88"/>
      <c r="J64" s="88"/>
      <c r="K64" s="88"/>
      <c r="L64" s="88"/>
      <c r="M64" s="2"/>
      <c r="N64" s="88"/>
      <c r="O64" s="88"/>
      <c r="P64" s="88"/>
      <c r="Q64" s="2"/>
      <c r="R64" s="88"/>
      <c r="S64" s="88"/>
      <c r="T64" s="88"/>
      <c r="U64" s="2"/>
      <c r="V64" s="88"/>
      <c r="W64" s="88"/>
      <c r="X64" s="88"/>
      <c r="Y64" s="2"/>
      <c r="Z64" s="88"/>
      <c r="AA64" s="88"/>
      <c r="AB64" s="88"/>
      <c r="AC64" s="2"/>
      <c r="AD64" s="88"/>
      <c r="AE64" s="88"/>
      <c r="AF64" s="88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29"/>
      <c r="D65" s="88"/>
      <c r="E65" s="88"/>
      <c r="F65" s="88"/>
      <c r="G65" s="88"/>
      <c r="H65" s="88"/>
      <c r="I65" s="88"/>
      <c r="J65" s="88"/>
      <c r="K65" s="88"/>
      <c r="L65" s="88"/>
      <c r="M65" s="2"/>
      <c r="N65" s="88"/>
      <c r="O65" s="88"/>
      <c r="P65" s="88"/>
      <c r="Q65" s="2"/>
      <c r="R65" s="88"/>
      <c r="S65" s="88"/>
      <c r="T65" s="88"/>
      <c r="U65" s="2"/>
      <c r="V65" s="88"/>
      <c r="W65" s="88"/>
      <c r="X65" s="88"/>
      <c r="Y65" s="2"/>
      <c r="Z65" s="88"/>
      <c r="AA65" s="88"/>
      <c r="AB65" s="88"/>
      <c r="AC65" s="2"/>
      <c r="AD65" s="88"/>
      <c r="AE65" s="88"/>
      <c r="AF65" s="88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29"/>
      <c r="D66" s="88"/>
      <c r="E66" s="88"/>
      <c r="F66" s="88"/>
      <c r="G66" s="88"/>
      <c r="H66" s="88"/>
      <c r="I66" s="88"/>
      <c r="J66" s="88"/>
      <c r="K66" s="88"/>
      <c r="L66" s="88"/>
      <c r="M66" s="2"/>
      <c r="N66" s="88"/>
      <c r="O66" s="88"/>
      <c r="P66" s="88"/>
      <c r="Q66" s="2"/>
      <c r="R66" s="88"/>
      <c r="S66" s="88"/>
      <c r="T66" s="88"/>
      <c r="U66" s="2"/>
      <c r="V66" s="88"/>
      <c r="W66" s="88"/>
      <c r="X66" s="88"/>
      <c r="Y66" s="2"/>
      <c r="Z66" s="88"/>
      <c r="AA66" s="88"/>
      <c r="AB66" s="88"/>
      <c r="AC66" s="2"/>
      <c r="AD66" s="88"/>
      <c r="AE66" s="88"/>
      <c r="AF66" s="88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29"/>
      <c r="D67" s="88"/>
      <c r="E67" s="88"/>
      <c r="F67" s="88"/>
      <c r="G67" s="88"/>
      <c r="H67" s="88"/>
      <c r="I67" s="88"/>
      <c r="J67" s="88"/>
      <c r="K67" s="88"/>
      <c r="L67" s="88"/>
      <c r="M67" s="2"/>
      <c r="N67" s="88"/>
      <c r="O67" s="88"/>
      <c r="P67" s="88"/>
      <c r="Q67" s="2"/>
      <c r="R67" s="88"/>
      <c r="S67" s="88"/>
      <c r="T67" s="88"/>
      <c r="U67" s="2"/>
      <c r="V67" s="88"/>
      <c r="W67" s="88"/>
      <c r="X67" s="88"/>
      <c r="Y67" s="2"/>
      <c r="Z67" s="88"/>
      <c r="AA67" s="88"/>
      <c r="AB67" s="88"/>
      <c r="AC67" s="2"/>
      <c r="AD67" s="88"/>
      <c r="AE67" s="88"/>
      <c r="AF67" s="88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29"/>
      <c r="D68" s="88"/>
      <c r="E68" s="88"/>
      <c r="F68" s="88"/>
      <c r="G68" s="88"/>
      <c r="H68" s="88"/>
      <c r="I68" s="88"/>
      <c r="J68" s="88"/>
      <c r="K68" s="88"/>
      <c r="L68" s="88"/>
      <c r="M68" s="2"/>
      <c r="N68" s="88"/>
      <c r="O68" s="88"/>
      <c r="P68" s="88"/>
      <c r="Q68" s="2"/>
      <c r="R68" s="88"/>
      <c r="S68" s="88"/>
      <c r="T68" s="88"/>
      <c r="U68" s="2"/>
      <c r="V68" s="88"/>
      <c r="W68" s="88"/>
      <c r="X68" s="88"/>
      <c r="Y68" s="2"/>
      <c r="Z68" s="88"/>
      <c r="AA68" s="88"/>
      <c r="AB68" s="88"/>
      <c r="AC68" s="2"/>
      <c r="AD68" s="88"/>
      <c r="AE68" s="88"/>
      <c r="AF68" s="88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29"/>
      <c r="D69" s="88"/>
      <c r="E69" s="88"/>
      <c r="F69" s="88"/>
      <c r="G69" s="88"/>
      <c r="H69" s="88"/>
      <c r="I69" s="88"/>
      <c r="J69" s="88"/>
      <c r="K69" s="88"/>
      <c r="L69" s="88"/>
      <c r="M69" s="2"/>
      <c r="N69" s="88"/>
      <c r="O69" s="88"/>
      <c r="P69" s="88"/>
      <c r="Q69" s="2"/>
      <c r="R69" s="88"/>
      <c r="S69" s="88"/>
      <c r="T69" s="88"/>
      <c r="U69" s="2"/>
      <c r="V69" s="88"/>
      <c r="W69" s="88"/>
      <c r="X69" s="88"/>
      <c r="Y69" s="2"/>
      <c r="Z69" s="88"/>
      <c r="AA69" s="88"/>
      <c r="AB69" s="88"/>
      <c r="AC69" s="2"/>
      <c r="AD69" s="88"/>
      <c r="AE69" s="88"/>
      <c r="AF69" s="88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29"/>
      <c r="D70" s="88"/>
      <c r="E70" s="88"/>
      <c r="F70" s="88"/>
      <c r="G70" s="88"/>
      <c r="H70" s="88"/>
      <c r="I70" s="88"/>
      <c r="J70" s="88"/>
      <c r="K70" s="88"/>
      <c r="L70" s="88"/>
      <c r="M70" s="2"/>
      <c r="N70" s="88"/>
      <c r="O70" s="88"/>
      <c r="P70" s="88"/>
      <c r="Q70" s="2"/>
      <c r="R70" s="88"/>
      <c r="S70" s="88"/>
      <c r="T70" s="88"/>
      <c r="U70" s="2"/>
      <c r="V70" s="88"/>
      <c r="W70" s="88"/>
      <c r="X70" s="88"/>
      <c r="Y70" s="2"/>
      <c r="Z70" s="88"/>
      <c r="AA70" s="88"/>
      <c r="AB70" s="88"/>
      <c r="AC70" s="2"/>
      <c r="AD70" s="88"/>
      <c r="AE70" s="88"/>
      <c r="AF70" s="88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29"/>
      <c r="D71" s="88"/>
      <c r="E71" s="88"/>
      <c r="F71" s="88"/>
      <c r="G71" s="88"/>
      <c r="H71" s="88"/>
      <c r="I71" s="88"/>
      <c r="J71" s="88"/>
      <c r="K71" s="88"/>
      <c r="L71" s="88"/>
      <c r="M71" s="2"/>
      <c r="N71" s="88"/>
      <c r="O71" s="88"/>
      <c r="P71" s="88"/>
      <c r="Q71" s="2"/>
      <c r="R71" s="88"/>
      <c r="S71" s="88"/>
      <c r="T71" s="88"/>
      <c r="U71" s="2"/>
      <c r="V71" s="88"/>
      <c r="W71" s="88"/>
      <c r="X71" s="88"/>
      <c r="Y71" s="2"/>
      <c r="Z71" s="88"/>
      <c r="AA71" s="88"/>
      <c r="AB71" s="88"/>
      <c r="AC71" s="2"/>
      <c r="AD71" s="88"/>
      <c r="AE71" s="88"/>
      <c r="AF71" s="88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29"/>
      <c r="D72" s="88"/>
      <c r="E72" s="88"/>
      <c r="F72" s="88"/>
      <c r="G72" s="88"/>
      <c r="H72" s="88"/>
      <c r="I72" s="88"/>
      <c r="J72" s="88"/>
      <c r="K72" s="88"/>
      <c r="L72" s="88"/>
      <c r="M72" s="2"/>
      <c r="N72" s="88"/>
      <c r="O72" s="88"/>
      <c r="P72" s="88"/>
      <c r="Q72" s="2"/>
      <c r="R72" s="88"/>
      <c r="S72" s="88"/>
      <c r="T72" s="88"/>
      <c r="U72" s="2"/>
      <c r="V72" s="88"/>
      <c r="W72" s="88"/>
      <c r="X72" s="88"/>
      <c r="Y72" s="2"/>
      <c r="Z72" s="88"/>
      <c r="AA72" s="88"/>
      <c r="AB72" s="88"/>
      <c r="AC72" s="2"/>
      <c r="AD72" s="88"/>
      <c r="AE72" s="88"/>
      <c r="AF72" s="88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29"/>
      <c r="D73" s="88"/>
      <c r="E73" s="88"/>
      <c r="F73" s="88"/>
      <c r="G73" s="88"/>
      <c r="H73" s="88"/>
      <c r="I73" s="88"/>
      <c r="J73" s="88"/>
      <c r="K73" s="88"/>
      <c r="L73" s="88"/>
      <c r="M73" s="2"/>
      <c r="N73" s="88"/>
      <c r="O73" s="88"/>
      <c r="P73" s="88"/>
      <c r="Q73" s="2"/>
      <c r="R73" s="88"/>
      <c r="S73" s="88"/>
      <c r="T73" s="88"/>
      <c r="U73" s="2"/>
      <c r="V73" s="88"/>
      <c r="W73" s="88"/>
      <c r="X73" s="88"/>
      <c r="Y73" s="2"/>
      <c r="Z73" s="88"/>
      <c r="AA73" s="88"/>
      <c r="AB73" s="88"/>
      <c r="AC73" s="2"/>
      <c r="AD73" s="88"/>
      <c r="AE73" s="88"/>
      <c r="AF73" s="88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29"/>
      <c r="D74" s="88"/>
      <c r="E74" s="88"/>
      <c r="F74" s="88"/>
      <c r="G74" s="88"/>
      <c r="H74" s="88"/>
      <c r="I74" s="88"/>
      <c r="J74" s="88"/>
      <c r="K74" s="88"/>
      <c r="L74" s="88"/>
      <c r="M74" s="2"/>
      <c r="N74" s="88"/>
      <c r="O74" s="88"/>
      <c r="P74" s="88"/>
      <c r="Q74" s="2"/>
      <c r="R74" s="88"/>
      <c r="S74" s="88"/>
      <c r="T74" s="88"/>
      <c r="U74" s="2"/>
      <c r="V74" s="88"/>
      <c r="W74" s="88"/>
      <c r="X74" s="88"/>
      <c r="Y74" s="2"/>
      <c r="Z74" s="88"/>
      <c r="AA74" s="88"/>
      <c r="AB74" s="88"/>
      <c r="AC74" s="2"/>
      <c r="AD74" s="88"/>
      <c r="AE74" s="88"/>
      <c r="AF74" s="88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29"/>
      <c r="D75" s="88"/>
      <c r="E75" s="88"/>
      <c r="F75" s="88"/>
      <c r="G75" s="88"/>
      <c r="H75" s="88"/>
      <c r="I75" s="88"/>
      <c r="J75" s="88"/>
      <c r="K75" s="88"/>
      <c r="L75" s="88"/>
      <c r="M75" s="2"/>
      <c r="N75" s="88"/>
      <c r="O75" s="88"/>
      <c r="P75" s="88"/>
      <c r="Q75" s="2"/>
      <c r="R75" s="88"/>
      <c r="S75" s="88"/>
      <c r="T75" s="88"/>
      <c r="U75" s="2"/>
      <c r="V75" s="88"/>
      <c r="W75" s="88"/>
      <c r="X75" s="88"/>
      <c r="Y75" s="2"/>
      <c r="Z75" s="88"/>
      <c r="AA75" s="88"/>
      <c r="AB75" s="88"/>
      <c r="AC75" s="2"/>
      <c r="AD75" s="88"/>
      <c r="AE75" s="88"/>
      <c r="AF75" s="88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29"/>
      <c r="D76" s="88"/>
      <c r="E76" s="88"/>
      <c r="F76" s="88"/>
      <c r="G76" s="88"/>
      <c r="H76" s="88"/>
      <c r="I76" s="88"/>
      <c r="J76" s="88"/>
      <c r="K76" s="88"/>
      <c r="L76" s="88"/>
      <c r="M76" s="2"/>
      <c r="N76" s="88"/>
      <c r="O76" s="88"/>
      <c r="P76" s="88"/>
      <c r="Q76" s="2"/>
      <c r="R76" s="88"/>
      <c r="S76" s="88"/>
      <c r="T76" s="88"/>
      <c r="U76" s="2"/>
      <c r="V76" s="88"/>
      <c r="W76" s="88"/>
      <c r="X76" s="88"/>
      <c r="Y76" s="2"/>
      <c r="Z76" s="88"/>
      <c r="AA76" s="88"/>
      <c r="AB76" s="88"/>
      <c r="AC76" s="2"/>
      <c r="AD76" s="88"/>
      <c r="AE76" s="88"/>
      <c r="AF76" s="88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29"/>
      <c r="D77" s="88"/>
      <c r="E77" s="88"/>
      <c r="F77" s="88"/>
      <c r="G77" s="88"/>
      <c r="H77" s="88"/>
      <c r="I77" s="88"/>
      <c r="J77" s="88"/>
      <c r="K77" s="88"/>
      <c r="L77" s="88"/>
      <c r="M77" s="2"/>
      <c r="N77" s="88"/>
      <c r="O77" s="88"/>
      <c r="P77" s="88"/>
      <c r="Q77" s="2"/>
      <c r="R77" s="88"/>
      <c r="S77" s="88"/>
      <c r="T77" s="88"/>
      <c r="U77" s="2"/>
      <c r="V77" s="88"/>
      <c r="W77" s="88"/>
      <c r="X77" s="88"/>
      <c r="Y77" s="2"/>
      <c r="Z77" s="88"/>
      <c r="AA77" s="88"/>
      <c r="AB77" s="88"/>
      <c r="AC77" s="2"/>
      <c r="AD77" s="88"/>
      <c r="AE77" s="88"/>
      <c r="AF77" s="88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29"/>
      <c r="D78" s="88"/>
      <c r="E78" s="88"/>
      <c r="F78" s="88"/>
      <c r="G78" s="88"/>
      <c r="H78" s="88"/>
      <c r="I78" s="88"/>
      <c r="J78" s="88"/>
      <c r="K78" s="88"/>
      <c r="L78" s="88"/>
      <c r="M78" s="2"/>
      <c r="N78" s="88"/>
      <c r="O78" s="88"/>
      <c r="P78" s="88"/>
      <c r="Q78" s="2"/>
      <c r="R78" s="88"/>
      <c r="S78" s="88"/>
      <c r="T78" s="88"/>
      <c r="U78" s="2"/>
      <c r="V78" s="88"/>
      <c r="W78" s="88"/>
      <c r="X78" s="88"/>
      <c r="Y78" s="2"/>
      <c r="Z78" s="88"/>
      <c r="AA78" s="88"/>
      <c r="AB78" s="88"/>
      <c r="AC78" s="2"/>
      <c r="AD78" s="88"/>
      <c r="AE78" s="88"/>
      <c r="AF78" s="88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29"/>
      <c r="D79" s="88"/>
      <c r="E79" s="88"/>
      <c r="F79" s="88"/>
      <c r="G79" s="88"/>
      <c r="H79" s="88"/>
      <c r="I79" s="88"/>
      <c r="J79" s="88"/>
      <c r="K79" s="88"/>
      <c r="L79" s="88"/>
      <c r="M79" s="2"/>
      <c r="N79" s="88"/>
      <c r="O79" s="88"/>
      <c r="P79" s="88"/>
      <c r="Q79" s="2"/>
      <c r="R79" s="88"/>
      <c r="S79" s="88"/>
      <c r="T79" s="88"/>
      <c r="U79" s="2"/>
      <c r="V79" s="88"/>
      <c r="W79" s="88"/>
      <c r="X79" s="88"/>
      <c r="Y79" s="2"/>
      <c r="Z79" s="88"/>
      <c r="AA79" s="88"/>
      <c r="AB79" s="88"/>
      <c r="AC79" s="2"/>
      <c r="AD79" s="88"/>
      <c r="AE79" s="88"/>
      <c r="AF79" s="88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29"/>
      <c r="D80" s="88"/>
      <c r="E80" s="88"/>
      <c r="F80" s="88"/>
      <c r="G80" s="88"/>
      <c r="H80" s="88"/>
      <c r="I80" s="88"/>
      <c r="J80" s="88"/>
      <c r="K80" s="88"/>
      <c r="L80" s="88"/>
      <c r="M80" s="2"/>
      <c r="N80" s="88"/>
      <c r="O80" s="88"/>
      <c r="P80" s="88"/>
      <c r="Q80" s="2"/>
      <c r="R80" s="88"/>
      <c r="S80" s="88"/>
      <c r="T80" s="88"/>
      <c r="U80" s="2"/>
      <c r="V80" s="88"/>
      <c r="W80" s="88"/>
      <c r="X80" s="88"/>
      <c r="Y80" s="2"/>
      <c r="Z80" s="88"/>
      <c r="AA80" s="88"/>
      <c r="AB80" s="88"/>
      <c r="AC80" s="2"/>
      <c r="AD80" s="88"/>
      <c r="AE80" s="88"/>
      <c r="AF80" s="88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29"/>
      <c r="D81" s="88"/>
      <c r="E81" s="88"/>
      <c r="F81" s="88"/>
      <c r="G81" s="88"/>
      <c r="H81" s="88"/>
      <c r="I81" s="88"/>
      <c r="J81" s="88"/>
      <c r="K81" s="88"/>
      <c r="L81" s="88"/>
      <c r="M81" s="2"/>
      <c r="N81" s="88"/>
      <c r="O81" s="88"/>
      <c r="P81" s="88"/>
      <c r="Q81" s="2"/>
      <c r="R81" s="88"/>
      <c r="S81" s="88"/>
      <c r="T81" s="88"/>
      <c r="U81" s="2"/>
      <c r="V81" s="88"/>
      <c r="W81" s="88"/>
      <c r="X81" s="88"/>
      <c r="Y81" s="2"/>
      <c r="Z81" s="88"/>
      <c r="AA81" s="88"/>
      <c r="AB81" s="88"/>
      <c r="AC81" s="2"/>
      <c r="AD81" s="88"/>
      <c r="AE81" s="88"/>
      <c r="AF81" s="88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29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29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29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 password="F954" sheet="1" objects="1" scenarios="1"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2012-02-06T13:46:43Z</cp:lastPrinted>
  <dcterms:created xsi:type="dcterms:W3CDTF">2012-01-31T11:04:13Z</dcterms:created>
  <dcterms:modified xsi:type="dcterms:W3CDTF">2012-02-06T13:46:46Z</dcterms:modified>
  <cp:category/>
  <cp:version/>
  <cp:contentType/>
  <cp:contentStatus/>
</cp:coreProperties>
</file>