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<sst xmlns="http://schemas.openxmlformats.org/spreadsheetml/2006/main" count="1507" uniqueCount="658">
  <si>
    <t>Figures Finalised as at 2012/07/31</t>
  </si>
  <si>
    <t>Main appropriation</t>
  </si>
  <si>
    <t>Adjusted Budget</t>
  </si>
  <si>
    <t>First Quarter 2011/12</t>
  </si>
  <si>
    <t>Second Quarter 2011/12</t>
  </si>
  <si>
    <t>Third Quarter 2011/12</t>
  </si>
  <si>
    <t>Fourth Quarter 2011/12</t>
  </si>
  <si>
    <t>Year to date: 30 June 2012</t>
  </si>
  <si>
    <t>Fourth Quarter 2010/11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</si>
  <si>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</si>
  <si>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</si>
  <si>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</si>
  <si>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</si>
  <si>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</si>
  <si>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</si>
  <si>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</si>
  <si>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</si>
  <si>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</si>
  <si>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</si>
  <si>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Q4 of 2010/11 to Q4 of 2011/12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</si>
  <si>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</si>
  <si>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</si>
  <si>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</si>
  <si>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</si>
  <si>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</si>
  <si>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</si>
  <si>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</si>
  <si>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</si>
  <si>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</si>
  <si>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</si>
  <si>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</si>
  <si>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</si>
  <si>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</si>
  <si>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</si>
  <si>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</si>
  <si>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</si>
  <si>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</si>
  <si>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</si>
  <si>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</si>
  <si>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</si>
  <si>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</si>
  <si>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</si>
  <si>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</si>
  <si>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</si>
  <si>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</si>
  <si>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</si>
  <si>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</si>
  <si>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</si>
  <si>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</si>
  <si>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</si>
  <si>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</si>
  <si>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</si>
  <si>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</si>
  <si>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</si>
  <si>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</si>
  <si>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</si>
  <si>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</si>
  <si>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</si>
  <si>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</si>
  <si>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</si>
  <si>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</si>
  <si>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</si>
  <si>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</si>
  <si>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</si>
  <si>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</si>
  <si>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</si>
  <si>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</si>
  <si>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</si>
  <si>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</si>
  <si>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</si>
  <si>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</si>
  <si>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</si>
  <si>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</si>
  <si>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</si>
  <si>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</si>
  <si>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</si>
  <si>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</si>
  <si>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</si>
  <si>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</si>
  <si>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</si>
  <si>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</si>
  <si>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</si>
  <si>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</si>
  <si>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</si>
  <si>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</si>
  <si>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</si>
  <si>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</si>
  <si>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</si>
  <si>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</si>
  <si>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</si>
  <si>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</si>
  <si>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</si>
  <si>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</si>
  <si>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</si>
  <si>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</si>
  <si>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</si>
  <si>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</si>
  <si>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</si>
  <si>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</si>
  <si>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</si>
  <si>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</si>
  <si>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</si>
  <si>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</si>
  <si>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</si>
  <si>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</si>
  <si>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</si>
  <si>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</si>
  <si>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</si>
  <si>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</si>
  <si>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</si>
  <si>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</si>
  <si>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</si>
  <si>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</si>
  <si>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</si>
  <si>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</si>
  <si>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</si>
  <si>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</si>
  <si>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</si>
  <si>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</si>
  <si>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</si>
  <si>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</si>
  <si>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</si>
  <si>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</si>
  <si>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</si>
  <si>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</si>
  <si>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</si>
  <si>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</si>
  <si>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</si>
  <si>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</si>
  <si>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</si>
  <si>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</si>
  <si>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</si>
  <si>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</si>
  <si>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</si>
  <si>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</si>
  <si>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</si>
  <si>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</si>
  <si>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</si>
  <si>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</si>
  <si>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</si>
  <si>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</si>
  <si>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</si>
  <si>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</si>
  <si>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</si>
  <si>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</si>
  <si>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</si>
  <si>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</si>
  <si>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</si>
  <si>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</si>
  <si>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</si>
  <si>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</si>
  <si>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</si>
  <si>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</si>
  <si>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</si>
  <si>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</si>
  <si>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</si>
  <si>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</si>
  <si>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</si>
  <si>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</si>
  <si>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</si>
  <si>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</si>
  <si>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</si>
  <si>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</si>
  <si>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</si>
  <si>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</si>
  <si>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</si>
  <si>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</si>
  <si>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</si>
  <si>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</si>
  <si>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</si>
  <si>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</si>
  <si>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</si>
  <si>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</si>
  <si>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</si>
  <si>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</si>
  <si>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</si>
  <si>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</si>
  <si>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</si>
  <si>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</si>
  <si>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</si>
  <si>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</si>
  <si>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</si>
  <si>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</si>
  <si>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</si>
  <si>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</si>
  <si>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</si>
  <si>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</si>
  <si>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</si>
  <si>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</si>
  <si>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</si>
  <si>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</si>
  <si>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</si>
  <si>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</si>
  <si>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</si>
  <si>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</si>
  <si>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</si>
  <si>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</si>
  <si>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</si>
  <si>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</si>
  <si>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</si>
  <si>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</si>
  <si>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</si>
  <si>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</si>
  <si>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</si>
  <si>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</si>
  <si>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</si>
  <si>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</si>
  <si>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</si>
  <si>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</si>
  <si>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</si>
  <si>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</si>
  <si>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</si>
  <si>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</si>
  <si>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</si>
  <si>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</si>
  <si>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</si>
  <si>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</si>
  <si>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</si>
  <si>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</si>
  <si>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</si>
  <si>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</si>
  <si>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</si>
  <si>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</si>
  <si>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</si>
  <si>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</si>
  <si>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</si>
  <si>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</si>
  <si>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</si>
  <si>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</si>
  <si>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</si>
  <si>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</si>
  <si>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</si>
  <si>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</si>
  <si>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</si>
  <si>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</si>
  <si>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</si>
  <si>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</si>
  <si>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</si>
  <si>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</si>
  <si>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</si>
  <si>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</si>
  <si>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</si>
  <si>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</si>
  <si>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</si>
  <si>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</si>
  <si>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</si>
  <si>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</si>
  <si>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</si>
  <si>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</si>
  <si>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</si>
  <si>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</si>
  <si>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</si>
  <si>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</si>
  <si>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</si>
  <si>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</si>
  <si>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</si>
  <si>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</si>
  <si>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</si>
  <si>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</si>
  <si>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</si>
  <si>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</si>
  <si>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</si>
  <si>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</si>
  <si>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</si>
  <si>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</si>
  <si>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</si>
  <si>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</si>
  <si>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</si>
  <si>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</si>
  <si>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</si>
  <si>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</si>
  <si>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</si>
  <si>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</si>
  <si>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</si>
  <si>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</si>
  <si>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</si>
  <si>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</si>
  <si>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</si>
  <si>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</si>
  <si>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</si>
  <si>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</si>
  <si>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</si>
  <si>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</si>
  <si>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</si>
  <si>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</si>
  <si>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</si>
  <si>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</si>
  <si>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</si>
  <si>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</si>
  <si>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</si>
  <si>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</si>
  <si>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</si>
  <si>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</si>
  <si>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</si>
  <si>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</si>
  <si>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</si>
  <si>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</si>
  <si>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</si>
  <si>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</si>
  <si>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</si>
  <si>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</si>
  <si>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</si>
  <si>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</si>
  <si>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</si>
  <si>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</si>
  <si>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</si>
  <si>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</si>
  <si>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</si>
  <si>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</si>
  <si>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</si>
  <si>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</si>
  <si>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</si>
  <si>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</si>
  <si>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</si>
  <si>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</si>
  <si>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</si>
  <si>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</si>
  <si>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</si>
  <si>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</si>
  <si>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</si>
  <si>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</si>
  <si>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</si>
  <si>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</si>
  <si>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</si>
  <si>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</si>
  <si>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</si>
  <si>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</si>
  <si>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</si>
  <si>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</si>
  <si>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</si>
  <si>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</si>
  <si>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</si>
  <si>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</si>
  <si>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</si>
  <si>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</si>
  <si>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</si>
  <si>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</si>
  <si>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</si>
  <si>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</si>
  <si>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</si>
  <si>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</si>
  <si>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</si>
  <si>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</si>
  <si>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</si>
  <si>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</si>
  <si>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</si>
  <si>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</si>
  <si>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</si>
  <si>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</si>
  <si>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</si>
  <si>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</si>
  <si>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</si>
  <si>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</si>
  <si>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</si>
  <si>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</si>
  <si>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</si>
  <si>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</si>
  <si>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</si>
  <si>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</si>
  <si>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</si>
  <si>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</si>
  <si>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</si>
  <si>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</si>
  <si>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</si>
  <si>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</si>
  <si>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</si>
  <si>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</si>
  <si>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</si>
  <si>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</si>
  <si>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</si>
  <si>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</si>
  <si>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</si>
  <si>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</si>
  <si>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</si>
  <si>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</si>
  <si>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</si>
  <si>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</si>
  <si>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</si>
  <si>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</si>
  <si>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</si>
  <si>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</si>
  <si>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</si>
  <si>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</si>
  <si>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</si>
  <si>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</si>
  <si>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</si>
  <si>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</si>
  <si>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</si>
  <si>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</si>
  <si>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</si>
  <si>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</si>
  <si>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</si>
  <si>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</si>
  <si>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</si>
  <si>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</si>
  <si>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</si>
  <si>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</si>
  <si>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</si>
  <si>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</si>
  <si>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</si>
  <si>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</si>
  <si>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</si>
  <si>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</si>
  <si>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</si>
  <si>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</si>
  <si>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</si>
  <si>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</si>
  <si>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</si>
  <si>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</si>
  <si>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</si>
  <si>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</si>
  <si>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</si>
  <si>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</si>
  <si>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</si>
  <si>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</si>
  <si>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</si>
  <si>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</si>
  <si>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</si>
  <si>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</si>
  <si>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</si>
  <si>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</si>
  <si>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</si>
  <si>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</si>
  <si>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</si>
  <si>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</si>
  <si>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</si>
  <si>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</si>
  <si>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</si>
  <si>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</si>
  <si>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</si>
  <si>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</si>
  <si>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</si>
  <si>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</si>
  <si>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</si>
  <si>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</si>
  <si>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</si>
  <si>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</si>
  <si>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</si>
  <si>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</si>
  <si>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</si>
  <si>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</si>
  <si>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</si>
  <si>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</si>
  <si>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</si>
  <si>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</si>
  <si>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</si>
  <si>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</si>
  <si>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</si>
  <si>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</si>
  <si>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</si>
  <si>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</si>
  <si>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</si>
  <si>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</si>
  <si>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</si>
  <si>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</si>
  <si>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</si>
  <si>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</si>
  <si>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</si>
  <si>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</si>
  <si>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</si>
  <si>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</si>
  <si>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</si>
  <si>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</si>
  <si>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</si>
  <si>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</si>
  <si>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</si>
  <si>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</si>
  <si>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</si>
  <si>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</si>
  <si>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</si>
  <si>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</si>
  <si>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</si>
  <si>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</si>
  <si>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</si>
  <si>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</si>
  <si>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</si>
  <si>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</si>
  <si>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</si>
  <si>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</si>
  <si>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</si>
  <si>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</si>
  <si>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</si>
  <si>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</si>
  <si>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</si>
  <si>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</si>
  <si>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</si>
  <si>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</si>
  <si>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</si>
  <si>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</si>
  <si>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</si>
  <si>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</si>
  <si>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</si>
  <si>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</si>
  <si>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</si>
  <si>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</si>
  <si>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</si>
  <si>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</si>
  <si>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</si>
  <si>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</si>
  <si>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</si>
  <si>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</si>
  <si>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</si>
  <si>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</si>
  <si>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</si>
  <si>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</si>
  <si>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</si>
  <si>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</si>
  <si>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</si>
  <si>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</si>
  <si>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</si>
  <si>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</si>
  <si>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</si>
  <si>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</si>
  <si>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</si>
  <si>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</si>
  <si>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</si>
  <si>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</si>
  <si>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</si>
  <si>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</si>
  <si>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</si>
  <si>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</si>
  <si>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</si>
  <si>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</si>
  <si>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</si>
  <si>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</si>
  <si>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</si>
  <si>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</si>
  <si>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</si>
  <si>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</si>
  <si>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</si>
  <si>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</si>
  <si>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</si>
  <si>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</si>
  <si>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</si>
  <si>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</si>
  <si>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</si>
  <si>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</si>
  <si>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</si>
  <si>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</si>
  <si>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</si>
  <si>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</si>
  <si>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</si>
  <si>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</si>
  <si>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</si>
  <si>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</si>
  <si>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</si>
  <si>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</si>
  <si>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</si>
  <si>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</si>
  <si>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</si>
  <si>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</si>
  <si>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</si>
  <si>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</si>
  <si>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</si>
  <si>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</si>
  <si>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</si>
  <si>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</si>
  <si>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</si>
  <si>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</si>
  <si>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</si>
  <si>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</si>
  <si>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</si>
  <si>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</si>
  <si>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</si>
  <si>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</si>
  <si>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</si>
  <si>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</si>
  <si>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</si>
  <si>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</si>
  <si>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</si>
  <si>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</si>
  <si>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</si>
  <si>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</si>
  <si>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</si>
  <si>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</si>
  <si>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</si>
  <si>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</si>
  <si>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</si>
  <si>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</si>
  <si>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</si>
  <si>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</si>
  <si>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</si>
  <si>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</si>
  <si>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</si>
  <si>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</si>
  <si>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</si>
  <si>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</si>
  <si>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</si>
  <si>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</si>
  <si>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</si>
  <si>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</si>
  <si>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</si>
  <si>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</si>
  <si>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</si>
  <si>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</si>
  <si>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</si>
  <si>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</si>
  <si>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</si>
  <si>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</si>
  <si>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</si>
  <si>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</si>
  <si>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</si>
  <si>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</si>
  <si>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</si>
  <si>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</si>
  <si>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</si>
  <si>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</si>
  <si>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</si>
  <si>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</si>
  <si>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</si>
  <si>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</si>
  <si>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</si>
  <si>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</si>
  <si>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</si>
  <si>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</si>
  <si>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</si>
  <si>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</si>
  <si>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</si>
  <si>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</si>
  <si>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</si>
  <si>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</si>
  <si>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</si>
  <si>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</si>
  <si>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</si>
  <si>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</si>
  <si>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</si>
  <si>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</si>
  <si>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</si>
  <si>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</si>
  <si>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</si>
  <si>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</si>
  <si>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</si>
  <si>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</si>
  <si>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</si>
  <si>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</si>
  <si>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</si>
  <si>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</si>
  <si>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</si>
  <si>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</si>
  <si>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</si>
  <si>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</si>
  <si>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</si>
  <si>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</si>
  <si>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</si>
  <si>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</si>
  <si>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</si>
  <si>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</si>
  <si>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</si>
  <si>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</si>
  <si>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</si>
  <si>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</si>
  <si>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</si>
  <si>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</si>
  <si>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</si>
  <si>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</si>
  <si>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</si>
  <si>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Revenue for the 4th Quarter Ended 30 June 2012 (Preliminary results)</t>
  </si>
  <si>
    <t>Source: National Treasury Local Government database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</si>
</sst>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4" fillId="0" borderId="24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hidden="1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s="7" customFormat="1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7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39" t="s">
        <v>22</v>
      </c>
      <c r="D9" s="76">
        <v>21353012332</v>
      </c>
      <c r="E9" s="77">
        <v>5337528294</v>
      </c>
      <c r="F9" s="78">
        <f>$D9+$E9</f>
        <v>26690540626</v>
      </c>
      <c r="G9" s="76">
        <v>21589320546</v>
      </c>
      <c r="H9" s="77">
        <v>5269061347</v>
      </c>
      <c r="I9" s="79">
        <f>$G9+$H9</f>
        <v>26858381893</v>
      </c>
      <c r="J9" s="76">
        <v>6273371610</v>
      </c>
      <c r="K9" s="77">
        <v>619660601</v>
      </c>
      <c r="L9" s="77">
        <f>$J9+$K9</f>
        <v>6893032211</v>
      </c>
      <c r="M9" s="40">
        <f>IF($F9=0,0,$L9/$F9)</f>
        <v>0.2582574968258719</v>
      </c>
      <c r="N9" s="104">
        <v>4598850368</v>
      </c>
      <c r="O9" s="105">
        <v>908005204</v>
      </c>
      <c r="P9" s="106">
        <f>$N9+$O9</f>
        <v>5506855572</v>
      </c>
      <c r="Q9" s="40">
        <f>IF($F9=0,0,$P9/$F9)</f>
        <v>0.20632236900573</v>
      </c>
      <c r="R9" s="104">
        <v>4847762706</v>
      </c>
      <c r="S9" s="106">
        <v>776720067</v>
      </c>
      <c r="T9" s="106">
        <f>$R9+$S9</f>
        <v>5624482773</v>
      </c>
      <c r="U9" s="40">
        <f>IF($I9=0,0,$T9/$I9)</f>
        <v>0.2094125698043592</v>
      </c>
      <c r="V9" s="104">
        <v>3435847291</v>
      </c>
      <c r="W9" s="106">
        <v>1209556132</v>
      </c>
      <c r="X9" s="106">
        <f>$V9+$W9</f>
        <v>4645403423</v>
      </c>
      <c r="Y9" s="40">
        <f>IF($I9=0,0,$X9/$I9)</f>
        <v>0.17295916937612366</v>
      </c>
      <c r="Z9" s="76">
        <f>$J9+$N9+$R9+$V9</f>
        <v>19155831975</v>
      </c>
      <c r="AA9" s="77">
        <f>$K9+$O9+$S9+$W9</f>
        <v>3513942004</v>
      </c>
      <c r="AB9" s="77">
        <f>$Z9+$AA9</f>
        <v>22669773979</v>
      </c>
      <c r="AC9" s="40">
        <f>IF($I9=0,0,$AB9/$I9)</f>
        <v>0.8440483894120345</v>
      </c>
      <c r="AD9" s="76">
        <v>3737945323</v>
      </c>
      <c r="AE9" s="77">
        <v>981209289</v>
      </c>
      <c r="AF9" s="77">
        <f>$AD9+$AE9</f>
        <v>4719154612</v>
      </c>
      <c r="AG9" s="40">
        <f>IF($AJ9=0,0,$AK9/$AJ9)</f>
        <v>0.9418912676637833</v>
      </c>
      <c r="AH9" s="40">
        <f>IF($AF9=0,0,(($X9/$AF9)-1))</f>
        <v>-0.01562805100991249</v>
      </c>
      <c r="AI9" s="12">
        <v>24587565271</v>
      </c>
      <c r="AJ9" s="12">
        <v>22626510821</v>
      </c>
      <c r="AK9" s="12">
        <v>21311712960</v>
      </c>
      <c r="AL9" s="12"/>
    </row>
    <row r="10" spans="1:38" s="13" customFormat="1" ht="12.75">
      <c r="A10" s="29"/>
      <c r="B10" s="38" t="s">
        <v>23</v>
      </c>
      <c r="C10" s="39" t="s">
        <v>24</v>
      </c>
      <c r="D10" s="76">
        <v>12125883405</v>
      </c>
      <c r="E10" s="77">
        <v>2630520617</v>
      </c>
      <c r="F10" s="79">
        <f aca="true" t="shared" si="0" ref="F10:F18">$D10+$E10</f>
        <v>14756404022</v>
      </c>
      <c r="G10" s="76">
        <v>11958361610</v>
      </c>
      <c r="H10" s="77">
        <v>2804662729</v>
      </c>
      <c r="I10" s="79">
        <f aca="true" t="shared" si="1" ref="I10:I18">$G10+$H10</f>
        <v>14763024339</v>
      </c>
      <c r="J10" s="76">
        <v>3129910402</v>
      </c>
      <c r="K10" s="77">
        <v>345398864</v>
      </c>
      <c r="L10" s="77">
        <f aca="true" t="shared" si="2" ref="L10:L18">$J10+$K10</f>
        <v>3475309266</v>
      </c>
      <c r="M10" s="40">
        <f aca="true" t="shared" si="3" ref="M10:M18">IF($F10=0,0,$L10/$F10)</f>
        <v>0.23551193507705112</v>
      </c>
      <c r="N10" s="104">
        <v>2922686817</v>
      </c>
      <c r="O10" s="105">
        <v>366305944</v>
      </c>
      <c r="P10" s="106">
        <f aca="true" t="shared" si="4" ref="P10:P18">$N10+$O10</f>
        <v>3288992761</v>
      </c>
      <c r="Q10" s="40">
        <f aca="true" t="shared" si="5" ref="Q10:Q18">IF($F10=0,0,$P10/$F10)</f>
        <v>0.22288578952545027</v>
      </c>
      <c r="R10" s="104">
        <v>2472300509</v>
      </c>
      <c r="S10" s="106">
        <v>397274548</v>
      </c>
      <c r="T10" s="106">
        <f aca="true" t="shared" si="6" ref="T10:T18">$R10+$S10</f>
        <v>2869575057</v>
      </c>
      <c r="U10" s="40">
        <f aca="true" t="shared" si="7" ref="U10:U18">IF($I10=0,0,$T10/$I10)</f>
        <v>0.19437582646391383</v>
      </c>
      <c r="V10" s="104">
        <v>1903600738</v>
      </c>
      <c r="W10" s="106">
        <v>504241126</v>
      </c>
      <c r="X10" s="106">
        <f aca="true" t="shared" si="8" ref="X10:X18">$V10+$W10</f>
        <v>2407841864</v>
      </c>
      <c r="Y10" s="40">
        <f aca="true" t="shared" si="9" ref="Y10:Y18">IF($I10=0,0,$X10/$I10)</f>
        <v>0.16309949836221022</v>
      </c>
      <c r="Z10" s="76">
        <f aca="true" t="shared" si="10" ref="Z10:Z18">$J10+$N10+$R10+$V10</f>
        <v>10428498466</v>
      </c>
      <c r="AA10" s="77">
        <f aca="true" t="shared" si="11" ref="AA10:AA18">$K10+$O10+$S10+$W10</f>
        <v>1613220482</v>
      </c>
      <c r="AB10" s="77">
        <f aca="true" t="shared" si="12" ref="AB10:AB18">$Z10+$AA10</f>
        <v>12041718948</v>
      </c>
      <c r="AC10" s="40">
        <f aca="true" t="shared" si="13" ref="AC10:AC18">IF($I10=0,0,$AB10/$I10)</f>
        <v>0.8156674859763638</v>
      </c>
      <c r="AD10" s="76">
        <v>1625136908</v>
      </c>
      <c r="AE10" s="77">
        <v>388140429</v>
      </c>
      <c r="AF10" s="77">
        <f aca="true" t="shared" si="14" ref="AF10:AF18">$AD10+$AE10</f>
        <v>2013277337</v>
      </c>
      <c r="AG10" s="40">
        <f aca="true" t="shared" si="15" ref="AG10:AG18">IF($AJ10=0,0,$AK10/$AJ10)</f>
        <v>0.79364294631304</v>
      </c>
      <c r="AH10" s="40">
        <f aca="true" t="shared" si="16" ref="AH10:AH18">IF($AF10=0,0,(($X10/$AF10)-1))</f>
        <v>0.1959812092197608</v>
      </c>
      <c r="AI10" s="12">
        <v>11828449351</v>
      </c>
      <c r="AJ10" s="12">
        <v>12583826870</v>
      </c>
      <c r="AK10" s="12">
        <v>9987065433</v>
      </c>
      <c r="AL10" s="12"/>
    </row>
    <row r="11" spans="1:38" s="13" customFormat="1" ht="12.75">
      <c r="A11" s="29"/>
      <c r="B11" s="38" t="s">
        <v>25</v>
      </c>
      <c r="C11" s="39" t="s">
        <v>26</v>
      </c>
      <c r="D11" s="76">
        <v>81860049290</v>
      </c>
      <c r="E11" s="77">
        <v>10125458406</v>
      </c>
      <c r="F11" s="79">
        <f t="shared" si="0"/>
        <v>91985507696</v>
      </c>
      <c r="G11" s="76">
        <v>85224162949</v>
      </c>
      <c r="H11" s="77">
        <v>10263672303</v>
      </c>
      <c r="I11" s="79">
        <f t="shared" si="1"/>
        <v>95487835252</v>
      </c>
      <c r="J11" s="76">
        <v>21004239739</v>
      </c>
      <c r="K11" s="77">
        <v>953993732</v>
      </c>
      <c r="L11" s="77">
        <f t="shared" si="2"/>
        <v>21958233471</v>
      </c>
      <c r="M11" s="40">
        <f t="shared" si="3"/>
        <v>0.238714054213508</v>
      </c>
      <c r="N11" s="104">
        <v>19672232658</v>
      </c>
      <c r="O11" s="105">
        <v>1770420505</v>
      </c>
      <c r="P11" s="106">
        <f t="shared" si="4"/>
        <v>21442653163</v>
      </c>
      <c r="Q11" s="40">
        <f t="shared" si="5"/>
        <v>0.23310903750039785</v>
      </c>
      <c r="R11" s="104">
        <v>19566957788</v>
      </c>
      <c r="S11" s="106">
        <v>1833746004</v>
      </c>
      <c r="T11" s="106">
        <f t="shared" si="6"/>
        <v>21400703792</v>
      </c>
      <c r="U11" s="40">
        <f t="shared" si="7"/>
        <v>0.22411968745046779</v>
      </c>
      <c r="V11" s="104">
        <v>20698788875</v>
      </c>
      <c r="W11" s="106">
        <v>4204015232</v>
      </c>
      <c r="X11" s="106">
        <f t="shared" si="8"/>
        <v>24902804107</v>
      </c>
      <c r="Y11" s="40">
        <f t="shared" si="9"/>
        <v>0.26079556669474724</v>
      </c>
      <c r="Z11" s="76">
        <f t="shared" si="10"/>
        <v>80942219060</v>
      </c>
      <c r="AA11" s="77">
        <f t="shared" si="11"/>
        <v>8762175473</v>
      </c>
      <c r="AB11" s="77">
        <f t="shared" si="12"/>
        <v>89704394533</v>
      </c>
      <c r="AC11" s="40">
        <f t="shared" si="13"/>
        <v>0.9394326962828612</v>
      </c>
      <c r="AD11" s="76">
        <v>18271340593</v>
      </c>
      <c r="AE11" s="77">
        <v>4051334277</v>
      </c>
      <c r="AF11" s="77">
        <f t="shared" si="14"/>
        <v>22322674870</v>
      </c>
      <c r="AG11" s="40">
        <f t="shared" si="15"/>
        <v>0.9392713814002588</v>
      </c>
      <c r="AH11" s="40">
        <f t="shared" si="16"/>
        <v>0.11558333631725737</v>
      </c>
      <c r="AI11" s="12">
        <v>80734212265</v>
      </c>
      <c r="AJ11" s="12">
        <v>82035030565</v>
      </c>
      <c r="AK11" s="12">
        <v>77053156482</v>
      </c>
      <c r="AL11" s="12"/>
    </row>
    <row r="12" spans="1:38" s="13" customFormat="1" ht="12.75">
      <c r="A12" s="29"/>
      <c r="B12" s="38" t="s">
        <v>27</v>
      </c>
      <c r="C12" s="39" t="s">
        <v>28</v>
      </c>
      <c r="D12" s="76">
        <v>43596331235</v>
      </c>
      <c r="E12" s="77">
        <v>10176062828</v>
      </c>
      <c r="F12" s="79">
        <f t="shared" si="0"/>
        <v>53772394063</v>
      </c>
      <c r="G12" s="76">
        <v>43931029223</v>
      </c>
      <c r="H12" s="77">
        <v>10061205300</v>
      </c>
      <c r="I12" s="79">
        <f t="shared" si="1"/>
        <v>53992234523</v>
      </c>
      <c r="J12" s="76">
        <v>11063176114</v>
      </c>
      <c r="K12" s="77">
        <v>1184952447</v>
      </c>
      <c r="L12" s="77">
        <f t="shared" si="2"/>
        <v>12248128561</v>
      </c>
      <c r="M12" s="40">
        <f t="shared" si="3"/>
        <v>0.2277772595850955</v>
      </c>
      <c r="N12" s="104">
        <v>10372123300</v>
      </c>
      <c r="O12" s="105">
        <v>1665015810</v>
      </c>
      <c r="P12" s="106">
        <f t="shared" si="4"/>
        <v>12037139110</v>
      </c>
      <c r="Q12" s="40">
        <f t="shared" si="5"/>
        <v>0.22385350921696417</v>
      </c>
      <c r="R12" s="104">
        <v>10275356159</v>
      </c>
      <c r="S12" s="106">
        <v>1337676815</v>
      </c>
      <c r="T12" s="106">
        <f t="shared" si="6"/>
        <v>11613032974</v>
      </c>
      <c r="U12" s="40">
        <f t="shared" si="7"/>
        <v>0.21508709681302404</v>
      </c>
      <c r="V12" s="104">
        <v>10397026997</v>
      </c>
      <c r="W12" s="106">
        <v>2685627426</v>
      </c>
      <c r="X12" s="106">
        <f t="shared" si="8"/>
        <v>13082654423</v>
      </c>
      <c r="Y12" s="40">
        <f t="shared" si="9"/>
        <v>0.242306223081524</v>
      </c>
      <c r="Z12" s="76">
        <f t="shared" si="10"/>
        <v>42107682570</v>
      </c>
      <c r="AA12" s="77">
        <f t="shared" si="11"/>
        <v>6873272498</v>
      </c>
      <c r="AB12" s="77">
        <f t="shared" si="12"/>
        <v>48980955068</v>
      </c>
      <c r="AC12" s="40">
        <f t="shared" si="13"/>
        <v>0.9071851813640857</v>
      </c>
      <c r="AD12" s="76">
        <v>9410580100</v>
      </c>
      <c r="AE12" s="77">
        <v>3042335368</v>
      </c>
      <c r="AF12" s="77">
        <f t="shared" si="14"/>
        <v>12452915468</v>
      </c>
      <c r="AG12" s="40">
        <f t="shared" si="15"/>
        <v>0.938632474841127</v>
      </c>
      <c r="AH12" s="40">
        <f t="shared" si="16"/>
        <v>0.05056960007624145</v>
      </c>
      <c r="AI12" s="12">
        <v>46404951752</v>
      </c>
      <c r="AJ12" s="12">
        <v>46346775084</v>
      </c>
      <c r="AK12" s="12">
        <v>43502588198</v>
      </c>
      <c r="AL12" s="12"/>
    </row>
    <row r="13" spans="1:38" s="13" customFormat="1" ht="12.75">
      <c r="A13" s="29"/>
      <c r="B13" s="38" t="s">
        <v>29</v>
      </c>
      <c r="C13" s="39" t="s">
        <v>30</v>
      </c>
      <c r="D13" s="76">
        <v>11220775562</v>
      </c>
      <c r="E13" s="77">
        <v>4489023369</v>
      </c>
      <c r="F13" s="79">
        <f t="shared" si="0"/>
        <v>15709798931</v>
      </c>
      <c r="G13" s="76">
        <v>11517237083</v>
      </c>
      <c r="H13" s="77">
        <v>4230952764</v>
      </c>
      <c r="I13" s="79">
        <f t="shared" si="1"/>
        <v>15748189847</v>
      </c>
      <c r="J13" s="76">
        <v>3804744405</v>
      </c>
      <c r="K13" s="77">
        <v>333393463</v>
      </c>
      <c r="L13" s="77">
        <f t="shared" si="2"/>
        <v>4138137868</v>
      </c>
      <c r="M13" s="40">
        <f t="shared" si="3"/>
        <v>0.2634112560049544</v>
      </c>
      <c r="N13" s="104">
        <v>2900760219</v>
      </c>
      <c r="O13" s="105">
        <v>614762466</v>
      </c>
      <c r="P13" s="106">
        <f t="shared" si="4"/>
        <v>3515522685</v>
      </c>
      <c r="Q13" s="40">
        <f t="shared" si="5"/>
        <v>0.22377897390289647</v>
      </c>
      <c r="R13" s="104">
        <v>2950019754</v>
      </c>
      <c r="S13" s="106">
        <v>405252099</v>
      </c>
      <c r="T13" s="106">
        <f t="shared" si="6"/>
        <v>3355271853</v>
      </c>
      <c r="U13" s="40">
        <f t="shared" si="7"/>
        <v>0.2130576203105129</v>
      </c>
      <c r="V13" s="104">
        <v>1405635114</v>
      </c>
      <c r="W13" s="106">
        <v>764955980</v>
      </c>
      <c r="X13" s="106">
        <f t="shared" si="8"/>
        <v>2170591094</v>
      </c>
      <c r="Y13" s="40">
        <f t="shared" si="9"/>
        <v>0.1378311485375885</v>
      </c>
      <c r="Z13" s="76">
        <f t="shared" si="10"/>
        <v>11061159492</v>
      </c>
      <c r="AA13" s="77">
        <f t="shared" si="11"/>
        <v>2118364008</v>
      </c>
      <c r="AB13" s="77">
        <f t="shared" si="12"/>
        <v>13179523500</v>
      </c>
      <c r="AC13" s="40">
        <f t="shared" si="13"/>
        <v>0.8368913270696108</v>
      </c>
      <c r="AD13" s="76">
        <v>1188183754</v>
      </c>
      <c r="AE13" s="77">
        <v>531785476</v>
      </c>
      <c r="AF13" s="77">
        <f t="shared" si="14"/>
        <v>1719969230</v>
      </c>
      <c r="AG13" s="40">
        <f t="shared" si="15"/>
        <v>1.0622546217966309</v>
      </c>
      <c r="AH13" s="40">
        <f t="shared" si="16"/>
        <v>0.2619941427673098</v>
      </c>
      <c r="AI13" s="12">
        <v>12410676074</v>
      </c>
      <c r="AJ13" s="12">
        <v>12302755842</v>
      </c>
      <c r="AK13" s="12">
        <v>13068659254</v>
      </c>
      <c r="AL13" s="12"/>
    </row>
    <row r="14" spans="1:38" s="13" customFormat="1" ht="12.75">
      <c r="A14" s="29"/>
      <c r="B14" s="38" t="s">
        <v>31</v>
      </c>
      <c r="C14" s="39" t="s">
        <v>32</v>
      </c>
      <c r="D14" s="76">
        <v>7075220887</v>
      </c>
      <c r="E14" s="77">
        <v>1315384764</v>
      </c>
      <c r="F14" s="79">
        <f t="shared" si="0"/>
        <v>8390605651</v>
      </c>
      <c r="G14" s="76">
        <v>9116071671</v>
      </c>
      <c r="H14" s="77">
        <v>1691745658</v>
      </c>
      <c r="I14" s="79">
        <f t="shared" si="1"/>
        <v>10807817329</v>
      </c>
      <c r="J14" s="76">
        <v>2999361914</v>
      </c>
      <c r="K14" s="77">
        <v>236192360</v>
      </c>
      <c r="L14" s="77">
        <f t="shared" si="2"/>
        <v>3235554274</v>
      </c>
      <c r="M14" s="40">
        <f t="shared" si="3"/>
        <v>0.3856162961984018</v>
      </c>
      <c r="N14" s="104">
        <v>2270904017</v>
      </c>
      <c r="O14" s="105">
        <v>308503776</v>
      </c>
      <c r="P14" s="106">
        <f t="shared" si="4"/>
        <v>2579407793</v>
      </c>
      <c r="Q14" s="40">
        <f t="shared" si="5"/>
        <v>0.30741616282402495</v>
      </c>
      <c r="R14" s="104">
        <v>2392937494</v>
      </c>
      <c r="S14" s="106">
        <v>240394861</v>
      </c>
      <c r="T14" s="106">
        <f t="shared" si="6"/>
        <v>2633332355</v>
      </c>
      <c r="U14" s="40">
        <f t="shared" si="7"/>
        <v>0.2436507090043176</v>
      </c>
      <c r="V14" s="104">
        <v>1459997712</v>
      </c>
      <c r="W14" s="106">
        <v>363985793</v>
      </c>
      <c r="X14" s="106">
        <f t="shared" si="8"/>
        <v>1823983505</v>
      </c>
      <c r="Y14" s="40">
        <f t="shared" si="9"/>
        <v>0.16876520480280593</v>
      </c>
      <c r="Z14" s="76">
        <f t="shared" si="10"/>
        <v>9123201137</v>
      </c>
      <c r="AA14" s="77">
        <f t="shared" si="11"/>
        <v>1149076790</v>
      </c>
      <c r="AB14" s="77">
        <f t="shared" si="12"/>
        <v>10272277927</v>
      </c>
      <c r="AC14" s="40">
        <f t="shared" si="13"/>
        <v>0.9504488847564977</v>
      </c>
      <c r="AD14" s="76">
        <v>1433520661</v>
      </c>
      <c r="AE14" s="77">
        <v>389655337</v>
      </c>
      <c r="AF14" s="77">
        <f t="shared" si="14"/>
        <v>1823175998</v>
      </c>
      <c r="AG14" s="40">
        <f t="shared" si="15"/>
        <v>0.9703069578549436</v>
      </c>
      <c r="AH14" s="40">
        <f t="shared" si="16"/>
        <v>0.000442912259093875</v>
      </c>
      <c r="AI14" s="12">
        <v>10469219194</v>
      </c>
      <c r="AJ14" s="12">
        <v>10784064544</v>
      </c>
      <c r="AK14" s="12">
        <v>10463852861</v>
      </c>
      <c r="AL14" s="12"/>
    </row>
    <row r="15" spans="1:38" s="13" customFormat="1" ht="12.75">
      <c r="A15" s="29"/>
      <c r="B15" s="38" t="s">
        <v>33</v>
      </c>
      <c r="C15" s="39" t="s">
        <v>34</v>
      </c>
      <c r="D15" s="76">
        <v>10665894274</v>
      </c>
      <c r="E15" s="77">
        <v>2085514111</v>
      </c>
      <c r="F15" s="79">
        <f t="shared" si="0"/>
        <v>12751408385</v>
      </c>
      <c r="G15" s="76">
        <v>10700661153</v>
      </c>
      <c r="H15" s="77">
        <v>2491459426</v>
      </c>
      <c r="I15" s="79">
        <f t="shared" si="1"/>
        <v>13192120579</v>
      </c>
      <c r="J15" s="76">
        <v>2902797838</v>
      </c>
      <c r="K15" s="77">
        <v>230815097</v>
      </c>
      <c r="L15" s="77">
        <f t="shared" si="2"/>
        <v>3133612935</v>
      </c>
      <c r="M15" s="40">
        <f t="shared" si="3"/>
        <v>0.2457464179945955</v>
      </c>
      <c r="N15" s="104">
        <v>2812381261</v>
      </c>
      <c r="O15" s="105">
        <v>372944933</v>
      </c>
      <c r="P15" s="106">
        <f t="shared" si="4"/>
        <v>3185326194</v>
      </c>
      <c r="Q15" s="40">
        <f t="shared" si="5"/>
        <v>0.24980191190073</v>
      </c>
      <c r="R15" s="104">
        <v>2327718118</v>
      </c>
      <c r="S15" s="106">
        <v>367025836</v>
      </c>
      <c r="T15" s="106">
        <f t="shared" si="6"/>
        <v>2694743954</v>
      </c>
      <c r="U15" s="40">
        <f t="shared" si="7"/>
        <v>0.20426920280653388</v>
      </c>
      <c r="V15" s="104">
        <v>1698337248</v>
      </c>
      <c r="W15" s="106">
        <v>545651919</v>
      </c>
      <c r="X15" s="106">
        <f t="shared" si="8"/>
        <v>2243989167</v>
      </c>
      <c r="Y15" s="40">
        <f t="shared" si="9"/>
        <v>0.17010071683032635</v>
      </c>
      <c r="Z15" s="76">
        <f t="shared" si="10"/>
        <v>9741234465</v>
      </c>
      <c r="AA15" s="77">
        <f t="shared" si="11"/>
        <v>1516437785</v>
      </c>
      <c r="AB15" s="77">
        <f t="shared" si="12"/>
        <v>11257672250</v>
      </c>
      <c r="AC15" s="40">
        <f t="shared" si="13"/>
        <v>0.8533633529639375</v>
      </c>
      <c r="AD15" s="76">
        <v>1548689639</v>
      </c>
      <c r="AE15" s="77">
        <v>320006066</v>
      </c>
      <c r="AF15" s="77">
        <f t="shared" si="14"/>
        <v>1868695705</v>
      </c>
      <c r="AG15" s="40">
        <f t="shared" si="15"/>
        <v>0.8952997675648962</v>
      </c>
      <c r="AH15" s="40">
        <f t="shared" si="16"/>
        <v>0.2008317678452629</v>
      </c>
      <c r="AI15" s="12">
        <v>10496314365</v>
      </c>
      <c r="AJ15" s="12">
        <v>10545769807</v>
      </c>
      <c r="AK15" s="12">
        <v>9441625257</v>
      </c>
      <c r="AL15" s="12"/>
    </row>
    <row r="16" spans="1:38" s="13" customFormat="1" ht="12.75">
      <c r="A16" s="29"/>
      <c r="B16" s="38" t="s">
        <v>35</v>
      </c>
      <c r="C16" s="39" t="s">
        <v>36</v>
      </c>
      <c r="D16" s="76">
        <v>4097762264</v>
      </c>
      <c r="E16" s="77">
        <v>1099089368</v>
      </c>
      <c r="F16" s="79">
        <f t="shared" si="0"/>
        <v>5196851632</v>
      </c>
      <c r="G16" s="76">
        <v>4327214836</v>
      </c>
      <c r="H16" s="77">
        <v>995551953</v>
      </c>
      <c r="I16" s="79">
        <f t="shared" si="1"/>
        <v>5322766789</v>
      </c>
      <c r="J16" s="76">
        <v>1271256619</v>
      </c>
      <c r="K16" s="77">
        <v>264528253</v>
      </c>
      <c r="L16" s="77">
        <f t="shared" si="2"/>
        <v>1535784872</v>
      </c>
      <c r="M16" s="40">
        <f t="shared" si="3"/>
        <v>0.2955221701045476</v>
      </c>
      <c r="N16" s="104">
        <v>1024081367</v>
      </c>
      <c r="O16" s="105">
        <v>133884339</v>
      </c>
      <c r="P16" s="106">
        <f t="shared" si="4"/>
        <v>1157965706</v>
      </c>
      <c r="Q16" s="40">
        <f t="shared" si="5"/>
        <v>0.22282062063687563</v>
      </c>
      <c r="R16" s="104">
        <v>995569770</v>
      </c>
      <c r="S16" s="106">
        <v>112875508</v>
      </c>
      <c r="T16" s="106">
        <f t="shared" si="6"/>
        <v>1108445278</v>
      </c>
      <c r="U16" s="40">
        <f t="shared" si="7"/>
        <v>0.20824607237925713</v>
      </c>
      <c r="V16" s="104">
        <v>873336743</v>
      </c>
      <c r="W16" s="106">
        <v>193507552</v>
      </c>
      <c r="X16" s="106">
        <f t="shared" si="8"/>
        <v>1066844295</v>
      </c>
      <c r="Y16" s="40">
        <f t="shared" si="9"/>
        <v>0.20043040345196683</v>
      </c>
      <c r="Z16" s="76">
        <f t="shared" si="10"/>
        <v>4164244499</v>
      </c>
      <c r="AA16" s="77">
        <f t="shared" si="11"/>
        <v>704795652</v>
      </c>
      <c r="AB16" s="77">
        <f t="shared" si="12"/>
        <v>4869040151</v>
      </c>
      <c r="AC16" s="40">
        <f t="shared" si="13"/>
        <v>0.9147573703702989</v>
      </c>
      <c r="AD16" s="76">
        <v>817664165</v>
      </c>
      <c r="AE16" s="77">
        <v>159697144</v>
      </c>
      <c r="AF16" s="77">
        <f t="shared" si="14"/>
        <v>977361309</v>
      </c>
      <c r="AG16" s="40">
        <f t="shared" si="15"/>
        <v>0.9734071309200697</v>
      </c>
      <c r="AH16" s="40">
        <f t="shared" si="16"/>
        <v>0.09155568690513816</v>
      </c>
      <c r="AI16" s="12">
        <v>4210924585</v>
      </c>
      <c r="AJ16" s="12">
        <v>4443245204</v>
      </c>
      <c r="AK16" s="12">
        <v>4325086566</v>
      </c>
      <c r="AL16" s="12"/>
    </row>
    <row r="17" spans="1:38" s="13" customFormat="1" ht="12.75">
      <c r="A17" s="29"/>
      <c r="B17" s="41" t="s">
        <v>37</v>
      </c>
      <c r="C17" s="39" t="s">
        <v>38</v>
      </c>
      <c r="D17" s="76">
        <v>44538963479</v>
      </c>
      <c r="E17" s="77">
        <v>7305844799</v>
      </c>
      <c r="F17" s="79">
        <f t="shared" si="0"/>
        <v>51844808278</v>
      </c>
      <c r="G17" s="76">
        <v>43663023792</v>
      </c>
      <c r="H17" s="77">
        <v>6796819535</v>
      </c>
      <c r="I17" s="79">
        <f t="shared" si="1"/>
        <v>50459843327</v>
      </c>
      <c r="J17" s="76">
        <v>11255119713</v>
      </c>
      <c r="K17" s="77">
        <v>561347732</v>
      </c>
      <c r="L17" s="77">
        <f t="shared" si="2"/>
        <v>11816467445</v>
      </c>
      <c r="M17" s="40">
        <f t="shared" si="3"/>
        <v>0.22791997574064207</v>
      </c>
      <c r="N17" s="104">
        <v>9649621693</v>
      </c>
      <c r="O17" s="105">
        <v>1294459843</v>
      </c>
      <c r="P17" s="106">
        <f t="shared" si="4"/>
        <v>10944081536</v>
      </c>
      <c r="Q17" s="40">
        <f t="shared" si="5"/>
        <v>0.21109310458466962</v>
      </c>
      <c r="R17" s="104">
        <v>10340822280</v>
      </c>
      <c r="S17" s="106">
        <v>1186090894</v>
      </c>
      <c r="T17" s="106">
        <f t="shared" si="6"/>
        <v>11526913174</v>
      </c>
      <c r="U17" s="40">
        <f t="shared" si="7"/>
        <v>0.22843735560772524</v>
      </c>
      <c r="V17" s="104">
        <v>9491132447</v>
      </c>
      <c r="W17" s="106">
        <v>3568818294</v>
      </c>
      <c r="X17" s="106">
        <f t="shared" si="8"/>
        <v>13059950741</v>
      </c>
      <c r="Y17" s="40">
        <f t="shared" si="9"/>
        <v>0.2588186938347447</v>
      </c>
      <c r="Z17" s="76">
        <f t="shared" si="10"/>
        <v>40736696133</v>
      </c>
      <c r="AA17" s="77">
        <f t="shared" si="11"/>
        <v>6610716763</v>
      </c>
      <c r="AB17" s="77">
        <f t="shared" si="12"/>
        <v>47347412896</v>
      </c>
      <c r="AC17" s="40">
        <f t="shared" si="13"/>
        <v>0.9383186663733732</v>
      </c>
      <c r="AD17" s="76">
        <v>9142438302</v>
      </c>
      <c r="AE17" s="77">
        <v>2201912777</v>
      </c>
      <c r="AF17" s="77">
        <f t="shared" si="14"/>
        <v>11344351079</v>
      </c>
      <c r="AG17" s="40">
        <f t="shared" si="15"/>
        <v>0.9174654773821653</v>
      </c>
      <c r="AH17" s="40">
        <f t="shared" si="16"/>
        <v>0.15122942247228388</v>
      </c>
      <c r="AI17" s="12">
        <v>44851975037</v>
      </c>
      <c r="AJ17" s="12">
        <v>45901374429</v>
      </c>
      <c r="AK17" s="12">
        <v>42112926403</v>
      </c>
      <c r="AL17" s="12"/>
    </row>
    <row r="18" spans="1:38" s="13" customFormat="1" ht="12.75">
      <c r="A18" s="42"/>
      <c r="B18" s="43" t="s">
        <v>654</v>
      </c>
      <c r="C18" s="42"/>
      <c r="D18" s="80">
        <f>SUM(D9:D17)</f>
        <v>236533892728</v>
      </c>
      <c r="E18" s="81">
        <f>SUM(E9:E17)</f>
        <v>44564426556</v>
      </c>
      <c r="F18" s="82">
        <f t="shared" si="0"/>
        <v>281098319284</v>
      </c>
      <c r="G18" s="80">
        <f>SUM(G9:G17)</f>
        <v>242027082863</v>
      </c>
      <c r="H18" s="81">
        <f>SUM(H9:H17)</f>
        <v>44605131015</v>
      </c>
      <c r="I18" s="82">
        <f t="shared" si="1"/>
        <v>286632213878</v>
      </c>
      <c r="J18" s="80">
        <f>SUM(J9:J17)</f>
        <v>63703978354</v>
      </c>
      <c r="K18" s="81">
        <f>SUM(K9:K17)</f>
        <v>4730282549</v>
      </c>
      <c r="L18" s="81">
        <f t="shared" si="2"/>
        <v>68434260903</v>
      </c>
      <c r="M18" s="44">
        <f t="shared" si="3"/>
        <v>0.2434531130506665</v>
      </c>
      <c r="N18" s="107">
        <f>SUM(N9:N17)</f>
        <v>56223641700</v>
      </c>
      <c r="O18" s="108">
        <f>SUM(O9:O17)</f>
        <v>7434302820</v>
      </c>
      <c r="P18" s="109">
        <f t="shared" si="4"/>
        <v>63657944520</v>
      </c>
      <c r="Q18" s="44">
        <f t="shared" si="5"/>
        <v>0.22646149106172683</v>
      </c>
      <c r="R18" s="107">
        <f>SUM(R9:R17)</f>
        <v>56169444578</v>
      </c>
      <c r="S18" s="109">
        <f>SUM(S9:S17)</f>
        <v>6657056632</v>
      </c>
      <c r="T18" s="109">
        <f t="shared" si="6"/>
        <v>62826501210</v>
      </c>
      <c r="U18" s="44">
        <f t="shared" si="7"/>
        <v>0.21918855651284544</v>
      </c>
      <c r="V18" s="107">
        <f>SUM(V9:V17)</f>
        <v>51363703165</v>
      </c>
      <c r="W18" s="109">
        <f>SUM(W9:W17)</f>
        <v>14040359454</v>
      </c>
      <c r="X18" s="109">
        <f t="shared" si="8"/>
        <v>65404062619</v>
      </c>
      <c r="Y18" s="44">
        <f t="shared" si="9"/>
        <v>0.22818113056489212</v>
      </c>
      <c r="Z18" s="80">
        <f t="shared" si="10"/>
        <v>227460767797</v>
      </c>
      <c r="AA18" s="81">
        <f t="shared" si="11"/>
        <v>32862001455</v>
      </c>
      <c r="AB18" s="81">
        <f t="shared" si="12"/>
        <v>260322769252</v>
      </c>
      <c r="AC18" s="44">
        <f t="shared" si="13"/>
        <v>0.908211836101583</v>
      </c>
      <c r="AD18" s="80">
        <f>SUM(AD9:AD17)</f>
        <v>47175499445</v>
      </c>
      <c r="AE18" s="81">
        <f>SUM(AE9:AE17)</f>
        <v>12066076163</v>
      </c>
      <c r="AF18" s="81">
        <f t="shared" si="14"/>
        <v>59241575608</v>
      </c>
      <c r="AG18" s="44">
        <f t="shared" si="15"/>
        <v>0.9341490392751935</v>
      </c>
      <c r="AH18" s="44">
        <f t="shared" si="16"/>
        <v>0.10402300998503189</v>
      </c>
      <c r="AI18" s="12">
        <f>SUM(AI9:AI17)</f>
        <v>245994287894</v>
      </c>
      <c r="AJ18" s="12">
        <f>SUM(AJ9:AJ17)</f>
        <v>247569353166</v>
      </c>
      <c r="AK18" s="12">
        <f>SUM(AK9:AK17)</f>
        <v>231266673414</v>
      </c>
      <c r="AL18" s="12"/>
    </row>
    <row r="19" spans="1:38" s="13" customFormat="1" ht="12.75" customHeight="1">
      <c r="A19" s="45"/>
      <c r="B19" s="46"/>
      <c r="C19" s="47"/>
      <c r="D19" s="83"/>
      <c r="E19" s="84"/>
      <c r="F19" s="85"/>
      <c r="G19" s="83"/>
      <c r="H19" s="84"/>
      <c r="I19" s="85"/>
      <c r="J19" s="86"/>
      <c r="K19" s="84"/>
      <c r="L19" s="85"/>
      <c r="M19" s="48"/>
      <c r="N19" s="86"/>
      <c r="O19" s="85"/>
      <c r="P19" s="84"/>
      <c r="Q19" s="48"/>
      <c r="R19" s="86"/>
      <c r="S19" s="84"/>
      <c r="T19" s="84"/>
      <c r="U19" s="48"/>
      <c r="V19" s="86"/>
      <c r="W19" s="84"/>
      <c r="X19" s="84"/>
      <c r="Y19" s="48"/>
      <c r="Z19" s="86"/>
      <c r="AA19" s="84"/>
      <c r="AB19" s="85"/>
      <c r="AC19" s="48"/>
      <c r="AD19" s="86"/>
      <c r="AE19" s="84"/>
      <c r="AF19" s="84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56" t="s">
        <v>657</v>
      </c>
      <c r="C20" s="12"/>
      <c r="D20" s="87"/>
      <c r="E20" s="87"/>
      <c r="F20" s="87"/>
      <c r="G20" s="87"/>
      <c r="H20" s="87"/>
      <c r="I20" s="87"/>
      <c r="J20" s="87"/>
      <c r="K20" s="87"/>
      <c r="L20" s="87"/>
      <c r="M20" s="12"/>
      <c r="N20" s="87"/>
      <c r="O20" s="87"/>
      <c r="P20" s="87"/>
      <c r="Q20" s="12"/>
      <c r="R20" s="87"/>
      <c r="S20" s="87"/>
      <c r="T20" s="87"/>
      <c r="U20" s="12"/>
      <c r="V20" s="87"/>
      <c r="W20" s="87"/>
      <c r="X20" s="87"/>
      <c r="Y20" s="12"/>
      <c r="Z20" s="87"/>
      <c r="AA20" s="87"/>
      <c r="AB20" s="87"/>
      <c r="AC20" s="12"/>
      <c r="AD20" s="87"/>
      <c r="AE20" s="87"/>
      <c r="AF20" s="87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88"/>
      <c r="E21" s="88"/>
      <c r="F21" s="88"/>
      <c r="G21" s="88"/>
      <c r="H21" s="88"/>
      <c r="I21" s="88"/>
      <c r="J21" s="88"/>
      <c r="K21" s="88"/>
      <c r="L21" s="88"/>
      <c r="M21" s="2"/>
      <c r="N21" s="88"/>
      <c r="O21" s="88"/>
      <c r="P21" s="88"/>
      <c r="Q21" s="2"/>
      <c r="R21" s="88"/>
      <c r="S21" s="88"/>
      <c r="T21" s="88"/>
      <c r="U21" s="2"/>
      <c r="V21" s="88"/>
      <c r="W21" s="88"/>
      <c r="X21" s="88"/>
      <c r="Y21" s="2"/>
      <c r="Z21" s="88"/>
      <c r="AA21" s="88"/>
      <c r="AB21" s="88"/>
      <c r="AC21" s="2"/>
      <c r="AD21" s="88"/>
      <c r="AE21" s="88"/>
      <c r="AF21" s="88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88"/>
      <c r="E22" s="88"/>
      <c r="F22" s="88"/>
      <c r="G22" s="88"/>
      <c r="H22" s="88"/>
      <c r="I22" s="88"/>
      <c r="J22" s="88"/>
      <c r="K22" s="88"/>
      <c r="L22" s="88"/>
      <c r="M22" s="2"/>
      <c r="N22" s="88"/>
      <c r="O22" s="88"/>
      <c r="P22" s="88"/>
      <c r="Q22" s="2"/>
      <c r="R22" s="88"/>
      <c r="S22" s="88"/>
      <c r="T22" s="88"/>
      <c r="U22" s="2"/>
      <c r="V22" s="88"/>
      <c r="W22" s="88"/>
      <c r="X22" s="88"/>
      <c r="Y22" s="2"/>
      <c r="Z22" s="88"/>
      <c r="AA22" s="88"/>
      <c r="AB22" s="88"/>
      <c r="AC22" s="2"/>
      <c r="AD22" s="88"/>
      <c r="AE22" s="88"/>
      <c r="AF22" s="88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88"/>
      <c r="E23" s="88"/>
      <c r="F23" s="88"/>
      <c r="G23" s="88"/>
      <c r="H23" s="88"/>
      <c r="I23" s="88"/>
      <c r="J23" s="88"/>
      <c r="K23" s="88"/>
      <c r="L23" s="88"/>
      <c r="M23" s="2"/>
      <c r="N23" s="88"/>
      <c r="O23" s="88"/>
      <c r="P23" s="88"/>
      <c r="Q23" s="2"/>
      <c r="R23" s="88"/>
      <c r="S23" s="88"/>
      <c r="T23" s="88"/>
      <c r="U23" s="2"/>
      <c r="V23" s="88"/>
      <c r="W23" s="88"/>
      <c r="X23" s="88"/>
      <c r="Y23" s="2"/>
      <c r="Z23" s="88"/>
      <c r="AA23" s="88"/>
      <c r="AB23" s="88"/>
      <c r="AC23" s="2"/>
      <c r="AD23" s="88"/>
      <c r="AE23" s="88"/>
      <c r="AF23" s="88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88"/>
      <c r="E24" s="88"/>
      <c r="F24" s="88"/>
      <c r="G24" s="88"/>
      <c r="H24" s="88"/>
      <c r="I24" s="88"/>
      <c r="J24" s="88"/>
      <c r="K24" s="88"/>
      <c r="L24" s="88"/>
      <c r="M24" s="2"/>
      <c r="N24" s="88"/>
      <c r="O24" s="88"/>
      <c r="P24" s="88"/>
      <c r="Q24" s="2"/>
      <c r="R24" s="88"/>
      <c r="S24" s="88"/>
      <c r="T24" s="88"/>
      <c r="U24" s="2"/>
      <c r="V24" s="88"/>
      <c r="W24" s="88"/>
      <c r="X24" s="88"/>
      <c r="Y24" s="2"/>
      <c r="Z24" s="88"/>
      <c r="AA24" s="88"/>
      <c r="AB24" s="88"/>
      <c r="AC24" s="2"/>
      <c r="AD24" s="88"/>
      <c r="AE24" s="88"/>
      <c r="AF24" s="88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88"/>
      <c r="E25" s="88"/>
      <c r="F25" s="88"/>
      <c r="G25" s="88"/>
      <c r="H25" s="88"/>
      <c r="I25" s="88"/>
      <c r="J25" s="88"/>
      <c r="K25" s="88"/>
      <c r="L25" s="88"/>
      <c r="M25" s="2"/>
      <c r="N25" s="88"/>
      <c r="O25" s="88"/>
      <c r="P25" s="88"/>
      <c r="Q25" s="2"/>
      <c r="R25" s="88"/>
      <c r="S25" s="88"/>
      <c r="T25" s="88"/>
      <c r="U25" s="2"/>
      <c r="V25" s="88"/>
      <c r="W25" s="88"/>
      <c r="X25" s="88"/>
      <c r="Y25" s="2"/>
      <c r="Z25" s="88"/>
      <c r="AA25" s="88"/>
      <c r="AB25" s="88"/>
      <c r="AC25" s="2"/>
      <c r="AD25" s="88"/>
      <c r="AE25" s="88"/>
      <c r="AF25" s="88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88"/>
      <c r="E26" s="88"/>
      <c r="F26" s="88"/>
      <c r="G26" s="88"/>
      <c r="H26" s="88"/>
      <c r="I26" s="88"/>
      <c r="J26" s="88"/>
      <c r="K26" s="88"/>
      <c r="L26" s="88"/>
      <c r="M26" s="2"/>
      <c r="N26" s="88"/>
      <c r="O26" s="88"/>
      <c r="P26" s="88"/>
      <c r="Q26" s="2"/>
      <c r="R26" s="88"/>
      <c r="S26" s="88"/>
      <c r="T26" s="88"/>
      <c r="U26" s="2"/>
      <c r="V26" s="88"/>
      <c r="W26" s="88"/>
      <c r="X26" s="88"/>
      <c r="Y26" s="2"/>
      <c r="Z26" s="88"/>
      <c r="AA26" s="88"/>
      <c r="AB26" s="88"/>
      <c r="AC26" s="2"/>
      <c r="AD26" s="88"/>
      <c r="AE26" s="88"/>
      <c r="AF26" s="88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35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59" t="s">
        <v>485</v>
      </c>
      <c r="C9" s="131" t="s">
        <v>486</v>
      </c>
      <c r="D9" s="76">
        <v>132274562</v>
      </c>
      <c r="E9" s="77">
        <v>50056876</v>
      </c>
      <c r="F9" s="78">
        <f>$D9+$E9</f>
        <v>182331438</v>
      </c>
      <c r="G9" s="76">
        <v>146297467</v>
      </c>
      <c r="H9" s="77">
        <v>58388182</v>
      </c>
      <c r="I9" s="79">
        <f>$G9+$H9</f>
        <v>204685649</v>
      </c>
      <c r="J9" s="76">
        <v>31257577</v>
      </c>
      <c r="K9" s="77">
        <v>18403762</v>
      </c>
      <c r="L9" s="77">
        <f>$J9+$K9</f>
        <v>49661339</v>
      </c>
      <c r="M9" s="40">
        <f>IF($F9=0,0,$L9/$F9)</f>
        <v>0.27236849302971</v>
      </c>
      <c r="N9" s="104">
        <v>7031615</v>
      </c>
      <c r="O9" s="105">
        <v>4864463</v>
      </c>
      <c r="P9" s="106">
        <f>$N9+$O9</f>
        <v>11896078</v>
      </c>
      <c r="Q9" s="40">
        <f>IF($F9=0,0,$P9/$F9)</f>
        <v>0.06524425041829594</v>
      </c>
      <c r="R9" s="104">
        <v>69965718</v>
      </c>
      <c r="S9" s="106">
        <v>0</v>
      </c>
      <c r="T9" s="106">
        <f>$R9+$S9</f>
        <v>69965718</v>
      </c>
      <c r="U9" s="40">
        <f>IF($I9=0,0,$T9/$I9)</f>
        <v>0.3418203393438687</v>
      </c>
      <c r="V9" s="104">
        <v>14487829</v>
      </c>
      <c r="W9" s="106">
        <v>17678745</v>
      </c>
      <c r="X9" s="106">
        <f>$V9+$W9</f>
        <v>32166574</v>
      </c>
      <c r="Y9" s="40">
        <f>IF($I9=0,0,$X9/$I9)</f>
        <v>0.15715109562957197</v>
      </c>
      <c r="Z9" s="76">
        <f>$J9+$N9+$R9+$V9</f>
        <v>122742739</v>
      </c>
      <c r="AA9" s="77">
        <f>$K9+$O9+$S9+$W9</f>
        <v>40946970</v>
      </c>
      <c r="AB9" s="77">
        <f>$Z9+$AA9</f>
        <v>163689709</v>
      </c>
      <c r="AC9" s="40">
        <f>IF($I9=0,0,$AB9/$I9)</f>
        <v>0.7997126803941199</v>
      </c>
      <c r="AD9" s="76">
        <v>8341054</v>
      </c>
      <c r="AE9" s="77">
        <v>1181937</v>
      </c>
      <c r="AF9" s="77">
        <f>$AD9+$AE9</f>
        <v>9522991</v>
      </c>
      <c r="AG9" s="40">
        <f>IF($AJ9=0,0,$AK9/$AJ9)</f>
        <v>1.1368078745424686</v>
      </c>
      <c r="AH9" s="40">
        <f>IF($AF9=0,0,(($X9/$AF9)-1))</f>
        <v>2.3777805733513766</v>
      </c>
      <c r="AI9" s="12">
        <v>97285957</v>
      </c>
      <c r="AJ9" s="12">
        <v>97285957</v>
      </c>
      <c r="AK9" s="12">
        <v>110595442</v>
      </c>
      <c r="AL9" s="12"/>
    </row>
    <row r="10" spans="1:38" s="13" customFormat="1" ht="12.75">
      <c r="A10" s="29" t="s">
        <v>97</v>
      </c>
      <c r="B10" s="59" t="s">
        <v>487</v>
      </c>
      <c r="C10" s="131" t="s">
        <v>488</v>
      </c>
      <c r="D10" s="76">
        <v>173527821</v>
      </c>
      <c r="E10" s="77">
        <v>61274269</v>
      </c>
      <c r="F10" s="79">
        <f aca="true" t="shared" si="0" ref="F10:F46">$D10+$E10</f>
        <v>234802090</v>
      </c>
      <c r="G10" s="76">
        <v>188622032</v>
      </c>
      <c r="H10" s="77">
        <v>57674269</v>
      </c>
      <c r="I10" s="79">
        <f aca="true" t="shared" si="1" ref="I10:I46">$G10+$H10</f>
        <v>246296301</v>
      </c>
      <c r="J10" s="76">
        <v>58818568</v>
      </c>
      <c r="K10" s="77">
        <v>18571712</v>
      </c>
      <c r="L10" s="77">
        <f aca="true" t="shared" si="2" ref="L10:L46">$J10+$K10</f>
        <v>77390280</v>
      </c>
      <c r="M10" s="40">
        <f aca="true" t="shared" si="3" ref="M10:M46">IF($F10=0,0,$L10/$F10)</f>
        <v>0.3295979179742395</v>
      </c>
      <c r="N10" s="104">
        <v>75488107</v>
      </c>
      <c r="O10" s="105">
        <v>8374969</v>
      </c>
      <c r="P10" s="106">
        <f aca="true" t="shared" si="4" ref="P10:P46">$N10+$O10</f>
        <v>83863076</v>
      </c>
      <c r="Q10" s="40">
        <f aca="true" t="shared" si="5" ref="Q10:Q46">IF($F10=0,0,$P10/$F10)</f>
        <v>0.3571649468707881</v>
      </c>
      <c r="R10" s="104">
        <v>45175133</v>
      </c>
      <c r="S10" s="106">
        <v>3246026</v>
      </c>
      <c r="T10" s="106">
        <f aca="true" t="shared" si="6" ref="T10:T46">$R10+$S10</f>
        <v>48421159</v>
      </c>
      <c r="U10" s="40">
        <f aca="true" t="shared" si="7" ref="U10:U46">IF($I10=0,0,$T10/$I10)</f>
        <v>0.19659718316273048</v>
      </c>
      <c r="V10" s="104">
        <v>42237772</v>
      </c>
      <c r="W10" s="106">
        <v>11416446</v>
      </c>
      <c r="X10" s="106">
        <f aca="true" t="shared" si="8" ref="X10:X46">$V10+$W10</f>
        <v>53654218</v>
      </c>
      <c r="Y10" s="40">
        <f aca="true" t="shared" si="9" ref="Y10:Y46">IF($I10=0,0,$X10/$I10)</f>
        <v>0.217844189223126</v>
      </c>
      <c r="Z10" s="76">
        <f aca="true" t="shared" si="10" ref="Z10:Z46">$J10+$N10+$R10+$V10</f>
        <v>221719580</v>
      </c>
      <c r="AA10" s="77">
        <f aca="true" t="shared" si="11" ref="AA10:AA46">$K10+$O10+$S10+$W10</f>
        <v>41609153</v>
      </c>
      <c r="AB10" s="77">
        <f aca="true" t="shared" si="12" ref="AB10:AB46">$Z10+$AA10</f>
        <v>263328733</v>
      </c>
      <c r="AC10" s="40">
        <f aca="true" t="shared" si="13" ref="AC10:AC46">IF($I10=0,0,$AB10/$I10)</f>
        <v>1.0691542338672801</v>
      </c>
      <c r="AD10" s="76">
        <v>20289564</v>
      </c>
      <c r="AE10" s="77">
        <v>25366516</v>
      </c>
      <c r="AF10" s="77">
        <f aca="true" t="shared" si="14" ref="AF10:AF46">$AD10+$AE10</f>
        <v>45656080</v>
      </c>
      <c r="AG10" s="40">
        <f aca="true" t="shared" si="15" ref="AG10:AG46">IF($AJ10=0,0,$AK10/$AJ10)</f>
        <v>1.0298728619022088</v>
      </c>
      <c r="AH10" s="40">
        <f aca="true" t="shared" si="16" ref="AH10:AH46">IF($AF10=0,0,(($X10/$AF10)-1))</f>
        <v>0.17518231963847963</v>
      </c>
      <c r="AI10" s="12">
        <v>168524329</v>
      </c>
      <c r="AJ10" s="12">
        <v>196075924</v>
      </c>
      <c r="AK10" s="12">
        <v>201933273</v>
      </c>
      <c r="AL10" s="12"/>
    </row>
    <row r="11" spans="1:38" s="13" customFormat="1" ht="12.75">
      <c r="A11" s="29" t="s">
        <v>97</v>
      </c>
      <c r="B11" s="59" t="s">
        <v>489</v>
      </c>
      <c r="C11" s="131" t="s">
        <v>490</v>
      </c>
      <c r="D11" s="76">
        <v>173020435</v>
      </c>
      <c r="E11" s="77">
        <v>62860600</v>
      </c>
      <c r="F11" s="78">
        <f t="shared" si="0"/>
        <v>235881035</v>
      </c>
      <c r="G11" s="76">
        <v>199544821</v>
      </c>
      <c r="H11" s="77">
        <v>59248655</v>
      </c>
      <c r="I11" s="79">
        <f t="shared" si="1"/>
        <v>258793476</v>
      </c>
      <c r="J11" s="76">
        <v>44119694</v>
      </c>
      <c r="K11" s="77">
        <v>7184492</v>
      </c>
      <c r="L11" s="77">
        <f t="shared" si="2"/>
        <v>51304186</v>
      </c>
      <c r="M11" s="40">
        <f t="shared" si="3"/>
        <v>0.21750025812800083</v>
      </c>
      <c r="N11" s="104">
        <v>43741887</v>
      </c>
      <c r="O11" s="105">
        <v>9309751</v>
      </c>
      <c r="P11" s="106">
        <f t="shared" si="4"/>
        <v>53051638</v>
      </c>
      <c r="Q11" s="40">
        <f t="shared" si="5"/>
        <v>0.22490845014309863</v>
      </c>
      <c r="R11" s="104">
        <v>51187888</v>
      </c>
      <c r="S11" s="106">
        <v>7481943</v>
      </c>
      <c r="T11" s="106">
        <f t="shared" si="6"/>
        <v>58669831</v>
      </c>
      <c r="U11" s="40">
        <f t="shared" si="7"/>
        <v>0.2267052164792593</v>
      </c>
      <c r="V11" s="104">
        <v>44211218</v>
      </c>
      <c r="W11" s="106">
        <v>9927333</v>
      </c>
      <c r="X11" s="106">
        <f t="shared" si="8"/>
        <v>54138551</v>
      </c>
      <c r="Y11" s="40">
        <f t="shared" si="9"/>
        <v>0.20919596520277042</v>
      </c>
      <c r="Z11" s="76">
        <f t="shared" si="10"/>
        <v>183260687</v>
      </c>
      <c r="AA11" s="77">
        <f t="shared" si="11"/>
        <v>33903519</v>
      </c>
      <c r="AB11" s="77">
        <f t="shared" si="12"/>
        <v>217164206</v>
      </c>
      <c r="AC11" s="40">
        <f t="shared" si="13"/>
        <v>0.8391409604158646</v>
      </c>
      <c r="AD11" s="76">
        <v>40841683</v>
      </c>
      <c r="AE11" s="77">
        <v>4646579</v>
      </c>
      <c r="AF11" s="77">
        <f t="shared" si="14"/>
        <v>45488262</v>
      </c>
      <c r="AG11" s="40">
        <f t="shared" si="15"/>
        <v>0.8332566042540858</v>
      </c>
      <c r="AH11" s="40">
        <f t="shared" si="16"/>
        <v>0.1901653002262429</v>
      </c>
      <c r="AI11" s="12">
        <v>187559605</v>
      </c>
      <c r="AJ11" s="12">
        <v>252448835</v>
      </c>
      <c r="AK11" s="12">
        <v>210354659</v>
      </c>
      <c r="AL11" s="12"/>
    </row>
    <row r="12" spans="1:38" s="13" customFormat="1" ht="12.75">
      <c r="A12" s="29" t="s">
        <v>116</v>
      </c>
      <c r="B12" s="59" t="s">
        <v>491</v>
      </c>
      <c r="C12" s="131" t="s">
        <v>492</v>
      </c>
      <c r="D12" s="76">
        <v>70778970</v>
      </c>
      <c r="E12" s="77">
        <v>1488300</v>
      </c>
      <c r="F12" s="78">
        <f t="shared" si="0"/>
        <v>72267270</v>
      </c>
      <c r="G12" s="76">
        <v>70778970</v>
      </c>
      <c r="H12" s="77">
        <v>1488300</v>
      </c>
      <c r="I12" s="79">
        <f t="shared" si="1"/>
        <v>72267270</v>
      </c>
      <c r="J12" s="76">
        <v>23893489</v>
      </c>
      <c r="K12" s="77">
        <v>0</v>
      </c>
      <c r="L12" s="77">
        <f t="shared" si="2"/>
        <v>23893489</v>
      </c>
      <c r="M12" s="40">
        <f t="shared" si="3"/>
        <v>0.33062670002616673</v>
      </c>
      <c r="N12" s="104">
        <v>16998434</v>
      </c>
      <c r="O12" s="105">
        <v>377059</v>
      </c>
      <c r="P12" s="106">
        <f t="shared" si="4"/>
        <v>17375493</v>
      </c>
      <c r="Q12" s="40">
        <f t="shared" si="5"/>
        <v>0.2404337814338358</v>
      </c>
      <c r="R12" s="104">
        <v>27206903</v>
      </c>
      <c r="S12" s="106">
        <v>6029</v>
      </c>
      <c r="T12" s="106">
        <f t="shared" si="6"/>
        <v>27212932</v>
      </c>
      <c r="U12" s="40">
        <f t="shared" si="7"/>
        <v>0.37655956839105725</v>
      </c>
      <c r="V12" s="104">
        <v>5311805</v>
      </c>
      <c r="W12" s="106">
        <v>363269</v>
      </c>
      <c r="X12" s="106">
        <f t="shared" si="8"/>
        <v>5675074</v>
      </c>
      <c r="Y12" s="40">
        <f t="shared" si="9"/>
        <v>0.07852896615577148</v>
      </c>
      <c r="Z12" s="76">
        <f t="shared" si="10"/>
        <v>73410631</v>
      </c>
      <c r="AA12" s="77">
        <f t="shared" si="11"/>
        <v>746357</v>
      </c>
      <c r="AB12" s="77">
        <f t="shared" si="12"/>
        <v>74156988</v>
      </c>
      <c r="AC12" s="40">
        <f t="shared" si="13"/>
        <v>1.0261490160068314</v>
      </c>
      <c r="AD12" s="76">
        <v>11951012</v>
      </c>
      <c r="AE12" s="77">
        <v>1219670</v>
      </c>
      <c r="AF12" s="77">
        <f t="shared" si="14"/>
        <v>13170682</v>
      </c>
      <c r="AG12" s="40">
        <f t="shared" si="15"/>
        <v>0.8976075374272895</v>
      </c>
      <c r="AH12" s="40">
        <f t="shared" si="16"/>
        <v>-0.5691131256528705</v>
      </c>
      <c r="AI12" s="12">
        <v>163580908</v>
      </c>
      <c r="AJ12" s="12">
        <v>163580908</v>
      </c>
      <c r="AK12" s="12">
        <v>146831456</v>
      </c>
      <c r="AL12" s="12"/>
    </row>
    <row r="13" spans="1:38" s="55" customFormat="1" ht="12.75">
      <c r="A13" s="60"/>
      <c r="B13" s="61" t="s">
        <v>493</v>
      </c>
      <c r="C13" s="135"/>
      <c r="D13" s="80">
        <f>SUM(D9:D12)</f>
        <v>549601788</v>
      </c>
      <c r="E13" s="81">
        <f>SUM(E9:E12)</f>
        <v>175680045</v>
      </c>
      <c r="F13" s="89">
        <f t="shared" si="0"/>
        <v>725281833</v>
      </c>
      <c r="G13" s="80">
        <f>SUM(G9:G12)</f>
        <v>605243290</v>
      </c>
      <c r="H13" s="81">
        <f>SUM(H9:H12)</f>
        <v>176799406</v>
      </c>
      <c r="I13" s="82">
        <f t="shared" si="1"/>
        <v>782042696</v>
      </c>
      <c r="J13" s="80">
        <f>SUM(J9:J12)</f>
        <v>158089328</v>
      </c>
      <c r="K13" s="81">
        <f>SUM(K9:K12)</f>
        <v>44159966</v>
      </c>
      <c r="L13" s="81">
        <f t="shared" si="2"/>
        <v>202249294</v>
      </c>
      <c r="M13" s="44">
        <f t="shared" si="3"/>
        <v>0.27885614225773664</v>
      </c>
      <c r="N13" s="110">
        <f>SUM(N9:N12)</f>
        <v>143260043</v>
      </c>
      <c r="O13" s="111">
        <f>SUM(O9:O12)</f>
        <v>22926242</v>
      </c>
      <c r="P13" s="112">
        <f t="shared" si="4"/>
        <v>166186285</v>
      </c>
      <c r="Q13" s="44">
        <f t="shared" si="5"/>
        <v>0.2291333898611521</v>
      </c>
      <c r="R13" s="110">
        <f>SUM(R9:R12)</f>
        <v>193535642</v>
      </c>
      <c r="S13" s="112">
        <f>SUM(S9:S12)</f>
        <v>10733998</v>
      </c>
      <c r="T13" s="112">
        <f t="shared" si="6"/>
        <v>204269640</v>
      </c>
      <c r="U13" s="44">
        <f t="shared" si="7"/>
        <v>0.2612001122762228</v>
      </c>
      <c r="V13" s="110">
        <f>SUM(V9:V12)</f>
        <v>106248624</v>
      </c>
      <c r="W13" s="112">
        <f>SUM(W9:W12)</f>
        <v>39385793</v>
      </c>
      <c r="X13" s="112">
        <f t="shared" si="8"/>
        <v>145634417</v>
      </c>
      <c r="Y13" s="44">
        <f t="shared" si="9"/>
        <v>0.18622310232534925</v>
      </c>
      <c r="Z13" s="80">
        <f t="shared" si="10"/>
        <v>601133637</v>
      </c>
      <c r="AA13" s="81">
        <f t="shared" si="11"/>
        <v>117205999</v>
      </c>
      <c r="AB13" s="81">
        <f t="shared" si="12"/>
        <v>718339636</v>
      </c>
      <c r="AC13" s="44">
        <f t="shared" si="13"/>
        <v>0.9185427338867442</v>
      </c>
      <c r="AD13" s="80">
        <f>SUM(AD9:AD12)</f>
        <v>81423313</v>
      </c>
      <c r="AE13" s="81">
        <f>SUM(AE9:AE12)</f>
        <v>32414702</v>
      </c>
      <c r="AF13" s="81">
        <f t="shared" si="14"/>
        <v>113838015</v>
      </c>
      <c r="AG13" s="44">
        <f t="shared" si="15"/>
        <v>0.9440692663154422</v>
      </c>
      <c r="AH13" s="44">
        <f t="shared" si="16"/>
        <v>0.2793126882966117</v>
      </c>
      <c r="AI13" s="62">
        <f>SUM(AI9:AI12)</f>
        <v>616950799</v>
      </c>
      <c r="AJ13" s="62">
        <f>SUM(AJ9:AJ12)</f>
        <v>709391624</v>
      </c>
      <c r="AK13" s="62">
        <f>SUM(AK9:AK12)</f>
        <v>669714830</v>
      </c>
      <c r="AL13" s="62"/>
    </row>
    <row r="14" spans="1:38" s="13" customFormat="1" ht="12.75">
      <c r="A14" s="29" t="s">
        <v>97</v>
      </c>
      <c r="B14" s="59" t="s">
        <v>494</v>
      </c>
      <c r="C14" s="131" t="s">
        <v>495</v>
      </c>
      <c r="D14" s="76">
        <v>53408626</v>
      </c>
      <c r="E14" s="77">
        <v>9513000</v>
      </c>
      <c r="F14" s="78">
        <f t="shared" si="0"/>
        <v>62921626</v>
      </c>
      <c r="G14" s="76">
        <v>54415999</v>
      </c>
      <c r="H14" s="77">
        <v>9513000</v>
      </c>
      <c r="I14" s="79">
        <f t="shared" si="1"/>
        <v>63928999</v>
      </c>
      <c r="J14" s="76">
        <v>18989984</v>
      </c>
      <c r="K14" s="77">
        <v>184520</v>
      </c>
      <c r="L14" s="77">
        <f t="shared" si="2"/>
        <v>19174504</v>
      </c>
      <c r="M14" s="40">
        <f t="shared" si="3"/>
        <v>0.30473630799051504</v>
      </c>
      <c r="N14" s="104">
        <v>8408579</v>
      </c>
      <c r="O14" s="105">
        <v>521358</v>
      </c>
      <c r="P14" s="106">
        <f t="shared" si="4"/>
        <v>8929937</v>
      </c>
      <c r="Q14" s="40">
        <f t="shared" si="5"/>
        <v>0.14192158670534039</v>
      </c>
      <c r="R14" s="104">
        <v>8125343</v>
      </c>
      <c r="S14" s="106">
        <v>1229925</v>
      </c>
      <c r="T14" s="106">
        <f t="shared" si="6"/>
        <v>9355268</v>
      </c>
      <c r="U14" s="40">
        <f t="shared" si="7"/>
        <v>0.1463384089589765</v>
      </c>
      <c r="V14" s="104">
        <v>3454614</v>
      </c>
      <c r="W14" s="106">
        <v>53387</v>
      </c>
      <c r="X14" s="106">
        <f t="shared" si="8"/>
        <v>3508001</v>
      </c>
      <c r="Y14" s="40">
        <f t="shared" si="9"/>
        <v>0.05487339165125986</v>
      </c>
      <c r="Z14" s="76">
        <f t="shared" si="10"/>
        <v>38978520</v>
      </c>
      <c r="AA14" s="77">
        <f t="shared" si="11"/>
        <v>1989190</v>
      </c>
      <c r="AB14" s="77">
        <f t="shared" si="12"/>
        <v>40967710</v>
      </c>
      <c r="AC14" s="40">
        <f t="shared" si="13"/>
        <v>0.6408314010985844</v>
      </c>
      <c r="AD14" s="76">
        <v>5394570</v>
      </c>
      <c r="AE14" s="77">
        <v>1732261</v>
      </c>
      <c r="AF14" s="77">
        <f t="shared" si="14"/>
        <v>7126831</v>
      </c>
      <c r="AG14" s="40">
        <f t="shared" si="15"/>
        <v>0.8603282906678158</v>
      </c>
      <c r="AH14" s="40">
        <f t="shared" si="16"/>
        <v>-0.5077754755234128</v>
      </c>
      <c r="AI14" s="12">
        <v>51793309</v>
      </c>
      <c r="AJ14" s="12">
        <v>51793309</v>
      </c>
      <c r="AK14" s="12">
        <v>44559249</v>
      </c>
      <c r="AL14" s="12"/>
    </row>
    <row r="15" spans="1:38" s="13" customFormat="1" ht="12.75">
      <c r="A15" s="29" t="s">
        <v>97</v>
      </c>
      <c r="B15" s="59" t="s">
        <v>496</v>
      </c>
      <c r="C15" s="131" t="s">
        <v>497</v>
      </c>
      <c r="D15" s="76">
        <v>159746907</v>
      </c>
      <c r="E15" s="77">
        <v>50598000</v>
      </c>
      <c r="F15" s="78">
        <f t="shared" si="0"/>
        <v>210344907</v>
      </c>
      <c r="G15" s="76">
        <v>159746907</v>
      </c>
      <c r="H15" s="77">
        <v>50598000</v>
      </c>
      <c r="I15" s="79">
        <f t="shared" si="1"/>
        <v>210344907</v>
      </c>
      <c r="J15" s="76">
        <v>54022428</v>
      </c>
      <c r="K15" s="77">
        <v>2765332</v>
      </c>
      <c r="L15" s="77">
        <f t="shared" si="2"/>
        <v>56787760</v>
      </c>
      <c r="M15" s="40">
        <f t="shared" si="3"/>
        <v>0.2699744947948752</v>
      </c>
      <c r="N15" s="104">
        <v>25924993</v>
      </c>
      <c r="O15" s="105">
        <v>2860477</v>
      </c>
      <c r="P15" s="106">
        <f t="shared" si="4"/>
        <v>28785470</v>
      </c>
      <c r="Q15" s="40">
        <f t="shared" si="5"/>
        <v>0.13684890407163508</v>
      </c>
      <c r="R15" s="104">
        <v>29441676</v>
      </c>
      <c r="S15" s="106">
        <v>9900310</v>
      </c>
      <c r="T15" s="106">
        <f t="shared" si="6"/>
        <v>39341986</v>
      </c>
      <c r="U15" s="40">
        <f t="shared" si="7"/>
        <v>0.1870356005339364</v>
      </c>
      <c r="V15" s="104">
        <v>24595172</v>
      </c>
      <c r="W15" s="106">
        <v>2268833</v>
      </c>
      <c r="X15" s="106">
        <f t="shared" si="8"/>
        <v>26864005</v>
      </c>
      <c r="Y15" s="40">
        <f t="shared" si="9"/>
        <v>0.12771407391385045</v>
      </c>
      <c r="Z15" s="76">
        <f t="shared" si="10"/>
        <v>133984269</v>
      </c>
      <c r="AA15" s="77">
        <f t="shared" si="11"/>
        <v>17794952</v>
      </c>
      <c r="AB15" s="77">
        <f t="shared" si="12"/>
        <v>151779221</v>
      </c>
      <c r="AC15" s="40">
        <f t="shared" si="13"/>
        <v>0.7215730733142971</v>
      </c>
      <c r="AD15" s="76">
        <v>18223475</v>
      </c>
      <c r="AE15" s="77">
        <v>6837011</v>
      </c>
      <c r="AF15" s="77">
        <f t="shared" si="14"/>
        <v>25060486</v>
      </c>
      <c r="AG15" s="40">
        <f t="shared" si="15"/>
        <v>0.939608810658723</v>
      </c>
      <c r="AH15" s="40">
        <f t="shared" si="16"/>
        <v>0.07196664103002637</v>
      </c>
      <c r="AI15" s="12">
        <v>142467123</v>
      </c>
      <c r="AJ15" s="12">
        <v>142467123</v>
      </c>
      <c r="AK15" s="12">
        <v>133863364</v>
      </c>
      <c r="AL15" s="12"/>
    </row>
    <row r="16" spans="1:38" s="13" customFormat="1" ht="12.75">
      <c r="A16" s="29" t="s">
        <v>97</v>
      </c>
      <c r="B16" s="59" t="s">
        <v>498</v>
      </c>
      <c r="C16" s="131" t="s">
        <v>499</v>
      </c>
      <c r="D16" s="76">
        <v>34983055</v>
      </c>
      <c r="E16" s="77">
        <v>14108000</v>
      </c>
      <c r="F16" s="78">
        <f t="shared" si="0"/>
        <v>49091055</v>
      </c>
      <c r="G16" s="76">
        <v>34983055</v>
      </c>
      <c r="H16" s="77">
        <v>14108000</v>
      </c>
      <c r="I16" s="79">
        <f t="shared" si="1"/>
        <v>49091055</v>
      </c>
      <c r="J16" s="76">
        <v>14389371</v>
      </c>
      <c r="K16" s="77">
        <v>3811643</v>
      </c>
      <c r="L16" s="77">
        <f t="shared" si="2"/>
        <v>18201014</v>
      </c>
      <c r="M16" s="40">
        <f t="shared" si="3"/>
        <v>0.3707602943143104</v>
      </c>
      <c r="N16" s="104">
        <v>8026332</v>
      </c>
      <c r="O16" s="105">
        <v>2780190</v>
      </c>
      <c r="P16" s="106">
        <f t="shared" si="4"/>
        <v>10806522</v>
      </c>
      <c r="Q16" s="40">
        <f t="shared" si="5"/>
        <v>0.2201322012737351</v>
      </c>
      <c r="R16" s="104">
        <v>9355180</v>
      </c>
      <c r="S16" s="106">
        <v>1990705</v>
      </c>
      <c r="T16" s="106">
        <f t="shared" si="6"/>
        <v>11345885</v>
      </c>
      <c r="U16" s="40">
        <f t="shared" si="7"/>
        <v>0.23111919269202913</v>
      </c>
      <c r="V16" s="104">
        <v>1732076</v>
      </c>
      <c r="W16" s="106">
        <v>1934361</v>
      </c>
      <c r="X16" s="106">
        <f t="shared" si="8"/>
        <v>3666437</v>
      </c>
      <c r="Y16" s="40">
        <f t="shared" si="9"/>
        <v>0.07468645764488052</v>
      </c>
      <c r="Z16" s="76">
        <f t="shared" si="10"/>
        <v>33502959</v>
      </c>
      <c r="AA16" s="77">
        <f t="shared" si="11"/>
        <v>10516899</v>
      </c>
      <c r="AB16" s="77">
        <f t="shared" si="12"/>
        <v>44019858</v>
      </c>
      <c r="AC16" s="40">
        <f t="shared" si="13"/>
        <v>0.8966981459249551</v>
      </c>
      <c r="AD16" s="76">
        <v>1953272</v>
      </c>
      <c r="AE16" s="77">
        <v>3396334</v>
      </c>
      <c r="AF16" s="77">
        <f t="shared" si="14"/>
        <v>5349606</v>
      </c>
      <c r="AG16" s="40">
        <f t="shared" si="15"/>
        <v>0.9607276151143592</v>
      </c>
      <c r="AH16" s="40">
        <f t="shared" si="16"/>
        <v>-0.3146341992288778</v>
      </c>
      <c r="AI16" s="12">
        <v>29565686</v>
      </c>
      <c r="AJ16" s="12">
        <v>29565686</v>
      </c>
      <c r="AK16" s="12">
        <v>28404571</v>
      </c>
      <c r="AL16" s="12"/>
    </row>
    <row r="17" spans="1:38" s="13" customFormat="1" ht="12.75">
      <c r="A17" s="29" t="s">
        <v>97</v>
      </c>
      <c r="B17" s="59" t="s">
        <v>500</v>
      </c>
      <c r="C17" s="131" t="s">
        <v>501</v>
      </c>
      <c r="D17" s="76">
        <v>53993090</v>
      </c>
      <c r="E17" s="77">
        <v>12018000</v>
      </c>
      <c r="F17" s="78">
        <f t="shared" si="0"/>
        <v>66011090</v>
      </c>
      <c r="G17" s="76">
        <v>54614880</v>
      </c>
      <c r="H17" s="77">
        <v>18616006</v>
      </c>
      <c r="I17" s="79">
        <f t="shared" si="1"/>
        <v>73230886</v>
      </c>
      <c r="J17" s="76">
        <v>19511765</v>
      </c>
      <c r="K17" s="77">
        <v>1088816</v>
      </c>
      <c r="L17" s="77">
        <f t="shared" si="2"/>
        <v>20600581</v>
      </c>
      <c r="M17" s="40">
        <f t="shared" si="3"/>
        <v>0.31207757666173974</v>
      </c>
      <c r="N17" s="104">
        <v>7030903</v>
      </c>
      <c r="O17" s="105">
        <v>2998105</v>
      </c>
      <c r="P17" s="106">
        <f t="shared" si="4"/>
        <v>10029008</v>
      </c>
      <c r="Q17" s="40">
        <f t="shared" si="5"/>
        <v>0.15192913796757485</v>
      </c>
      <c r="R17" s="104">
        <v>7782454</v>
      </c>
      <c r="S17" s="106">
        <v>221348</v>
      </c>
      <c r="T17" s="106">
        <f t="shared" si="6"/>
        <v>8003802</v>
      </c>
      <c r="U17" s="40">
        <f t="shared" si="7"/>
        <v>0.10929544127050436</v>
      </c>
      <c r="V17" s="104">
        <v>7560932</v>
      </c>
      <c r="W17" s="106">
        <v>7041488</v>
      </c>
      <c r="X17" s="106">
        <f t="shared" si="8"/>
        <v>14602420</v>
      </c>
      <c r="Y17" s="40">
        <f t="shared" si="9"/>
        <v>0.1994024761628584</v>
      </c>
      <c r="Z17" s="76">
        <f t="shared" si="10"/>
        <v>41886054</v>
      </c>
      <c r="AA17" s="77">
        <f t="shared" si="11"/>
        <v>11349757</v>
      </c>
      <c r="AB17" s="77">
        <f t="shared" si="12"/>
        <v>53235811</v>
      </c>
      <c r="AC17" s="40">
        <f t="shared" si="13"/>
        <v>0.7269584448288663</v>
      </c>
      <c r="AD17" s="76">
        <v>6499308</v>
      </c>
      <c r="AE17" s="77">
        <v>1107118</v>
      </c>
      <c r="AF17" s="77">
        <f t="shared" si="14"/>
        <v>7606426</v>
      </c>
      <c r="AG17" s="40">
        <f t="shared" si="15"/>
        <v>0.7819369718662975</v>
      </c>
      <c r="AH17" s="40">
        <f t="shared" si="16"/>
        <v>0.9197478553002423</v>
      </c>
      <c r="AI17" s="12">
        <v>67463437</v>
      </c>
      <c r="AJ17" s="12">
        <v>57027581</v>
      </c>
      <c r="AK17" s="12">
        <v>44591974</v>
      </c>
      <c r="AL17" s="12"/>
    </row>
    <row r="18" spans="1:38" s="13" customFormat="1" ht="12.75">
      <c r="A18" s="29" t="s">
        <v>97</v>
      </c>
      <c r="B18" s="59" t="s">
        <v>502</v>
      </c>
      <c r="C18" s="131" t="s">
        <v>503</v>
      </c>
      <c r="D18" s="76">
        <v>30888201</v>
      </c>
      <c r="E18" s="77">
        <v>12083000</v>
      </c>
      <c r="F18" s="78">
        <f t="shared" si="0"/>
        <v>42971201</v>
      </c>
      <c r="G18" s="76">
        <v>30888201</v>
      </c>
      <c r="H18" s="77">
        <v>12083000</v>
      </c>
      <c r="I18" s="79">
        <f t="shared" si="1"/>
        <v>42971201</v>
      </c>
      <c r="J18" s="76">
        <v>19510875</v>
      </c>
      <c r="K18" s="77">
        <v>2658088</v>
      </c>
      <c r="L18" s="77">
        <f t="shared" si="2"/>
        <v>22168963</v>
      </c>
      <c r="M18" s="40">
        <f t="shared" si="3"/>
        <v>0.5159028019719533</v>
      </c>
      <c r="N18" s="104">
        <v>9241099</v>
      </c>
      <c r="O18" s="105">
        <v>4409885</v>
      </c>
      <c r="P18" s="106">
        <f t="shared" si="4"/>
        <v>13650984</v>
      </c>
      <c r="Q18" s="40">
        <f t="shared" si="5"/>
        <v>0.3176775068492966</v>
      </c>
      <c r="R18" s="104">
        <v>10194650</v>
      </c>
      <c r="S18" s="106">
        <v>4523552</v>
      </c>
      <c r="T18" s="106">
        <f t="shared" si="6"/>
        <v>14718202</v>
      </c>
      <c r="U18" s="40">
        <f t="shared" si="7"/>
        <v>0.34251316364185397</v>
      </c>
      <c r="V18" s="104">
        <v>9648808</v>
      </c>
      <c r="W18" s="106">
        <v>5368</v>
      </c>
      <c r="X18" s="106">
        <f t="shared" si="8"/>
        <v>9654176</v>
      </c>
      <c r="Y18" s="40">
        <f t="shared" si="9"/>
        <v>0.22466618980465544</v>
      </c>
      <c r="Z18" s="76">
        <f t="shared" si="10"/>
        <v>48595432</v>
      </c>
      <c r="AA18" s="77">
        <f t="shared" si="11"/>
        <v>11596893</v>
      </c>
      <c r="AB18" s="77">
        <f t="shared" si="12"/>
        <v>60192325</v>
      </c>
      <c r="AC18" s="40">
        <f t="shared" si="13"/>
        <v>1.4007596622677594</v>
      </c>
      <c r="AD18" s="76">
        <v>8041059</v>
      </c>
      <c r="AE18" s="77">
        <v>2706168</v>
      </c>
      <c r="AF18" s="77">
        <f t="shared" si="14"/>
        <v>10747227</v>
      </c>
      <c r="AG18" s="40">
        <f t="shared" si="15"/>
        <v>1.4311005437282132</v>
      </c>
      <c r="AH18" s="40">
        <f t="shared" si="16"/>
        <v>-0.10170539805291168</v>
      </c>
      <c r="AI18" s="12">
        <v>32560569</v>
      </c>
      <c r="AJ18" s="12">
        <v>32560569</v>
      </c>
      <c r="AK18" s="12">
        <v>46597448</v>
      </c>
      <c r="AL18" s="12"/>
    </row>
    <row r="19" spans="1:38" s="13" customFormat="1" ht="12.75">
      <c r="A19" s="29" t="s">
        <v>97</v>
      </c>
      <c r="B19" s="59" t="s">
        <v>504</v>
      </c>
      <c r="C19" s="131" t="s">
        <v>505</v>
      </c>
      <c r="D19" s="76">
        <v>45522680</v>
      </c>
      <c r="E19" s="77">
        <v>20341100</v>
      </c>
      <c r="F19" s="78">
        <f t="shared" si="0"/>
        <v>65863780</v>
      </c>
      <c r="G19" s="76">
        <v>49478870</v>
      </c>
      <c r="H19" s="77">
        <v>10319100</v>
      </c>
      <c r="I19" s="79">
        <f t="shared" si="1"/>
        <v>59797970</v>
      </c>
      <c r="J19" s="76">
        <v>-1274456</v>
      </c>
      <c r="K19" s="77">
        <v>1443889</v>
      </c>
      <c r="L19" s="77">
        <f t="shared" si="2"/>
        <v>169433</v>
      </c>
      <c r="M19" s="40">
        <f t="shared" si="3"/>
        <v>0.0025724761014323805</v>
      </c>
      <c r="N19" s="104">
        <v>12635181</v>
      </c>
      <c r="O19" s="105">
        <v>1140124</v>
      </c>
      <c r="P19" s="106">
        <f t="shared" si="4"/>
        <v>13775305</v>
      </c>
      <c r="Q19" s="40">
        <f t="shared" si="5"/>
        <v>0.20914841207109583</v>
      </c>
      <c r="R19" s="104">
        <v>7164969</v>
      </c>
      <c r="S19" s="106">
        <v>192562</v>
      </c>
      <c r="T19" s="106">
        <f t="shared" si="6"/>
        <v>7357531</v>
      </c>
      <c r="U19" s="40">
        <f t="shared" si="7"/>
        <v>0.12303981222105032</v>
      </c>
      <c r="V19" s="104">
        <v>9958641</v>
      </c>
      <c r="W19" s="106">
        <v>285195</v>
      </c>
      <c r="X19" s="106">
        <f t="shared" si="8"/>
        <v>10243836</v>
      </c>
      <c r="Y19" s="40">
        <f t="shared" si="9"/>
        <v>0.17130742063651994</v>
      </c>
      <c r="Z19" s="76">
        <f t="shared" si="10"/>
        <v>28484335</v>
      </c>
      <c r="AA19" s="77">
        <f t="shared" si="11"/>
        <v>3061770</v>
      </c>
      <c r="AB19" s="77">
        <f t="shared" si="12"/>
        <v>31546105</v>
      </c>
      <c r="AC19" s="40">
        <f t="shared" si="13"/>
        <v>0.5275447477564874</v>
      </c>
      <c r="AD19" s="76">
        <v>17346643</v>
      </c>
      <c r="AE19" s="77">
        <v>4492397</v>
      </c>
      <c r="AF19" s="77">
        <f t="shared" si="14"/>
        <v>21839040</v>
      </c>
      <c r="AG19" s="40">
        <f t="shared" si="15"/>
        <v>0.7497801365190347</v>
      </c>
      <c r="AH19" s="40">
        <f t="shared" si="16"/>
        <v>-0.5309392720559145</v>
      </c>
      <c r="AI19" s="12">
        <v>59218970</v>
      </c>
      <c r="AJ19" s="12">
        <v>69963870</v>
      </c>
      <c r="AK19" s="12">
        <v>52457520</v>
      </c>
      <c r="AL19" s="12"/>
    </row>
    <row r="20" spans="1:38" s="13" customFormat="1" ht="12.75">
      <c r="A20" s="29" t="s">
        <v>116</v>
      </c>
      <c r="B20" s="59" t="s">
        <v>506</v>
      </c>
      <c r="C20" s="131" t="s">
        <v>507</v>
      </c>
      <c r="D20" s="76">
        <v>71984000</v>
      </c>
      <c r="E20" s="77">
        <v>849000</v>
      </c>
      <c r="F20" s="78">
        <f t="shared" si="0"/>
        <v>72833000</v>
      </c>
      <c r="G20" s="76">
        <v>71984000</v>
      </c>
      <c r="H20" s="77">
        <v>849000</v>
      </c>
      <c r="I20" s="79">
        <f t="shared" si="1"/>
        <v>72833000</v>
      </c>
      <c r="J20" s="76">
        <v>12500217</v>
      </c>
      <c r="K20" s="77">
        <v>19260</v>
      </c>
      <c r="L20" s="77">
        <f t="shared" si="2"/>
        <v>12519477</v>
      </c>
      <c r="M20" s="40">
        <f t="shared" si="3"/>
        <v>0.17189291941839552</v>
      </c>
      <c r="N20" s="104">
        <v>14910489</v>
      </c>
      <c r="O20" s="105">
        <v>88747</v>
      </c>
      <c r="P20" s="106">
        <f t="shared" si="4"/>
        <v>14999236</v>
      </c>
      <c r="Q20" s="40">
        <f t="shared" si="5"/>
        <v>0.20594010956571884</v>
      </c>
      <c r="R20" s="104">
        <v>16281926</v>
      </c>
      <c r="S20" s="106">
        <v>23261</v>
      </c>
      <c r="T20" s="106">
        <f t="shared" si="6"/>
        <v>16305187</v>
      </c>
      <c r="U20" s="40">
        <f t="shared" si="7"/>
        <v>0.22387086897422873</v>
      </c>
      <c r="V20" s="104">
        <v>6438003</v>
      </c>
      <c r="W20" s="106">
        <v>510863</v>
      </c>
      <c r="X20" s="106">
        <f t="shared" si="8"/>
        <v>6948866</v>
      </c>
      <c r="Y20" s="40">
        <f t="shared" si="9"/>
        <v>0.09540820781788475</v>
      </c>
      <c r="Z20" s="76">
        <f t="shared" si="10"/>
        <v>50130635</v>
      </c>
      <c r="AA20" s="77">
        <f t="shared" si="11"/>
        <v>642131</v>
      </c>
      <c r="AB20" s="77">
        <f t="shared" si="12"/>
        <v>50772766</v>
      </c>
      <c r="AC20" s="40">
        <f t="shared" si="13"/>
        <v>0.6971121057762278</v>
      </c>
      <c r="AD20" s="76">
        <v>16413173</v>
      </c>
      <c r="AE20" s="77">
        <v>905332</v>
      </c>
      <c r="AF20" s="77">
        <f t="shared" si="14"/>
        <v>17318505</v>
      </c>
      <c r="AG20" s="40">
        <f t="shared" si="15"/>
        <v>0.7109960404429019</v>
      </c>
      <c r="AH20" s="40">
        <f t="shared" si="16"/>
        <v>-0.5987606320522469</v>
      </c>
      <c r="AI20" s="12">
        <v>103869698</v>
      </c>
      <c r="AJ20" s="12">
        <v>103869698</v>
      </c>
      <c r="AK20" s="12">
        <v>73850944</v>
      </c>
      <c r="AL20" s="12"/>
    </row>
    <row r="21" spans="1:38" s="55" customFormat="1" ht="12.75">
      <c r="A21" s="60"/>
      <c r="B21" s="61" t="s">
        <v>508</v>
      </c>
      <c r="C21" s="135"/>
      <c r="D21" s="80">
        <f>SUM(D14:D20)</f>
        <v>450526559</v>
      </c>
      <c r="E21" s="81">
        <f>SUM(E14:E20)</f>
        <v>119510100</v>
      </c>
      <c r="F21" s="82">
        <f t="shared" si="0"/>
        <v>570036659</v>
      </c>
      <c r="G21" s="80">
        <f>SUM(G14:G20)</f>
        <v>456111912</v>
      </c>
      <c r="H21" s="81">
        <f>SUM(H14:H20)</f>
        <v>116086106</v>
      </c>
      <c r="I21" s="82">
        <f t="shared" si="1"/>
        <v>572198018</v>
      </c>
      <c r="J21" s="80">
        <f>SUM(J14:J20)</f>
        <v>137650184</v>
      </c>
      <c r="K21" s="81">
        <f>SUM(K14:K20)</f>
        <v>11971548</v>
      </c>
      <c r="L21" s="81">
        <f t="shared" si="2"/>
        <v>149621732</v>
      </c>
      <c r="M21" s="44">
        <f t="shared" si="3"/>
        <v>0.26247738568687384</v>
      </c>
      <c r="N21" s="110">
        <f>SUM(N14:N20)</f>
        <v>86177576</v>
      </c>
      <c r="O21" s="111">
        <f>SUM(O14:O20)</f>
        <v>14798886</v>
      </c>
      <c r="P21" s="112">
        <f t="shared" si="4"/>
        <v>100976462</v>
      </c>
      <c r="Q21" s="44">
        <f t="shared" si="5"/>
        <v>0.17714029511214296</v>
      </c>
      <c r="R21" s="110">
        <f>SUM(R14:R20)</f>
        <v>88346198</v>
      </c>
      <c r="S21" s="112">
        <f>SUM(S14:S20)</f>
        <v>18081663</v>
      </c>
      <c r="T21" s="112">
        <f t="shared" si="6"/>
        <v>106427861</v>
      </c>
      <c r="U21" s="44">
        <f t="shared" si="7"/>
        <v>0.1859983041744825</v>
      </c>
      <c r="V21" s="110">
        <f>SUM(V14:V20)</f>
        <v>63388246</v>
      </c>
      <c r="W21" s="112">
        <f>SUM(W14:W20)</f>
        <v>12099495</v>
      </c>
      <c r="X21" s="112">
        <f t="shared" si="8"/>
        <v>75487741</v>
      </c>
      <c r="Y21" s="44">
        <f t="shared" si="9"/>
        <v>0.13192590436410775</v>
      </c>
      <c r="Z21" s="80">
        <f t="shared" si="10"/>
        <v>375562204</v>
      </c>
      <c r="AA21" s="81">
        <f t="shared" si="11"/>
        <v>56951592</v>
      </c>
      <c r="AB21" s="81">
        <f t="shared" si="12"/>
        <v>432513796</v>
      </c>
      <c r="AC21" s="44">
        <f t="shared" si="13"/>
        <v>0.7558813249856451</v>
      </c>
      <c r="AD21" s="80">
        <f>SUM(AD14:AD20)</f>
        <v>73871500</v>
      </c>
      <c r="AE21" s="81">
        <f>SUM(AE14:AE20)</f>
        <v>21176621</v>
      </c>
      <c r="AF21" s="81">
        <f t="shared" si="14"/>
        <v>95048121</v>
      </c>
      <c r="AG21" s="44">
        <f t="shared" si="15"/>
        <v>0.8708608610423875</v>
      </c>
      <c r="AH21" s="44">
        <f t="shared" si="16"/>
        <v>-0.20579449434881514</v>
      </c>
      <c r="AI21" s="62">
        <f>SUM(AI14:AI20)</f>
        <v>486938792</v>
      </c>
      <c r="AJ21" s="62">
        <f>SUM(AJ14:AJ20)</f>
        <v>487247836</v>
      </c>
      <c r="AK21" s="62">
        <f>SUM(AK14:AK20)</f>
        <v>424325070</v>
      </c>
      <c r="AL21" s="62"/>
    </row>
    <row r="22" spans="1:38" s="13" customFormat="1" ht="12.75">
      <c r="A22" s="29" t="s">
        <v>97</v>
      </c>
      <c r="B22" s="59" t="s">
        <v>509</v>
      </c>
      <c r="C22" s="131" t="s">
        <v>510</v>
      </c>
      <c r="D22" s="76">
        <v>61813771</v>
      </c>
      <c r="E22" s="77">
        <v>8995120</v>
      </c>
      <c r="F22" s="78">
        <f t="shared" si="0"/>
        <v>70808891</v>
      </c>
      <c r="G22" s="76">
        <v>61813771</v>
      </c>
      <c r="H22" s="77">
        <v>8995120</v>
      </c>
      <c r="I22" s="79">
        <f t="shared" si="1"/>
        <v>70808891</v>
      </c>
      <c r="J22" s="76">
        <v>24708438</v>
      </c>
      <c r="K22" s="77">
        <v>21994</v>
      </c>
      <c r="L22" s="77">
        <f t="shared" si="2"/>
        <v>24730432</v>
      </c>
      <c r="M22" s="40">
        <f t="shared" si="3"/>
        <v>0.3492560277493966</v>
      </c>
      <c r="N22" s="104">
        <v>17148033</v>
      </c>
      <c r="O22" s="105">
        <v>7996</v>
      </c>
      <c r="P22" s="106">
        <f t="shared" si="4"/>
        <v>17156029</v>
      </c>
      <c r="Q22" s="40">
        <f t="shared" si="5"/>
        <v>0.24228636768227313</v>
      </c>
      <c r="R22" s="104">
        <v>14932317</v>
      </c>
      <c r="S22" s="106">
        <v>515556</v>
      </c>
      <c r="T22" s="106">
        <f t="shared" si="6"/>
        <v>15447873</v>
      </c>
      <c r="U22" s="40">
        <f t="shared" si="7"/>
        <v>0.21816289991040813</v>
      </c>
      <c r="V22" s="104">
        <v>6579410</v>
      </c>
      <c r="W22" s="106">
        <v>230673</v>
      </c>
      <c r="X22" s="106">
        <f t="shared" si="8"/>
        <v>6810083</v>
      </c>
      <c r="Y22" s="40">
        <f t="shared" si="9"/>
        <v>0.09617553535755842</v>
      </c>
      <c r="Z22" s="76">
        <f t="shared" si="10"/>
        <v>63368198</v>
      </c>
      <c r="AA22" s="77">
        <f t="shared" si="11"/>
        <v>776219</v>
      </c>
      <c r="AB22" s="77">
        <f t="shared" si="12"/>
        <v>64144417</v>
      </c>
      <c r="AC22" s="40">
        <f t="shared" si="13"/>
        <v>0.9058808306996363</v>
      </c>
      <c r="AD22" s="76">
        <v>13620050</v>
      </c>
      <c r="AE22" s="77">
        <v>40799</v>
      </c>
      <c r="AF22" s="77">
        <f t="shared" si="14"/>
        <v>13660849</v>
      </c>
      <c r="AG22" s="40">
        <f t="shared" si="15"/>
        <v>1.2800737378307592</v>
      </c>
      <c r="AH22" s="40">
        <f t="shared" si="16"/>
        <v>-0.5014890362963531</v>
      </c>
      <c r="AI22" s="12">
        <v>43401331</v>
      </c>
      <c r="AJ22" s="12">
        <v>43401331</v>
      </c>
      <c r="AK22" s="12">
        <v>55556904</v>
      </c>
      <c r="AL22" s="12"/>
    </row>
    <row r="23" spans="1:38" s="13" customFormat="1" ht="12.75">
      <c r="A23" s="29" t="s">
        <v>97</v>
      </c>
      <c r="B23" s="59" t="s">
        <v>511</v>
      </c>
      <c r="C23" s="131" t="s">
        <v>512</v>
      </c>
      <c r="D23" s="76">
        <v>182326635</v>
      </c>
      <c r="E23" s="77">
        <v>47589750</v>
      </c>
      <c r="F23" s="78">
        <f t="shared" si="0"/>
        <v>229916385</v>
      </c>
      <c r="G23" s="76">
        <v>143487205</v>
      </c>
      <c r="H23" s="77">
        <v>70499000</v>
      </c>
      <c r="I23" s="79">
        <f t="shared" si="1"/>
        <v>213986205</v>
      </c>
      <c r="J23" s="76">
        <v>24469536</v>
      </c>
      <c r="K23" s="77">
        <v>12995826</v>
      </c>
      <c r="L23" s="77">
        <f t="shared" si="2"/>
        <v>37465362</v>
      </c>
      <c r="M23" s="40">
        <f t="shared" si="3"/>
        <v>0.16295211844079752</v>
      </c>
      <c r="N23" s="104">
        <v>14696871</v>
      </c>
      <c r="O23" s="105">
        <v>10953590</v>
      </c>
      <c r="P23" s="106">
        <f t="shared" si="4"/>
        <v>25650461</v>
      </c>
      <c r="Q23" s="40">
        <f t="shared" si="5"/>
        <v>0.11156430195264248</v>
      </c>
      <c r="R23" s="104">
        <v>21742851</v>
      </c>
      <c r="S23" s="106">
        <v>9314997</v>
      </c>
      <c r="T23" s="106">
        <f t="shared" si="6"/>
        <v>31057848</v>
      </c>
      <c r="U23" s="40">
        <f t="shared" si="7"/>
        <v>0.14513948691225212</v>
      </c>
      <c r="V23" s="104">
        <v>61624479</v>
      </c>
      <c r="W23" s="106">
        <v>17794470</v>
      </c>
      <c r="X23" s="106">
        <f t="shared" si="8"/>
        <v>79418949</v>
      </c>
      <c r="Y23" s="40">
        <f t="shared" si="9"/>
        <v>0.3711405088005556</v>
      </c>
      <c r="Z23" s="76">
        <f t="shared" si="10"/>
        <v>122533737</v>
      </c>
      <c r="AA23" s="77">
        <f t="shared" si="11"/>
        <v>51058883</v>
      </c>
      <c r="AB23" s="77">
        <f t="shared" si="12"/>
        <v>173592620</v>
      </c>
      <c r="AC23" s="40">
        <f t="shared" si="13"/>
        <v>0.8112327614763765</v>
      </c>
      <c r="AD23" s="76">
        <v>10559214</v>
      </c>
      <c r="AE23" s="77">
        <v>11275617</v>
      </c>
      <c r="AF23" s="77">
        <f t="shared" si="14"/>
        <v>21834831</v>
      </c>
      <c r="AG23" s="40">
        <f t="shared" si="15"/>
        <v>0.9074370962589149</v>
      </c>
      <c r="AH23" s="40">
        <f t="shared" si="16"/>
        <v>2.6372596151534218</v>
      </c>
      <c r="AI23" s="12">
        <v>109672737</v>
      </c>
      <c r="AJ23" s="12">
        <v>89131225</v>
      </c>
      <c r="AK23" s="12">
        <v>80880980</v>
      </c>
      <c r="AL23" s="12"/>
    </row>
    <row r="24" spans="1:38" s="13" customFormat="1" ht="12.75">
      <c r="A24" s="29" t="s">
        <v>97</v>
      </c>
      <c r="B24" s="59" t="s">
        <v>513</v>
      </c>
      <c r="C24" s="131" t="s">
        <v>514</v>
      </c>
      <c r="D24" s="76">
        <v>162383421</v>
      </c>
      <c r="E24" s="77">
        <v>20657000</v>
      </c>
      <c r="F24" s="78">
        <f t="shared" si="0"/>
        <v>183040421</v>
      </c>
      <c r="G24" s="76">
        <v>159582727</v>
      </c>
      <c r="H24" s="77">
        <v>21288500</v>
      </c>
      <c r="I24" s="79">
        <f t="shared" si="1"/>
        <v>180871227</v>
      </c>
      <c r="J24" s="76">
        <v>43703223</v>
      </c>
      <c r="K24" s="77">
        <v>0</v>
      </c>
      <c r="L24" s="77">
        <f t="shared" si="2"/>
        <v>43703223</v>
      </c>
      <c r="M24" s="40">
        <f t="shared" si="3"/>
        <v>0.2387626883790876</v>
      </c>
      <c r="N24" s="104">
        <v>35263051</v>
      </c>
      <c r="O24" s="105">
        <v>0</v>
      </c>
      <c r="P24" s="106">
        <f t="shared" si="4"/>
        <v>35263051</v>
      </c>
      <c r="Q24" s="40">
        <f t="shared" si="5"/>
        <v>0.1926517148908874</v>
      </c>
      <c r="R24" s="104">
        <v>30440767</v>
      </c>
      <c r="S24" s="106">
        <v>4194853</v>
      </c>
      <c r="T24" s="106">
        <f t="shared" si="6"/>
        <v>34635620</v>
      </c>
      <c r="U24" s="40">
        <f t="shared" si="7"/>
        <v>0.19149325503276426</v>
      </c>
      <c r="V24" s="104">
        <v>34767054</v>
      </c>
      <c r="W24" s="106">
        <v>6321039</v>
      </c>
      <c r="X24" s="106">
        <f t="shared" si="8"/>
        <v>41088093</v>
      </c>
      <c r="Y24" s="40">
        <f t="shared" si="9"/>
        <v>0.2271676577944595</v>
      </c>
      <c r="Z24" s="76">
        <f t="shared" si="10"/>
        <v>144174095</v>
      </c>
      <c r="AA24" s="77">
        <f t="shared" si="11"/>
        <v>10515892</v>
      </c>
      <c r="AB24" s="77">
        <f t="shared" si="12"/>
        <v>154689987</v>
      </c>
      <c r="AC24" s="40">
        <f t="shared" si="13"/>
        <v>0.8552492818550957</v>
      </c>
      <c r="AD24" s="76">
        <v>26506400</v>
      </c>
      <c r="AE24" s="77">
        <v>0</v>
      </c>
      <c r="AF24" s="77">
        <f t="shared" si="14"/>
        <v>26506400</v>
      </c>
      <c r="AG24" s="40">
        <f t="shared" si="15"/>
        <v>0.7575988596580706</v>
      </c>
      <c r="AH24" s="40">
        <f t="shared" si="16"/>
        <v>0.5501197069387016</v>
      </c>
      <c r="AI24" s="12">
        <v>170717918</v>
      </c>
      <c r="AJ24" s="12">
        <v>170717918</v>
      </c>
      <c r="AK24" s="12">
        <v>129335700</v>
      </c>
      <c r="AL24" s="12"/>
    </row>
    <row r="25" spans="1:38" s="13" customFormat="1" ht="12.75">
      <c r="A25" s="29" t="s">
        <v>97</v>
      </c>
      <c r="B25" s="59" t="s">
        <v>515</v>
      </c>
      <c r="C25" s="131" t="s">
        <v>516</v>
      </c>
      <c r="D25" s="76">
        <v>42968611</v>
      </c>
      <c r="E25" s="77">
        <v>7892000</v>
      </c>
      <c r="F25" s="78">
        <f t="shared" si="0"/>
        <v>50860611</v>
      </c>
      <c r="G25" s="76">
        <v>45171748</v>
      </c>
      <c r="H25" s="77">
        <v>7892000</v>
      </c>
      <c r="I25" s="79">
        <f t="shared" si="1"/>
        <v>53063748</v>
      </c>
      <c r="J25" s="76">
        <v>12492901</v>
      </c>
      <c r="K25" s="77">
        <v>9061</v>
      </c>
      <c r="L25" s="77">
        <f t="shared" si="2"/>
        <v>12501962</v>
      </c>
      <c r="M25" s="40">
        <f t="shared" si="3"/>
        <v>0.2458083328963547</v>
      </c>
      <c r="N25" s="104">
        <v>10122862</v>
      </c>
      <c r="O25" s="105">
        <v>175752</v>
      </c>
      <c r="P25" s="106">
        <f t="shared" si="4"/>
        <v>10298614</v>
      </c>
      <c r="Q25" s="40">
        <f t="shared" si="5"/>
        <v>0.20248702871461768</v>
      </c>
      <c r="R25" s="104">
        <v>9085084</v>
      </c>
      <c r="S25" s="106">
        <v>1228</v>
      </c>
      <c r="T25" s="106">
        <f t="shared" si="6"/>
        <v>9086312</v>
      </c>
      <c r="U25" s="40">
        <f t="shared" si="7"/>
        <v>0.17123389022577146</v>
      </c>
      <c r="V25" s="104">
        <v>5549721</v>
      </c>
      <c r="W25" s="106">
        <v>167484</v>
      </c>
      <c r="X25" s="106">
        <f t="shared" si="8"/>
        <v>5717205</v>
      </c>
      <c r="Y25" s="40">
        <f t="shared" si="9"/>
        <v>0.1077422009466802</v>
      </c>
      <c r="Z25" s="76">
        <f t="shared" si="10"/>
        <v>37250568</v>
      </c>
      <c r="AA25" s="77">
        <f t="shared" si="11"/>
        <v>353525</v>
      </c>
      <c r="AB25" s="77">
        <f t="shared" si="12"/>
        <v>37604093</v>
      </c>
      <c r="AC25" s="40">
        <f t="shared" si="13"/>
        <v>0.7086588191998802</v>
      </c>
      <c r="AD25" s="76">
        <v>25282514</v>
      </c>
      <c r="AE25" s="77">
        <v>6683179</v>
      </c>
      <c r="AF25" s="77">
        <f t="shared" si="14"/>
        <v>31965693</v>
      </c>
      <c r="AG25" s="40">
        <f t="shared" si="15"/>
        <v>0.8234503373941305</v>
      </c>
      <c r="AH25" s="40">
        <f t="shared" si="16"/>
        <v>-0.8211455950603042</v>
      </c>
      <c r="AI25" s="12">
        <v>47953016</v>
      </c>
      <c r="AJ25" s="12">
        <v>72060234</v>
      </c>
      <c r="AK25" s="12">
        <v>59338024</v>
      </c>
      <c r="AL25" s="12"/>
    </row>
    <row r="26" spans="1:38" s="13" customFormat="1" ht="12.75">
      <c r="A26" s="29" t="s">
        <v>97</v>
      </c>
      <c r="B26" s="59" t="s">
        <v>517</v>
      </c>
      <c r="C26" s="131" t="s">
        <v>518</v>
      </c>
      <c r="D26" s="76">
        <v>26355008</v>
      </c>
      <c r="E26" s="77">
        <v>0</v>
      </c>
      <c r="F26" s="78">
        <f t="shared" si="0"/>
        <v>26355008</v>
      </c>
      <c r="G26" s="76">
        <v>26355008</v>
      </c>
      <c r="H26" s="77">
        <v>0</v>
      </c>
      <c r="I26" s="79">
        <f t="shared" si="1"/>
        <v>26355008</v>
      </c>
      <c r="J26" s="76">
        <v>9582948</v>
      </c>
      <c r="K26" s="77">
        <v>0</v>
      </c>
      <c r="L26" s="77">
        <f t="shared" si="2"/>
        <v>9582948</v>
      </c>
      <c r="M26" s="40">
        <f t="shared" si="3"/>
        <v>0.3636101343623193</v>
      </c>
      <c r="N26" s="104">
        <v>2674892</v>
      </c>
      <c r="O26" s="105">
        <v>0</v>
      </c>
      <c r="P26" s="106">
        <f t="shared" si="4"/>
        <v>2674892</v>
      </c>
      <c r="Q26" s="40">
        <f t="shared" si="5"/>
        <v>0.10149463813480915</v>
      </c>
      <c r="R26" s="104">
        <v>2721207</v>
      </c>
      <c r="S26" s="106">
        <v>0</v>
      </c>
      <c r="T26" s="106">
        <f t="shared" si="6"/>
        <v>2721207</v>
      </c>
      <c r="U26" s="40">
        <f t="shared" si="7"/>
        <v>0.10325198914756542</v>
      </c>
      <c r="V26" s="104">
        <v>3862550</v>
      </c>
      <c r="W26" s="106">
        <v>0</v>
      </c>
      <c r="X26" s="106">
        <f t="shared" si="8"/>
        <v>3862550</v>
      </c>
      <c r="Y26" s="40">
        <f t="shared" si="9"/>
        <v>0.146558483306095</v>
      </c>
      <c r="Z26" s="76">
        <f t="shared" si="10"/>
        <v>18841597</v>
      </c>
      <c r="AA26" s="77">
        <f t="shared" si="11"/>
        <v>0</v>
      </c>
      <c r="AB26" s="77">
        <f t="shared" si="12"/>
        <v>18841597</v>
      </c>
      <c r="AC26" s="40">
        <f t="shared" si="13"/>
        <v>0.7149152449507888</v>
      </c>
      <c r="AD26" s="76">
        <v>8482802</v>
      </c>
      <c r="AE26" s="77">
        <v>0</v>
      </c>
      <c r="AF26" s="77">
        <f t="shared" si="14"/>
        <v>8482802</v>
      </c>
      <c r="AG26" s="40">
        <f t="shared" si="15"/>
        <v>0.579124484849147</v>
      </c>
      <c r="AH26" s="40">
        <f t="shared" si="16"/>
        <v>-0.5446610683592521</v>
      </c>
      <c r="AI26" s="12">
        <v>39535992</v>
      </c>
      <c r="AJ26" s="12">
        <v>39535992</v>
      </c>
      <c r="AK26" s="12">
        <v>22896261</v>
      </c>
      <c r="AL26" s="12"/>
    </row>
    <row r="27" spans="1:38" s="13" customFormat="1" ht="12.75">
      <c r="A27" s="29" t="s">
        <v>97</v>
      </c>
      <c r="B27" s="59" t="s">
        <v>519</v>
      </c>
      <c r="C27" s="131" t="s">
        <v>520</v>
      </c>
      <c r="D27" s="76">
        <v>36066129</v>
      </c>
      <c r="E27" s="77">
        <v>13852000</v>
      </c>
      <c r="F27" s="78">
        <f t="shared" si="0"/>
        <v>49918129</v>
      </c>
      <c r="G27" s="76">
        <v>39029200</v>
      </c>
      <c r="H27" s="77">
        <v>28067336</v>
      </c>
      <c r="I27" s="79">
        <f t="shared" si="1"/>
        <v>67096536</v>
      </c>
      <c r="J27" s="76">
        <v>14955200</v>
      </c>
      <c r="K27" s="77">
        <v>5702914</v>
      </c>
      <c r="L27" s="77">
        <f t="shared" si="2"/>
        <v>20658114</v>
      </c>
      <c r="M27" s="40">
        <f t="shared" si="3"/>
        <v>0.41383990974501467</v>
      </c>
      <c r="N27" s="104">
        <v>8340599</v>
      </c>
      <c r="O27" s="105">
        <v>3704971</v>
      </c>
      <c r="P27" s="106">
        <f t="shared" si="4"/>
        <v>12045570</v>
      </c>
      <c r="Q27" s="40">
        <f t="shared" si="5"/>
        <v>0.24130652012217846</v>
      </c>
      <c r="R27" s="104">
        <v>7332154</v>
      </c>
      <c r="S27" s="106">
        <v>3850323</v>
      </c>
      <c r="T27" s="106">
        <f t="shared" si="6"/>
        <v>11182477</v>
      </c>
      <c r="U27" s="40">
        <f t="shared" si="7"/>
        <v>0.1666625084788282</v>
      </c>
      <c r="V27" s="104">
        <v>9729948</v>
      </c>
      <c r="W27" s="106">
        <v>8546905</v>
      </c>
      <c r="X27" s="106">
        <f t="shared" si="8"/>
        <v>18276853</v>
      </c>
      <c r="Y27" s="40">
        <f t="shared" si="9"/>
        <v>0.27239637229558317</v>
      </c>
      <c r="Z27" s="76">
        <f t="shared" si="10"/>
        <v>40357901</v>
      </c>
      <c r="AA27" s="77">
        <f t="shared" si="11"/>
        <v>21805113</v>
      </c>
      <c r="AB27" s="77">
        <f t="shared" si="12"/>
        <v>62163014</v>
      </c>
      <c r="AC27" s="40">
        <f t="shared" si="13"/>
        <v>0.9264712860884502</v>
      </c>
      <c r="AD27" s="76">
        <v>5152264</v>
      </c>
      <c r="AE27" s="77">
        <v>0</v>
      </c>
      <c r="AF27" s="77">
        <f t="shared" si="14"/>
        <v>5152264</v>
      </c>
      <c r="AG27" s="40">
        <f t="shared" si="15"/>
        <v>0.7691134782154933</v>
      </c>
      <c r="AH27" s="40">
        <f t="shared" si="16"/>
        <v>2.547344041376762</v>
      </c>
      <c r="AI27" s="12">
        <v>51065478</v>
      </c>
      <c r="AJ27" s="12">
        <v>48157666</v>
      </c>
      <c r="AK27" s="12">
        <v>37038710</v>
      </c>
      <c r="AL27" s="12"/>
    </row>
    <row r="28" spans="1:38" s="13" customFormat="1" ht="12.75">
      <c r="A28" s="29" t="s">
        <v>97</v>
      </c>
      <c r="B28" s="59" t="s">
        <v>521</v>
      </c>
      <c r="C28" s="131" t="s">
        <v>522</v>
      </c>
      <c r="D28" s="76">
        <v>75737977</v>
      </c>
      <c r="E28" s="77">
        <v>11751000</v>
      </c>
      <c r="F28" s="78">
        <f t="shared" si="0"/>
        <v>87488977</v>
      </c>
      <c r="G28" s="76">
        <v>75737977</v>
      </c>
      <c r="H28" s="77">
        <v>11751000</v>
      </c>
      <c r="I28" s="79">
        <f t="shared" si="1"/>
        <v>87488977</v>
      </c>
      <c r="J28" s="76">
        <v>18947707</v>
      </c>
      <c r="K28" s="77">
        <v>4000000</v>
      </c>
      <c r="L28" s="77">
        <f t="shared" si="2"/>
        <v>22947707</v>
      </c>
      <c r="M28" s="40">
        <f t="shared" si="3"/>
        <v>0.2622925514376514</v>
      </c>
      <c r="N28" s="104">
        <v>11644584</v>
      </c>
      <c r="O28" s="105">
        <v>418463</v>
      </c>
      <c r="P28" s="106">
        <f t="shared" si="4"/>
        <v>12063047</v>
      </c>
      <c r="Q28" s="40">
        <f t="shared" si="5"/>
        <v>0.13788076411043187</v>
      </c>
      <c r="R28" s="104">
        <v>14443705</v>
      </c>
      <c r="S28" s="106">
        <v>2029845</v>
      </c>
      <c r="T28" s="106">
        <f t="shared" si="6"/>
        <v>16473550</v>
      </c>
      <c r="U28" s="40">
        <f t="shared" si="7"/>
        <v>0.1882928634541012</v>
      </c>
      <c r="V28" s="104">
        <v>20648053</v>
      </c>
      <c r="W28" s="106">
        <v>4480205</v>
      </c>
      <c r="X28" s="106">
        <f t="shared" si="8"/>
        <v>25128258</v>
      </c>
      <c r="Y28" s="40">
        <f t="shared" si="9"/>
        <v>0.2872162741141664</v>
      </c>
      <c r="Z28" s="76">
        <f t="shared" si="10"/>
        <v>65684049</v>
      </c>
      <c r="AA28" s="77">
        <f t="shared" si="11"/>
        <v>10928513</v>
      </c>
      <c r="AB28" s="77">
        <f t="shared" si="12"/>
        <v>76612562</v>
      </c>
      <c r="AC28" s="40">
        <f t="shared" si="13"/>
        <v>0.8756824531163508</v>
      </c>
      <c r="AD28" s="76">
        <v>20102260</v>
      </c>
      <c r="AE28" s="77">
        <v>2997269</v>
      </c>
      <c r="AF28" s="77">
        <f t="shared" si="14"/>
        <v>23099529</v>
      </c>
      <c r="AG28" s="40">
        <f t="shared" si="15"/>
        <v>1.2647223226093949</v>
      </c>
      <c r="AH28" s="40">
        <f t="shared" si="16"/>
        <v>0.08782555696265493</v>
      </c>
      <c r="AI28" s="12">
        <v>54252980</v>
      </c>
      <c r="AJ28" s="12">
        <v>55634598</v>
      </c>
      <c r="AK28" s="12">
        <v>70362318</v>
      </c>
      <c r="AL28" s="12"/>
    </row>
    <row r="29" spans="1:38" s="13" customFormat="1" ht="12.75">
      <c r="A29" s="29" t="s">
        <v>97</v>
      </c>
      <c r="B29" s="59" t="s">
        <v>523</v>
      </c>
      <c r="C29" s="131" t="s">
        <v>524</v>
      </c>
      <c r="D29" s="76">
        <v>6370019</v>
      </c>
      <c r="E29" s="77">
        <v>42512560</v>
      </c>
      <c r="F29" s="78">
        <f t="shared" si="0"/>
        <v>48882579</v>
      </c>
      <c r="G29" s="76">
        <v>110663000</v>
      </c>
      <c r="H29" s="77">
        <v>42512560</v>
      </c>
      <c r="I29" s="79">
        <f t="shared" si="1"/>
        <v>153175560</v>
      </c>
      <c r="J29" s="76">
        <v>20831830</v>
      </c>
      <c r="K29" s="77">
        <v>0</v>
      </c>
      <c r="L29" s="77">
        <f t="shared" si="2"/>
        <v>20831830</v>
      </c>
      <c r="M29" s="40">
        <f t="shared" si="3"/>
        <v>0.4261606164437437</v>
      </c>
      <c r="N29" s="104">
        <v>7927527</v>
      </c>
      <c r="O29" s="105">
        <v>0</v>
      </c>
      <c r="P29" s="106">
        <f t="shared" si="4"/>
        <v>7927527</v>
      </c>
      <c r="Q29" s="40">
        <f t="shared" si="5"/>
        <v>0.16217489261358325</v>
      </c>
      <c r="R29" s="104">
        <v>15413625</v>
      </c>
      <c r="S29" s="106">
        <v>0</v>
      </c>
      <c r="T29" s="106">
        <f t="shared" si="6"/>
        <v>15413625</v>
      </c>
      <c r="U29" s="40">
        <f t="shared" si="7"/>
        <v>0.10062718229983948</v>
      </c>
      <c r="V29" s="104">
        <v>38604829</v>
      </c>
      <c r="W29" s="106">
        <v>0</v>
      </c>
      <c r="X29" s="106">
        <f t="shared" si="8"/>
        <v>38604829</v>
      </c>
      <c r="Y29" s="40">
        <f t="shared" si="9"/>
        <v>0.25202995177559656</v>
      </c>
      <c r="Z29" s="76">
        <f t="shared" si="10"/>
        <v>82777811</v>
      </c>
      <c r="AA29" s="77">
        <f t="shared" si="11"/>
        <v>0</v>
      </c>
      <c r="AB29" s="77">
        <f t="shared" si="12"/>
        <v>82777811</v>
      </c>
      <c r="AC29" s="40">
        <f t="shared" si="13"/>
        <v>0.5404113489123199</v>
      </c>
      <c r="AD29" s="76">
        <v>6632391</v>
      </c>
      <c r="AE29" s="77">
        <v>0</v>
      </c>
      <c r="AF29" s="77">
        <f t="shared" si="14"/>
        <v>6632391</v>
      </c>
      <c r="AG29" s="40">
        <f t="shared" si="15"/>
        <v>624.6888075942269</v>
      </c>
      <c r="AH29" s="40">
        <f t="shared" si="16"/>
        <v>4.820650350680471</v>
      </c>
      <c r="AI29" s="12">
        <v>74899</v>
      </c>
      <c r="AJ29" s="12">
        <v>74899</v>
      </c>
      <c r="AK29" s="12">
        <v>46788567</v>
      </c>
      <c r="AL29" s="12"/>
    </row>
    <row r="30" spans="1:38" s="13" customFormat="1" ht="12.75">
      <c r="A30" s="29" t="s">
        <v>116</v>
      </c>
      <c r="B30" s="59" t="s">
        <v>525</v>
      </c>
      <c r="C30" s="131" t="s">
        <v>526</v>
      </c>
      <c r="D30" s="76">
        <v>56062453</v>
      </c>
      <c r="E30" s="77">
        <v>780000</v>
      </c>
      <c r="F30" s="78">
        <f t="shared" si="0"/>
        <v>56842453</v>
      </c>
      <c r="G30" s="76">
        <v>56062453</v>
      </c>
      <c r="H30" s="77">
        <v>780000</v>
      </c>
      <c r="I30" s="79">
        <f t="shared" si="1"/>
        <v>56842453</v>
      </c>
      <c r="J30" s="76">
        <v>20703490</v>
      </c>
      <c r="K30" s="77">
        <v>65001</v>
      </c>
      <c r="L30" s="77">
        <f t="shared" si="2"/>
        <v>20768491</v>
      </c>
      <c r="M30" s="40">
        <f t="shared" si="3"/>
        <v>0.3653693657450005</v>
      </c>
      <c r="N30" s="104">
        <v>20213692</v>
      </c>
      <c r="O30" s="105">
        <v>130000</v>
      </c>
      <c r="P30" s="106">
        <f t="shared" si="4"/>
        <v>20343692</v>
      </c>
      <c r="Q30" s="40">
        <f t="shared" si="5"/>
        <v>0.35789609572268105</v>
      </c>
      <c r="R30" s="104">
        <v>18383314</v>
      </c>
      <c r="S30" s="106">
        <v>34401</v>
      </c>
      <c r="T30" s="106">
        <f t="shared" si="6"/>
        <v>18417715</v>
      </c>
      <c r="U30" s="40">
        <f t="shared" si="7"/>
        <v>0.324013374299663</v>
      </c>
      <c r="V30" s="104">
        <v>14328709</v>
      </c>
      <c r="W30" s="106">
        <v>41603</v>
      </c>
      <c r="X30" s="106">
        <f t="shared" si="8"/>
        <v>14370312</v>
      </c>
      <c r="Y30" s="40">
        <f t="shared" si="9"/>
        <v>0.25280949785893303</v>
      </c>
      <c r="Z30" s="76">
        <f t="shared" si="10"/>
        <v>73629205</v>
      </c>
      <c r="AA30" s="77">
        <f t="shared" si="11"/>
        <v>271005</v>
      </c>
      <c r="AB30" s="77">
        <f t="shared" si="12"/>
        <v>73900210</v>
      </c>
      <c r="AC30" s="40">
        <f t="shared" si="13"/>
        <v>1.3000883336262776</v>
      </c>
      <c r="AD30" s="76">
        <v>27395462</v>
      </c>
      <c r="AE30" s="77">
        <v>153249</v>
      </c>
      <c r="AF30" s="77">
        <f t="shared" si="14"/>
        <v>27548711</v>
      </c>
      <c r="AG30" s="40">
        <f t="shared" si="15"/>
        <v>1.3489561536210386</v>
      </c>
      <c r="AH30" s="40">
        <f t="shared" si="16"/>
        <v>-0.4783671729686373</v>
      </c>
      <c r="AI30" s="12">
        <v>64582300</v>
      </c>
      <c r="AJ30" s="12">
        <v>64582300</v>
      </c>
      <c r="AK30" s="12">
        <v>87118691</v>
      </c>
      <c r="AL30" s="12"/>
    </row>
    <row r="31" spans="1:38" s="55" customFormat="1" ht="12.75">
      <c r="A31" s="60"/>
      <c r="B31" s="61" t="s">
        <v>527</v>
      </c>
      <c r="C31" s="135"/>
      <c r="D31" s="80">
        <f>SUM(D22:D30)</f>
        <v>650084024</v>
      </c>
      <c r="E31" s="81">
        <f>SUM(E22:E30)</f>
        <v>154029430</v>
      </c>
      <c r="F31" s="82">
        <f t="shared" si="0"/>
        <v>804113454</v>
      </c>
      <c r="G31" s="80">
        <f>SUM(G22:G30)</f>
        <v>717903089</v>
      </c>
      <c r="H31" s="81">
        <f>SUM(H22:H30)</f>
        <v>191785516</v>
      </c>
      <c r="I31" s="82">
        <f t="shared" si="1"/>
        <v>909688605</v>
      </c>
      <c r="J31" s="80">
        <f>SUM(J22:J30)</f>
        <v>190395273</v>
      </c>
      <c r="K31" s="81">
        <f>SUM(K22:K30)</f>
        <v>22794796</v>
      </c>
      <c r="L31" s="81">
        <f t="shared" si="2"/>
        <v>213190069</v>
      </c>
      <c r="M31" s="44">
        <f t="shared" si="3"/>
        <v>0.2651243651495974</v>
      </c>
      <c r="N31" s="110">
        <f>SUM(N22:N30)</f>
        <v>128032111</v>
      </c>
      <c r="O31" s="111">
        <f>SUM(O22:O30)</f>
        <v>15390772</v>
      </c>
      <c r="P31" s="112">
        <f t="shared" si="4"/>
        <v>143422883</v>
      </c>
      <c r="Q31" s="44">
        <f t="shared" si="5"/>
        <v>0.1783615014604643</v>
      </c>
      <c r="R31" s="110">
        <f>SUM(R22:R30)</f>
        <v>134495024</v>
      </c>
      <c r="S31" s="112">
        <f>SUM(S22:S30)</f>
        <v>19941203</v>
      </c>
      <c r="T31" s="112">
        <f t="shared" si="6"/>
        <v>154436227</v>
      </c>
      <c r="U31" s="44">
        <f t="shared" si="7"/>
        <v>0.16976823294384347</v>
      </c>
      <c r="V31" s="110">
        <f>SUM(V22:V30)</f>
        <v>195694753</v>
      </c>
      <c r="W31" s="112">
        <f>SUM(W22:W30)</f>
        <v>37582379</v>
      </c>
      <c r="X31" s="112">
        <f t="shared" si="8"/>
        <v>233277132</v>
      </c>
      <c r="Y31" s="44">
        <f t="shared" si="9"/>
        <v>0.256436247214507</v>
      </c>
      <c r="Z31" s="80">
        <f t="shared" si="10"/>
        <v>648617161</v>
      </c>
      <c r="AA31" s="81">
        <f t="shared" si="11"/>
        <v>95709150</v>
      </c>
      <c r="AB31" s="81">
        <f t="shared" si="12"/>
        <v>744326311</v>
      </c>
      <c r="AC31" s="44">
        <f t="shared" si="13"/>
        <v>0.818220990027681</v>
      </c>
      <c r="AD31" s="80">
        <f>SUM(AD22:AD30)</f>
        <v>143733357</v>
      </c>
      <c r="AE31" s="81">
        <f>SUM(AE22:AE30)</f>
        <v>21150113</v>
      </c>
      <c r="AF31" s="81">
        <f t="shared" si="14"/>
        <v>164883470</v>
      </c>
      <c r="AG31" s="44">
        <f t="shared" si="15"/>
        <v>1.0103206439230425</v>
      </c>
      <c r="AH31" s="44">
        <f t="shared" si="16"/>
        <v>0.4147999917760101</v>
      </c>
      <c r="AI31" s="62">
        <f>SUM(AI22:AI30)</f>
        <v>581256651</v>
      </c>
      <c r="AJ31" s="62">
        <f>SUM(AJ22:AJ30)</f>
        <v>583296163</v>
      </c>
      <c r="AK31" s="62">
        <f>SUM(AK22:AK30)</f>
        <v>589316155</v>
      </c>
      <c r="AL31" s="62"/>
    </row>
    <row r="32" spans="1:38" s="13" customFormat="1" ht="12.75">
      <c r="A32" s="29" t="s">
        <v>97</v>
      </c>
      <c r="B32" s="59" t="s">
        <v>528</v>
      </c>
      <c r="C32" s="131" t="s">
        <v>529</v>
      </c>
      <c r="D32" s="76">
        <v>34194356</v>
      </c>
      <c r="E32" s="77">
        <v>14367144</v>
      </c>
      <c r="F32" s="78">
        <f t="shared" si="0"/>
        <v>48561500</v>
      </c>
      <c r="G32" s="76">
        <v>37460963</v>
      </c>
      <c r="H32" s="77">
        <v>16139047</v>
      </c>
      <c r="I32" s="79">
        <f t="shared" si="1"/>
        <v>53600010</v>
      </c>
      <c r="J32" s="76">
        <v>10919772</v>
      </c>
      <c r="K32" s="77">
        <v>2759129</v>
      </c>
      <c r="L32" s="77">
        <f t="shared" si="2"/>
        <v>13678901</v>
      </c>
      <c r="M32" s="40">
        <f t="shared" si="3"/>
        <v>0.28168201146999167</v>
      </c>
      <c r="N32" s="104">
        <v>5343838</v>
      </c>
      <c r="O32" s="105">
        <v>2938543</v>
      </c>
      <c r="P32" s="106">
        <f t="shared" si="4"/>
        <v>8282381</v>
      </c>
      <c r="Q32" s="40">
        <f t="shared" si="5"/>
        <v>0.17055447216416297</v>
      </c>
      <c r="R32" s="104">
        <v>6717333</v>
      </c>
      <c r="S32" s="106">
        <v>1301175</v>
      </c>
      <c r="T32" s="106">
        <f t="shared" si="6"/>
        <v>8018508</v>
      </c>
      <c r="U32" s="40">
        <f t="shared" si="7"/>
        <v>0.1495990019404847</v>
      </c>
      <c r="V32" s="104">
        <v>289170</v>
      </c>
      <c r="W32" s="106">
        <v>3486822</v>
      </c>
      <c r="X32" s="106">
        <f t="shared" si="8"/>
        <v>3775992</v>
      </c>
      <c r="Y32" s="40">
        <f t="shared" si="9"/>
        <v>0.07044759879708978</v>
      </c>
      <c r="Z32" s="76">
        <f t="shared" si="10"/>
        <v>23270113</v>
      </c>
      <c r="AA32" s="77">
        <f t="shared" si="11"/>
        <v>10485669</v>
      </c>
      <c r="AB32" s="77">
        <f t="shared" si="12"/>
        <v>33755782</v>
      </c>
      <c r="AC32" s="40">
        <f t="shared" si="13"/>
        <v>0.629771934744042</v>
      </c>
      <c r="AD32" s="76">
        <v>510365</v>
      </c>
      <c r="AE32" s="77">
        <v>1014145</v>
      </c>
      <c r="AF32" s="77">
        <f t="shared" si="14"/>
        <v>1524510</v>
      </c>
      <c r="AG32" s="40">
        <f t="shared" si="15"/>
        <v>0.5941230378317474</v>
      </c>
      <c r="AH32" s="40">
        <f t="shared" si="16"/>
        <v>1.4768561701792708</v>
      </c>
      <c r="AI32" s="12">
        <v>20421605</v>
      </c>
      <c r="AJ32" s="12">
        <v>20421605</v>
      </c>
      <c r="AK32" s="12">
        <v>12132946</v>
      </c>
      <c r="AL32" s="12"/>
    </row>
    <row r="33" spans="1:38" s="13" customFormat="1" ht="12.75">
      <c r="A33" s="29" t="s">
        <v>97</v>
      </c>
      <c r="B33" s="59" t="s">
        <v>530</v>
      </c>
      <c r="C33" s="131" t="s">
        <v>531</v>
      </c>
      <c r="D33" s="76">
        <v>153488032</v>
      </c>
      <c r="E33" s="77">
        <v>24968255</v>
      </c>
      <c r="F33" s="78">
        <f t="shared" si="0"/>
        <v>178456287</v>
      </c>
      <c r="G33" s="76">
        <v>120602152</v>
      </c>
      <c r="H33" s="77">
        <v>20234850</v>
      </c>
      <c r="I33" s="79">
        <f t="shared" si="1"/>
        <v>140837002</v>
      </c>
      <c r="J33" s="76">
        <v>46179413</v>
      </c>
      <c r="K33" s="77">
        <v>4436112</v>
      </c>
      <c r="L33" s="77">
        <f t="shared" si="2"/>
        <v>50615525</v>
      </c>
      <c r="M33" s="40">
        <f t="shared" si="3"/>
        <v>0.28362982246739227</v>
      </c>
      <c r="N33" s="104">
        <v>40283660</v>
      </c>
      <c r="O33" s="105">
        <v>3123069</v>
      </c>
      <c r="P33" s="106">
        <f t="shared" si="4"/>
        <v>43406729</v>
      </c>
      <c r="Q33" s="40">
        <f t="shared" si="5"/>
        <v>0.24323451826608944</v>
      </c>
      <c r="R33" s="104">
        <v>38596613</v>
      </c>
      <c r="S33" s="106">
        <v>1736732</v>
      </c>
      <c r="T33" s="106">
        <f t="shared" si="6"/>
        <v>40333345</v>
      </c>
      <c r="U33" s="40">
        <f t="shared" si="7"/>
        <v>0.2863831551881515</v>
      </c>
      <c r="V33" s="104">
        <v>33910955</v>
      </c>
      <c r="W33" s="106">
        <v>7713200</v>
      </c>
      <c r="X33" s="106">
        <f t="shared" si="8"/>
        <v>41624155</v>
      </c>
      <c r="Y33" s="40">
        <f t="shared" si="9"/>
        <v>0.29554843122832164</v>
      </c>
      <c r="Z33" s="76">
        <f t="shared" si="10"/>
        <v>158970641</v>
      </c>
      <c r="AA33" s="77">
        <f t="shared" si="11"/>
        <v>17009113</v>
      </c>
      <c r="AB33" s="77">
        <f t="shared" si="12"/>
        <v>175979754</v>
      </c>
      <c r="AC33" s="40">
        <f t="shared" si="13"/>
        <v>1.24952783360157</v>
      </c>
      <c r="AD33" s="76">
        <v>34875560</v>
      </c>
      <c r="AE33" s="77">
        <v>0</v>
      </c>
      <c r="AF33" s="77">
        <f t="shared" si="14"/>
        <v>34875560</v>
      </c>
      <c r="AG33" s="40">
        <f t="shared" si="15"/>
        <v>0.9419972438267041</v>
      </c>
      <c r="AH33" s="40">
        <f t="shared" si="16"/>
        <v>0.1935049931814714</v>
      </c>
      <c r="AI33" s="12">
        <v>211343750</v>
      </c>
      <c r="AJ33" s="12">
        <v>211343750</v>
      </c>
      <c r="AK33" s="12">
        <v>199085230</v>
      </c>
      <c r="AL33" s="12"/>
    </row>
    <row r="34" spans="1:38" s="13" customFormat="1" ht="12.75">
      <c r="A34" s="29" t="s">
        <v>97</v>
      </c>
      <c r="B34" s="59" t="s">
        <v>532</v>
      </c>
      <c r="C34" s="131" t="s">
        <v>533</v>
      </c>
      <c r="D34" s="76">
        <v>369627872</v>
      </c>
      <c r="E34" s="77">
        <v>154276870</v>
      </c>
      <c r="F34" s="78">
        <f t="shared" si="0"/>
        <v>523904742</v>
      </c>
      <c r="G34" s="76">
        <v>413857692</v>
      </c>
      <c r="H34" s="77">
        <v>106335799</v>
      </c>
      <c r="I34" s="79">
        <f t="shared" si="1"/>
        <v>520193491</v>
      </c>
      <c r="J34" s="76">
        <v>93189037</v>
      </c>
      <c r="K34" s="77">
        <v>7786953</v>
      </c>
      <c r="L34" s="77">
        <f t="shared" si="2"/>
        <v>100975990</v>
      </c>
      <c r="M34" s="40">
        <f t="shared" si="3"/>
        <v>0.19273730872243183</v>
      </c>
      <c r="N34" s="104">
        <v>86638598</v>
      </c>
      <c r="O34" s="105">
        <v>4927556</v>
      </c>
      <c r="P34" s="106">
        <f t="shared" si="4"/>
        <v>91566154</v>
      </c>
      <c r="Q34" s="40">
        <f t="shared" si="5"/>
        <v>0.17477634130671793</v>
      </c>
      <c r="R34" s="104">
        <v>99247108</v>
      </c>
      <c r="S34" s="106">
        <v>5924159</v>
      </c>
      <c r="T34" s="106">
        <f t="shared" si="6"/>
        <v>105171267</v>
      </c>
      <c r="U34" s="40">
        <f t="shared" si="7"/>
        <v>0.2021772067886178</v>
      </c>
      <c r="V34" s="104">
        <v>75799298</v>
      </c>
      <c r="W34" s="106">
        <v>21491797</v>
      </c>
      <c r="X34" s="106">
        <f t="shared" si="8"/>
        <v>97291095</v>
      </c>
      <c r="Y34" s="40">
        <f t="shared" si="9"/>
        <v>0.18702866660821021</v>
      </c>
      <c r="Z34" s="76">
        <f t="shared" si="10"/>
        <v>354874041</v>
      </c>
      <c r="AA34" s="77">
        <f t="shared" si="11"/>
        <v>40130465</v>
      </c>
      <c r="AB34" s="77">
        <f t="shared" si="12"/>
        <v>395004506</v>
      </c>
      <c r="AC34" s="40">
        <f t="shared" si="13"/>
        <v>0.7593415004879406</v>
      </c>
      <c r="AD34" s="76">
        <v>72050022</v>
      </c>
      <c r="AE34" s="77">
        <v>6417149</v>
      </c>
      <c r="AF34" s="77">
        <f t="shared" si="14"/>
        <v>78467171</v>
      </c>
      <c r="AG34" s="40">
        <f t="shared" si="15"/>
        <v>0.9649086983023697</v>
      </c>
      <c r="AH34" s="40">
        <f t="shared" si="16"/>
        <v>0.2398955354207939</v>
      </c>
      <c r="AI34" s="12">
        <v>347424701</v>
      </c>
      <c r="AJ34" s="12">
        <v>347424701</v>
      </c>
      <c r="AK34" s="12">
        <v>335233116</v>
      </c>
      <c r="AL34" s="12"/>
    </row>
    <row r="35" spans="1:38" s="13" customFormat="1" ht="12.75">
      <c r="A35" s="29" t="s">
        <v>97</v>
      </c>
      <c r="B35" s="59" t="s">
        <v>534</v>
      </c>
      <c r="C35" s="131" t="s">
        <v>535</v>
      </c>
      <c r="D35" s="76">
        <v>36159246</v>
      </c>
      <c r="E35" s="77">
        <v>17079000</v>
      </c>
      <c r="F35" s="78">
        <f t="shared" si="0"/>
        <v>53238246</v>
      </c>
      <c r="G35" s="76">
        <v>36159246</v>
      </c>
      <c r="H35" s="77">
        <v>17079000</v>
      </c>
      <c r="I35" s="79">
        <f t="shared" si="1"/>
        <v>53238246</v>
      </c>
      <c r="J35" s="76">
        <v>15327102</v>
      </c>
      <c r="K35" s="77">
        <v>1133551</v>
      </c>
      <c r="L35" s="77">
        <f t="shared" si="2"/>
        <v>16460653</v>
      </c>
      <c r="M35" s="40">
        <f t="shared" si="3"/>
        <v>0.30918849204761556</v>
      </c>
      <c r="N35" s="104">
        <v>7804623</v>
      </c>
      <c r="O35" s="105">
        <v>2296049</v>
      </c>
      <c r="P35" s="106">
        <f t="shared" si="4"/>
        <v>10100672</v>
      </c>
      <c r="Q35" s="40">
        <f t="shared" si="5"/>
        <v>0.18972585986397825</v>
      </c>
      <c r="R35" s="104">
        <v>6347727</v>
      </c>
      <c r="S35" s="106">
        <v>3036258</v>
      </c>
      <c r="T35" s="106">
        <f t="shared" si="6"/>
        <v>9383985</v>
      </c>
      <c r="U35" s="40">
        <f t="shared" si="7"/>
        <v>0.17626397759234969</v>
      </c>
      <c r="V35" s="104">
        <v>9880176</v>
      </c>
      <c r="W35" s="106">
        <v>5632357</v>
      </c>
      <c r="X35" s="106">
        <f t="shared" si="8"/>
        <v>15512533</v>
      </c>
      <c r="Y35" s="40">
        <f t="shared" si="9"/>
        <v>0.2913794906015499</v>
      </c>
      <c r="Z35" s="76">
        <f t="shared" si="10"/>
        <v>39359628</v>
      </c>
      <c r="AA35" s="77">
        <f t="shared" si="11"/>
        <v>12098215</v>
      </c>
      <c r="AB35" s="77">
        <f t="shared" si="12"/>
        <v>51457843</v>
      </c>
      <c r="AC35" s="40">
        <f t="shared" si="13"/>
        <v>0.9665578201054933</v>
      </c>
      <c r="AD35" s="76">
        <v>5874673</v>
      </c>
      <c r="AE35" s="77">
        <v>1580321</v>
      </c>
      <c r="AF35" s="77">
        <f t="shared" si="14"/>
        <v>7454994</v>
      </c>
      <c r="AG35" s="40">
        <f t="shared" si="15"/>
        <v>1.6583883089574045</v>
      </c>
      <c r="AH35" s="40">
        <f t="shared" si="16"/>
        <v>1.0808243440571514</v>
      </c>
      <c r="AI35" s="12">
        <v>21269275</v>
      </c>
      <c r="AJ35" s="12">
        <v>21269275</v>
      </c>
      <c r="AK35" s="12">
        <v>35272717</v>
      </c>
      <c r="AL35" s="12"/>
    </row>
    <row r="36" spans="1:38" s="13" customFormat="1" ht="12.75">
      <c r="A36" s="29" t="s">
        <v>97</v>
      </c>
      <c r="B36" s="59" t="s">
        <v>536</v>
      </c>
      <c r="C36" s="131" t="s">
        <v>537</v>
      </c>
      <c r="D36" s="76">
        <v>100501864</v>
      </c>
      <c r="E36" s="77">
        <v>68862100</v>
      </c>
      <c r="F36" s="78">
        <f t="shared" si="0"/>
        <v>169363964</v>
      </c>
      <c r="G36" s="76">
        <v>100501864</v>
      </c>
      <c r="H36" s="77">
        <v>68862100</v>
      </c>
      <c r="I36" s="79">
        <f t="shared" si="1"/>
        <v>169363964</v>
      </c>
      <c r="J36" s="76">
        <v>69746065</v>
      </c>
      <c r="K36" s="77">
        <v>135458880</v>
      </c>
      <c r="L36" s="77">
        <f t="shared" si="2"/>
        <v>205204945</v>
      </c>
      <c r="M36" s="40">
        <f t="shared" si="3"/>
        <v>1.2116210565312464</v>
      </c>
      <c r="N36" s="104">
        <v>89790770</v>
      </c>
      <c r="O36" s="105">
        <v>21391089</v>
      </c>
      <c r="P36" s="106">
        <f t="shared" si="4"/>
        <v>111181859</v>
      </c>
      <c r="Q36" s="40">
        <f t="shared" si="5"/>
        <v>0.656467033329475</v>
      </c>
      <c r="R36" s="104">
        <v>11642560</v>
      </c>
      <c r="S36" s="106">
        <v>7608091</v>
      </c>
      <c r="T36" s="106">
        <f t="shared" si="6"/>
        <v>19250651</v>
      </c>
      <c r="U36" s="40">
        <f t="shared" si="7"/>
        <v>0.11366438612643714</v>
      </c>
      <c r="V36" s="104">
        <v>24357812</v>
      </c>
      <c r="W36" s="106">
        <v>5748094</v>
      </c>
      <c r="X36" s="106">
        <f t="shared" si="8"/>
        <v>30105906</v>
      </c>
      <c r="Y36" s="40">
        <f t="shared" si="9"/>
        <v>0.1777586287482029</v>
      </c>
      <c r="Z36" s="76">
        <f t="shared" si="10"/>
        <v>195537207</v>
      </c>
      <c r="AA36" s="77">
        <f t="shared" si="11"/>
        <v>170206154</v>
      </c>
      <c r="AB36" s="77">
        <f t="shared" si="12"/>
        <v>365743361</v>
      </c>
      <c r="AC36" s="40">
        <f t="shared" si="13"/>
        <v>2.1595111047353615</v>
      </c>
      <c r="AD36" s="76">
        <v>163311612</v>
      </c>
      <c r="AE36" s="77">
        <v>22477124</v>
      </c>
      <c r="AF36" s="77">
        <f t="shared" si="14"/>
        <v>185788736</v>
      </c>
      <c r="AG36" s="40">
        <f t="shared" si="15"/>
        <v>2.6839900850865512</v>
      </c>
      <c r="AH36" s="40">
        <f t="shared" si="16"/>
        <v>-0.8379562364857254</v>
      </c>
      <c r="AI36" s="12">
        <v>149975288</v>
      </c>
      <c r="AJ36" s="12">
        <v>149975288</v>
      </c>
      <c r="AK36" s="12">
        <v>402532186</v>
      </c>
      <c r="AL36" s="12"/>
    </row>
    <row r="37" spans="1:38" s="13" customFormat="1" ht="12.75">
      <c r="A37" s="29" t="s">
        <v>97</v>
      </c>
      <c r="B37" s="59" t="s">
        <v>538</v>
      </c>
      <c r="C37" s="131" t="s">
        <v>539</v>
      </c>
      <c r="D37" s="76">
        <v>61111977</v>
      </c>
      <c r="E37" s="77">
        <v>15157000</v>
      </c>
      <c r="F37" s="78">
        <f t="shared" si="0"/>
        <v>76268977</v>
      </c>
      <c r="G37" s="76">
        <v>61111977</v>
      </c>
      <c r="H37" s="77">
        <v>15157000</v>
      </c>
      <c r="I37" s="79">
        <f t="shared" si="1"/>
        <v>76268977</v>
      </c>
      <c r="J37" s="76">
        <v>18794297</v>
      </c>
      <c r="K37" s="77">
        <v>0</v>
      </c>
      <c r="L37" s="77">
        <f t="shared" si="2"/>
        <v>18794297</v>
      </c>
      <c r="M37" s="40">
        <f t="shared" si="3"/>
        <v>0.24642125460788597</v>
      </c>
      <c r="N37" s="104">
        <v>3551818</v>
      </c>
      <c r="O37" s="105">
        <v>0</v>
      </c>
      <c r="P37" s="106">
        <f t="shared" si="4"/>
        <v>3551818</v>
      </c>
      <c r="Q37" s="40">
        <f t="shared" si="5"/>
        <v>0.04656962948382014</v>
      </c>
      <c r="R37" s="104">
        <v>15896677</v>
      </c>
      <c r="S37" s="106">
        <v>5627000</v>
      </c>
      <c r="T37" s="106">
        <f t="shared" si="6"/>
        <v>21523677</v>
      </c>
      <c r="U37" s="40">
        <f t="shared" si="7"/>
        <v>0.28220749571611536</v>
      </c>
      <c r="V37" s="104">
        <v>6785975</v>
      </c>
      <c r="W37" s="106">
        <v>0</v>
      </c>
      <c r="X37" s="106">
        <f t="shared" si="8"/>
        <v>6785975</v>
      </c>
      <c r="Y37" s="40">
        <f t="shared" si="9"/>
        <v>0.08897424964805808</v>
      </c>
      <c r="Z37" s="76">
        <f t="shared" si="10"/>
        <v>45028767</v>
      </c>
      <c r="AA37" s="77">
        <f t="shared" si="11"/>
        <v>5627000</v>
      </c>
      <c r="AB37" s="77">
        <f t="shared" si="12"/>
        <v>50655767</v>
      </c>
      <c r="AC37" s="40">
        <f t="shared" si="13"/>
        <v>0.6641726294558795</v>
      </c>
      <c r="AD37" s="76">
        <v>8737625</v>
      </c>
      <c r="AE37" s="77">
        <v>0</v>
      </c>
      <c r="AF37" s="77">
        <f t="shared" si="14"/>
        <v>8737625</v>
      </c>
      <c r="AG37" s="40">
        <f t="shared" si="15"/>
        <v>0.835447772936424</v>
      </c>
      <c r="AH37" s="40">
        <f t="shared" si="16"/>
        <v>-0.22336161142186806</v>
      </c>
      <c r="AI37" s="12">
        <v>68002100</v>
      </c>
      <c r="AJ37" s="12">
        <v>68002100</v>
      </c>
      <c r="AK37" s="12">
        <v>56812203</v>
      </c>
      <c r="AL37" s="12"/>
    </row>
    <row r="38" spans="1:38" s="13" customFormat="1" ht="12.75">
      <c r="A38" s="29" t="s">
        <v>116</v>
      </c>
      <c r="B38" s="59" t="s">
        <v>540</v>
      </c>
      <c r="C38" s="131" t="s">
        <v>541</v>
      </c>
      <c r="D38" s="76">
        <v>89474000</v>
      </c>
      <c r="E38" s="77">
        <v>19139000</v>
      </c>
      <c r="F38" s="78">
        <f t="shared" si="0"/>
        <v>108613000</v>
      </c>
      <c r="G38" s="76">
        <v>88922</v>
      </c>
      <c r="H38" s="77">
        <v>16689</v>
      </c>
      <c r="I38" s="79">
        <f t="shared" si="1"/>
        <v>105611</v>
      </c>
      <c r="J38" s="76">
        <v>23374363</v>
      </c>
      <c r="K38" s="77">
        <v>0</v>
      </c>
      <c r="L38" s="77">
        <f t="shared" si="2"/>
        <v>23374363</v>
      </c>
      <c r="M38" s="40">
        <f t="shared" si="3"/>
        <v>0.21520778359864842</v>
      </c>
      <c r="N38" s="104">
        <v>15665215</v>
      </c>
      <c r="O38" s="105">
        <v>2787168</v>
      </c>
      <c r="P38" s="106">
        <f t="shared" si="4"/>
        <v>18452383</v>
      </c>
      <c r="Q38" s="40">
        <f t="shared" si="5"/>
        <v>0.16989110879913086</v>
      </c>
      <c r="R38" s="104">
        <v>22686023</v>
      </c>
      <c r="S38" s="106">
        <v>2694152</v>
      </c>
      <c r="T38" s="106">
        <f t="shared" si="6"/>
        <v>25380175</v>
      </c>
      <c r="U38" s="40">
        <f t="shared" si="7"/>
        <v>240.3175332115026</v>
      </c>
      <c r="V38" s="104">
        <v>6514222</v>
      </c>
      <c r="W38" s="106">
        <v>3277642</v>
      </c>
      <c r="X38" s="106">
        <f t="shared" si="8"/>
        <v>9791864</v>
      </c>
      <c r="Y38" s="40">
        <f t="shared" si="9"/>
        <v>92.71632689776634</v>
      </c>
      <c r="Z38" s="76">
        <f t="shared" si="10"/>
        <v>68239823</v>
      </c>
      <c r="AA38" s="77">
        <f t="shared" si="11"/>
        <v>8758962</v>
      </c>
      <c r="AB38" s="77">
        <f t="shared" si="12"/>
        <v>76998785</v>
      </c>
      <c r="AC38" s="40">
        <f t="shared" si="13"/>
        <v>729.0792152332617</v>
      </c>
      <c r="AD38" s="76">
        <v>1899302</v>
      </c>
      <c r="AE38" s="77">
        <v>0</v>
      </c>
      <c r="AF38" s="77">
        <f t="shared" si="14"/>
        <v>1899302</v>
      </c>
      <c r="AG38" s="40">
        <f t="shared" si="15"/>
        <v>0.4996140359989429</v>
      </c>
      <c r="AH38" s="40">
        <f t="shared" si="16"/>
        <v>4.155506601899013</v>
      </c>
      <c r="AI38" s="12">
        <v>110628193</v>
      </c>
      <c r="AJ38" s="12">
        <v>110628193</v>
      </c>
      <c r="AK38" s="12">
        <v>55271398</v>
      </c>
      <c r="AL38" s="12"/>
    </row>
    <row r="39" spans="1:38" s="55" customFormat="1" ht="12.75">
      <c r="A39" s="60"/>
      <c r="B39" s="61" t="s">
        <v>542</v>
      </c>
      <c r="C39" s="135"/>
      <c r="D39" s="80">
        <f>SUM(D32:D38)</f>
        <v>844557347</v>
      </c>
      <c r="E39" s="81">
        <f>SUM(E32:E38)</f>
        <v>313849369</v>
      </c>
      <c r="F39" s="89">
        <f t="shared" si="0"/>
        <v>1158406716</v>
      </c>
      <c r="G39" s="80">
        <f>SUM(G32:G38)</f>
        <v>769782816</v>
      </c>
      <c r="H39" s="81">
        <f>SUM(H32:H38)</f>
        <v>243824485</v>
      </c>
      <c r="I39" s="82">
        <f t="shared" si="1"/>
        <v>1013607301</v>
      </c>
      <c r="J39" s="80">
        <f>SUM(J32:J38)</f>
        <v>277530049</v>
      </c>
      <c r="K39" s="81">
        <f>SUM(K32:K38)</f>
        <v>151574625</v>
      </c>
      <c r="L39" s="81">
        <f t="shared" si="2"/>
        <v>429104674</v>
      </c>
      <c r="M39" s="44">
        <f t="shared" si="3"/>
        <v>0.370426611028039</v>
      </c>
      <c r="N39" s="110">
        <f>SUM(N32:N38)</f>
        <v>249078522</v>
      </c>
      <c r="O39" s="111">
        <f>SUM(O32:O38)</f>
        <v>37463474</v>
      </c>
      <c r="P39" s="112">
        <f t="shared" si="4"/>
        <v>286541996</v>
      </c>
      <c r="Q39" s="44">
        <f t="shared" si="5"/>
        <v>0.24735871438093424</v>
      </c>
      <c r="R39" s="110">
        <f>SUM(R32:R38)</f>
        <v>201134041</v>
      </c>
      <c r="S39" s="112">
        <f>SUM(S32:S38)</f>
        <v>27927567</v>
      </c>
      <c r="T39" s="112">
        <f t="shared" si="6"/>
        <v>229061608</v>
      </c>
      <c r="U39" s="44">
        <f t="shared" si="7"/>
        <v>0.22598654111312483</v>
      </c>
      <c r="V39" s="110">
        <f>SUM(V32:V38)</f>
        <v>157537608</v>
      </c>
      <c r="W39" s="112">
        <f>SUM(W32:W38)</f>
        <v>47349912</v>
      </c>
      <c r="X39" s="112">
        <f t="shared" si="8"/>
        <v>204887520</v>
      </c>
      <c r="Y39" s="44">
        <f t="shared" si="9"/>
        <v>0.20213698125286098</v>
      </c>
      <c r="Z39" s="80">
        <f t="shared" si="10"/>
        <v>885280220</v>
      </c>
      <c r="AA39" s="81">
        <f t="shared" si="11"/>
        <v>264315578</v>
      </c>
      <c r="AB39" s="81">
        <f t="shared" si="12"/>
        <v>1149595798</v>
      </c>
      <c r="AC39" s="44">
        <f t="shared" si="13"/>
        <v>1.1341629020093256</v>
      </c>
      <c r="AD39" s="80">
        <f>SUM(AD32:AD38)</f>
        <v>287259159</v>
      </c>
      <c r="AE39" s="81">
        <f>SUM(AE32:AE38)</f>
        <v>31488739</v>
      </c>
      <c r="AF39" s="81">
        <f t="shared" si="14"/>
        <v>318747898</v>
      </c>
      <c r="AG39" s="44">
        <f t="shared" si="15"/>
        <v>1.1800464981934438</v>
      </c>
      <c r="AH39" s="44">
        <f t="shared" si="16"/>
        <v>-0.35721138465358604</v>
      </c>
      <c r="AI39" s="62">
        <f>SUM(AI32:AI38)</f>
        <v>929064912</v>
      </c>
      <c r="AJ39" s="62">
        <f>SUM(AJ32:AJ38)</f>
        <v>929064912</v>
      </c>
      <c r="AK39" s="62">
        <f>SUM(AK32:AK38)</f>
        <v>1096339796</v>
      </c>
      <c r="AL39" s="62"/>
    </row>
    <row r="40" spans="1:38" s="13" customFormat="1" ht="12.75">
      <c r="A40" s="29" t="s">
        <v>97</v>
      </c>
      <c r="B40" s="59" t="s">
        <v>85</v>
      </c>
      <c r="C40" s="131" t="s">
        <v>86</v>
      </c>
      <c r="D40" s="76">
        <v>1198854050</v>
      </c>
      <c r="E40" s="77">
        <v>246419000</v>
      </c>
      <c r="F40" s="78">
        <f t="shared" si="0"/>
        <v>1445273050</v>
      </c>
      <c r="G40" s="76">
        <v>1367343793</v>
      </c>
      <c r="H40" s="77">
        <v>177404696</v>
      </c>
      <c r="I40" s="79">
        <f t="shared" si="1"/>
        <v>1544748489</v>
      </c>
      <c r="J40" s="76">
        <v>382022560</v>
      </c>
      <c r="K40" s="77">
        <v>21587734</v>
      </c>
      <c r="L40" s="77">
        <f t="shared" si="2"/>
        <v>403610294</v>
      </c>
      <c r="M40" s="40">
        <f t="shared" si="3"/>
        <v>0.27926231240525795</v>
      </c>
      <c r="N40" s="104">
        <v>300847165</v>
      </c>
      <c r="O40" s="105">
        <v>28735083</v>
      </c>
      <c r="P40" s="106">
        <f t="shared" si="4"/>
        <v>329582248</v>
      </c>
      <c r="Q40" s="40">
        <f t="shared" si="5"/>
        <v>0.22804150952652166</v>
      </c>
      <c r="R40" s="104">
        <v>304271085</v>
      </c>
      <c r="S40" s="106">
        <v>29059913</v>
      </c>
      <c r="T40" s="106">
        <f t="shared" si="6"/>
        <v>333330998</v>
      </c>
      <c r="U40" s="40">
        <f t="shared" si="7"/>
        <v>0.2157833462040046</v>
      </c>
      <c r="V40" s="104">
        <v>273187662</v>
      </c>
      <c r="W40" s="106">
        <v>45954438</v>
      </c>
      <c r="X40" s="106">
        <f t="shared" si="8"/>
        <v>319142100</v>
      </c>
      <c r="Y40" s="40">
        <f t="shared" si="9"/>
        <v>0.20659809818399505</v>
      </c>
      <c r="Z40" s="76">
        <f t="shared" si="10"/>
        <v>1260328472</v>
      </c>
      <c r="AA40" s="77">
        <f t="shared" si="11"/>
        <v>125337168</v>
      </c>
      <c r="AB40" s="77">
        <f t="shared" si="12"/>
        <v>1385665640</v>
      </c>
      <c r="AC40" s="40">
        <f t="shared" si="13"/>
        <v>0.8970169900583732</v>
      </c>
      <c r="AD40" s="76">
        <v>203758653</v>
      </c>
      <c r="AE40" s="77">
        <v>36151101</v>
      </c>
      <c r="AF40" s="77">
        <f t="shared" si="14"/>
        <v>239909754</v>
      </c>
      <c r="AG40" s="40">
        <f t="shared" si="15"/>
        <v>0.9389945549552721</v>
      </c>
      <c r="AH40" s="40">
        <f t="shared" si="16"/>
        <v>0.3302589606256692</v>
      </c>
      <c r="AI40" s="12">
        <v>1323102601</v>
      </c>
      <c r="AJ40" s="12">
        <v>1157366985</v>
      </c>
      <c r="AK40" s="12">
        <v>1086761297</v>
      </c>
      <c r="AL40" s="12"/>
    </row>
    <row r="41" spans="1:38" s="13" customFormat="1" ht="12.75">
      <c r="A41" s="29" t="s">
        <v>97</v>
      </c>
      <c r="B41" s="59" t="s">
        <v>543</v>
      </c>
      <c r="C41" s="131" t="s">
        <v>544</v>
      </c>
      <c r="D41" s="76">
        <v>72188000</v>
      </c>
      <c r="E41" s="77">
        <v>0</v>
      </c>
      <c r="F41" s="78">
        <f t="shared" si="0"/>
        <v>72188000</v>
      </c>
      <c r="G41" s="76">
        <v>72188000</v>
      </c>
      <c r="H41" s="77">
        <v>0</v>
      </c>
      <c r="I41" s="79">
        <f t="shared" si="1"/>
        <v>72188000</v>
      </c>
      <c r="J41" s="76">
        <v>20878153</v>
      </c>
      <c r="K41" s="77">
        <v>2782234</v>
      </c>
      <c r="L41" s="77">
        <f t="shared" si="2"/>
        <v>23660387</v>
      </c>
      <c r="M41" s="40">
        <f t="shared" si="3"/>
        <v>0.3277606665927855</v>
      </c>
      <c r="N41" s="104">
        <v>13260484</v>
      </c>
      <c r="O41" s="105">
        <v>2683705</v>
      </c>
      <c r="P41" s="106">
        <f t="shared" si="4"/>
        <v>15944189</v>
      </c>
      <c r="Q41" s="40">
        <f t="shared" si="5"/>
        <v>0.22087035241314346</v>
      </c>
      <c r="R41" s="104">
        <v>13945278</v>
      </c>
      <c r="S41" s="106">
        <v>204053</v>
      </c>
      <c r="T41" s="106">
        <f t="shared" si="6"/>
        <v>14149331</v>
      </c>
      <c r="U41" s="40">
        <f t="shared" si="7"/>
        <v>0.19600669086274727</v>
      </c>
      <c r="V41" s="104">
        <v>10949253</v>
      </c>
      <c r="W41" s="106">
        <v>3477278</v>
      </c>
      <c r="X41" s="106">
        <f t="shared" si="8"/>
        <v>14426531</v>
      </c>
      <c r="Y41" s="40">
        <f t="shared" si="9"/>
        <v>0.19984666426552888</v>
      </c>
      <c r="Z41" s="76">
        <f t="shared" si="10"/>
        <v>59033168</v>
      </c>
      <c r="AA41" s="77">
        <f t="shared" si="11"/>
        <v>9147270</v>
      </c>
      <c r="AB41" s="77">
        <f t="shared" si="12"/>
        <v>68180438</v>
      </c>
      <c r="AC41" s="40">
        <f t="shared" si="13"/>
        <v>0.9444843741342052</v>
      </c>
      <c r="AD41" s="76">
        <v>2970507</v>
      </c>
      <c r="AE41" s="77">
        <v>0</v>
      </c>
      <c r="AF41" s="77">
        <f t="shared" si="14"/>
        <v>2970507</v>
      </c>
      <c r="AG41" s="40">
        <f t="shared" si="15"/>
        <v>0.9078407266145231</v>
      </c>
      <c r="AH41" s="40">
        <f t="shared" si="16"/>
        <v>3.856588791071692</v>
      </c>
      <c r="AI41" s="12">
        <v>0</v>
      </c>
      <c r="AJ41" s="12">
        <v>89205814</v>
      </c>
      <c r="AK41" s="12">
        <v>80984671</v>
      </c>
      <c r="AL41" s="12"/>
    </row>
    <row r="42" spans="1:38" s="13" customFormat="1" ht="12.75">
      <c r="A42" s="29" t="s">
        <v>97</v>
      </c>
      <c r="B42" s="59" t="s">
        <v>545</v>
      </c>
      <c r="C42" s="131" t="s">
        <v>546</v>
      </c>
      <c r="D42" s="76">
        <v>68494124</v>
      </c>
      <c r="E42" s="77">
        <v>40403267</v>
      </c>
      <c r="F42" s="78">
        <f t="shared" si="0"/>
        <v>108897391</v>
      </c>
      <c r="G42" s="76">
        <v>68494124</v>
      </c>
      <c r="H42" s="77">
        <v>40403267</v>
      </c>
      <c r="I42" s="79">
        <f t="shared" si="1"/>
        <v>108897391</v>
      </c>
      <c r="J42" s="76">
        <v>22483204</v>
      </c>
      <c r="K42" s="77">
        <v>324600</v>
      </c>
      <c r="L42" s="77">
        <f t="shared" si="2"/>
        <v>22807804</v>
      </c>
      <c r="M42" s="40">
        <f t="shared" si="3"/>
        <v>0.20944307104657814</v>
      </c>
      <c r="N42" s="104">
        <v>13956110</v>
      </c>
      <c r="O42" s="105">
        <v>5356636</v>
      </c>
      <c r="P42" s="106">
        <f t="shared" si="4"/>
        <v>19312746</v>
      </c>
      <c r="Q42" s="40">
        <f t="shared" si="5"/>
        <v>0.1773481056125578</v>
      </c>
      <c r="R42" s="104">
        <v>16839550</v>
      </c>
      <c r="S42" s="106">
        <v>2909211</v>
      </c>
      <c r="T42" s="106">
        <f t="shared" si="6"/>
        <v>19748761</v>
      </c>
      <c r="U42" s="40">
        <f t="shared" si="7"/>
        <v>0.18135201237282167</v>
      </c>
      <c r="V42" s="104">
        <v>11431571</v>
      </c>
      <c r="W42" s="106">
        <v>2556516</v>
      </c>
      <c r="X42" s="106">
        <f t="shared" si="8"/>
        <v>13988087</v>
      </c>
      <c r="Y42" s="40">
        <f t="shared" si="9"/>
        <v>0.12845199385906317</v>
      </c>
      <c r="Z42" s="76">
        <f t="shared" si="10"/>
        <v>64710435</v>
      </c>
      <c r="AA42" s="77">
        <f t="shared" si="11"/>
        <v>11146963</v>
      </c>
      <c r="AB42" s="77">
        <f t="shared" si="12"/>
        <v>75857398</v>
      </c>
      <c r="AC42" s="40">
        <f t="shared" si="13"/>
        <v>0.6965951828910207</v>
      </c>
      <c r="AD42" s="76">
        <v>16255441</v>
      </c>
      <c r="AE42" s="77">
        <v>11547461</v>
      </c>
      <c r="AF42" s="77">
        <f t="shared" si="14"/>
        <v>27802902</v>
      </c>
      <c r="AG42" s="40">
        <f t="shared" si="15"/>
        <v>0.8244549168784606</v>
      </c>
      <c r="AH42" s="40">
        <f t="shared" si="16"/>
        <v>-0.4968839224049346</v>
      </c>
      <c r="AI42" s="12">
        <v>92667720</v>
      </c>
      <c r="AJ42" s="12">
        <v>150893500</v>
      </c>
      <c r="AK42" s="12">
        <v>124404888</v>
      </c>
      <c r="AL42" s="12"/>
    </row>
    <row r="43" spans="1:38" s="13" customFormat="1" ht="12.75">
      <c r="A43" s="29" t="s">
        <v>97</v>
      </c>
      <c r="B43" s="59" t="s">
        <v>547</v>
      </c>
      <c r="C43" s="131" t="s">
        <v>548</v>
      </c>
      <c r="D43" s="76">
        <v>161939972</v>
      </c>
      <c r="E43" s="77">
        <v>45798477</v>
      </c>
      <c r="F43" s="79">
        <f t="shared" si="0"/>
        <v>207738449</v>
      </c>
      <c r="G43" s="76">
        <v>161939972</v>
      </c>
      <c r="H43" s="77">
        <v>45798477</v>
      </c>
      <c r="I43" s="78">
        <f t="shared" si="1"/>
        <v>207738449</v>
      </c>
      <c r="J43" s="76">
        <v>52847256</v>
      </c>
      <c r="K43" s="90">
        <v>9102980</v>
      </c>
      <c r="L43" s="77">
        <f t="shared" si="2"/>
        <v>61950236</v>
      </c>
      <c r="M43" s="40">
        <f t="shared" si="3"/>
        <v>0.2982126625967059</v>
      </c>
      <c r="N43" s="104">
        <v>59321678</v>
      </c>
      <c r="O43" s="105">
        <v>5548515</v>
      </c>
      <c r="P43" s="106">
        <f t="shared" si="4"/>
        <v>64870193</v>
      </c>
      <c r="Q43" s="40">
        <f t="shared" si="5"/>
        <v>0.31226859212759406</v>
      </c>
      <c r="R43" s="104">
        <v>36321260</v>
      </c>
      <c r="S43" s="106">
        <v>3332415</v>
      </c>
      <c r="T43" s="106">
        <f t="shared" si="6"/>
        <v>39653675</v>
      </c>
      <c r="U43" s="40">
        <f t="shared" si="7"/>
        <v>0.19088269499884444</v>
      </c>
      <c r="V43" s="104">
        <v>25975820</v>
      </c>
      <c r="W43" s="106">
        <v>4648197</v>
      </c>
      <c r="X43" s="106">
        <f t="shared" si="8"/>
        <v>30624017</v>
      </c>
      <c r="Y43" s="40">
        <f t="shared" si="9"/>
        <v>0.14741622048020586</v>
      </c>
      <c r="Z43" s="76">
        <f t="shared" si="10"/>
        <v>174466014</v>
      </c>
      <c r="AA43" s="77">
        <f t="shared" si="11"/>
        <v>22632107</v>
      </c>
      <c r="AB43" s="77">
        <f t="shared" si="12"/>
        <v>197098121</v>
      </c>
      <c r="AC43" s="40">
        <f t="shared" si="13"/>
        <v>0.9487801702033503</v>
      </c>
      <c r="AD43" s="76">
        <v>3461026</v>
      </c>
      <c r="AE43" s="77">
        <v>3463648</v>
      </c>
      <c r="AF43" s="77">
        <f t="shared" si="14"/>
        <v>6924674</v>
      </c>
      <c r="AG43" s="40">
        <f t="shared" si="15"/>
        <v>0.7096544200226309</v>
      </c>
      <c r="AH43" s="40">
        <f t="shared" si="16"/>
        <v>3.4224489123964537</v>
      </c>
      <c r="AI43" s="12">
        <v>70881000</v>
      </c>
      <c r="AJ43" s="12">
        <v>226716260</v>
      </c>
      <c r="AK43" s="12">
        <v>160890196</v>
      </c>
      <c r="AL43" s="12"/>
    </row>
    <row r="44" spans="1:38" s="13" customFormat="1" ht="12.75">
      <c r="A44" s="29" t="s">
        <v>116</v>
      </c>
      <c r="B44" s="59" t="s">
        <v>549</v>
      </c>
      <c r="C44" s="131" t="s">
        <v>550</v>
      </c>
      <c r="D44" s="76">
        <v>101516400</v>
      </c>
      <c r="E44" s="77">
        <v>3399680</v>
      </c>
      <c r="F44" s="79">
        <f t="shared" si="0"/>
        <v>104916080</v>
      </c>
      <c r="G44" s="76">
        <v>108207840</v>
      </c>
      <c r="H44" s="77">
        <v>3450000</v>
      </c>
      <c r="I44" s="78">
        <f t="shared" si="1"/>
        <v>111657840</v>
      </c>
      <c r="J44" s="76">
        <v>29360612</v>
      </c>
      <c r="K44" s="90">
        <v>229770</v>
      </c>
      <c r="L44" s="77">
        <f t="shared" si="2"/>
        <v>29590382</v>
      </c>
      <c r="M44" s="40">
        <f t="shared" si="3"/>
        <v>0.2820385778805308</v>
      </c>
      <c r="N44" s="104">
        <v>30147678</v>
      </c>
      <c r="O44" s="105">
        <v>981026</v>
      </c>
      <c r="P44" s="106">
        <f t="shared" si="4"/>
        <v>31128704</v>
      </c>
      <c r="Q44" s="40">
        <f t="shared" si="5"/>
        <v>0.29670098234703396</v>
      </c>
      <c r="R44" s="104">
        <v>6681692</v>
      </c>
      <c r="S44" s="106">
        <v>685485</v>
      </c>
      <c r="T44" s="106">
        <f t="shared" si="6"/>
        <v>7367177</v>
      </c>
      <c r="U44" s="40">
        <f t="shared" si="7"/>
        <v>0.06597993477215751</v>
      </c>
      <c r="V44" s="104">
        <v>28923206</v>
      </c>
      <c r="W44" s="106">
        <v>453544</v>
      </c>
      <c r="X44" s="106">
        <f t="shared" si="8"/>
        <v>29376750</v>
      </c>
      <c r="Y44" s="40">
        <f t="shared" si="9"/>
        <v>0.2630961695121453</v>
      </c>
      <c r="Z44" s="76">
        <f t="shared" si="10"/>
        <v>95113188</v>
      </c>
      <c r="AA44" s="77">
        <f t="shared" si="11"/>
        <v>2349825</v>
      </c>
      <c r="AB44" s="77">
        <f t="shared" si="12"/>
        <v>97463013</v>
      </c>
      <c r="AC44" s="40">
        <f t="shared" si="13"/>
        <v>0.8728720974720628</v>
      </c>
      <c r="AD44" s="76">
        <v>4931209</v>
      </c>
      <c r="AE44" s="77">
        <v>2304759</v>
      </c>
      <c r="AF44" s="77">
        <f t="shared" si="14"/>
        <v>7235968</v>
      </c>
      <c r="AG44" s="40">
        <f t="shared" si="15"/>
        <v>0.8390686222533804</v>
      </c>
      <c r="AH44" s="40">
        <f t="shared" si="16"/>
        <v>3.0598230948506133</v>
      </c>
      <c r="AI44" s="12">
        <v>110062110</v>
      </c>
      <c r="AJ44" s="12">
        <v>110062110</v>
      </c>
      <c r="AK44" s="12">
        <v>92349663</v>
      </c>
      <c r="AL44" s="12"/>
    </row>
    <row r="45" spans="1:38" s="55" customFormat="1" ht="12.75">
      <c r="A45" s="60"/>
      <c r="B45" s="61" t="s">
        <v>551</v>
      </c>
      <c r="C45" s="135"/>
      <c r="D45" s="80">
        <f>SUM(D40:D44)</f>
        <v>1602992546</v>
      </c>
      <c r="E45" s="81">
        <f>SUM(E40:E44)</f>
        <v>336020424</v>
      </c>
      <c r="F45" s="89">
        <f t="shared" si="0"/>
        <v>1939012970</v>
      </c>
      <c r="G45" s="80">
        <f>SUM(G40:G44)</f>
        <v>1778173729</v>
      </c>
      <c r="H45" s="81">
        <f>SUM(H40:H44)</f>
        <v>267056440</v>
      </c>
      <c r="I45" s="82">
        <f t="shared" si="1"/>
        <v>2045230169</v>
      </c>
      <c r="J45" s="80">
        <f>SUM(J40:J44)</f>
        <v>507591785</v>
      </c>
      <c r="K45" s="81">
        <f>SUM(K40:K44)</f>
        <v>34027318</v>
      </c>
      <c r="L45" s="81">
        <f t="shared" si="2"/>
        <v>541619103</v>
      </c>
      <c r="M45" s="44">
        <f t="shared" si="3"/>
        <v>0.2793272202815642</v>
      </c>
      <c r="N45" s="110">
        <f>SUM(N40:N44)</f>
        <v>417533115</v>
      </c>
      <c r="O45" s="111">
        <f>SUM(O40:O44)</f>
        <v>43304965</v>
      </c>
      <c r="P45" s="112">
        <f t="shared" si="4"/>
        <v>460838080</v>
      </c>
      <c r="Q45" s="44">
        <f t="shared" si="5"/>
        <v>0.23766632154090234</v>
      </c>
      <c r="R45" s="110">
        <f>SUM(R40:R44)</f>
        <v>378058865</v>
      </c>
      <c r="S45" s="112">
        <f>SUM(S40:S44)</f>
        <v>36191077</v>
      </c>
      <c r="T45" s="112">
        <f t="shared" si="6"/>
        <v>414249942</v>
      </c>
      <c r="U45" s="44">
        <f t="shared" si="7"/>
        <v>0.20254441200744874</v>
      </c>
      <c r="V45" s="110">
        <f>SUM(V40:V44)</f>
        <v>350467512</v>
      </c>
      <c r="W45" s="112">
        <f>SUM(W40:W44)</f>
        <v>57089973</v>
      </c>
      <c r="X45" s="112">
        <f t="shared" si="8"/>
        <v>407557485</v>
      </c>
      <c r="Y45" s="44">
        <f t="shared" si="9"/>
        <v>0.19927218519335269</v>
      </c>
      <c r="Z45" s="80">
        <f t="shared" si="10"/>
        <v>1653651277</v>
      </c>
      <c r="AA45" s="81">
        <f t="shared" si="11"/>
        <v>170613333</v>
      </c>
      <c r="AB45" s="81">
        <f t="shared" si="12"/>
        <v>1824264610</v>
      </c>
      <c r="AC45" s="44">
        <f t="shared" si="13"/>
        <v>0.8919605419726233</v>
      </c>
      <c r="AD45" s="80">
        <f>SUM(AD40:AD44)</f>
        <v>231376836</v>
      </c>
      <c r="AE45" s="81">
        <f>SUM(AE40:AE44)</f>
        <v>53466969</v>
      </c>
      <c r="AF45" s="81">
        <f t="shared" si="14"/>
        <v>284843805</v>
      </c>
      <c r="AG45" s="44">
        <f t="shared" si="15"/>
        <v>0.8911030505811519</v>
      </c>
      <c r="AH45" s="44">
        <f t="shared" si="16"/>
        <v>0.4308104225752778</v>
      </c>
      <c r="AI45" s="62">
        <f>SUM(AI40:AI44)</f>
        <v>1596713431</v>
      </c>
      <c r="AJ45" s="62">
        <f>SUM(AJ40:AJ44)</f>
        <v>1734244669</v>
      </c>
      <c r="AK45" s="62">
        <f>SUM(AK40:AK44)</f>
        <v>1545390715</v>
      </c>
      <c r="AL45" s="62"/>
    </row>
    <row r="46" spans="1:38" s="55" customFormat="1" ht="12.75">
      <c r="A46" s="60"/>
      <c r="B46" s="61" t="s">
        <v>552</v>
      </c>
      <c r="C46" s="135"/>
      <c r="D46" s="80">
        <f>SUM(D9:D12,D14:D20,D22:D30,D32:D38,D40:D44)</f>
        <v>4097762264</v>
      </c>
      <c r="E46" s="81">
        <f>SUM(E9:E12,E14:E20,E22:E30,E32:E38,E40:E44)</f>
        <v>1099089368</v>
      </c>
      <c r="F46" s="89">
        <f t="shared" si="0"/>
        <v>5196851632</v>
      </c>
      <c r="G46" s="80">
        <f>SUM(G9:G12,G14:G20,G22:G30,G32:G38,G40:G44)</f>
        <v>4327214836</v>
      </c>
      <c r="H46" s="81">
        <f>SUM(H9:H12,H14:H20,H22:H30,H32:H38,H40:H44)</f>
        <v>995551953</v>
      </c>
      <c r="I46" s="82">
        <f t="shared" si="1"/>
        <v>5322766789</v>
      </c>
      <c r="J46" s="80">
        <f>SUM(J9:J12,J14:J20,J22:J30,J32:J38,J40:J44)</f>
        <v>1271256619</v>
      </c>
      <c r="K46" s="81">
        <f>SUM(K9:K12,K14:K20,K22:K30,K32:K38,K40:K44)</f>
        <v>264528253</v>
      </c>
      <c r="L46" s="81">
        <f t="shared" si="2"/>
        <v>1535784872</v>
      </c>
      <c r="M46" s="44">
        <f t="shared" si="3"/>
        <v>0.2955221701045476</v>
      </c>
      <c r="N46" s="110">
        <f>SUM(N9:N12,N14:N20,N22:N30,N32:N38,N40:N44)</f>
        <v>1024081367</v>
      </c>
      <c r="O46" s="111">
        <f>SUM(O9:O12,O14:O20,O22:O30,O32:O38,O40:O44)</f>
        <v>133884339</v>
      </c>
      <c r="P46" s="112">
        <f t="shared" si="4"/>
        <v>1157965706</v>
      </c>
      <c r="Q46" s="44">
        <f t="shared" si="5"/>
        <v>0.22282062063687563</v>
      </c>
      <c r="R46" s="110">
        <f>SUM(R9:R12,R14:R20,R22:R30,R32:R38,R40:R44)</f>
        <v>995569770</v>
      </c>
      <c r="S46" s="112">
        <f>SUM(S9:S12,S14:S20,S22:S30,S32:S38,S40:S44)</f>
        <v>112875508</v>
      </c>
      <c r="T46" s="112">
        <f t="shared" si="6"/>
        <v>1108445278</v>
      </c>
      <c r="U46" s="44">
        <f t="shared" si="7"/>
        <v>0.20824607237925713</v>
      </c>
      <c r="V46" s="110">
        <f>SUM(V9:V12,V14:V20,V22:V30,V32:V38,V40:V44)</f>
        <v>873336743</v>
      </c>
      <c r="W46" s="112">
        <f>SUM(W9:W12,W14:W20,W22:W30,W32:W38,W40:W44)</f>
        <v>193507552</v>
      </c>
      <c r="X46" s="112">
        <f t="shared" si="8"/>
        <v>1066844295</v>
      </c>
      <c r="Y46" s="44">
        <f t="shared" si="9"/>
        <v>0.20043040345196683</v>
      </c>
      <c r="Z46" s="80">
        <f t="shared" si="10"/>
        <v>4164244499</v>
      </c>
      <c r="AA46" s="81">
        <f t="shared" si="11"/>
        <v>704795652</v>
      </c>
      <c r="AB46" s="81">
        <f t="shared" si="12"/>
        <v>4869040151</v>
      </c>
      <c r="AC46" s="44">
        <f t="shared" si="13"/>
        <v>0.9147573703702989</v>
      </c>
      <c r="AD46" s="80">
        <f>SUM(AD9:AD12,AD14:AD20,AD22:AD30,AD32:AD38,AD40:AD44)</f>
        <v>817664165</v>
      </c>
      <c r="AE46" s="81">
        <f>SUM(AE9:AE12,AE14:AE20,AE22:AE30,AE32:AE38,AE40:AE44)</f>
        <v>159697144</v>
      </c>
      <c r="AF46" s="81">
        <f t="shared" si="14"/>
        <v>977361309</v>
      </c>
      <c r="AG46" s="44">
        <f t="shared" si="15"/>
        <v>0.9734071309200697</v>
      </c>
      <c r="AH46" s="44">
        <f t="shared" si="16"/>
        <v>0.09155568690513816</v>
      </c>
      <c r="AI46" s="62">
        <f>SUM(AI9:AI12,AI14:AI20,AI22:AI30,AI32:AI38,AI40:AI44)</f>
        <v>4210924585</v>
      </c>
      <c r="AJ46" s="62">
        <f>SUM(AJ9:AJ12,AJ14:AJ20,AJ22:AJ30,AJ32:AJ38,AJ40:AJ44)</f>
        <v>4443245204</v>
      </c>
      <c r="AK46" s="62">
        <f>SUM(AK9:AK12,AK14:AK20,AK22:AK30,AK32:AK38,AK40:AK44)</f>
        <v>4325086566</v>
      </c>
      <c r="AL46" s="62"/>
    </row>
    <row r="47" spans="1:38" s="13" customFormat="1" ht="12.75">
      <c r="A47" s="63"/>
      <c r="B47" s="64"/>
      <c r="C47" s="65"/>
      <c r="D47" s="92"/>
      <c r="E47" s="92"/>
      <c r="F47" s="93"/>
      <c r="G47" s="94"/>
      <c r="H47" s="92"/>
      <c r="I47" s="95"/>
      <c r="J47" s="94"/>
      <c r="K47" s="96"/>
      <c r="L47" s="92"/>
      <c r="M47" s="69"/>
      <c r="N47" s="94"/>
      <c r="O47" s="96"/>
      <c r="P47" s="92"/>
      <c r="Q47" s="69"/>
      <c r="R47" s="94"/>
      <c r="S47" s="96"/>
      <c r="T47" s="92"/>
      <c r="U47" s="69"/>
      <c r="V47" s="94"/>
      <c r="W47" s="96"/>
      <c r="X47" s="92"/>
      <c r="Y47" s="69"/>
      <c r="Z47" s="94"/>
      <c r="AA47" s="96"/>
      <c r="AB47" s="92"/>
      <c r="AC47" s="69"/>
      <c r="AD47" s="94"/>
      <c r="AE47" s="92"/>
      <c r="AF47" s="92"/>
      <c r="AG47" s="69"/>
      <c r="AH47" s="69"/>
      <c r="AI47" s="12"/>
      <c r="AJ47" s="12"/>
      <c r="AK47" s="12"/>
      <c r="AL47" s="12"/>
    </row>
    <row r="48" spans="1:38" s="72" customFormat="1" ht="12" customHeight="1">
      <c r="A48" s="74"/>
      <c r="B48" s="56" t="s">
        <v>657</v>
      </c>
      <c r="C48" s="136"/>
      <c r="D48" s="97"/>
      <c r="E48" s="97"/>
      <c r="F48" s="97"/>
      <c r="G48" s="97"/>
      <c r="H48" s="97"/>
      <c r="I48" s="97"/>
      <c r="J48" s="97"/>
      <c r="K48" s="97"/>
      <c r="L48" s="97"/>
      <c r="M48" s="74"/>
      <c r="N48" s="97"/>
      <c r="O48" s="97"/>
      <c r="P48" s="97"/>
      <c r="Q48" s="74"/>
      <c r="R48" s="97"/>
      <c r="S48" s="97"/>
      <c r="T48" s="97"/>
      <c r="U48" s="74"/>
      <c r="V48" s="97"/>
      <c r="W48" s="97"/>
      <c r="X48" s="97"/>
      <c r="Y48" s="74"/>
      <c r="Z48" s="97"/>
      <c r="AA48" s="97"/>
      <c r="AB48" s="97"/>
      <c r="AC48" s="74"/>
      <c r="AD48" s="97"/>
      <c r="AE48" s="97"/>
      <c r="AF48" s="97"/>
      <c r="AG48" s="74"/>
      <c r="AH48" s="74"/>
      <c r="AI48" s="74"/>
      <c r="AJ48" s="74"/>
      <c r="AK48" s="74"/>
      <c r="AL48" s="74"/>
    </row>
    <row r="49" spans="1:38" s="72" customFormat="1" ht="12.75">
      <c r="A49" s="74"/>
      <c r="B49" s="74"/>
      <c r="C49" s="136"/>
      <c r="D49" s="97"/>
      <c r="E49" s="97"/>
      <c r="F49" s="97"/>
      <c r="G49" s="97"/>
      <c r="H49" s="97"/>
      <c r="I49" s="97"/>
      <c r="J49" s="97"/>
      <c r="K49" s="97"/>
      <c r="L49" s="97"/>
      <c r="M49" s="74"/>
      <c r="N49" s="97"/>
      <c r="O49" s="97"/>
      <c r="P49" s="97"/>
      <c r="Q49" s="74"/>
      <c r="R49" s="97"/>
      <c r="S49" s="97"/>
      <c r="T49" s="97"/>
      <c r="U49" s="74"/>
      <c r="V49" s="97"/>
      <c r="W49" s="97"/>
      <c r="X49" s="97"/>
      <c r="Y49" s="74"/>
      <c r="Z49" s="97"/>
      <c r="AA49" s="97"/>
      <c r="AB49" s="97"/>
      <c r="AC49" s="74"/>
      <c r="AD49" s="97"/>
      <c r="AE49" s="97"/>
      <c r="AF49" s="97"/>
      <c r="AG49" s="74"/>
      <c r="AH49" s="74"/>
      <c r="AI49" s="74"/>
      <c r="AJ49" s="74"/>
      <c r="AK49" s="74"/>
      <c r="AL49" s="74"/>
    </row>
    <row r="50" spans="1:38" s="72" customFormat="1" ht="12.75">
      <c r="A50" s="74"/>
      <c r="B50" s="74"/>
      <c r="C50" s="136"/>
      <c r="D50" s="97"/>
      <c r="E50" s="97"/>
      <c r="F50" s="97"/>
      <c r="G50" s="97"/>
      <c r="H50" s="97"/>
      <c r="I50" s="97"/>
      <c r="J50" s="97"/>
      <c r="K50" s="97"/>
      <c r="L50" s="97"/>
      <c r="M50" s="74"/>
      <c r="N50" s="97"/>
      <c r="O50" s="97"/>
      <c r="P50" s="97"/>
      <c r="Q50" s="74"/>
      <c r="R50" s="97"/>
      <c r="S50" s="97"/>
      <c r="T50" s="97"/>
      <c r="U50" s="74"/>
      <c r="V50" s="97"/>
      <c r="W50" s="97"/>
      <c r="X50" s="97"/>
      <c r="Y50" s="74"/>
      <c r="Z50" s="97"/>
      <c r="AA50" s="97"/>
      <c r="AB50" s="97"/>
      <c r="AC50" s="74"/>
      <c r="AD50" s="97"/>
      <c r="AE50" s="97"/>
      <c r="AF50" s="97"/>
      <c r="AG50" s="74"/>
      <c r="AH50" s="74"/>
      <c r="AI50" s="74"/>
      <c r="AJ50" s="74"/>
      <c r="AK50" s="74"/>
      <c r="AL50" s="74"/>
    </row>
    <row r="51" spans="1:38" s="73" customFormat="1" ht="12.75">
      <c r="A51" s="75"/>
      <c r="B51" s="75"/>
      <c r="C51" s="129"/>
      <c r="D51" s="98"/>
      <c r="E51" s="98"/>
      <c r="F51" s="98"/>
      <c r="G51" s="98"/>
      <c r="H51" s="98"/>
      <c r="I51" s="98"/>
      <c r="J51" s="98"/>
      <c r="K51" s="98"/>
      <c r="L51" s="98"/>
      <c r="M51" s="75"/>
      <c r="N51" s="98"/>
      <c r="O51" s="98"/>
      <c r="P51" s="98"/>
      <c r="Q51" s="75"/>
      <c r="R51" s="98"/>
      <c r="S51" s="98"/>
      <c r="T51" s="98"/>
      <c r="U51" s="75"/>
      <c r="V51" s="98"/>
      <c r="W51" s="98"/>
      <c r="X51" s="98"/>
      <c r="Y51" s="75"/>
      <c r="Z51" s="98"/>
      <c r="AA51" s="98"/>
      <c r="AB51" s="98"/>
      <c r="AC51" s="75"/>
      <c r="AD51" s="98"/>
      <c r="AE51" s="98"/>
      <c r="AF51" s="98"/>
      <c r="AG51" s="75"/>
      <c r="AH51" s="75"/>
      <c r="AI51" s="75"/>
      <c r="AJ51" s="75"/>
      <c r="AK51" s="75"/>
      <c r="AL51" s="75"/>
    </row>
    <row r="52" spans="1:38" s="73" customFormat="1" ht="12.75">
      <c r="A52" s="75"/>
      <c r="B52" s="75"/>
      <c r="C52" s="129"/>
      <c r="D52" s="98"/>
      <c r="E52" s="98"/>
      <c r="F52" s="98"/>
      <c r="G52" s="98"/>
      <c r="H52" s="98"/>
      <c r="I52" s="98"/>
      <c r="J52" s="98"/>
      <c r="K52" s="98"/>
      <c r="L52" s="98"/>
      <c r="M52" s="75"/>
      <c r="N52" s="98"/>
      <c r="O52" s="98"/>
      <c r="P52" s="98"/>
      <c r="Q52" s="75"/>
      <c r="R52" s="98"/>
      <c r="S52" s="98"/>
      <c r="T52" s="98"/>
      <c r="U52" s="75"/>
      <c r="V52" s="98"/>
      <c r="W52" s="98"/>
      <c r="X52" s="98"/>
      <c r="Y52" s="75"/>
      <c r="Z52" s="98"/>
      <c r="AA52" s="98"/>
      <c r="AB52" s="98"/>
      <c r="AC52" s="75"/>
      <c r="AD52" s="98"/>
      <c r="AE52" s="98"/>
      <c r="AF52" s="98"/>
      <c r="AG52" s="75"/>
      <c r="AH52" s="75"/>
      <c r="AI52" s="75"/>
      <c r="AJ52" s="75"/>
      <c r="AK52" s="75"/>
      <c r="AL52" s="75"/>
    </row>
    <row r="53" spans="1:38" s="73" customFormat="1" ht="12.75">
      <c r="A53" s="75"/>
      <c r="B53" s="75"/>
      <c r="C53" s="129"/>
      <c r="D53" s="98"/>
      <c r="E53" s="98"/>
      <c r="F53" s="98"/>
      <c r="G53" s="98"/>
      <c r="H53" s="98"/>
      <c r="I53" s="98"/>
      <c r="J53" s="98"/>
      <c r="K53" s="98"/>
      <c r="L53" s="98"/>
      <c r="M53" s="75"/>
      <c r="N53" s="98"/>
      <c r="O53" s="98"/>
      <c r="P53" s="98"/>
      <c r="Q53" s="75"/>
      <c r="R53" s="98"/>
      <c r="S53" s="98"/>
      <c r="T53" s="98"/>
      <c r="U53" s="75"/>
      <c r="V53" s="98"/>
      <c r="W53" s="98"/>
      <c r="X53" s="98"/>
      <c r="Y53" s="75"/>
      <c r="Z53" s="98"/>
      <c r="AA53" s="98"/>
      <c r="AB53" s="98"/>
      <c r="AC53" s="75"/>
      <c r="AD53" s="98"/>
      <c r="AE53" s="98"/>
      <c r="AF53" s="98"/>
      <c r="AG53" s="75"/>
      <c r="AH53" s="75"/>
      <c r="AI53" s="75"/>
      <c r="AJ53" s="75"/>
      <c r="AK53" s="75"/>
      <c r="AL53" s="75"/>
    </row>
    <row r="54" spans="1:38" s="73" customFormat="1" ht="12.75">
      <c r="A54" s="75"/>
      <c r="B54" s="75"/>
      <c r="C54" s="129"/>
      <c r="D54" s="98"/>
      <c r="E54" s="98"/>
      <c r="F54" s="98"/>
      <c r="G54" s="98"/>
      <c r="H54" s="98"/>
      <c r="I54" s="98"/>
      <c r="J54" s="98"/>
      <c r="K54" s="98"/>
      <c r="L54" s="98"/>
      <c r="M54" s="75"/>
      <c r="N54" s="98"/>
      <c r="O54" s="98"/>
      <c r="P54" s="98"/>
      <c r="Q54" s="75"/>
      <c r="R54" s="98"/>
      <c r="S54" s="98"/>
      <c r="T54" s="98"/>
      <c r="U54" s="75"/>
      <c r="V54" s="98"/>
      <c r="W54" s="98"/>
      <c r="X54" s="98"/>
      <c r="Y54" s="75"/>
      <c r="Z54" s="98"/>
      <c r="AA54" s="98"/>
      <c r="AB54" s="98"/>
      <c r="AC54" s="75"/>
      <c r="AD54" s="98"/>
      <c r="AE54" s="98"/>
      <c r="AF54" s="98"/>
      <c r="AG54" s="75"/>
      <c r="AH54" s="75"/>
      <c r="AI54" s="75"/>
      <c r="AJ54" s="75"/>
      <c r="AK54" s="75"/>
      <c r="AL54" s="75"/>
    </row>
    <row r="55" spans="1:38" s="73" customFormat="1" ht="12.75">
      <c r="A55" s="75"/>
      <c r="B55" s="75"/>
      <c r="C55" s="129"/>
      <c r="D55" s="98"/>
      <c r="E55" s="98"/>
      <c r="F55" s="98"/>
      <c r="G55" s="98"/>
      <c r="H55" s="98"/>
      <c r="I55" s="98"/>
      <c r="J55" s="98"/>
      <c r="K55" s="98"/>
      <c r="L55" s="98"/>
      <c r="M55" s="75"/>
      <c r="N55" s="98"/>
      <c r="O55" s="98"/>
      <c r="P55" s="98"/>
      <c r="Q55" s="75"/>
      <c r="R55" s="98"/>
      <c r="S55" s="98"/>
      <c r="T55" s="98"/>
      <c r="U55" s="75"/>
      <c r="V55" s="98"/>
      <c r="W55" s="98"/>
      <c r="X55" s="98"/>
      <c r="Y55" s="75"/>
      <c r="Z55" s="98"/>
      <c r="AA55" s="98"/>
      <c r="AB55" s="98"/>
      <c r="AC55" s="75"/>
      <c r="AD55" s="98"/>
      <c r="AE55" s="98"/>
      <c r="AF55" s="98"/>
      <c r="AG55" s="75"/>
      <c r="AH55" s="75"/>
      <c r="AI55" s="75"/>
      <c r="AJ55" s="75"/>
      <c r="AK55" s="75"/>
      <c r="AL55" s="75"/>
    </row>
    <row r="56" spans="1:38" s="73" customFormat="1" ht="12.75">
      <c r="A56" s="75"/>
      <c r="B56" s="75"/>
      <c r="C56" s="129"/>
      <c r="D56" s="98"/>
      <c r="E56" s="98"/>
      <c r="F56" s="98"/>
      <c r="G56" s="98"/>
      <c r="H56" s="98"/>
      <c r="I56" s="98"/>
      <c r="J56" s="98"/>
      <c r="K56" s="98"/>
      <c r="L56" s="98"/>
      <c r="M56" s="75"/>
      <c r="N56" s="98"/>
      <c r="O56" s="98"/>
      <c r="P56" s="98"/>
      <c r="Q56" s="75"/>
      <c r="R56" s="98"/>
      <c r="S56" s="98"/>
      <c r="T56" s="98"/>
      <c r="U56" s="75"/>
      <c r="V56" s="98"/>
      <c r="W56" s="98"/>
      <c r="X56" s="98"/>
      <c r="Y56" s="75"/>
      <c r="Z56" s="98"/>
      <c r="AA56" s="98"/>
      <c r="AB56" s="98"/>
      <c r="AC56" s="75"/>
      <c r="AD56" s="98"/>
      <c r="AE56" s="98"/>
      <c r="AF56" s="98"/>
      <c r="AG56" s="75"/>
      <c r="AH56" s="75"/>
      <c r="AI56" s="75"/>
      <c r="AJ56" s="75"/>
      <c r="AK56" s="75"/>
      <c r="AL56" s="75"/>
    </row>
    <row r="57" spans="1:38" s="73" customFormat="1" ht="12.75">
      <c r="A57" s="75"/>
      <c r="B57" s="75"/>
      <c r="C57" s="129"/>
      <c r="D57" s="98"/>
      <c r="E57" s="98"/>
      <c r="F57" s="98"/>
      <c r="G57" s="98"/>
      <c r="H57" s="98"/>
      <c r="I57" s="98"/>
      <c r="J57" s="98"/>
      <c r="K57" s="98"/>
      <c r="L57" s="98"/>
      <c r="M57" s="75"/>
      <c r="N57" s="98"/>
      <c r="O57" s="98"/>
      <c r="P57" s="98"/>
      <c r="Q57" s="75"/>
      <c r="R57" s="98"/>
      <c r="S57" s="98"/>
      <c r="T57" s="98"/>
      <c r="U57" s="75"/>
      <c r="V57" s="98"/>
      <c r="W57" s="98"/>
      <c r="X57" s="98"/>
      <c r="Y57" s="75"/>
      <c r="Z57" s="98"/>
      <c r="AA57" s="98"/>
      <c r="AB57" s="98"/>
      <c r="AC57" s="75"/>
      <c r="AD57" s="98"/>
      <c r="AE57" s="98"/>
      <c r="AF57" s="98"/>
      <c r="AG57" s="75"/>
      <c r="AH57" s="75"/>
      <c r="AI57" s="75"/>
      <c r="AJ57" s="75"/>
      <c r="AK57" s="75"/>
      <c r="AL57" s="75"/>
    </row>
    <row r="58" spans="1:38" s="73" customFormat="1" ht="12.75">
      <c r="A58" s="75"/>
      <c r="B58" s="75"/>
      <c r="C58" s="129"/>
      <c r="D58" s="98"/>
      <c r="E58" s="98"/>
      <c r="F58" s="98"/>
      <c r="G58" s="98"/>
      <c r="H58" s="98"/>
      <c r="I58" s="98"/>
      <c r="J58" s="98"/>
      <c r="K58" s="98"/>
      <c r="L58" s="98"/>
      <c r="M58" s="75"/>
      <c r="N58" s="98"/>
      <c r="O58" s="98"/>
      <c r="P58" s="98"/>
      <c r="Q58" s="75"/>
      <c r="R58" s="98"/>
      <c r="S58" s="98"/>
      <c r="T58" s="98"/>
      <c r="U58" s="75"/>
      <c r="V58" s="98"/>
      <c r="W58" s="98"/>
      <c r="X58" s="98"/>
      <c r="Y58" s="75"/>
      <c r="Z58" s="98"/>
      <c r="AA58" s="98"/>
      <c r="AB58" s="98"/>
      <c r="AC58" s="75"/>
      <c r="AD58" s="98"/>
      <c r="AE58" s="98"/>
      <c r="AF58" s="98"/>
      <c r="AG58" s="75"/>
      <c r="AH58" s="75"/>
      <c r="AI58" s="75"/>
      <c r="AJ58" s="75"/>
      <c r="AK58" s="75"/>
      <c r="AL58" s="75"/>
    </row>
    <row r="59" spans="1:38" s="73" customFormat="1" ht="12.75">
      <c r="A59" s="75"/>
      <c r="B59" s="75"/>
      <c r="C59" s="129"/>
      <c r="D59" s="98"/>
      <c r="E59" s="98"/>
      <c r="F59" s="98"/>
      <c r="G59" s="98"/>
      <c r="H59" s="98"/>
      <c r="I59" s="98"/>
      <c r="J59" s="98"/>
      <c r="K59" s="98"/>
      <c r="L59" s="98"/>
      <c r="M59" s="75"/>
      <c r="N59" s="98"/>
      <c r="O59" s="98"/>
      <c r="P59" s="98"/>
      <c r="Q59" s="75"/>
      <c r="R59" s="98"/>
      <c r="S59" s="98"/>
      <c r="T59" s="98"/>
      <c r="U59" s="75"/>
      <c r="V59" s="98"/>
      <c r="W59" s="98"/>
      <c r="X59" s="98"/>
      <c r="Y59" s="75"/>
      <c r="Z59" s="98"/>
      <c r="AA59" s="98"/>
      <c r="AB59" s="98"/>
      <c r="AC59" s="75"/>
      <c r="AD59" s="98"/>
      <c r="AE59" s="98"/>
      <c r="AF59" s="98"/>
      <c r="AG59" s="75"/>
      <c r="AH59" s="75"/>
      <c r="AI59" s="75"/>
      <c r="AJ59" s="75"/>
      <c r="AK59" s="75"/>
      <c r="AL59" s="75"/>
    </row>
    <row r="60" spans="1:38" s="73" customFormat="1" ht="12.75">
      <c r="A60" s="75"/>
      <c r="B60" s="75"/>
      <c r="C60" s="129"/>
      <c r="D60" s="98"/>
      <c r="E60" s="98"/>
      <c r="F60" s="98"/>
      <c r="G60" s="98"/>
      <c r="H60" s="98"/>
      <c r="I60" s="98"/>
      <c r="J60" s="98"/>
      <c r="K60" s="98"/>
      <c r="L60" s="98"/>
      <c r="M60" s="75"/>
      <c r="N60" s="98"/>
      <c r="O60" s="98"/>
      <c r="P60" s="98"/>
      <c r="Q60" s="75"/>
      <c r="R60" s="98"/>
      <c r="S60" s="98"/>
      <c r="T60" s="98"/>
      <c r="U60" s="75"/>
      <c r="V60" s="98"/>
      <c r="W60" s="98"/>
      <c r="X60" s="98"/>
      <c r="Y60" s="75"/>
      <c r="Z60" s="98"/>
      <c r="AA60" s="98"/>
      <c r="AB60" s="98"/>
      <c r="AC60" s="75"/>
      <c r="AD60" s="98"/>
      <c r="AE60" s="98"/>
      <c r="AF60" s="98"/>
      <c r="AG60" s="75"/>
      <c r="AH60" s="75"/>
      <c r="AI60" s="75"/>
      <c r="AJ60" s="75"/>
      <c r="AK60" s="75"/>
      <c r="AL60" s="75"/>
    </row>
    <row r="61" spans="1:38" s="73" customFormat="1" ht="12.75">
      <c r="A61" s="75"/>
      <c r="B61" s="75"/>
      <c r="C61" s="129"/>
      <c r="D61" s="98"/>
      <c r="E61" s="98"/>
      <c r="F61" s="98"/>
      <c r="G61" s="98"/>
      <c r="H61" s="98"/>
      <c r="I61" s="98"/>
      <c r="J61" s="98"/>
      <c r="K61" s="98"/>
      <c r="L61" s="98"/>
      <c r="M61" s="75"/>
      <c r="N61" s="98"/>
      <c r="O61" s="98"/>
      <c r="P61" s="98"/>
      <c r="Q61" s="75"/>
      <c r="R61" s="98"/>
      <c r="S61" s="98"/>
      <c r="T61" s="98"/>
      <c r="U61" s="75"/>
      <c r="V61" s="98"/>
      <c r="W61" s="98"/>
      <c r="X61" s="98"/>
      <c r="Y61" s="75"/>
      <c r="Z61" s="98"/>
      <c r="AA61" s="98"/>
      <c r="AB61" s="98"/>
      <c r="AC61" s="75"/>
      <c r="AD61" s="98"/>
      <c r="AE61" s="98"/>
      <c r="AF61" s="98"/>
      <c r="AG61" s="75"/>
      <c r="AH61" s="75"/>
      <c r="AI61" s="75"/>
      <c r="AJ61" s="75"/>
      <c r="AK61" s="75"/>
      <c r="AL61" s="75"/>
    </row>
    <row r="62" spans="1:38" s="73" customFormat="1" ht="12.75">
      <c r="A62" s="75"/>
      <c r="B62" s="75"/>
      <c r="C62" s="129"/>
      <c r="D62" s="98"/>
      <c r="E62" s="98"/>
      <c r="F62" s="98"/>
      <c r="G62" s="98"/>
      <c r="H62" s="98"/>
      <c r="I62" s="98"/>
      <c r="J62" s="98"/>
      <c r="K62" s="98"/>
      <c r="L62" s="98"/>
      <c r="M62" s="75"/>
      <c r="N62" s="98"/>
      <c r="O62" s="98"/>
      <c r="P62" s="98"/>
      <c r="Q62" s="75"/>
      <c r="R62" s="98"/>
      <c r="S62" s="98"/>
      <c r="T62" s="98"/>
      <c r="U62" s="75"/>
      <c r="V62" s="98"/>
      <c r="W62" s="98"/>
      <c r="X62" s="98"/>
      <c r="Y62" s="75"/>
      <c r="Z62" s="98"/>
      <c r="AA62" s="98"/>
      <c r="AB62" s="98"/>
      <c r="AC62" s="75"/>
      <c r="AD62" s="98"/>
      <c r="AE62" s="98"/>
      <c r="AF62" s="98"/>
      <c r="AG62" s="75"/>
      <c r="AH62" s="75"/>
      <c r="AI62" s="75"/>
      <c r="AJ62" s="75"/>
      <c r="AK62" s="75"/>
      <c r="AL62" s="75"/>
    </row>
    <row r="63" spans="1:38" s="73" customFormat="1" ht="12.75">
      <c r="A63" s="75"/>
      <c r="B63" s="75"/>
      <c r="C63" s="129"/>
      <c r="D63" s="98"/>
      <c r="E63" s="98"/>
      <c r="F63" s="98"/>
      <c r="G63" s="98"/>
      <c r="H63" s="98"/>
      <c r="I63" s="98"/>
      <c r="J63" s="98"/>
      <c r="K63" s="98"/>
      <c r="L63" s="98"/>
      <c r="M63" s="75"/>
      <c r="N63" s="98"/>
      <c r="O63" s="98"/>
      <c r="P63" s="98"/>
      <c r="Q63" s="75"/>
      <c r="R63" s="98"/>
      <c r="S63" s="98"/>
      <c r="T63" s="98"/>
      <c r="U63" s="75"/>
      <c r="V63" s="98"/>
      <c r="W63" s="98"/>
      <c r="X63" s="98"/>
      <c r="Y63" s="75"/>
      <c r="Z63" s="98"/>
      <c r="AA63" s="98"/>
      <c r="AB63" s="98"/>
      <c r="AC63" s="75"/>
      <c r="AD63" s="98"/>
      <c r="AE63" s="98"/>
      <c r="AF63" s="98"/>
      <c r="AG63" s="75"/>
      <c r="AH63" s="75"/>
      <c r="AI63" s="75"/>
      <c r="AJ63" s="75"/>
      <c r="AK63" s="75"/>
      <c r="AL63" s="75"/>
    </row>
    <row r="64" spans="1:38" s="73" customFormat="1" ht="12.75">
      <c r="A64" s="75"/>
      <c r="B64" s="75"/>
      <c r="C64" s="129"/>
      <c r="D64" s="98"/>
      <c r="E64" s="98"/>
      <c r="F64" s="98"/>
      <c r="G64" s="98"/>
      <c r="H64" s="98"/>
      <c r="I64" s="98"/>
      <c r="J64" s="98"/>
      <c r="K64" s="98"/>
      <c r="L64" s="98"/>
      <c r="M64" s="75"/>
      <c r="N64" s="98"/>
      <c r="O64" s="98"/>
      <c r="P64" s="98"/>
      <c r="Q64" s="75"/>
      <c r="R64" s="98"/>
      <c r="S64" s="98"/>
      <c r="T64" s="98"/>
      <c r="U64" s="75"/>
      <c r="V64" s="98"/>
      <c r="W64" s="98"/>
      <c r="X64" s="98"/>
      <c r="Y64" s="75"/>
      <c r="Z64" s="98"/>
      <c r="AA64" s="98"/>
      <c r="AB64" s="98"/>
      <c r="AC64" s="75"/>
      <c r="AD64" s="98"/>
      <c r="AE64" s="98"/>
      <c r="AF64" s="98"/>
      <c r="AG64" s="75"/>
      <c r="AH64" s="75"/>
      <c r="AI64" s="75"/>
      <c r="AJ64" s="75"/>
      <c r="AK64" s="75"/>
      <c r="AL64" s="75"/>
    </row>
    <row r="65" spans="1:38" s="73" customFormat="1" ht="12.75">
      <c r="A65" s="75"/>
      <c r="B65" s="75"/>
      <c r="C65" s="129"/>
      <c r="D65" s="98"/>
      <c r="E65" s="98"/>
      <c r="F65" s="98"/>
      <c r="G65" s="98"/>
      <c r="H65" s="98"/>
      <c r="I65" s="98"/>
      <c r="J65" s="98"/>
      <c r="K65" s="98"/>
      <c r="L65" s="98"/>
      <c r="M65" s="75"/>
      <c r="N65" s="98"/>
      <c r="O65" s="98"/>
      <c r="P65" s="98"/>
      <c r="Q65" s="75"/>
      <c r="R65" s="98"/>
      <c r="S65" s="98"/>
      <c r="T65" s="98"/>
      <c r="U65" s="75"/>
      <c r="V65" s="98"/>
      <c r="W65" s="98"/>
      <c r="X65" s="98"/>
      <c r="Y65" s="75"/>
      <c r="Z65" s="98"/>
      <c r="AA65" s="98"/>
      <c r="AB65" s="98"/>
      <c r="AC65" s="75"/>
      <c r="AD65" s="98"/>
      <c r="AE65" s="98"/>
      <c r="AF65" s="98"/>
      <c r="AG65" s="75"/>
      <c r="AH65" s="75"/>
      <c r="AI65" s="75"/>
      <c r="AJ65" s="75"/>
      <c r="AK65" s="75"/>
      <c r="AL65" s="75"/>
    </row>
    <row r="66" spans="1:38" s="73" customFormat="1" ht="12.75">
      <c r="A66" s="75"/>
      <c r="B66" s="75"/>
      <c r="C66" s="129"/>
      <c r="D66" s="98"/>
      <c r="E66" s="98"/>
      <c r="F66" s="98"/>
      <c r="G66" s="98"/>
      <c r="H66" s="98"/>
      <c r="I66" s="98"/>
      <c r="J66" s="98"/>
      <c r="K66" s="98"/>
      <c r="L66" s="98"/>
      <c r="M66" s="75"/>
      <c r="N66" s="98"/>
      <c r="O66" s="98"/>
      <c r="P66" s="98"/>
      <c r="Q66" s="75"/>
      <c r="R66" s="98"/>
      <c r="S66" s="98"/>
      <c r="T66" s="98"/>
      <c r="U66" s="75"/>
      <c r="V66" s="98"/>
      <c r="W66" s="98"/>
      <c r="X66" s="98"/>
      <c r="Y66" s="75"/>
      <c r="Z66" s="98"/>
      <c r="AA66" s="98"/>
      <c r="AB66" s="98"/>
      <c r="AC66" s="75"/>
      <c r="AD66" s="98"/>
      <c r="AE66" s="98"/>
      <c r="AF66" s="98"/>
      <c r="AG66" s="75"/>
      <c r="AH66" s="75"/>
      <c r="AI66" s="75"/>
      <c r="AJ66" s="75"/>
      <c r="AK66" s="75"/>
      <c r="AL66" s="75"/>
    </row>
    <row r="67" spans="1:38" s="73" customFormat="1" ht="12.75">
      <c r="A67" s="75"/>
      <c r="B67" s="75"/>
      <c r="C67" s="129"/>
      <c r="D67" s="98"/>
      <c r="E67" s="98"/>
      <c r="F67" s="98"/>
      <c r="G67" s="98"/>
      <c r="H67" s="98"/>
      <c r="I67" s="98"/>
      <c r="J67" s="98"/>
      <c r="K67" s="98"/>
      <c r="L67" s="98"/>
      <c r="M67" s="75"/>
      <c r="N67" s="98"/>
      <c r="O67" s="98"/>
      <c r="P67" s="98"/>
      <c r="Q67" s="75"/>
      <c r="R67" s="98"/>
      <c r="S67" s="98"/>
      <c r="T67" s="98"/>
      <c r="U67" s="75"/>
      <c r="V67" s="98"/>
      <c r="W67" s="98"/>
      <c r="X67" s="98"/>
      <c r="Y67" s="75"/>
      <c r="Z67" s="98"/>
      <c r="AA67" s="98"/>
      <c r="AB67" s="98"/>
      <c r="AC67" s="75"/>
      <c r="AD67" s="98"/>
      <c r="AE67" s="98"/>
      <c r="AF67" s="98"/>
      <c r="AG67" s="75"/>
      <c r="AH67" s="75"/>
      <c r="AI67" s="75"/>
      <c r="AJ67" s="75"/>
      <c r="AK67" s="75"/>
      <c r="AL67" s="75"/>
    </row>
    <row r="68" spans="1:38" s="73" customFormat="1" ht="12.75">
      <c r="A68" s="75"/>
      <c r="B68" s="75"/>
      <c r="C68" s="129"/>
      <c r="D68" s="98"/>
      <c r="E68" s="98"/>
      <c r="F68" s="98"/>
      <c r="G68" s="98"/>
      <c r="H68" s="98"/>
      <c r="I68" s="98"/>
      <c r="J68" s="98"/>
      <c r="K68" s="98"/>
      <c r="L68" s="98"/>
      <c r="M68" s="75"/>
      <c r="N68" s="98"/>
      <c r="O68" s="98"/>
      <c r="P68" s="98"/>
      <c r="Q68" s="75"/>
      <c r="R68" s="98"/>
      <c r="S68" s="98"/>
      <c r="T68" s="98"/>
      <c r="U68" s="75"/>
      <c r="V68" s="98"/>
      <c r="W68" s="98"/>
      <c r="X68" s="98"/>
      <c r="Y68" s="75"/>
      <c r="Z68" s="98"/>
      <c r="AA68" s="98"/>
      <c r="AB68" s="98"/>
      <c r="AC68" s="75"/>
      <c r="AD68" s="98"/>
      <c r="AE68" s="98"/>
      <c r="AF68" s="98"/>
      <c r="AG68" s="75"/>
      <c r="AH68" s="75"/>
      <c r="AI68" s="75"/>
      <c r="AJ68" s="75"/>
      <c r="AK68" s="75"/>
      <c r="AL68" s="75"/>
    </row>
    <row r="69" spans="1:38" s="73" customFormat="1" ht="12.75">
      <c r="A69" s="75"/>
      <c r="B69" s="75"/>
      <c r="C69" s="129"/>
      <c r="D69" s="98"/>
      <c r="E69" s="98"/>
      <c r="F69" s="98"/>
      <c r="G69" s="98"/>
      <c r="H69" s="98"/>
      <c r="I69" s="98"/>
      <c r="J69" s="98"/>
      <c r="K69" s="98"/>
      <c r="L69" s="98"/>
      <c r="M69" s="75"/>
      <c r="N69" s="98"/>
      <c r="O69" s="98"/>
      <c r="P69" s="98"/>
      <c r="Q69" s="75"/>
      <c r="R69" s="98"/>
      <c r="S69" s="98"/>
      <c r="T69" s="98"/>
      <c r="U69" s="75"/>
      <c r="V69" s="98"/>
      <c r="W69" s="98"/>
      <c r="X69" s="98"/>
      <c r="Y69" s="75"/>
      <c r="Z69" s="98"/>
      <c r="AA69" s="98"/>
      <c r="AB69" s="98"/>
      <c r="AC69" s="75"/>
      <c r="AD69" s="98"/>
      <c r="AE69" s="98"/>
      <c r="AF69" s="98"/>
      <c r="AG69" s="75"/>
      <c r="AH69" s="75"/>
      <c r="AI69" s="75"/>
      <c r="AJ69" s="75"/>
      <c r="AK69" s="75"/>
      <c r="AL69" s="75"/>
    </row>
    <row r="70" spans="1:38" s="73" customFormat="1" ht="12.75">
      <c r="A70" s="75"/>
      <c r="B70" s="75"/>
      <c r="C70" s="129"/>
      <c r="D70" s="98"/>
      <c r="E70" s="98"/>
      <c r="F70" s="98"/>
      <c r="G70" s="98"/>
      <c r="H70" s="98"/>
      <c r="I70" s="98"/>
      <c r="J70" s="98"/>
      <c r="K70" s="98"/>
      <c r="L70" s="98"/>
      <c r="M70" s="75"/>
      <c r="N70" s="98"/>
      <c r="O70" s="98"/>
      <c r="P70" s="98"/>
      <c r="Q70" s="75"/>
      <c r="R70" s="98"/>
      <c r="S70" s="98"/>
      <c r="T70" s="98"/>
      <c r="U70" s="75"/>
      <c r="V70" s="98"/>
      <c r="W70" s="98"/>
      <c r="X70" s="98"/>
      <c r="Y70" s="75"/>
      <c r="Z70" s="98"/>
      <c r="AA70" s="98"/>
      <c r="AB70" s="98"/>
      <c r="AC70" s="75"/>
      <c r="AD70" s="98"/>
      <c r="AE70" s="98"/>
      <c r="AF70" s="98"/>
      <c r="AG70" s="75"/>
      <c r="AH70" s="75"/>
      <c r="AI70" s="75"/>
      <c r="AJ70" s="75"/>
      <c r="AK70" s="75"/>
      <c r="AL70" s="75"/>
    </row>
    <row r="71" spans="1:38" s="73" customFormat="1" ht="12.75">
      <c r="A71" s="75"/>
      <c r="B71" s="75"/>
      <c r="C71" s="129"/>
      <c r="D71" s="98"/>
      <c r="E71" s="98"/>
      <c r="F71" s="98"/>
      <c r="G71" s="98"/>
      <c r="H71" s="98"/>
      <c r="I71" s="98"/>
      <c r="J71" s="98"/>
      <c r="K71" s="98"/>
      <c r="L71" s="98"/>
      <c r="M71" s="75"/>
      <c r="N71" s="98"/>
      <c r="O71" s="98"/>
      <c r="P71" s="98"/>
      <c r="Q71" s="75"/>
      <c r="R71" s="98"/>
      <c r="S71" s="98"/>
      <c r="T71" s="98"/>
      <c r="U71" s="75"/>
      <c r="V71" s="98"/>
      <c r="W71" s="98"/>
      <c r="X71" s="98"/>
      <c r="Y71" s="75"/>
      <c r="Z71" s="98"/>
      <c r="AA71" s="98"/>
      <c r="AB71" s="98"/>
      <c r="AC71" s="75"/>
      <c r="AD71" s="98"/>
      <c r="AE71" s="98"/>
      <c r="AF71" s="98"/>
      <c r="AG71" s="75"/>
      <c r="AH71" s="75"/>
      <c r="AI71" s="75"/>
      <c r="AJ71" s="75"/>
      <c r="AK71" s="75"/>
      <c r="AL71" s="75"/>
    </row>
    <row r="72" spans="1:38" s="73" customFormat="1" ht="12.75">
      <c r="A72" s="75"/>
      <c r="B72" s="75"/>
      <c r="C72" s="129"/>
      <c r="D72" s="98"/>
      <c r="E72" s="98"/>
      <c r="F72" s="98"/>
      <c r="G72" s="98"/>
      <c r="H72" s="98"/>
      <c r="I72" s="98"/>
      <c r="J72" s="98"/>
      <c r="K72" s="98"/>
      <c r="L72" s="98"/>
      <c r="M72" s="75"/>
      <c r="N72" s="98"/>
      <c r="O72" s="98"/>
      <c r="P72" s="98"/>
      <c r="Q72" s="75"/>
      <c r="R72" s="98"/>
      <c r="S72" s="98"/>
      <c r="T72" s="98"/>
      <c r="U72" s="75"/>
      <c r="V72" s="98"/>
      <c r="W72" s="98"/>
      <c r="X72" s="98"/>
      <c r="Y72" s="75"/>
      <c r="Z72" s="98"/>
      <c r="AA72" s="98"/>
      <c r="AB72" s="98"/>
      <c r="AC72" s="75"/>
      <c r="AD72" s="98"/>
      <c r="AE72" s="98"/>
      <c r="AF72" s="98"/>
      <c r="AG72" s="75"/>
      <c r="AH72" s="75"/>
      <c r="AI72" s="75"/>
      <c r="AJ72" s="75"/>
      <c r="AK72" s="75"/>
      <c r="AL72" s="75"/>
    </row>
    <row r="73" spans="1:38" s="73" customFormat="1" ht="12.75">
      <c r="A73" s="75"/>
      <c r="B73" s="75"/>
      <c r="C73" s="129"/>
      <c r="D73" s="98"/>
      <c r="E73" s="98"/>
      <c r="F73" s="98"/>
      <c r="G73" s="98"/>
      <c r="H73" s="98"/>
      <c r="I73" s="98"/>
      <c r="J73" s="98"/>
      <c r="K73" s="98"/>
      <c r="L73" s="98"/>
      <c r="M73" s="75"/>
      <c r="N73" s="98"/>
      <c r="O73" s="98"/>
      <c r="P73" s="98"/>
      <c r="Q73" s="75"/>
      <c r="R73" s="98"/>
      <c r="S73" s="98"/>
      <c r="T73" s="98"/>
      <c r="U73" s="75"/>
      <c r="V73" s="98"/>
      <c r="W73" s="98"/>
      <c r="X73" s="98"/>
      <c r="Y73" s="75"/>
      <c r="Z73" s="98"/>
      <c r="AA73" s="98"/>
      <c r="AB73" s="98"/>
      <c r="AC73" s="75"/>
      <c r="AD73" s="98"/>
      <c r="AE73" s="98"/>
      <c r="AF73" s="98"/>
      <c r="AG73" s="75"/>
      <c r="AH73" s="75"/>
      <c r="AI73" s="75"/>
      <c r="AJ73" s="75"/>
      <c r="AK73" s="75"/>
      <c r="AL73" s="75"/>
    </row>
    <row r="74" spans="1:38" s="73" customFormat="1" ht="12.75">
      <c r="A74" s="75"/>
      <c r="B74" s="75"/>
      <c r="C74" s="129"/>
      <c r="D74" s="98"/>
      <c r="E74" s="98"/>
      <c r="F74" s="98"/>
      <c r="G74" s="98"/>
      <c r="H74" s="98"/>
      <c r="I74" s="98"/>
      <c r="J74" s="98"/>
      <c r="K74" s="98"/>
      <c r="L74" s="98"/>
      <c r="M74" s="75"/>
      <c r="N74" s="98"/>
      <c r="O74" s="98"/>
      <c r="P74" s="98"/>
      <c r="Q74" s="75"/>
      <c r="R74" s="98"/>
      <c r="S74" s="98"/>
      <c r="T74" s="98"/>
      <c r="U74" s="75"/>
      <c r="V74" s="98"/>
      <c r="W74" s="98"/>
      <c r="X74" s="98"/>
      <c r="Y74" s="75"/>
      <c r="Z74" s="98"/>
      <c r="AA74" s="98"/>
      <c r="AB74" s="98"/>
      <c r="AC74" s="75"/>
      <c r="AD74" s="98"/>
      <c r="AE74" s="98"/>
      <c r="AF74" s="98"/>
      <c r="AG74" s="75"/>
      <c r="AH74" s="75"/>
      <c r="AI74" s="75"/>
      <c r="AJ74" s="75"/>
      <c r="AK74" s="75"/>
      <c r="AL74" s="75"/>
    </row>
    <row r="75" spans="1:38" s="73" customFormat="1" ht="12.75">
      <c r="A75" s="75"/>
      <c r="B75" s="75"/>
      <c r="C75" s="129"/>
      <c r="D75" s="98"/>
      <c r="E75" s="98"/>
      <c r="F75" s="98"/>
      <c r="G75" s="98"/>
      <c r="H75" s="98"/>
      <c r="I75" s="98"/>
      <c r="J75" s="98"/>
      <c r="K75" s="98"/>
      <c r="L75" s="98"/>
      <c r="M75" s="75"/>
      <c r="N75" s="98"/>
      <c r="O75" s="98"/>
      <c r="P75" s="98"/>
      <c r="Q75" s="75"/>
      <c r="R75" s="98"/>
      <c r="S75" s="98"/>
      <c r="T75" s="98"/>
      <c r="U75" s="75"/>
      <c r="V75" s="98"/>
      <c r="W75" s="98"/>
      <c r="X75" s="98"/>
      <c r="Y75" s="75"/>
      <c r="Z75" s="98"/>
      <c r="AA75" s="98"/>
      <c r="AB75" s="98"/>
      <c r="AC75" s="75"/>
      <c r="AD75" s="98"/>
      <c r="AE75" s="98"/>
      <c r="AF75" s="98"/>
      <c r="AG75" s="75"/>
      <c r="AH75" s="75"/>
      <c r="AI75" s="75"/>
      <c r="AJ75" s="75"/>
      <c r="AK75" s="75"/>
      <c r="AL75" s="75"/>
    </row>
    <row r="76" spans="1:38" s="73" customFormat="1" ht="12.75">
      <c r="A76" s="75"/>
      <c r="B76" s="75"/>
      <c r="C76" s="129"/>
      <c r="D76" s="98"/>
      <c r="E76" s="98"/>
      <c r="F76" s="98"/>
      <c r="G76" s="98"/>
      <c r="H76" s="98"/>
      <c r="I76" s="98"/>
      <c r="J76" s="98"/>
      <c r="K76" s="98"/>
      <c r="L76" s="98"/>
      <c r="M76" s="75"/>
      <c r="N76" s="98"/>
      <c r="O76" s="98"/>
      <c r="P76" s="98"/>
      <c r="Q76" s="75"/>
      <c r="R76" s="98"/>
      <c r="S76" s="98"/>
      <c r="T76" s="98"/>
      <c r="U76" s="75"/>
      <c r="V76" s="98"/>
      <c r="W76" s="98"/>
      <c r="X76" s="98"/>
      <c r="Y76" s="75"/>
      <c r="Z76" s="98"/>
      <c r="AA76" s="98"/>
      <c r="AB76" s="98"/>
      <c r="AC76" s="75"/>
      <c r="AD76" s="98"/>
      <c r="AE76" s="98"/>
      <c r="AF76" s="98"/>
      <c r="AG76" s="75"/>
      <c r="AH76" s="75"/>
      <c r="AI76" s="75"/>
      <c r="AJ76" s="75"/>
      <c r="AK76" s="75"/>
      <c r="AL76" s="75"/>
    </row>
    <row r="77" spans="1:38" s="73" customFormat="1" ht="12.75">
      <c r="A77" s="75"/>
      <c r="B77" s="75"/>
      <c r="C77" s="129"/>
      <c r="D77" s="98"/>
      <c r="E77" s="98"/>
      <c r="F77" s="98"/>
      <c r="G77" s="98"/>
      <c r="H77" s="98"/>
      <c r="I77" s="98"/>
      <c r="J77" s="98"/>
      <c r="K77" s="98"/>
      <c r="L77" s="98"/>
      <c r="M77" s="75"/>
      <c r="N77" s="98"/>
      <c r="O77" s="98"/>
      <c r="P77" s="98"/>
      <c r="Q77" s="75"/>
      <c r="R77" s="98"/>
      <c r="S77" s="98"/>
      <c r="T77" s="98"/>
      <c r="U77" s="75"/>
      <c r="V77" s="98"/>
      <c r="W77" s="98"/>
      <c r="X77" s="98"/>
      <c r="Y77" s="75"/>
      <c r="Z77" s="98"/>
      <c r="AA77" s="98"/>
      <c r="AB77" s="98"/>
      <c r="AC77" s="75"/>
      <c r="AD77" s="98"/>
      <c r="AE77" s="98"/>
      <c r="AF77" s="98"/>
      <c r="AG77" s="75"/>
      <c r="AH77" s="75"/>
      <c r="AI77" s="75"/>
      <c r="AJ77" s="75"/>
      <c r="AK77" s="75"/>
      <c r="AL77" s="75"/>
    </row>
    <row r="78" spans="1:38" s="73" customFormat="1" ht="12.75">
      <c r="A78" s="75"/>
      <c r="B78" s="75"/>
      <c r="C78" s="129"/>
      <c r="D78" s="98"/>
      <c r="E78" s="98"/>
      <c r="F78" s="98"/>
      <c r="G78" s="98"/>
      <c r="H78" s="98"/>
      <c r="I78" s="98"/>
      <c r="J78" s="98"/>
      <c r="K78" s="98"/>
      <c r="L78" s="98"/>
      <c r="M78" s="75"/>
      <c r="N78" s="98"/>
      <c r="O78" s="98"/>
      <c r="P78" s="98"/>
      <c r="Q78" s="75"/>
      <c r="R78" s="98"/>
      <c r="S78" s="98"/>
      <c r="T78" s="98"/>
      <c r="U78" s="75"/>
      <c r="V78" s="98"/>
      <c r="W78" s="98"/>
      <c r="X78" s="98"/>
      <c r="Y78" s="75"/>
      <c r="Z78" s="98"/>
      <c r="AA78" s="98"/>
      <c r="AB78" s="98"/>
      <c r="AC78" s="75"/>
      <c r="AD78" s="98"/>
      <c r="AE78" s="98"/>
      <c r="AF78" s="98"/>
      <c r="AG78" s="75"/>
      <c r="AH78" s="75"/>
      <c r="AI78" s="75"/>
      <c r="AJ78" s="75"/>
      <c r="AK78" s="75"/>
      <c r="AL78" s="75"/>
    </row>
    <row r="79" spans="1:38" s="73" customFormat="1" ht="12.75">
      <c r="A79" s="75"/>
      <c r="B79" s="75"/>
      <c r="C79" s="129"/>
      <c r="D79" s="98"/>
      <c r="E79" s="98"/>
      <c r="F79" s="98"/>
      <c r="G79" s="98"/>
      <c r="H79" s="98"/>
      <c r="I79" s="98"/>
      <c r="J79" s="98"/>
      <c r="K79" s="98"/>
      <c r="L79" s="98"/>
      <c r="M79" s="75"/>
      <c r="N79" s="98"/>
      <c r="O79" s="98"/>
      <c r="P79" s="98"/>
      <c r="Q79" s="75"/>
      <c r="R79" s="98"/>
      <c r="S79" s="98"/>
      <c r="T79" s="98"/>
      <c r="U79" s="75"/>
      <c r="V79" s="98"/>
      <c r="W79" s="98"/>
      <c r="X79" s="98"/>
      <c r="Y79" s="75"/>
      <c r="Z79" s="98"/>
      <c r="AA79" s="98"/>
      <c r="AB79" s="98"/>
      <c r="AC79" s="75"/>
      <c r="AD79" s="98"/>
      <c r="AE79" s="98"/>
      <c r="AF79" s="98"/>
      <c r="AG79" s="75"/>
      <c r="AH79" s="75"/>
      <c r="AI79" s="75"/>
      <c r="AJ79" s="75"/>
      <c r="AK79" s="75"/>
      <c r="AL79" s="75"/>
    </row>
    <row r="80" spans="1:38" s="73" customFormat="1" ht="12.75">
      <c r="A80" s="75"/>
      <c r="B80" s="75"/>
      <c r="C80" s="129"/>
      <c r="D80" s="98"/>
      <c r="E80" s="98"/>
      <c r="F80" s="98"/>
      <c r="G80" s="98"/>
      <c r="H80" s="98"/>
      <c r="I80" s="98"/>
      <c r="J80" s="98"/>
      <c r="K80" s="98"/>
      <c r="L80" s="98"/>
      <c r="M80" s="75"/>
      <c r="N80" s="98"/>
      <c r="O80" s="98"/>
      <c r="P80" s="98"/>
      <c r="Q80" s="75"/>
      <c r="R80" s="98"/>
      <c r="S80" s="98"/>
      <c r="T80" s="98"/>
      <c r="U80" s="75"/>
      <c r="V80" s="98"/>
      <c r="W80" s="98"/>
      <c r="X80" s="98"/>
      <c r="Y80" s="75"/>
      <c r="Z80" s="98"/>
      <c r="AA80" s="98"/>
      <c r="AB80" s="98"/>
      <c r="AC80" s="75"/>
      <c r="AD80" s="98"/>
      <c r="AE80" s="98"/>
      <c r="AF80" s="98"/>
      <c r="AG80" s="75"/>
      <c r="AH80" s="75"/>
      <c r="AI80" s="75"/>
      <c r="AJ80" s="75"/>
      <c r="AK80" s="75"/>
      <c r="AL80" s="75"/>
    </row>
    <row r="81" spans="1:38" s="73" customFormat="1" ht="12.75">
      <c r="A81" s="75"/>
      <c r="B81" s="75"/>
      <c r="C81" s="129"/>
      <c r="D81" s="98"/>
      <c r="E81" s="98"/>
      <c r="F81" s="98"/>
      <c r="G81" s="98"/>
      <c r="H81" s="98"/>
      <c r="I81" s="98"/>
      <c r="J81" s="98"/>
      <c r="K81" s="98"/>
      <c r="L81" s="98"/>
      <c r="M81" s="75"/>
      <c r="N81" s="98"/>
      <c r="O81" s="98"/>
      <c r="P81" s="98"/>
      <c r="Q81" s="75"/>
      <c r="R81" s="98"/>
      <c r="S81" s="98"/>
      <c r="T81" s="98"/>
      <c r="U81" s="75"/>
      <c r="V81" s="98"/>
      <c r="W81" s="98"/>
      <c r="X81" s="98"/>
      <c r="Y81" s="75"/>
      <c r="Z81" s="98"/>
      <c r="AA81" s="98"/>
      <c r="AB81" s="98"/>
      <c r="AC81" s="75"/>
      <c r="AD81" s="98"/>
      <c r="AE81" s="98"/>
      <c r="AF81" s="98"/>
      <c r="AG81" s="75"/>
      <c r="AH81" s="75"/>
      <c r="AI81" s="75"/>
      <c r="AJ81" s="75"/>
      <c r="AK81" s="75"/>
      <c r="AL81" s="75"/>
    </row>
    <row r="82" spans="1:38" s="73" customFormat="1" ht="12.75">
      <c r="A82" s="75"/>
      <c r="B82" s="75"/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spans="1:38" s="73" customFormat="1" ht="12.75">
      <c r="A83" s="75"/>
      <c r="B83" s="75"/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</row>
    <row r="84" spans="1:38" s="73" customFormat="1" ht="12.75">
      <c r="A84" s="75"/>
      <c r="B84" s="75"/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</row>
    <row r="85" s="73" customFormat="1" ht="12.75">
      <c r="C85" s="134"/>
    </row>
    <row r="86" s="73" customFormat="1" ht="12.75">
      <c r="C86" s="134"/>
    </row>
    <row r="87" s="73" customFormat="1" ht="12.75">
      <c r="C87" s="134"/>
    </row>
    <row r="88" s="73" customFormat="1" ht="12.75">
      <c r="C88" s="134"/>
    </row>
    <row r="89" s="73" customFormat="1" ht="12.75">
      <c r="C89" s="134"/>
    </row>
    <row r="90" s="73" customFormat="1" ht="12.75">
      <c r="C90" s="134"/>
    </row>
    <row r="91" s="73" customFormat="1" ht="12.75">
      <c r="C91" s="134"/>
    </row>
    <row r="92" s="73" customFormat="1" ht="12.75">
      <c r="C92" s="134"/>
    </row>
    <row r="93" s="73" customFormat="1" ht="12.75">
      <c r="C93" s="134"/>
    </row>
    <row r="94" s="73" customFormat="1" ht="12.75">
      <c r="C94" s="134"/>
    </row>
    <row r="95" s="73" customFormat="1" ht="12.75">
      <c r="C95" s="134"/>
    </row>
    <row r="96" s="73" customFormat="1" ht="12.75">
      <c r="C96" s="134"/>
    </row>
    <row r="97" s="73" customFormat="1" ht="12.75">
      <c r="C97" s="134"/>
    </row>
    <row r="98" s="73" customFormat="1" ht="12.75">
      <c r="C98" s="134"/>
    </row>
    <row r="99" s="73" customFormat="1" ht="12.75">
      <c r="C99" s="134"/>
    </row>
    <row r="100" s="73" customFormat="1" ht="12.75">
      <c r="C100" s="134"/>
    </row>
    <row r="101" s="73" customFormat="1" ht="12.75">
      <c r="C101" s="134"/>
    </row>
    <row r="102" s="73" customFormat="1" ht="12.75">
      <c r="C102" s="134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33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59" t="s">
        <v>553</v>
      </c>
      <c r="C9" s="131" t="s">
        <v>554</v>
      </c>
      <c r="D9" s="76">
        <v>284362152</v>
      </c>
      <c r="E9" s="77">
        <v>92023600</v>
      </c>
      <c r="F9" s="78">
        <f>$D9+$E9</f>
        <v>376385752</v>
      </c>
      <c r="G9" s="76">
        <v>217405662</v>
      </c>
      <c r="H9" s="77">
        <v>0</v>
      </c>
      <c r="I9" s="79">
        <f>$G9+$H9</f>
        <v>217405662</v>
      </c>
      <c r="J9" s="76">
        <v>67606519</v>
      </c>
      <c r="K9" s="77">
        <v>9347172</v>
      </c>
      <c r="L9" s="77">
        <f>$J9+$K9</f>
        <v>76953691</v>
      </c>
      <c r="M9" s="40">
        <f>IF($F9=0,0,$L9/$F9)</f>
        <v>0.20445431473187115</v>
      </c>
      <c r="N9" s="104">
        <v>53337739</v>
      </c>
      <c r="O9" s="105">
        <v>19314489</v>
      </c>
      <c r="P9" s="106">
        <f>$N9+$O9</f>
        <v>72652228</v>
      </c>
      <c r="Q9" s="40">
        <f>IF($F9=0,0,$P9/$F9)</f>
        <v>0.1930259783053637</v>
      </c>
      <c r="R9" s="104">
        <v>46414578</v>
      </c>
      <c r="S9" s="106">
        <v>15747298</v>
      </c>
      <c r="T9" s="106">
        <f>$R9+$S9</f>
        <v>62161876</v>
      </c>
      <c r="U9" s="40">
        <f>IF($I9=0,0,$T9/$I9)</f>
        <v>0.2859257455769482</v>
      </c>
      <c r="V9" s="104">
        <v>17302502</v>
      </c>
      <c r="W9" s="106">
        <v>19778393</v>
      </c>
      <c r="X9" s="106">
        <f>$V9+$W9</f>
        <v>37080895</v>
      </c>
      <c r="Y9" s="40">
        <f>IF($I9=0,0,$X9/$I9)</f>
        <v>0.17056085227439938</v>
      </c>
      <c r="Z9" s="76">
        <f>$J9+$N9+$R9+$V9</f>
        <v>184661338</v>
      </c>
      <c r="AA9" s="77">
        <f>$K9+$O9+$S9+$W9</f>
        <v>64187352</v>
      </c>
      <c r="AB9" s="77">
        <f>$Z9+$AA9</f>
        <v>248848690</v>
      </c>
      <c r="AC9" s="40">
        <f>IF($I9=0,0,$AB9/$I9)</f>
        <v>1.1446283767899292</v>
      </c>
      <c r="AD9" s="76">
        <v>6685992</v>
      </c>
      <c r="AE9" s="77">
        <v>13493792</v>
      </c>
      <c r="AF9" s="77">
        <f>$AD9+$AE9</f>
        <v>20179784</v>
      </c>
      <c r="AG9" s="40">
        <f>IF($AJ9=0,0,$AK9/$AJ9)</f>
        <v>1.0832957097848739</v>
      </c>
      <c r="AH9" s="40">
        <f>IF($AF9=0,0,(($X9/$AF9)-1))</f>
        <v>0.8375268536075511</v>
      </c>
      <c r="AI9" s="12">
        <v>242702608</v>
      </c>
      <c r="AJ9" s="12">
        <v>242702608</v>
      </c>
      <c r="AK9" s="12">
        <v>262918694</v>
      </c>
      <c r="AL9" s="12"/>
    </row>
    <row r="10" spans="1:38" s="13" customFormat="1" ht="12.75">
      <c r="A10" s="29" t="s">
        <v>97</v>
      </c>
      <c r="B10" s="59" t="s">
        <v>69</v>
      </c>
      <c r="C10" s="131" t="s">
        <v>70</v>
      </c>
      <c r="D10" s="76">
        <v>949774000</v>
      </c>
      <c r="E10" s="77">
        <v>284250000</v>
      </c>
      <c r="F10" s="79">
        <f aca="true" t="shared" si="0" ref="F10:F36">$D10+$E10</f>
        <v>1234024000</v>
      </c>
      <c r="G10" s="76">
        <v>949774000</v>
      </c>
      <c r="H10" s="77">
        <v>284250000</v>
      </c>
      <c r="I10" s="79">
        <f aca="true" t="shared" si="1" ref="I10:I36">$G10+$H10</f>
        <v>1234024000</v>
      </c>
      <c r="J10" s="76">
        <v>423400125</v>
      </c>
      <c r="K10" s="77">
        <v>0</v>
      </c>
      <c r="L10" s="77">
        <f aca="true" t="shared" si="2" ref="L10:L36">$J10+$K10</f>
        <v>423400125</v>
      </c>
      <c r="M10" s="40">
        <f aca="true" t="shared" si="3" ref="M10:M36">IF($F10=0,0,$L10/$F10)</f>
        <v>0.34310525970321487</v>
      </c>
      <c r="N10" s="104">
        <v>344157157</v>
      </c>
      <c r="O10" s="105">
        <v>0</v>
      </c>
      <c r="P10" s="106">
        <f aca="true" t="shared" si="4" ref="P10:P36">$N10+$O10</f>
        <v>344157157</v>
      </c>
      <c r="Q10" s="40">
        <f aca="true" t="shared" si="5" ref="Q10:Q36">IF($F10=0,0,$P10/$F10)</f>
        <v>0.2788901650211017</v>
      </c>
      <c r="R10" s="104">
        <v>222677653</v>
      </c>
      <c r="S10" s="106">
        <v>38908225</v>
      </c>
      <c r="T10" s="106">
        <f aca="true" t="shared" si="6" ref="T10:T36">$R10+$S10</f>
        <v>261585878</v>
      </c>
      <c r="U10" s="40">
        <f aca="true" t="shared" si="7" ref="U10:U36">IF($I10=0,0,$T10/$I10)</f>
        <v>0.21197795018573382</v>
      </c>
      <c r="V10" s="104">
        <v>162979647</v>
      </c>
      <c r="W10" s="106">
        <v>93559939</v>
      </c>
      <c r="X10" s="106">
        <f aca="true" t="shared" si="8" ref="X10:X36">$V10+$W10</f>
        <v>256539586</v>
      </c>
      <c r="Y10" s="40">
        <f aca="true" t="shared" si="9" ref="Y10:Y36">IF($I10=0,0,$X10/$I10)</f>
        <v>0.20788865208456236</v>
      </c>
      <c r="Z10" s="76">
        <f aca="true" t="shared" si="10" ref="Z10:Z36">$J10+$N10+$R10+$V10</f>
        <v>1153214582</v>
      </c>
      <c r="AA10" s="77">
        <f aca="true" t="shared" si="11" ref="AA10:AA36">$K10+$O10+$S10+$W10</f>
        <v>132468164</v>
      </c>
      <c r="AB10" s="77">
        <f aca="true" t="shared" si="12" ref="AB10:AB36">$Z10+$AA10</f>
        <v>1285682746</v>
      </c>
      <c r="AC10" s="40">
        <f aca="true" t="shared" si="13" ref="AC10:AC36">IF($I10=0,0,$AB10/$I10)</f>
        <v>1.0418620269946128</v>
      </c>
      <c r="AD10" s="76">
        <v>254044444</v>
      </c>
      <c r="AE10" s="77">
        <v>39452322</v>
      </c>
      <c r="AF10" s="77">
        <f aca="true" t="shared" si="14" ref="AF10:AF36">$AD10+$AE10</f>
        <v>293496766</v>
      </c>
      <c r="AG10" s="40">
        <f aca="true" t="shared" si="15" ref="AG10:AG36">IF($AJ10=0,0,$AK10/$AJ10)</f>
        <v>1.4748878703822685</v>
      </c>
      <c r="AH10" s="40">
        <f aca="true" t="shared" si="16" ref="AH10:AH36">IF($AF10=0,0,(($X10/$AF10)-1))</f>
        <v>-0.12592022904947442</v>
      </c>
      <c r="AI10" s="12">
        <v>983738996</v>
      </c>
      <c r="AJ10" s="12">
        <v>761261402</v>
      </c>
      <c r="AK10" s="12">
        <v>1122775208</v>
      </c>
      <c r="AL10" s="12"/>
    </row>
    <row r="11" spans="1:38" s="13" customFormat="1" ht="12.75">
      <c r="A11" s="29" t="s">
        <v>97</v>
      </c>
      <c r="B11" s="59" t="s">
        <v>83</v>
      </c>
      <c r="C11" s="131" t="s">
        <v>84</v>
      </c>
      <c r="D11" s="76">
        <v>2246388555</v>
      </c>
      <c r="E11" s="77">
        <v>496604923</v>
      </c>
      <c r="F11" s="78">
        <f t="shared" si="0"/>
        <v>2742993478</v>
      </c>
      <c r="G11" s="76">
        <v>2277810641</v>
      </c>
      <c r="H11" s="77">
        <v>528575710</v>
      </c>
      <c r="I11" s="79">
        <f t="shared" si="1"/>
        <v>2806386351</v>
      </c>
      <c r="J11" s="76">
        <v>474237924</v>
      </c>
      <c r="K11" s="77">
        <v>24592824</v>
      </c>
      <c r="L11" s="77">
        <f t="shared" si="2"/>
        <v>498830748</v>
      </c>
      <c r="M11" s="40">
        <f t="shared" si="3"/>
        <v>0.1818563376110222</v>
      </c>
      <c r="N11" s="104">
        <v>544676616</v>
      </c>
      <c r="O11" s="105">
        <v>61528439</v>
      </c>
      <c r="P11" s="106">
        <f t="shared" si="4"/>
        <v>606205055</v>
      </c>
      <c r="Q11" s="40">
        <f t="shared" si="5"/>
        <v>0.22100127465195527</v>
      </c>
      <c r="R11" s="104">
        <v>418271066</v>
      </c>
      <c r="S11" s="106">
        <v>47836669</v>
      </c>
      <c r="T11" s="106">
        <f t="shared" si="6"/>
        <v>466107735</v>
      </c>
      <c r="U11" s="40">
        <f t="shared" si="7"/>
        <v>0.16608822760056247</v>
      </c>
      <c r="V11" s="104">
        <v>430007547</v>
      </c>
      <c r="W11" s="106">
        <v>156679964</v>
      </c>
      <c r="X11" s="106">
        <f t="shared" si="8"/>
        <v>586687511</v>
      </c>
      <c r="Y11" s="40">
        <f t="shared" si="9"/>
        <v>0.2090544342873338</v>
      </c>
      <c r="Z11" s="76">
        <f t="shared" si="10"/>
        <v>1867193153</v>
      </c>
      <c r="AA11" s="77">
        <f t="shared" si="11"/>
        <v>290637896</v>
      </c>
      <c r="AB11" s="77">
        <f t="shared" si="12"/>
        <v>2157831049</v>
      </c>
      <c r="AC11" s="40">
        <f t="shared" si="13"/>
        <v>0.7689002079956311</v>
      </c>
      <c r="AD11" s="76">
        <v>420916705</v>
      </c>
      <c r="AE11" s="77">
        <v>69474438</v>
      </c>
      <c r="AF11" s="77">
        <f t="shared" si="14"/>
        <v>490391143</v>
      </c>
      <c r="AG11" s="40">
        <f t="shared" si="15"/>
        <v>0.9629955053591998</v>
      </c>
      <c r="AH11" s="40">
        <f t="shared" si="16"/>
        <v>0.19636645028068944</v>
      </c>
      <c r="AI11" s="12">
        <v>2265481148</v>
      </c>
      <c r="AJ11" s="12">
        <v>2265481148</v>
      </c>
      <c r="AK11" s="12">
        <v>2181648163</v>
      </c>
      <c r="AL11" s="12"/>
    </row>
    <row r="12" spans="1:38" s="13" customFormat="1" ht="12.75">
      <c r="A12" s="29" t="s">
        <v>97</v>
      </c>
      <c r="B12" s="59" t="s">
        <v>555</v>
      </c>
      <c r="C12" s="131" t="s">
        <v>556</v>
      </c>
      <c r="D12" s="76">
        <v>101117147</v>
      </c>
      <c r="E12" s="77">
        <v>26998000</v>
      </c>
      <c r="F12" s="78">
        <f t="shared" si="0"/>
        <v>128115147</v>
      </c>
      <c r="G12" s="76">
        <v>109322042</v>
      </c>
      <c r="H12" s="77">
        <v>33491000</v>
      </c>
      <c r="I12" s="79">
        <f t="shared" si="1"/>
        <v>142813042</v>
      </c>
      <c r="J12" s="76">
        <v>38848684</v>
      </c>
      <c r="K12" s="77">
        <v>3799018</v>
      </c>
      <c r="L12" s="77">
        <f t="shared" si="2"/>
        <v>42647702</v>
      </c>
      <c r="M12" s="40">
        <f t="shared" si="3"/>
        <v>0.3328857125691781</v>
      </c>
      <c r="N12" s="104">
        <v>45465365</v>
      </c>
      <c r="O12" s="105">
        <v>2405020</v>
      </c>
      <c r="P12" s="106">
        <f t="shared" si="4"/>
        <v>47870385</v>
      </c>
      <c r="Q12" s="40">
        <f t="shared" si="5"/>
        <v>0.3736512514012102</v>
      </c>
      <c r="R12" s="104">
        <v>23622923</v>
      </c>
      <c r="S12" s="106">
        <v>3454913</v>
      </c>
      <c r="T12" s="106">
        <f t="shared" si="6"/>
        <v>27077836</v>
      </c>
      <c r="U12" s="40">
        <f t="shared" si="7"/>
        <v>0.18960338370216917</v>
      </c>
      <c r="V12" s="104">
        <v>13184976</v>
      </c>
      <c r="W12" s="106">
        <v>5362914</v>
      </c>
      <c r="X12" s="106">
        <f t="shared" si="8"/>
        <v>18547890</v>
      </c>
      <c r="Y12" s="40">
        <f t="shared" si="9"/>
        <v>0.12987532329155205</v>
      </c>
      <c r="Z12" s="76">
        <f t="shared" si="10"/>
        <v>121121948</v>
      </c>
      <c r="AA12" s="77">
        <f t="shared" si="11"/>
        <v>15021865</v>
      </c>
      <c r="AB12" s="77">
        <f t="shared" si="12"/>
        <v>136143813</v>
      </c>
      <c r="AC12" s="40">
        <f t="shared" si="13"/>
        <v>0.953300980732558</v>
      </c>
      <c r="AD12" s="76">
        <v>20191389</v>
      </c>
      <c r="AE12" s="77">
        <v>9674156</v>
      </c>
      <c r="AF12" s="77">
        <f t="shared" si="14"/>
        <v>29865545</v>
      </c>
      <c r="AG12" s="40">
        <f t="shared" si="15"/>
        <v>1.0684192301660664</v>
      </c>
      <c r="AH12" s="40">
        <f t="shared" si="16"/>
        <v>-0.3789535734238233</v>
      </c>
      <c r="AI12" s="12">
        <v>104082939</v>
      </c>
      <c r="AJ12" s="12">
        <v>120467228</v>
      </c>
      <c r="AK12" s="12">
        <v>128709503</v>
      </c>
      <c r="AL12" s="12"/>
    </row>
    <row r="13" spans="1:38" s="13" customFormat="1" ht="12.75">
      <c r="A13" s="29" t="s">
        <v>97</v>
      </c>
      <c r="B13" s="59" t="s">
        <v>557</v>
      </c>
      <c r="C13" s="131" t="s">
        <v>558</v>
      </c>
      <c r="D13" s="76">
        <v>448101028</v>
      </c>
      <c r="E13" s="77">
        <v>144620000</v>
      </c>
      <c r="F13" s="78">
        <f t="shared" si="0"/>
        <v>592721028</v>
      </c>
      <c r="G13" s="76">
        <v>325023698</v>
      </c>
      <c r="H13" s="77">
        <v>214215843</v>
      </c>
      <c r="I13" s="79">
        <f t="shared" si="1"/>
        <v>539239541</v>
      </c>
      <c r="J13" s="76">
        <v>113574003</v>
      </c>
      <c r="K13" s="77">
        <v>22287455</v>
      </c>
      <c r="L13" s="77">
        <f t="shared" si="2"/>
        <v>135861458</v>
      </c>
      <c r="M13" s="40">
        <f t="shared" si="3"/>
        <v>0.22921653118741722</v>
      </c>
      <c r="N13" s="104">
        <v>100181619</v>
      </c>
      <c r="O13" s="105">
        <v>32836042</v>
      </c>
      <c r="P13" s="106">
        <f t="shared" si="4"/>
        <v>133017661</v>
      </c>
      <c r="Q13" s="40">
        <f t="shared" si="5"/>
        <v>0.22441866361454615</v>
      </c>
      <c r="R13" s="104">
        <v>86443163</v>
      </c>
      <c r="S13" s="106">
        <v>10092779</v>
      </c>
      <c r="T13" s="106">
        <f t="shared" si="6"/>
        <v>96535942</v>
      </c>
      <c r="U13" s="40">
        <f t="shared" si="7"/>
        <v>0.17902237254519138</v>
      </c>
      <c r="V13" s="104">
        <v>35955939</v>
      </c>
      <c r="W13" s="106">
        <v>28255844</v>
      </c>
      <c r="X13" s="106">
        <f t="shared" si="8"/>
        <v>64211783</v>
      </c>
      <c r="Y13" s="40">
        <f t="shared" si="9"/>
        <v>0.1190784023013624</v>
      </c>
      <c r="Z13" s="76">
        <f t="shared" si="10"/>
        <v>336154724</v>
      </c>
      <c r="AA13" s="77">
        <f t="shared" si="11"/>
        <v>93472120</v>
      </c>
      <c r="AB13" s="77">
        <f t="shared" si="12"/>
        <v>429626844</v>
      </c>
      <c r="AC13" s="40">
        <f t="shared" si="13"/>
        <v>0.7967272637375085</v>
      </c>
      <c r="AD13" s="76">
        <v>26876440</v>
      </c>
      <c r="AE13" s="77">
        <v>14228940</v>
      </c>
      <c r="AF13" s="77">
        <f t="shared" si="14"/>
        <v>41105380</v>
      </c>
      <c r="AG13" s="40">
        <f t="shared" si="15"/>
        <v>0.8069471599386838</v>
      </c>
      <c r="AH13" s="40">
        <f t="shared" si="16"/>
        <v>0.5621260039440092</v>
      </c>
      <c r="AI13" s="12">
        <v>384589928</v>
      </c>
      <c r="AJ13" s="12">
        <v>489565064</v>
      </c>
      <c r="AK13" s="12">
        <v>395053138</v>
      </c>
      <c r="AL13" s="12"/>
    </row>
    <row r="14" spans="1:38" s="13" customFormat="1" ht="12.75">
      <c r="A14" s="29" t="s">
        <v>116</v>
      </c>
      <c r="B14" s="59" t="s">
        <v>559</v>
      </c>
      <c r="C14" s="131" t="s">
        <v>560</v>
      </c>
      <c r="D14" s="76">
        <v>353721000</v>
      </c>
      <c r="E14" s="77">
        <v>7587000</v>
      </c>
      <c r="F14" s="78">
        <f t="shared" si="0"/>
        <v>361308000</v>
      </c>
      <c r="G14" s="76">
        <v>370408000</v>
      </c>
      <c r="H14" s="77">
        <v>7857000</v>
      </c>
      <c r="I14" s="79">
        <f t="shared" si="1"/>
        <v>378265000</v>
      </c>
      <c r="J14" s="76">
        <v>100100021</v>
      </c>
      <c r="K14" s="77">
        <v>687568</v>
      </c>
      <c r="L14" s="77">
        <f t="shared" si="2"/>
        <v>100787589</v>
      </c>
      <c r="M14" s="40">
        <f t="shared" si="3"/>
        <v>0.27895199940217213</v>
      </c>
      <c r="N14" s="104">
        <v>87479958</v>
      </c>
      <c r="O14" s="105">
        <v>5084908</v>
      </c>
      <c r="P14" s="106">
        <f t="shared" si="4"/>
        <v>92564866</v>
      </c>
      <c r="Q14" s="40">
        <f t="shared" si="5"/>
        <v>0.2561937903395441</v>
      </c>
      <c r="R14" s="104">
        <v>65234619</v>
      </c>
      <c r="S14" s="106">
        <v>657747</v>
      </c>
      <c r="T14" s="106">
        <f t="shared" si="6"/>
        <v>65892366</v>
      </c>
      <c r="U14" s="40">
        <f t="shared" si="7"/>
        <v>0.174196306821937</v>
      </c>
      <c r="V14" s="104">
        <v>19584163</v>
      </c>
      <c r="W14" s="106">
        <v>10375520</v>
      </c>
      <c r="X14" s="106">
        <f t="shared" si="8"/>
        <v>29959683</v>
      </c>
      <c r="Y14" s="40">
        <f t="shared" si="9"/>
        <v>0.07920289479597636</v>
      </c>
      <c r="Z14" s="76">
        <f t="shared" si="10"/>
        <v>272398761</v>
      </c>
      <c r="AA14" s="77">
        <f t="shared" si="11"/>
        <v>16805743</v>
      </c>
      <c r="AB14" s="77">
        <f t="shared" si="12"/>
        <v>289204504</v>
      </c>
      <c r="AC14" s="40">
        <f t="shared" si="13"/>
        <v>0.7645552826722007</v>
      </c>
      <c r="AD14" s="76">
        <v>10491517</v>
      </c>
      <c r="AE14" s="77">
        <v>503682</v>
      </c>
      <c r="AF14" s="77">
        <f t="shared" si="14"/>
        <v>10995199</v>
      </c>
      <c r="AG14" s="40">
        <f t="shared" si="15"/>
        <v>0.6567129952138999</v>
      </c>
      <c r="AH14" s="40">
        <f t="shared" si="16"/>
        <v>1.7247967954013386</v>
      </c>
      <c r="AI14" s="12">
        <v>335472674</v>
      </c>
      <c r="AJ14" s="12">
        <v>400081687</v>
      </c>
      <c r="AK14" s="12">
        <v>262738843</v>
      </c>
      <c r="AL14" s="12"/>
    </row>
    <row r="15" spans="1:38" s="55" customFormat="1" ht="12.75">
      <c r="A15" s="60"/>
      <c r="B15" s="61" t="s">
        <v>561</v>
      </c>
      <c r="C15" s="135"/>
      <c r="D15" s="80">
        <f>SUM(D9:D14)</f>
        <v>4383463882</v>
      </c>
      <c r="E15" s="81">
        <f>SUM(E9:E14)</f>
        <v>1052083523</v>
      </c>
      <c r="F15" s="89">
        <f t="shared" si="0"/>
        <v>5435547405</v>
      </c>
      <c r="G15" s="80">
        <f>SUM(G9:G14)</f>
        <v>4249744043</v>
      </c>
      <c r="H15" s="81">
        <f>SUM(H9:H14)</f>
        <v>1068389553</v>
      </c>
      <c r="I15" s="82">
        <f t="shared" si="1"/>
        <v>5318133596</v>
      </c>
      <c r="J15" s="80">
        <f>SUM(J9:J14)</f>
        <v>1217767276</v>
      </c>
      <c r="K15" s="81">
        <f>SUM(K9:K14)</f>
        <v>60714037</v>
      </c>
      <c r="L15" s="81">
        <f t="shared" si="2"/>
        <v>1278481313</v>
      </c>
      <c r="M15" s="44">
        <f t="shared" si="3"/>
        <v>0.2352074626051394</v>
      </c>
      <c r="N15" s="110">
        <f>SUM(N9:N14)</f>
        <v>1175298454</v>
      </c>
      <c r="O15" s="111">
        <f>SUM(O9:O14)</f>
        <v>121168898</v>
      </c>
      <c r="P15" s="112">
        <f t="shared" si="4"/>
        <v>1296467352</v>
      </c>
      <c r="Q15" s="44">
        <f t="shared" si="5"/>
        <v>0.23851642813517143</v>
      </c>
      <c r="R15" s="110">
        <f>SUM(R9:R14)</f>
        <v>862664002</v>
      </c>
      <c r="S15" s="112">
        <f>SUM(S9:S14)</f>
        <v>116697631</v>
      </c>
      <c r="T15" s="112">
        <f t="shared" si="6"/>
        <v>979361633</v>
      </c>
      <c r="U15" s="44">
        <f t="shared" si="7"/>
        <v>0.18415513926476396</v>
      </c>
      <c r="V15" s="110">
        <f>SUM(V9:V14)</f>
        <v>679014774</v>
      </c>
      <c r="W15" s="112">
        <f>SUM(W9:W14)</f>
        <v>314012574</v>
      </c>
      <c r="X15" s="112">
        <f t="shared" si="8"/>
        <v>993027348</v>
      </c>
      <c r="Y15" s="44">
        <f t="shared" si="9"/>
        <v>0.1867247841887423</v>
      </c>
      <c r="Z15" s="80">
        <f t="shared" si="10"/>
        <v>3934744506</v>
      </c>
      <c r="AA15" s="81">
        <f t="shared" si="11"/>
        <v>612593140</v>
      </c>
      <c r="AB15" s="81">
        <f t="shared" si="12"/>
        <v>4547337646</v>
      </c>
      <c r="AC15" s="44">
        <f t="shared" si="13"/>
        <v>0.8550626951944665</v>
      </c>
      <c r="AD15" s="80">
        <f>SUM(AD9:AD14)</f>
        <v>739206487</v>
      </c>
      <c r="AE15" s="81">
        <f>SUM(AE9:AE14)</f>
        <v>146827330</v>
      </c>
      <c r="AF15" s="81">
        <f t="shared" si="14"/>
        <v>886033817</v>
      </c>
      <c r="AG15" s="44">
        <f t="shared" si="15"/>
        <v>1.0173579589910922</v>
      </c>
      <c r="AH15" s="44">
        <f t="shared" si="16"/>
        <v>0.12075558398241126</v>
      </c>
      <c r="AI15" s="62">
        <f>SUM(AI9:AI14)</f>
        <v>4316068293</v>
      </c>
      <c r="AJ15" s="62">
        <f>SUM(AJ9:AJ14)</f>
        <v>4279559137</v>
      </c>
      <c r="AK15" s="62">
        <f>SUM(AK9:AK14)</f>
        <v>4353843549</v>
      </c>
      <c r="AL15" s="62"/>
    </row>
    <row r="16" spans="1:38" s="13" customFormat="1" ht="12.75">
      <c r="A16" s="29" t="s">
        <v>97</v>
      </c>
      <c r="B16" s="59" t="s">
        <v>562</v>
      </c>
      <c r="C16" s="131" t="s">
        <v>563</v>
      </c>
      <c r="D16" s="76">
        <v>83099001</v>
      </c>
      <c r="E16" s="77">
        <v>22918000</v>
      </c>
      <c r="F16" s="78">
        <f t="shared" si="0"/>
        <v>106017001</v>
      </c>
      <c r="G16" s="76">
        <v>73164195</v>
      </c>
      <c r="H16" s="77">
        <v>50467274</v>
      </c>
      <c r="I16" s="79">
        <f t="shared" si="1"/>
        <v>123631469</v>
      </c>
      <c r="J16" s="76">
        <v>41147526</v>
      </c>
      <c r="K16" s="77">
        <v>1985518</v>
      </c>
      <c r="L16" s="77">
        <f t="shared" si="2"/>
        <v>43133044</v>
      </c>
      <c r="M16" s="40">
        <f t="shared" si="3"/>
        <v>0.4068502560263896</v>
      </c>
      <c r="N16" s="104">
        <v>30740763</v>
      </c>
      <c r="O16" s="105">
        <v>2496877</v>
      </c>
      <c r="P16" s="106">
        <f t="shared" si="4"/>
        <v>33237640</v>
      </c>
      <c r="Q16" s="40">
        <f t="shared" si="5"/>
        <v>0.31351235826789703</v>
      </c>
      <c r="R16" s="104">
        <v>17586284</v>
      </c>
      <c r="S16" s="106">
        <v>3896933</v>
      </c>
      <c r="T16" s="106">
        <f t="shared" si="6"/>
        <v>21483217</v>
      </c>
      <c r="U16" s="40">
        <f t="shared" si="7"/>
        <v>0.17376819327448095</v>
      </c>
      <c r="V16" s="104">
        <v>374550</v>
      </c>
      <c r="W16" s="106">
        <v>10440946</v>
      </c>
      <c r="X16" s="106">
        <f t="shared" si="8"/>
        <v>10815496</v>
      </c>
      <c r="Y16" s="40">
        <f t="shared" si="9"/>
        <v>0.08748173978261149</v>
      </c>
      <c r="Z16" s="76">
        <f t="shared" si="10"/>
        <v>89849123</v>
      </c>
      <c r="AA16" s="77">
        <f t="shared" si="11"/>
        <v>18820274</v>
      </c>
      <c r="AB16" s="77">
        <f t="shared" si="12"/>
        <v>108669397</v>
      </c>
      <c r="AC16" s="40">
        <f t="shared" si="13"/>
        <v>0.8789784500578894</v>
      </c>
      <c r="AD16" s="76">
        <v>89671</v>
      </c>
      <c r="AE16" s="77">
        <v>8822786</v>
      </c>
      <c r="AF16" s="77">
        <f t="shared" si="14"/>
        <v>8912457</v>
      </c>
      <c r="AG16" s="40">
        <f t="shared" si="15"/>
        <v>0.6072922213016662</v>
      </c>
      <c r="AH16" s="40">
        <f t="shared" si="16"/>
        <v>0.21352574267679492</v>
      </c>
      <c r="AI16" s="12">
        <v>54315000</v>
      </c>
      <c r="AJ16" s="12">
        <v>54315000</v>
      </c>
      <c r="AK16" s="12">
        <v>32985077</v>
      </c>
      <c r="AL16" s="12"/>
    </row>
    <row r="17" spans="1:38" s="13" customFormat="1" ht="12.75">
      <c r="A17" s="29" t="s">
        <v>97</v>
      </c>
      <c r="B17" s="59" t="s">
        <v>564</v>
      </c>
      <c r="C17" s="131" t="s">
        <v>565</v>
      </c>
      <c r="D17" s="76">
        <v>174099742</v>
      </c>
      <c r="E17" s="77">
        <v>54831000</v>
      </c>
      <c r="F17" s="78">
        <f t="shared" si="0"/>
        <v>228930742</v>
      </c>
      <c r="G17" s="76">
        <v>174099742</v>
      </c>
      <c r="H17" s="77">
        <v>54831000</v>
      </c>
      <c r="I17" s="79">
        <f t="shared" si="1"/>
        <v>228930742</v>
      </c>
      <c r="J17" s="76">
        <v>13287786</v>
      </c>
      <c r="K17" s="77">
        <v>0</v>
      </c>
      <c r="L17" s="77">
        <f t="shared" si="2"/>
        <v>13287786</v>
      </c>
      <c r="M17" s="40">
        <f t="shared" si="3"/>
        <v>0.058042820653593126</v>
      </c>
      <c r="N17" s="104">
        <v>22656112</v>
      </c>
      <c r="O17" s="105">
        <v>0</v>
      </c>
      <c r="P17" s="106">
        <f t="shared" si="4"/>
        <v>22656112</v>
      </c>
      <c r="Q17" s="40">
        <f t="shared" si="5"/>
        <v>0.09896491752077578</v>
      </c>
      <c r="R17" s="104">
        <v>18489397</v>
      </c>
      <c r="S17" s="106">
        <v>0</v>
      </c>
      <c r="T17" s="106">
        <f t="shared" si="6"/>
        <v>18489397</v>
      </c>
      <c r="U17" s="40">
        <f t="shared" si="7"/>
        <v>0.08076415093259952</v>
      </c>
      <c r="V17" s="104">
        <v>30574969</v>
      </c>
      <c r="W17" s="106">
        <v>0</v>
      </c>
      <c r="X17" s="106">
        <f t="shared" si="8"/>
        <v>30574969</v>
      </c>
      <c r="Y17" s="40">
        <f t="shared" si="9"/>
        <v>0.13355554056606342</v>
      </c>
      <c r="Z17" s="76">
        <f t="shared" si="10"/>
        <v>85008264</v>
      </c>
      <c r="AA17" s="77">
        <f t="shared" si="11"/>
        <v>0</v>
      </c>
      <c r="AB17" s="77">
        <f t="shared" si="12"/>
        <v>85008264</v>
      </c>
      <c r="AC17" s="40">
        <f t="shared" si="13"/>
        <v>0.37132742967303184</v>
      </c>
      <c r="AD17" s="76">
        <v>31730272</v>
      </c>
      <c r="AE17" s="77">
        <v>0</v>
      </c>
      <c r="AF17" s="77">
        <f t="shared" si="14"/>
        <v>31730272</v>
      </c>
      <c r="AG17" s="40">
        <f t="shared" si="15"/>
        <v>0.46693369172506505</v>
      </c>
      <c r="AH17" s="40">
        <f t="shared" si="16"/>
        <v>-0.03641011964851737</v>
      </c>
      <c r="AI17" s="12">
        <v>198521693</v>
      </c>
      <c r="AJ17" s="12">
        <v>198521693</v>
      </c>
      <c r="AK17" s="12">
        <v>92696467</v>
      </c>
      <c r="AL17" s="12"/>
    </row>
    <row r="18" spans="1:38" s="13" customFormat="1" ht="12.75">
      <c r="A18" s="29" t="s">
        <v>97</v>
      </c>
      <c r="B18" s="59" t="s">
        <v>566</v>
      </c>
      <c r="C18" s="131" t="s">
        <v>567</v>
      </c>
      <c r="D18" s="76">
        <v>417256000</v>
      </c>
      <c r="E18" s="77">
        <v>64617000</v>
      </c>
      <c r="F18" s="78">
        <f t="shared" si="0"/>
        <v>481873000</v>
      </c>
      <c r="G18" s="76">
        <v>398128188</v>
      </c>
      <c r="H18" s="77">
        <v>43305000</v>
      </c>
      <c r="I18" s="79">
        <f t="shared" si="1"/>
        <v>441433188</v>
      </c>
      <c r="J18" s="76">
        <v>112947681</v>
      </c>
      <c r="K18" s="77">
        <v>3958168</v>
      </c>
      <c r="L18" s="77">
        <f t="shared" si="2"/>
        <v>116905849</v>
      </c>
      <c r="M18" s="40">
        <f t="shared" si="3"/>
        <v>0.24260717865495682</v>
      </c>
      <c r="N18" s="104">
        <v>116832502</v>
      </c>
      <c r="O18" s="105">
        <v>7102584</v>
      </c>
      <c r="P18" s="106">
        <f t="shared" si="4"/>
        <v>123935086</v>
      </c>
      <c r="Q18" s="40">
        <f t="shared" si="5"/>
        <v>0.25719450145577777</v>
      </c>
      <c r="R18" s="104">
        <v>103498583</v>
      </c>
      <c r="S18" s="106">
        <v>3122116</v>
      </c>
      <c r="T18" s="106">
        <f t="shared" si="6"/>
        <v>106620699</v>
      </c>
      <c r="U18" s="40">
        <f t="shared" si="7"/>
        <v>0.24153303806418833</v>
      </c>
      <c r="V18" s="104">
        <v>71293989</v>
      </c>
      <c r="W18" s="106">
        <v>2744853</v>
      </c>
      <c r="X18" s="106">
        <f t="shared" si="8"/>
        <v>74038842</v>
      </c>
      <c r="Y18" s="40">
        <f t="shared" si="9"/>
        <v>0.1677237779412272</v>
      </c>
      <c r="Z18" s="76">
        <f t="shared" si="10"/>
        <v>404572755</v>
      </c>
      <c r="AA18" s="77">
        <f t="shared" si="11"/>
        <v>16927721</v>
      </c>
      <c r="AB18" s="77">
        <f t="shared" si="12"/>
        <v>421500476</v>
      </c>
      <c r="AC18" s="40">
        <f t="shared" si="13"/>
        <v>0.9548454612343285</v>
      </c>
      <c r="AD18" s="76">
        <v>83224519</v>
      </c>
      <c r="AE18" s="77">
        <v>3904275</v>
      </c>
      <c r="AF18" s="77">
        <f t="shared" si="14"/>
        <v>87128794</v>
      </c>
      <c r="AG18" s="40">
        <f t="shared" si="15"/>
        <v>0.882888306160326</v>
      </c>
      <c r="AH18" s="40">
        <f t="shared" si="16"/>
        <v>-0.15023680919995286</v>
      </c>
      <c r="AI18" s="12">
        <v>383006987</v>
      </c>
      <c r="AJ18" s="12">
        <v>383006987</v>
      </c>
      <c r="AK18" s="12">
        <v>338152390</v>
      </c>
      <c r="AL18" s="12"/>
    </row>
    <row r="19" spans="1:38" s="13" customFormat="1" ht="12.75">
      <c r="A19" s="29" t="s">
        <v>97</v>
      </c>
      <c r="B19" s="59" t="s">
        <v>568</v>
      </c>
      <c r="C19" s="131" t="s">
        <v>569</v>
      </c>
      <c r="D19" s="76">
        <v>320435000</v>
      </c>
      <c r="E19" s="77">
        <v>65669000</v>
      </c>
      <c r="F19" s="78">
        <f t="shared" si="0"/>
        <v>386104000</v>
      </c>
      <c r="G19" s="76">
        <v>320435000</v>
      </c>
      <c r="H19" s="77">
        <v>65669000</v>
      </c>
      <c r="I19" s="79">
        <f t="shared" si="1"/>
        <v>386104000</v>
      </c>
      <c r="J19" s="76">
        <v>109527939</v>
      </c>
      <c r="K19" s="77">
        <v>20019994</v>
      </c>
      <c r="L19" s="77">
        <f t="shared" si="2"/>
        <v>129547933</v>
      </c>
      <c r="M19" s="40">
        <f t="shared" si="3"/>
        <v>0.3355260059465843</v>
      </c>
      <c r="N19" s="104">
        <v>70820848</v>
      </c>
      <c r="O19" s="105">
        <v>8687261</v>
      </c>
      <c r="P19" s="106">
        <f t="shared" si="4"/>
        <v>79508109</v>
      </c>
      <c r="Q19" s="40">
        <f t="shared" si="5"/>
        <v>0.2059240748606593</v>
      </c>
      <c r="R19" s="104">
        <v>74275071</v>
      </c>
      <c r="S19" s="106">
        <v>1967358</v>
      </c>
      <c r="T19" s="106">
        <f t="shared" si="6"/>
        <v>76242429</v>
      </c>
      <c r="U19" s="40">
        <f t="shared" si="7"/>
        <v>0.19746604282783914</v>
      </c>
      <c r="V19" s="104">
        <v>53012768</v>
      </c>
      <c r="W19" s="106">
        <v>4386727</v>
      </c>
      <c r="X19" s="106">
        <f t="shared" si="8"/>
        <v>57399495</v>
      </c>
      <c r="Y19" s="40">
        <f t="shared" si="9"/>
        <v>0.14866330056150676</v>
      </c>
      <c r="Z19" s="76">
        <f t="shared" si="10"/>
        <v>307636626</v>
      </c>
      <c r="AA19" s="77">
        <f t="shared" si="11"/>
        <v>35061340</v>
      </c>
      <c r="AB19" s="77">
        <f t="shared" si="12"/>
        <v>342697966</v>
      </c>
      <c r="AC19" s="40">
        <f t="shared" si="13"/>
        <v>0.8875794241965895</v>
      </c>
      <c r="AD19" s="76">
        <v>42570602</v>
      </c>
      <c r="AE19" s="77">
        <v>29565171</v>
      </c>
      <c r="AF19" s="77">
        <f t="shared" si="14"/>
        <v>72135773</v>
      </c>
      <c r="AG19" s="40">
        <f t="shared" si="15"/>
        <v>0.9796009848913074</v>
      </c>
      <c r="AH19" s="40">
        <f t="shared" si="16"/>
        <v>-0.20428529961133157</v>
      </c>
      <c r="AI19" s="12">
        <v>313131000</v>
      </c>
      <c r="AJ19" s="12">
        <v>313131000</v>
      </c>
      <c r="AK19" s="12">
        <v>306743436</v>
      </c>
      <c r="AL19" s="12"/>
    </row>
    <row r="20" spans="1:38" s="13" customFormat="1" ht="12.75">
      <c r="A20" s="29" t="s">
        <v>97</v>
      </c>
      <c r="B20" s="59" t="s">
        <v>570</v>
      </c>
      <c r="C20" s="131" t="s">
        <v>571</v>
      </c>
      <c r="D20" s="76">
        <v>191144000</v>
      </c>
      <c r="E20" s="77">
        <v>44058000</v>
      </c>
      <c r="F20" s="78">
        <f t="shared" si="0"/>
        <v>235202000</v>
      </c>
      <c r="G20" s="76">
        <v>191144000</v>
      </c>
      <c r="H20" s="77">
        <v>44058000</v>
      </c>
      <c r="I20" s="79">
        <f t="shared" si="1"/>
        <v>235202000</v>
      </c>
      <c r="J20" s="76">
        <v>61864801</v>
      </c>
      <c r="K20" s="77">
        <v>0</v>
      </c>
      <c r="L20" s="77">
        <f t="shared" si="2"/>
        <v>61864801</v>
      </c>
      <c r="M20" s="40">
        <f t="shared" si="3"/>
        <v>0.2630283798607155</v>
      </c>
      <c r="N20" s="104">
        <v>30080750</v>
      </c>
      <c r="O20" s="105">
        <v>0</v>
      </c>
      <c r="P20" s="106">
        <f t="shared" si="4"/>
        <v>30080750</v>
      </c>
      <c r="Q20" s="40">
        <f t="shared" si="5"/>
        <v>0.12789325771039362</v>
      </c>
      <c r="R20" s="104">
        <v>21248880</v>
      </c>
      <c r="S20" s="106">
        <v>0</v>
      </c>
      <c r="T20" s="106">
        <f t="shared" si="6"/>
        <v>21248880</v>
      </c>
      <c r="U20" s="40">
        <f t="shared" si="7"/>
        <v>0.09034310932730164</v>
      </c>
      <c r="V20" s="104">
        <v>9860534</v>
      </c>
      <c r="W20" s="106">
        <v>0</v>
      </c>
      <c r="X20" s="106">
        <f t="shared" si="8"/>
        <v>9860534</v>
      </c>
      <c r="Y20" s="40">
        <f t="shared" si="9"/>
        <v>0.041923682621746415</v>
      </c>
      <c r="Z20" s="76">
        <f t="shared" si="10"/>
        <v>123054965</v>
      </c>
      <c r="AA20" s="77">
        <f t="shared" si="11"/>
        <v>0</v>
      </c>
      <c r="AB20" s="77">
        <f t="shared" si="12"/>
        <v>123054965</v>
      </c>
      <c r="AC20" s="40">
        <f t="shared" si="13"/>
        <v>0.5231884295201571</v>
      </c>
      <c r="AD20" s="76">
        <v>17236770</v>
      </c>
      <c r="AE20" s="77">
        <v>29707586</v>
      </c>
      <c r="AF20" s="77">
        <f t="shared" si="14"/>
        <v>46944356</v>
      </c>
      <c r="AG20" s="40">
        <f t="shared" si="15"/>
        <v>0.8111529014212375</v>
      </c>
      <c r="AH20" s="40">
        <f t="shared" si="16"/>
        <v>-0.7899527261594557</v>
      </c>
      <c r="AI20" s="12">
        <v>158737223</v>
      </c>
      <c r="AJ20" s="12">
        <v>158737223</v>
      </c>
      <c r="AK20" s="12">
        <v>128760159</v>
      </c>
      <c r="AL20" s="12"/>
    </row>
    <row r="21" spans="1:38" s="13" customFormat="1" ht="12.75">
      <c r="A21" s="29" t="s">
        <v>116</v>
      </c>
      <c r="B21" s="59" t="s">
        <v>572</v>
      </c>
      <c r="C21" s="131" t="s">
        <v>573</v>
      </c>
      <c r="D21" s="76">
        <v>577336292</v>
      </c>
      <c r="E21" s="77">
        <v>221459357</v>
      </c>
      <c r="F21" s="79">
        <f t="shared" si="0"/>
        <v>798795649</v>
      </c>
      <c r="G21" s="76">
        <v>1030875292</v>
      </c>
      <c r="H21" s="77">
        <v>677310357</v>
      </c>
      <c r="I21" s="79">
        <f t="shared" si="1"/>
        <v>1708185649</v>
      </c>
      <c r="J21" s="76">
        <v>175279712</v>
      </c>
      <c r="K21" s="77">
        <v>53818000</v>
      </c>
      <c r="L21" s="77">
        <f t="shared" si="2"/>
        <v>229097712</v>
      </c>
      <c r="M21" s="40">
        <f t="shared" si="3"/>
        <v>0.28680390571331216</v>
      </c>
      <c r="N21" s="104">
        <v>327527305</v>
      </c>
      <c r="O21" s="105">
        <v>96985113</v>
      </c>
      <c r="P21" s="106">
        <f t="shared" si="4"/>
        <v>424512418</v>
      </c>
      <c r="Q21" s="40">
        <f t="shared" si="5"/>
        <v>0.5314405737330199</v>
      </c>
      <c r="R21" s="104">
        <v>195210289</v>
      </c>
      <c r="S21" s="106">
        <v>58479000</v>
      </c>
      <c r="T21" s="106">
        <f t="shared" si="6"/>
        <v>253689289</v>
      </c>
      <c r="U21" s="40">
        <f t="shared" si="7"/>
        <v>0.1485138861507904</v>
      </c>
      <c r="V21" s="104">
        <v>147769048</v>
      </c>
      <c r="W21" s="106">
        <v>0</v>
      </c>
      <c r="X21" s="106">
        <f t="shared" si="8"/>
        <v>147769048</v>
      </c>
      <c r="Y21" s="40">
        <f t="shared" si="9"/>
        <v>0.0865064333531349</v>
      </c>
      <c r="Z21" s="76">
        <f t="shared" si="10"/>
        <v>845786354</v>
      </c>
      <c r="AA21" s="77">
        <f t="shared" si="11"/>
        <v>209282113</v>
      </c>
      <c r="AB21" s="77">
        <f t="shared" si="12"/>
        <v>1055068467</v>
      </c>
      <c r="AC21" s="40">
        <f t="shared" si="13"/>
        <v>0.6176544496891508</v>
      </c>
      <c r="AD21" s="76">
        <v>2413963</v>
      </c>
      <c r="AE21" s="77">
        <v>91000</v>
      </c>
      <c r="AF21" s="77">
        <f t="shared" si="14"/>
        <v>2504963</v>
      </c>
      <c r="AG21" s="40">
        <f t="shared" si="15"/>
        <v>1.0381975865234707</v>
      </c>
      <c r="AH21" s="40">
        <f t="shared" si="16"/>
        <v>57.99051123709212</v>
      </c>
      <c r="AI21" s="12">
        <v>558030204</v>
      </c>
      <c r="AJ21" s="12">
        <v>558030204</v>
      </c>
      <c r="AK21" s="12">
        <v>579345611</v>
      </c>
      <c r="AL21" s="12"/>
    </row>
    <row r="22" spans="1:38" s="55" customFormat="1" ht="12.75">
      <c r="A22" s="60"/>
      <c r="B22" s="61" t="s">
        <v>574</v>
      </c>
      <c r="C22" s="135"/>
      <c r="D22" s="80">
        <f>SUM(D16:D21)</f>
        <v>1763370035</v>
      </c>
      <c r="E22" s="81">
        <f>SUM(E16:E21)</f>
        <v>473552357</v>
      </c>
      <c r="F22" s="89">
        <f t="shared" si="0"/>
        <v>2236922392</v>
      </c>
      <c r="G22" s="80">
        <f>SUM(G16:G21)</f>
        <v>2187846417</v>
      </c>
      <c r="H22" s="81">
        <f>SUM(H16:H21)</f>
        <v>935640631</v>
      </c>
      <c r="I22" s="82">
        <f t="shared" si="1"/>
        <v>3123487048</v>
      </c>
      <c r="J22" s="80">
        <f>SUM(J16:J21)</f>
        <v>514055445</v>
      </c>
      <c r="K22" s="81">
        <f>SUM(K16:K21)</f>
        <v>79781680</v>
      </c>
      <c r="L22" s="81">
        <f t="shared" si="2"/>
        <v>593837125</v>
      </c>
      <c r="M22" s="44">
        <f t="shared" si="3"/>
        <v>0.2654705979625242</v>
      </c>
      <c r="N22" s="110">
        <f>SUM(N16:N21)</f>
        <v>598658280</v>
      </c>
      <c r="O22" s="111">
        <f>SUM(O16:O21)</f>
        <v>115271835</v>
      </c>
      <c r="P22" s="112">
        <f t="shared" si="4"/>
        <v>713930115</v>
      </c>
      <c r="Q22" s="44">
        <f t="shared" si="5"/>
        <v>0.3191573018148767</v>
      </c>
      <c r="R22" s="110">
        <f>SUM(R16:R21)</f>
        <v>430308504</v>
      </c>
      <c r="S22" s="112">
        <f>SUM(S16:S21)</f>
        <v>67465407</v>
      </c>
      <c r="T22" s="112">
        <f t="shared" si="6"/>
        <v>497773911</v>
      </c>
      <c r="U22" s="44">
        <f t="shared" si="7"/>
        <v>0.1593648071371801</v>
      </c>
      <c r="V22" s="110">
        <f>SUM(V16:V21)</f>
        <v>312885858</v>
      </c>
      <c r="W22" s="112">
        <f>SUM(W16:W21)</f>
        <v>17572526</v>
      </c>
      <c r="X22" s="112">
        <f t="shared" si="8"/>
        <v>330458384</v>
      </c>
      <c r="Y22" s="44">
        <f t="shared" si="9"/>
        <v>0.10579790436832316</v>
      </c>
      <c r="Z22" s="80">
        <f t="shared" si="10"/>
        <v>1855908087</v>
      </c>
      <c r="AA22" s="81">
        <f t="shared" si="11"/>
        <v>280091448</v>
      </c>
      <c r="AB22" s="81">
        <f t="shared" si="12"/>
        <v>2135999535</v>
      </c>
      <c r="AC22" s="44">
        <f t="shared" si="13"/>
        <v>0.6838509339642378</v>
      </c>
      <c r="AD22" s="80">
        <f>SUM(AD16:AD21)</f>
        <v>177265797</v>
      </c>
      <c r="AE22" s="81">
        <f>SUM(AE16:AE21)</f>
        <v>72090818</v>
      </c>
      <c r="AF22" s="81">
        <f t="shared" si="14"/>
        <v>249356615</v>
      </c>
      <c r="AG22" s="44">
        <f t="shared" si="15"/>
        <v>0.8877023242590096</v>
      </c>
      <c r="AH22" s="44">
        <f t="shared" si="16"/>
        <v>0.3252441047132437</v>
      </c>
      <c r="AI22" s="62">
        <f>SUM(AI16:AI21)</f>
        <v>1665742107</v>
      </c>
      <c r="AJ22" s="62">
        <f>SUM(AJ16:AJ21)</f>
        <v>1665742107</v>
      </c>
      <c r="AK22" s="62">
        <f>SUM(AK16:AK21)</f>
        <v>1478683140</v>
      </c>
      <c r="AL22" s="62"/>
    </row>
    <row r="23" spans="1:38" s="13" customFormat="1" ht="12.75">
      <c r="A23" s="29" t="s">
        <v>97</v>
      </c>
      <c r="B23" s="59" t="s">
        <v>575</v>
      </c>
      <c r="C23" s="131" t="s">
        <v>576</v>
      </c>
      <c r="D23" s="76">
        <v>246902701</v>
      </c>
      <c r="E23" s="77">
        <v>47272323</v>
      </c>
      <c r="F23" s="78">
        <f t="shared" si="0"/>
        <v>294175024</v>
      </c>
      <c r="G23" s="76">
        <v>233545238</v>
      </c>
      <c r="H23" s="77">
        <v>24729506</v>
      </c>
      <c r="I23" s="79">
        <f t="shared" si="1"/>
        <v>258274744</v>
      </c>
      <c r="J23" s="76">
        <v>80103531</v>
      </c>
      <c r="K23" s="77">
        <v>3299683</v>
      </c>
      <c r="L23" s="77">
        <f t="shared" si="2"/>
        <v>83403214</v>
      </c>
      <c r="M23" s="40">
        <f t="shared" si="3"/>
        <v>0.2835156189194362</v>
      </c>
      <c r="N23" s="104">
        <v>76688497</v>
      </c>
      <c r="O23" s="105">
        <v>8475775</v>
      </c>
      <c r="P23" s="106">
        <f t="shared" si="4"/>
        <v>85164272</v>
      </c>
      <c r="Q23" s="40">
        <f t="shared" si="5"/>
        <v>0.2895020482772188</v>
      </c>
      <c r="R23" s="104">
        <v>55134955</v>
      </c>
      <c r="S23" s="106">
        <v>4362848</v>
      </c>
      <c r="T23" s="106">
        <f t="shared" si="6"/>
        <v>59497803</v>
      </c>
      <c r="U23" s="40">
        <f t="shared" si="7"/>
        <v>0.23036632261650794</v>
      </c>
      <c r="V23" s="104">
        <v>38876585</v>
      </c>
      <c r="W23" s="106">
        <v>2118034</v>
      </c>
      <c r="X23" s="106">
        <f t="shared" si="8"/>
        <v>40994619</v>
      </c>
      <c r="Y23" s="40">
        <f t="shared" si="9"/>
        <v>0.15872484612742468</v>
      </c>
      <c r="Z23" s="76">
        <f t="shared" si="10"/>
        <v>250803568</v>
      </c>
      <c r="AA23" s="77">
        <f t="shared" si="11"/>
        <v>18256340</v>
      </c>
      <c r="AB23" s="77">
        <f t="shared" si="12"/>
        <v>269059908</v>
      </c>
      <c r="AC23" s="40">
        <f t="shared" si="13"/>
        <v>1.041758492653854</v>
      </c>
      <c r="AD23" s="76">
        <v>22254275</v>
      </c>
      <c r="AE23" s="77">
        <v>4499362</v>
      </c>
      <c r="AF23" s="77">
        <f t="shared" si="14"/>
        <v>26753637</v>
      </c>
      <c r="AG23" s="40">
        <f t="shared" si="15"/>
        <v>0.5346684869037116</v>
      </c>
      <c r="AH23" s="40">
        <f t="shared" si="16"/>
        <v>0.5323007858707212</v>
      </c>
      <c r="AI23" s="12">
        <v>366264384</v>
      </c>
      <c r="AJ23" s="12">
        <v>366264384</v>
      </c>
      <c r="AK23" s="12">
        <v>195830024</v>
      </c>
      <c r="AL23" s="12"/>
    </row>
    <row r="24" spans="1:38" s="13" customFormat="1" ht="12.75">
      <c r="A24" s="29" t="s">
        <v>97</v>
      </c>
      <c r="B24" s="59" t="s">
        <v>577</v>
      </c>
      <c r="C24" s="131" t="s">
        <v>578</v>
      </c>
      <c r="D24" s="76">
        <v>109766000</v>
      </c>
      <c r="E24" s="77">
        <v>0</v>
      </c>
      <c r="F24" s="78">
        <f t="shared" si="0"/>
        <v>109766000</v>
      </c>
      <c r="G24" s="76">
        <v>109766000</v>
      </c>
      <c r="H24" s="77">
        <v>0</v>
      </c>
      <c r="I24" s="79">
        <f t="shared" si="1"/>
        <v>109766000</v>
      </c>
      <c r="J24" s="76">
        <v>28767728</v>
      </c>
      <c r="K24" s="77">
        <v>0</v>
      </c>
      <c r="L24" s="77">
        <f t="shared" si="2"/>
        <v>28767728</v>
      </c>
      <c r="M24" s="40">
        <f t="shared" si="3"/>
        <v>0.26208232057285497</v>
      </c>
      <c r="N24" s="104">
        <v>23352851</v>
      </c>
      <c r="O24" s="105">
        <v>0</v>
      </c>
      <c r="P24" s="106">
        <f t="shared" si="4"/>
        <v>23352851</v>
      </c>
      <c r="Q24" s="40">
        <f t="shared" si="5"/>
        <v>0.2127512253338921</v>
      </c>
      <c r="R24" s="104">
        <v>2678486</v>
      </c>
      <c r="S24" s="106">
        <v>0</v>
      </c>
      <c r="T24" s="106">
        <f t="shared" si="6"/>
        <v>2678486</v>
      </c>
      <c r="U24" s="40">
        <f t="shared" si="7"/>
        <v>0.024401781972559808</v>
      </c>
      <c r="V24" s="104">
        <v>0</v>
      </c>
      <c r="W24" s="106">
        <v>0</v>
      </c>
      <c r="X24" s="106">
        <f t="shared" si="8"/>
        <v>0</v>
      </c>
      <c r="Y24" s="40">
        <f t="shared" si="9"/>
        <v>0</v>
      </c>
      <c r="Z24" s="76">
        <f t="shared" si="10"/>
        <v>54799065</v>
      </c>
      <c r="AA24" s="77">
        <f t="shared" si="11"/>
        <v>0</v>
      </c>
      <c r="AB24" s="77">
        <f t="shared" si="12"/>
        <v>54799065</v>
      </c>
      <c r="AC24" s="40">
        <f t="shared" si="13"/>
        <v>0.4992353278793069</v>
      </c>
      <c r="AD24" s="76">
        <v>0</v>
      </c>
      <c r="AE24" s="77">
        <v>0</v>
      </c>
      <c r="AF24" s="77">
        <f t="shared" si="14"/>
        <v>0</v>
      </c>
      <c r="AG24" s="40">
        <f t="shared" si="15"/>
        <v>0.4797601490237796</v>
      </c>
      <c r="AH24" s="40">
        <f t="shared" si="16"/>
        <v>0</v>
      </c>
      <c r="AI24" s="12">
        <v>114491258</v>
      </c>
      <c r="AJ24" s="12">
        <v>114491258</v>
      </c>
      <c r="AK24" s="12">
        <v>54928343</v>
      </c>
      <c r="AL24" s="12"/>
    </row>
    <row r="25" spans="1:38" s="13" customFormat="1" ht="12.75">
      <c r="A25" s="29" t="s">
        <v>97</v>
      </c>
      <c r="B25" s="59" t="s">
        <v>579</v>
      </c>
      <c r="C25" s="131" t="s">
        <v>580</v>
      </c>
      <c r="D25" s="76">
        <v>171243999</v>
      </c>
      <c r="E25" s="77">
        <v>73621257</v>
      </c>
      <c r="F25" s="78">
        <f t="shared" si="0"/>
        <v>244865256</v>
      </c>
      <c r="G25" s="76">
        <v>171243999</v>
      </c>
      <c r="H25" s="77">
        <v>73621257</v>
      </c>
      <c r="I25" s="79">
        <f t="shared" si="1"/>
        <v>244865256</v>
      </c>
      <c r="J25" s="76">
        <v>46040685</v>
      </c>
      <c r="K25" s="77">
        <v>3725100</v>
      </c>
      <c r="L25" s="77">
        <f t="shared" si="2"/>
        <v>49765785</v>
      </c>
      <c r="M25" s="40">
        <f t="shared" si="3"/>
        <v>0.2032374286697497</v>
      </c>
      <c r="N25" s="104">
        <v>34824913</v>
      </c>
      <c r="O25" s="105">
        <v>2426736</v>
      </c>
      <c r="P25" s="106">
        <f t="shared" si="4"/>
        <v>37251649</v>
      </c>
      <c r="Q25" s="40">
        <f t="shared" si="5"/>
        <v>0.15213121538157295</v>
      </c>
      <c r="R25" s="104">
        <v>25331812</v>
      </c>
      <c r="S25" s="106">
        <v>245764</v>
      </c>
      <c r="T25" s="106">
        <f t="shared" si="6"/>
        <v>25577576</v>
      </c>
      <c r="U25" s="40">
        <f t="shared" si="7"/>
        <v>0.10445571747426674</v>
      </c>
      <c r="V25" s="104">
        <v>33169578</v>
      </c>
      <c r="W25" s="106">
        <v>5578039</v>
      </c>
      <c r="X25" s="106">
        <f t="shared" si="8"/>
        <v>38747617</v>
      </c>
      <c r="Y25" s="40">
        <f t="shared" si="9"/>
        <v>0.1582405672121977</v>
      </c>
      <c r="Z25" s="76">
        <f t="shared" si="10"/>
        <v>139366988</v>
      </c>
      <c r="AA25" s="77">
        <f t="shared" si="11"/>
        <v>11975639</v>
      </c>
      <c r="AB25" s="77">
        <f t="shared" si="12"/>
        <v>151342627</v>
      </c>
      <c r="AC25" s="40">
        <f t="shared" si="13"/>
        <v>0.6180649287377871</v>
      </c>
      <c r="AD25" s="76">
        <v>2438082</v>
      </c>
      <c r="AE25" s="77">
        <v>6416826</v>
      </c>
      <c r="AF25" s="77">
        <f t="shared" si="14"/>
        <v>8854908</v>
      </c>
      <c r="AG25" s="40">
        <f t="shared" si="15"/>
        <v>0.6447223065668402</v>
      </c>
      <c r="AH25" s="40">
        <f t="shared" si="16"/>
        <v>3.375835073611154</v>
      </c>
      <c r="AI25" s="12">
        <v>194572120</v>
      </c>
      <c r="AJ25" s="12">
        <v>194572120</v>
      </c>
      <c r="AK25" s="12">
        <v>125444986</v>
      </c>
      <c r="AL25" s="12"/>
    </row>
    <row r="26" spans="1:38" s="13" customFormat="1" ht="12.75">
      <c r="A26" s="29" t="s">
        <v>97</v>
      </c>
      <c r="B26" s="59" t="s">
        <v>581</v>
      </c>
      <c r="C26" s="131" t="s">
        <v>582</v>
      </c>
      <c r="D26" s="76">
        <v>191241000</v>
      </c>
      <c r="E26" s="77">
        <v>35136050</v>
      </c>
      <c r="F26" s="78">
        <f t="shared" si="0"/>
        <v>226377050</v>
      </c>
      <c r="G26" s="76">
        <v>163324776</v>
      </c>
      <c r="H26" s="77">
        <v>35136050</v>
      </c>
      <c r="I26" s="79">
        <f t="shared" si="1"/>
        <v>198460826</v>
      </c>
      <c r="J26" s="76">
        <v>24151040</v>
      </c>
      <c r="K26" s="77">
        <v>14402</v>
      </c>
      <c r="L26" s="77">
        <f t="shared" si="2"/>
        <v>24165442</v>
      </c>
      <c r="M26" s="40">
        <f t="shared" si="3"/>
        <v>0.1067486390515293</v>
      </c>
      <c r="N26" s="104">
        <v>22990251</v>
      </c>
      <c r="O26" s="105">
        <v>3904508</v>
      </c>
      <c r="P26" s="106">
        <f t="shared" si="4"/>
        <v>26894759</v>
      </c>
      <c r="Q26" s="40">
        <f t="shared" si="5"/>
        <v>0.11880514831340014</v>
      </c>
      <c r="R26" s="104">
        <v>17247127</v>
      </c>
      <c r="S26" s="106">
        <v>1908012</v>
      </c>
      <c r="T26" s="106">
        <f t="shared" si="6"/>
        <v>19155139</v>
      </c>
      <c r="U26" s="40">
        <f t="shared" si="7"/>
        <v>0.09651848874195454</v>
      </c>
      <c r="V26" s="104">
        <v>13000047</v>
      </c>
      <c r="W26" s="106">
        <v>2376065</v>
      </c>
      <c r="X26" s="106">
        <f t="shared" si="8"/>
        <v>15376112</v>
      </c>
      <c r="Y26" s="40">
        <f t="shared" si="9"/>
        <v>0.07747681146908056</v>
      </c>
      <c r="Z26" s="76">
        <f t="shared" si="10"/>
        <v>77388465</v>
      </c>
      <c r="AA26" s="77">
        <f t="shared" si="11"/>
        <v>8202987</v>
      </c>
      <c r="AB26" s="77">
        <f t="shared" si="12"/>
        <v>85591452</v>
      </c>
      <c r="AC26" s="40">
        <f t="shared" si="13"/>
        <v>0.43127630638804254</v>
      </c>
      <c r="AD26" s="76">
        <v>29038121</v>
      </c>
      <c r="AE26" s="77">
        <v>2139850</v>
      </c>
      <c r="AF26" s="77">
        <f t="shared" si="14"/>
        <v>31177971</v>
      </c>
      <c r="AG26" s="40">
        <f t="shared" si="15"/>
        <v>0.8163811831021325</v>
      </c>
      <c r="AH26" s="40">
        <f t="shared" si="16"/>
        <v>-0.5068276893323174</v>
      </c>
      <c r="AI26" s="12">
        <v>165916148</v>
      </c>
      <c r="AJ26" s="12">
        <v>139502952</v>
      </c>
      <c r="AK26" s="12">
        <v>113887585</v>
      </c>
      <c r="AL26" s="12"/>
    </row>
    <row r="27" spans="1:38" s="13" customFormat="1" ht="12.75">
      <c r="A27" s="29" t="s">
        <v>97</v>
      </c>
      <c r="B27" s="59" t="s">
        <v>583</v>
      </c>
      <c r="C27" s="131" t="s">
        <v>584</v>
      </c>
      <c r="D27" s="76">
        <v>0</v>
      </c>
      <c r="E27" s="77">
        <v>0</v>
      </c>
      <c r="F27" s="78">
        <f t="shared" si="0"/>
        <v>0</v>
      </c>
      <c r="G27" s="76">
        <v>0</v>
      </c>
      <c r="H27" s="77">
        <v>0</v>
      </c>
      <c r="I27" s="79">
        <f t="shared" si="1"/>
        <v>0</v>
      </c>
      <c r="J27" s="76">
        <v>29371728</v>
      </c>
      <c r="K27" s="77">
        <v>11255000</v>
      </c>
      <c r="L27" s="77">
        <f t="shared" si="2"/>
        <v>40626728</v>
      </c>
      <c r="M27" s="40">
        <f t="shared" si="3"/>
        <v>0</v>
      </c>
      <c r="N27" s="104">
        <v>3918186</v>
      </c>
      <c r="O27" s="105">
        <v>2299850</v>
      </c>
      <c r="P27" s="106">
        <f t="shared" si="4"/>
        <v>6218036</v>
      </c>
      <c r="Q27" s="40">
        <f t="shared" si="5"/>
        <v>0</v>
      </c>
      <c r="R27" s="104">
        <v>0</v>
      </c>
      <c r="S27" s="106">
        <v>7181725</v>
      </c>
      <c r="T27" s="106">
        <f t="shared" si="6"/>
        <v>7181725</v>
      </c>
      <c r="U27" s="40">
        <f t="shared" si="7"/>
        <v>0</v>
      </c>
      <c r="V27" s="104">
        <v>101965</v>
      </c>
      <c r="W27" s="106">
        <v>17074</v>
      </c>
      <c r="X27" s="106">
        <f t="shared" si="8"/>
        <v>119039</v>
      </c>
      <c r="Y27" s="40">
        <f t="shared" si="9"/>
        <v>0</v>
      </c>
      <c r="Z27" s="76">
        <f t="shared" si="10"/>
        <v>33391879</v>
      </c>
      <c r="AA27" s="77">
        <f t="shared" si="11"/>
        <v>20753649</v>
      </c>
      <c r="AB27" s="77">
        <f t="shared" si="12"/>
        <v>54145528</v>
      </c>
      <c r="AC27" s="40">
        <f t="shared" si="13"/>
        <v>0</v>
      </c>
      <c r="AD27" s="76">
        <v>0</v>
      </c>
      <c r="AE27" s="77">
        <v>0</v>
      </c>
      <c r="AF27" s="77">
        <f t="shared" si="14"/>
        <v>0</v>
      </c>
      <c r="AG27" s="40">
        <f t="shared" si="15"/>
        <v>0</v>
      </c>
      <c r="AH27" s="40">
        <f t="shared" si="16"/>
        <v>0</v>
      </c>
      <c r="AI27" s="12">
        <v>0</v>
      </c>
      <c r="AJ27" s="12">
        <v>0</v>
      </c>
      <c r="AK27" s="12">
        <v>0</v>
      </c>
      <c r="AL27" s="12"/>
    </row>
    <row r="28" spans="1:38" s="13" customFormat="1" ht="12.75">
      <c r="A28" s="29" t="s">
        <v>116</v>
      </c>
      <c r="B28" s="59" t="s">
        <v>585</v>
      </c>
      <c r="C28" s="131" t="s">
        <v>586</v>
      </c>
      <c r="D28" s="76">
        <v>457770028</v>
      </c>
      <c r="E28" s="77">
        <v>0</v>
      </c>
      <c r="F28" s="78">
        <f t="shared" si="0"/>
        <v>457770028</v>
      </c>
      <c r="G28" s="76">
        <v>457770028</v>
      </c>
      <c r="H28" s="77">
        <v>0</v>
      </c>
      <c r="I28" s="79">
        <f t="shared" si="1"/>
        <v>457770028</v>
      </c>
      <c r="J28" s="76">
        <v>81828434</v>
      </c>
      <c r="K28" s="77">
        <v>315563</v>
      </c>
      <c r="L28" s="77">
        <f t="shared" si="2"/>
        <v>82143997</v>
      </c>
      <c r="M28" s="40">
        <f t="shared" si="3"/>
        <v>0.17944380797250448</v>
      </c>
      <c r="N28" s="104">
        <v>86143832</v>
      </c>
      <c r="O28" s="105">
        <v>45647115</v>
      </c>
      <c r="P28" s="106">
        <f t="shared" si="4"/>
        <v>131790947</v>
      </c>
      <c r="Q28" s="40">
        <f t="shared" si="5"/>
        <v>0.2878977192451752</v>
      </c>
      <c r="R28" s="104">
        <v>255751327</v>
      </c>
      <c r="S28" s="106">
        <v>127715761</v>
      </c>
      <c r="T28" s="106">
        <f t="shared" si="6"/>
        <v>383467088</v>
      </c>
      <c r="U28" s="40">
        <f t="shared" si="7"/>
        <v>0.8376850045761406</v>
      </c>
      <c r="V28" s="104">
        <v>3933998</v>
      </c>
      <c r="W28" s="106">
        <v>130034097</v>
      </c>
      <c r="X28" s="106">
        <f t="shared" si="8"/>
        <v>133968095</v>
      </c>
      <c r="Y28" s="40">
        <f t="shared" si="9"/>
        <v>0.29265370558511095</v>
      </c>
      <c r="Z28" s="76">
        <f t="shared" si="10"/>
        <v>427657591</v>
      </c>
      <c r="AA28" s="77">
        <f t="shared" si="11"/>
        <v>303712536</v>
      </c>
      <c r="AB28" s="77">
        <f t="shared" si="12"/>
        <v>731370127</v>
      </c>
      <c r="AC28" s="40">
        <f t="shared" si="13"/>
        <v>1.5976802373789312</v>
      </c>
      <c r="AD28" s="76">
        <v>12874609</v>
      </c>
      <c r="AE28" s="77">
        <v>760152</v>
      </c>
      <c r="AF28" s="77">
        <f t="shared" si="14"/>
        <v>13634761</v>
      </c>
      <c r="AG28" s="40">
        <f t="shared" si="15"/>
        <v>0.7312797382195282</v>
      </c>
      <c r="AH28" s="40">
        <f t="shared" si="16"/>
        <v>8.825481722781939</v>
      </c>
      <c r="AI28" s="12">
        <v>503268403</v>
      </c>
      <c r="AJ28" s="12">
        <v>503268403</v>
      </c>
      <c r="AK28" s="12">
        <v>368029986</v>
      </c>
      <c r="AL28" s="12"/>
    </row>
    <row r="29" spans="1:38" s="55" customFormat="1" ht="12.75">
      <c r="A29" s="60"/>
      <c r="B29" s="61" t="s">
        <v>587</v>
      </c>
      <c r="C29" s="135"/>
      <c r="D29" s="80">
        <f>SUM(D23:D28)</f>
        <v>1176923728</v>
      </c>
      <c r="E29" s="81">
        <f>SUM(E23:E28)</f>
        <v>156029630</v>
      </c>
      <c r="F29" s="89">
        <f t="shared" si="0"/>
        <v>1332953358</v>
      </c>
      <c r="G29" s="80">
        <f>SUM(G23:G28)</f>
        <v>1135650041</v>
      </c>
      <c r="H29" s="81">
        <f>SUM(H23:H28)</f>
        <v>133486813</v>
      </c>
      <c r="I29" s="82">
        <f t="shared" si="1"/>
        <v>1269136854</v>
      </c>
      <c r="J29" s="80">
        <f>SUM(J23:J28)</f>
        <v>290263146</v>
      </c>
      <c r="K29" s="81">
        <f>SUM(K23:K28)</f>
        <v>18609748</v>
      </c>
      <c r="L29" s="81">
        <f t="shared" si="2"/>
        <v>308872894</v>
      </c>
      <c r="M29" s="44">
        <f t="shared" si="3"/>
        <v>0.23172070661455207</v>
      </c>
      <c r="N29" s="110">
        <f>SUM(N23:N28)</f>
        <v>247918530</v>
      </c>
      <c r="O29" s="111">
        <f>SUM(O23:O28)</f>
        <v>62753984</v>
      </c>
      <c r="P29" s="112">
        <f t="shared" si="4"/>
        <v>310672514</v>
      </c>
      <c r="Q29" s="44">
        <f t="shared" si="5"/>
        <v>0.23307080636800495</v>
      </c>
      <c r="R29" s="110">
        <f>SUM(R23:R28)</f>
        <v>356143707</v>
      </c>
      <c r="S29" s="112">
        <f>SUM(S23:S28)</f>
        <v>141414110</v>
      </c>
      <c r="T29" s="112">
        <f t="shared" si="6"/>
        <v>497557817</v>
      </c>
      <c r="U29" s="44">
        <f t="shared" si="7"/>
        <v>0.39204425860916653</v>
      </c>
      <c r="V29" s="110">
        <f>SUM(V23:V28)</f>
        <v>89082173</v>
      </c>
      <c r="W29" s="112">
        <f>SUM(W23:W28)</f>
        <v>140123309</v>
      </c>
      <c r="X29" s="112">
        <f t="shared" si="8"/>
        <v>229205482</v>
      </c>
      <c r="Y29" s="44">
        <f t="shared" si="9"/>
        <v>0.18059950057994298</v>
      </c>
      <c r="Z29" s="80">
        <f t="shared" si="10"/>
        <v>983407556</v>
      </c>
      <c r="AA29" s="81">
        <f t="shared" si="11"/>
        <v>362901151</v>
      </c>
      <c r="AB29" s="81">
        <f t="shared" si="12"/>
        <v>1346308707</v>
      </c>
      <c r="AC29" s="44">
        <f t="shared" si="13"/>
        <v>1.0608065653099379</v>
      </c>
      <c r="AD29" s="80">
        <f>SUM(AD23:AD28)</f>
        <v>66605087</v>
      </c>
      <c r="AE29" s="81">
        <f>SUM(AE23:AE28)</f>
        <v>13816190</v>
      </c>
      <c r="AF29" s="81">
        <f t="shared" si="14"/>
        <v>80421277</v>
      </c>
      <c r="AG29" s="44">
        <f t="shared" si="15"/>
        <v>0.6510291319768785</v>
      </c>
      <c r="AH29" s="44">
        <f t="shared" si="16"/>
        <v>1.8500602147861938</v>
      </c>
      <c r="AI29" s="62">
        <f>SUM(AI23:AI28)</f>
        <v>1344512313</v>
      </c>
      <c r="AJ29" s="62">
        <f>SUM(AJ23:AJ28)</f>
        <v>1318099117</v>
      </c>
      <c r="AK29" s="62">
        <f>SUM(AK23:AK28)</f>
        <v>858120924</v>
      </c>
      <c r="AL29" s="62"/>
    </row>
    <row r="30" spans="1:38" s="13" customFormat="1" ht="12.75">
      <c r="A30" s="29" t="s">
        <v>97</v>
      </c>
      <c r="B30" s="59" t="s">
        <v>588</v>
      </c>
      <c r="C30" s="131" t="s">
        <v>589</v>
      </c>
      <c r="D30" s="76">
        <v>138482800</v>
      </c>
      <c r="E30" s="77">
        <v>23154000</v>
      </c>
      <c r="F30" s="79">
        <f t="shared" si="0"/>
        <v>161636800</v>
      </c>
      <c r="G30" s="76">
        <v>127882748</v>
      </c>
      <c r="H30" s="77">
        <v>34977727</v>
      </c>
      <c r="I30" s="79">
        <f t="shared" si="1"/>
        <v>162860475</v>
      </c>
      <c r="J30" s="76">
        <v>32081226</v>
      </c>
      <c r="K30" s="77">
        <v>3709420</v>
      </c>
      <c r="L30" s="77">
        <f t="shared" si="2"/>
        <v>35790646</v>
      </c>
      <c r="M30" s="40">
        <f t="shared" si="3"/>
        <v>0.22142634598061828</v>
      </c>
      <c r="N30" s="104">
        <v>74814110</v>
      </c>
      <c r="O30" s="105">
        <v>2364411</v>
      </c>
      <c r="P30" s="106">
        <f t="shared" si="4"/>
        <v>77178521</v>
      </c>
      <c r="Q30" s="40">
        <f t="shared" si="5"/>
        <v>0.4774811243479208</v>
      </c>
      <c r="R30" s="104">
        <v>33384890</v>
      </c>
      <c r="S30" s="106">
        <v>3502920</v>
      </c>
      <c r="T30" s="106">
        <f t="shared" si="6"/>
        <v>36887810</v>
      </c>
      <c r="U30" s="40">
        <f t="shared" si="7"/>
        <v>0.22649946219302136</v>
      </c>
      <c r="V30" s="104">
        <v>13197718</v>
      </c>
      <c r="W30" s="106">
        <v>7396438</v>
      </c>
      <c r="X30" s="106">
        <f t="shared" si="8"/>
        <v>20594156</v>
      </c>
      <c r="Y30" s="40">
        <f t="shared" si="9"/>
        <v>0.12645275656969562</v>
      </c>
      <c r="Z30" s="76">
        <f t="shared" si="10"/>
        <v>153477944</v>
      </c>
      <c r="AA30" s="77">
        <f t="shared" si="11"/>
        <v>16973189</v>
      </c>
      <c r="AB30" s="77">
        <f t="shared" si="12"/>
        <v>170451133</v>
      </c>
      <c r="AC30" s="40">
        <f t="shared" si="13"/>
        <v>1.0466083498774028</v>
      </c>
      <c r="AD30" s="76">
        <v>12224393</v>
      </c>
      <c r="AE30" s="77">
        <v>2574145</v>
      </c>
      <c r="AF30" s="77">
        <f t="shared" si="14"/>
        <v>14798538</v>
      </c>
      <c r="AG30" s="40">
        <f t="shared" si="15"/>
        <v>0.9797481656074318</v>
      </c>
      <c r="AH30" s="40">
        <f t="shared" si="16"/>
        <v>0.39163449794837835</v>
      </c>
      <c r="AI30" s="12">
        <v>144061477</v>
      </c>
      <c r="AJ30" s="12">
        <v>119909039</v>
      </c>
      <c r="AK30" s="12">
        <v>117480661</v>
      </c>
      <c r="AL30" s="12"/>
    </row>
    <row r="31" spans="1:38" s="13" customFormat="1" ht="12.75">
      <c r="A31" s="29" t="s">
        <v>97</v>
      </c>
      <c r="B31" s="59" t="s">
        <v>91</v>
      </c>
      <c r="C31" s="131" t="s">
        <v>92</v>
      </c>
      <c r="D31" s="76">
        <v>798969015</v>
      </c>
      <c r="E31" s="77">
        <v>118956201</v>
      </c>
      <c r="F31" s="78">
        <f t="shared" si="0"/>
        <v>917925216</v>
      </c>
      <c r="G31" s="76">
        <v>798969015</v>
      </c>
      <c r="H31" s="77">
        <v>118956201</v>
      </c>
      <c r="I31" s="79">
        <f t="shared" si="1"/>
        <v>917925216</v>
      </c>
      <c r="J31" s="76">
        <v>247781717</v>
      </c>
      <c r="K31" s="77">
        <v>21931404</v>
      </c>
      <c r="L31" s="77">
        <f t="shared" si="2"/>
        <v>269713121</v>
      </c>
      <c r="M31" s="40">
        <f t="shared" si="3"/>
        <v>0.29382907920899737</v>
      </c>
      <c r="N31" s="104">
        <v>173012804</v>
      </c>
      <c r="O31" s="105">
        <v>39221381</v>
      </c>
      <c r="P31" s="106">
        <f t="shared" si="4"/>
        <v>212234185</v>
      </c>
      <c r="Q31" s="40">
        <f t="shared" si="5"/>
        <v>0.23121075802323313</v>
      </c>
      <c r="R31" s="104">
        <v>211276724</v>
      </c>
      <c r="S31" s="106">
        <v>14487459</v>
      </c>
      <c r="T31" s="106">
        <f t="shared" si="6"/>
        <v>225764183</v>
      </c>
      <c r="U31" s="40">
        <f t="shared" si="7"/>
        <v>0.24595051869672135</v>
      </c>
      <c r="V31" s="104">
        <v>200699925</v>
      </c>
      <c r="W31" s="106">
        <v>20928325</v>
      </c>
      <c r="X31" s="106">
        <f t="shared" si="8"/>
        <v>221628250</v>
      </c>
      <c r="Y31" s="40">
        <f t="shared" si="9"/>
        <v>0.24144477800248162</v>
      </c>
      <c r="Z31" s="76">
        <f t="shared" si="10"/>
        <v>832771170</v>
      </c>
      <c r="AA31" s="77">
        <f t="shared" si="11"/>
        <v>96568569</v>
      </c>
      <c r="AB31" s="77">
        <f t="shared" si="12"/>
        <v>929339739</v>
      </c>
      <c r="AC31" s="40">
        <f t="shared" si="13"/>
        <v>1.0124351339314335</v>
      </c>
      <c r="AD31" s="76">
        <v>197643205</v>
      </c>
      <c r="AE31" s="77">
        <v>25136010</v>
      </c>
      <c r="AF31" s="77">
        <f t="shared" si="14"/>
        <v>222779215</v>
      </c>
      <c r="AG31" s="40">
        <f t="shared" si="15"/>
        <v>0.9537927111423038</v>
      </c>
      <c r="AH31" s="40">
        <f t="shared" si="16"/>
        <v>-0.0051663931035935695</v>
      </c>
      <c r="AI31" s="12">
        <v>767235441</v>
      </c>
      <c r="AJ31" s="12">
        <v>836547955</v>
      </c>
      <c r="AK31" s="12">
        <v>797893342</v>
      </c>
      <c r="AL31" s="12"/>
    </row>
    <row r="32" spans="1:38" s="13" customFormat="1" ht="12.75">
      <c r="A32" s="29" t="s">
        <v>97</v>
      </c>
      <c r="B32" s="59" t="s">
        <v>57</v>
      </c>
      <c r="C32" s="131" t="s">
        <v>58</v>
      </c>
      <c r="D32" s="76">
        <v>1939899064</v>
      </c>
      <c r="E32" s="77">
        <v>206159400</v>
      </c>
      <c r="F32" s="78">
        <f t="shared" si="0"/>
        <v>2146058464</v>
      </c>
      <c r="G32" s="76">
        <v>1817350713</v>
      </c>
      <c r="H32" s="77">
        <v>143104501</v>
      </c>
      <c r="I32" s="79">
        <f t="shared" si="1"/>
        <v>1960455214</v>
      </c>
      <c r="J32" s="76">
        <v>472402956</v>
      </c>
      <c r="K32" s="77">
        <v>41289383</v>
      </c>
      <c r="L32" s="77">
        <f t="shared" si="2"/>
        <v>513692339</v>
      </c>
      <c r="M32" s="40">
        <f t="shared" si="3"/>
        <v>0.23936549148923839</v>
      </c>
      <c r="N32" s="104">
        <v>429776518</v>
      </c>
      <c r="O32" s="105">
        <v>21750074</v>
      </c>
      <c r="P32" s="106">
        <f t="shared" si="4"/>
        <v>451526592</v>
      </c>
      <c r="Q32" s="40">
        <f t="shared" si="5"/>
        <v>0.21039808540835725</v>
      </c>
      <c r="R32" s="104">
        <v>339847197</v>
      </c>
      <c r="S32" s="106">
        <v>11243120</v>
      </c>
      <c r="T32" s="106">
        <f t="shared" si="6"/>
        <v>351090317</v>
      </c>
      <c r="U32" s="40">
        <f t="shared" si="7"/>
        <v>0.17908611963833415</v>
      </c>
      <c r="V32" s="104">
        <v>364574324</v>
      </c>
      <c r="W32" s="106">
        <v>35383874</v>
      </c>
      <c r="X32" s="106">
        <f t="shared" si="8"/>
        <v>399958198</v>
      </c>
      <c r="Y32" s="40">
        <f t="shared" si="9"/>
        <v>0.20401292268439447</v>
      </c>
      <c r="Z32" s="76">
        <f t="shared" si="10"/>
        <v>1606600995</v>
      </c>
      <c r="AA32" s="77">
        <f t="shared" si="11"/>
        <v>109666451</v>
      </c>
      <c r="AB32" s="77">
        <f t="shared" si="12"/>
        <v>1716267446</v>
      </c>
      <c r="AC32" s="40">
        <f t="shared" si="13"/>
        <v>0.8754433326218285</v>
      </c>
      <c r="AD32" s="76">
        <v>285750276</v>
      </c>
      <c r="AE32" s="77">
        <v>45886224</v>
      </c>
      <c r="AF32" s="77">
        <f t="shared" si="14"/>
        <v>331636500</v>
      </c>
      <c r="AG32" s="40">
        <f t="shared" si="15"/>
        <v>0.804781574598639</v>
      </c>
      <c r="AH32" s="40">
        <f t="shared" si="16"/>
        <v>0.2060138072859894</v>
      </c>
      <c r="AI32" s="12">
        <v>1751420169</v>
      </c>
      <c r="AJ32" s="12">
        <v>1779205704</v>
      </c>
      <c r="AK32" s="12">
        <v>1431871968</v>
      </c>
      <c r="AL32" s="12"/>
    </row>
    <row r="33" spans="1:38" s="13" customFormat="1" ht="12.75">
      <c r="A33" s="29" t="s">
        <v>97</v>
      </c>
      <c r="B33" s="59" t="s">
        <v>590</v>
      </c>
      <c r="C33" s="131" t="s">
        <v>591</v>
      </c>
      <c r="D33" s="76">
        <v>210561176</v>
      </c>
      <c r="E33" s="77">
        <v>50274800</v>
      </c>
      <c r="F33" s="78">
        <f t="shared" si="0"/>
        <v>260835976</v>
      </c>
      <c r="G33" s="76">
        <v>210561176</v>
      </c>
      <c r="H33" s="77">
        <v>50274800</v>
      </c>
      <c r="I33" s="79">
        <f t="shared" si="1"/>
        <v>260835976</v>
      </c>
      <c r="J33" s="76">
        <v>61129363</v>
      </c>
      <c r="K33" s="77">
        <v>4708091</v>
      </c>
      <c r="L33" s="77">
        <f t="shared" si="2"/>
        <v>65837454</v>
      </c>
      <c r="M33" s="40">
        <f t="shared" si="3"/>
        <v>0.2524094068986864</v>
      </c>
      <c r="N33" s="104">
        <v>58631181</v>
      </c>
      <c r="O33" s="105">
        <v>10345226</v>
      </c>
      <c r="P33" s="106">
        <f t="shared" si="4"/>
        <v>68976407</v>
      </c>
      <c r="Q33" s="40">
        <f t="shared" si="5"/>
        <v>0.26444360957324387</v>
      </c>
      <c r="R33" s="104">
        <v>51673372</v>
      </c>
      <c r="S33" s="106">
        <v>11988709</v>
      </c>
      <c r="T33" s="106">
        <f t="shared" si="6"/>
        <v>63662081</v>
      </c>
      <c r="U33" s="40">
        <f t="shared" si="7"/>
        <v>0.2440694032175991</v>
      </c>
      <c r="V33" s="104">
        <v>36008815</v>
      </c>
      <c r="W33" s="106">
        <v>9961649</v>
      </c>
      <c r="X33" s="106">
        <f t="shared" si="8"/>
        <v>45970464</v>
      </c>
      <c r="Y33" s="40">
        <f t="shared" si="9"/>
        <v>0.17624280478855417</v>
      </c>
      <c r="Z33" s="76">
        <f t="shared" si="10"/>
        <v>207442731</v>
      </c>
      <c r="AA33" s="77">
        <f t="shared" si="11"/>
        <v>37003675</v>
      </c>
      <c r="AB33" s="77">
        <f t="shared" si="12"/>
        <v>244446406</v>
      </c>
      <c r="AC33" s="40">
        <f t="shared" si="13"/>
        <v>0.9371652244780835</v>
      </c>
      <c r="AD33" s="76">
        <v>29304393</v>
      </c>
      <c r="AE33" s="77">
        <v>0</v>
      </c>
      <c r="AF33" s="77">
        <f t="shared" si="14"/>
        <v>29304393</v>
      </c>
      <c r="AG33" s="40">
        <f t="shared" si="15"/>
        <v>0.8075707241628846</v>
      </c>
      <c r="AH33" s="40">
        <f t="shared" si="16"/>
        <v>0.5687226143875426</v>
      </c>
      <c r="AI33" s="12">
        <v>220647928</v>
      </c>
      <c r="AJ33" s="12">
        <v>220647928</v>
      </c>
      <c r="AK33" s="12">
        <v>178188807</v>
      </c>
      <c r="AL33" s="12"/>
    </row>
    <row r="34" spans="1:38" s="13" customFormat="1" ht="12.75">
      <c r="A34" s="29" t="s">
        <v>116</v>
      </c>
      <c r="B34" s="59" t="s">
        <v>592</v>
      </c>
      <c r="C34" s="131" t="s">
        <v>593</v>
      </c>
      <c r="D34" s="76">
        <v>254224574</v>
      </c>
      <c r="E34" s="77">
        <v>5304200</v>
      </c>
      <c r="F34" s="78">
        <f t="shared" si="0"/>
        <v>259528774</v>
      </c>
      <c r="G34" s="76">
        <v>172657000</v>
      </c>
      <c r="H34" s="77">
        <v>6629200</v>
      </c>
      <c r="I34" s="79">
        <f t="shared" si="1"/>
        <v>179286200</v>
      </c>
      <c r="J34" s="76">
        <v>67316709</v>
      </c>
      <c r="K34" s="77">
        <v>71334</v>
      </c>
      <c r="L34" s="77">
        <f t="shared" si="2"/>
        <v>67388043</v>
      </c>
      <c r="M34" s="40">
        <f t="shared" si="3"/>
        <v>0.2596553821812452</v>
      </c>
      <c r="N34" s="104">
        <v>54271384</v>
      </c>
      <c r="O34" s="105">
        <v>69124</v>
      </c>
      <c r="P34" s="106">
        <f t="shared" si="4"/>
        <v>54340508</v>
      </c>
      <c r="Q34" s="40">
        <f t="shared" si="5"/>
        <v>0.2093814383756924</v>
      </c>
      <c r="R34" s="104">
        <v>42419722</v>
      </c>
      <c r="S34" s="106">
        <v>226480</v>
      </c>
      <c r="T34" s="106">
        <f t="shared" si="6"/>
        <v>42646202</v>
      </c>
      <c r="U34" s="40">
        <f t="shared" si="7"/>
        <v>0.2378666177318723</v>
      </c>
      <c r="V34" s="104">
        <v>2873661</v>
      </c>
      <c r="W34" s="106">
        <v>273224</v>
      </c>
      <c r="X34" s="106">
        <f t="shared" si="8"/>
        <v>3146885</v>
      </c>
      <c r="Y34" s="40">
        <f t="shared" si="9"/>
        <v>0.01755229906150055</v>
      </c>
      <c r="Z34" s="76">
        <f t="shared" si="10"/>
        <v>166881476</v>
      </c>
      <c r="AA34" s="77">
        <f t="shared" si="11"/>
        <v>640162</v>
      </c>
      <c r="AB34" s="77">
        <f t="shared" si="12"/>
        <v>167521638</v>
      </c>
      <c r="AC34" s="40">
        <f t="shared" si="13"/>
        <v>0.9343811068559655</v>
      </c>
      <c r="AD34" s="76">
        <v>40690001</v>
      </c>
      <c r="AE34" s="77">
        <v>13675349</v>
      </c>
      <c r="AF34" s="77">
        <f t="shared" si="14"/>
        <v>54365350</v>
      </c>
      <c r="AG34" s="40">
        <f t="shared" si="15"/>
        <v>0.6917244747435447</v>
      </c>
      <c r="AH34" s="40">
        <f t="shared" si="16"/>
        <v>-0.9421159801233691</v>
      </c>
      <c r="AI34" s="12">
        <v>286626637</v>
      </c>
      <c r="AJ34" s="12">
        <v>326058820</v>
      </c>
      <c r="AK34" s="12">
        <v>225542866</v>
      </c>
      <c r="AL34" s="12"/>
    </row>
    <row r="35" spans="1:38" s="55" customFormat="1" ht="12.75">
      <c r="A35" s="60"/>
      <c r="B35" s="61" t="s">
        <v>594</v>
      </c>
      <c r="C35" s="135"/>
      <c r="D35" s="80">
        <f>SUM(D30:D34)</f>
        <v>3342136629</v>
      </c>
      <c r="E35" s="81">
        <f>SUM(E30:E34)</f>
        <v>403848601</v>
      </c>
      <c r="F35" s="89">
        <f t="shared" si="0"/>
        <v>3745985230</v>
      </c>
      <c r="G35" s="80">
        <f>SUM(G30:G34)</f>
        <v>3127420652</v>
      </c>
      <c r="H35" s="81">
        <f>SUM(H30:H34)</f>
        <v>353942429</v>
      </c>
      <c r="I35" s="82">
        <f t="shared" si="1"/>
        <v>3481363081</v>
      </c>
      <c r="J35" s="80">
        <f>SUM(J30:J34)</f>
        <v>880711971</v>
      </c>
      <c r="K35" s="81">
        <f>SUM(K30:K34)</f>
        <v>71709632</v>
      </c>
      <c r="L35" s="81">
        <f t="shared" si="2"/>
        <v>952421603</v>
      </c>
      <c r="M35" s="44">
        <f t="shared" si="3"/>
        <v>0.25425129692783116</v>
      </c>
      <c r="N35" s="110">
        <f>SUM(N30:N34)</f>
        <v>790505997</v>
      </c>
      <c r="O35" s="111">
        <f>SUM(O30:O34)</f>
        <v>73750216</v>
      </c>
      <c r="P35" s="112">
        <f t="shared" si="4"/>
        <v>864256213</v>
      </c>
      <c r="Q35" s="44">
        <f t="shared" si="5"/>
        <v>0.23071532852787036</v>
      </c>
      <c r="R35" s="110">
        <f>SUM(R30:R34)</f>
        <v>678601905</v>
      </c>
      <c r="S35" s="112">
        <f>SUM(S30:S34)</f>
        <v>41448688</v>
      </c>
      <c r="T35" s="112">
        <f t="shared" si="6"/>
        <v>720050593</v>
      </c>
      <c r="U35" s="44">
        <f t="shared" si="7"/>
        <v>0.20683007668168008</v>
      </c>
      <c r="V35" s="110">
        <f>SUM(V30:V34)</f>
        <v>617354443</v>
      </c>
      <c r="W35" s="112">
        <f>SUM(W30:W34)</f>
        <v>73943510</v>
      </c>
      <c r="X35" s="112">
        <f t="shared" si="8"/>
        <v>691297953</v>
      </c>
      <c r="Y35" s="44">
        <f t="shared" si="9"/>
        <v>0.1985710587823632</v>
      </c>
      <c r="Z35" s="80">
        <f t="shared" si="10"/>
        <v>2967174316</v>
      </c>
      <c r="AA35" s="81">
        <f t="shared" si="11"/>
        <v>260852046</v>
      </c>
      <c r="AB35" s="81">
        <f t="shared" si="12"/>
        <v>3228026362</v>
      </c>
      <c r="AC35" s="44">
        <f t="shared" si="13"/>
        <v>0.9272305952853298</v>
      </c>
      <c r="AD35" s="80">
        <f>SUM(AD30:AD34)</f>
        <v>565612268</v>
      </c>
      <c r="AE35" s="81">
        <f>SUM(AE30:AE34)</f>
        <v>87271728</v>
      </c>
      <c r="AF35" s="81">
        <f t="shared" si="14"/>
        <v>652883996</v>
      </c>
      <c r="AG35" s="44">
        <f t="shared" si="15"/>
        <v>0.838107254304487</v>
      </c>
      <c r="AH35" s="44">
        <f t="shared" si="16"/>
        <v>0.05883733899949961</v>
      </c>
      <c r="AI35" s="62">
        <f>SUM(AI30:AI34)</f>
        <v>3169991652</v>
      </c>
      <c r="AJ35" s="62">
        <f>SUM(AJ30:AJ34)</f>
        <v>3282369446</v>
      </c>
      <c r="AK35" s="62">
        <f>SUM(AK30:AK34)</f>
        <v>2750977644</v>
      </c>
      <c r="AL35" s="62"/>
    </row>
    <row r="36" spans="1:38" s="55" customFormat="1" ht="12.75">
      <c r="A36" s="60"/>
      <c r="B36" s="61" t="s">
        <v>595</v>
      </c>
      <c r="C36" s="135"/>
      <c r="D36" s="80">
        <f>SUM(D9:D14,D16:D21,D23:D28,D30:D34)</f>
        <v>10665894274</v>
      </c>
      <c r="E36" s="81">
        <f>SUM(E9:E14,E16:E21,E23:E28,E30:E34)</f>
        <v>2085514111</v>
      </c>
      <c r="F36" s="82">
        <f t="shared" si="0"/>
        <v>12751408385</v>
      </c>
      <c r="G36" s="80">
        <f>SUM(G9:G14,G16:G21,G23:G28,G30:G34)</f>
        <v>10700661153</v>
      </c>
      <c r="H36" s="81">
        <f>SUM(H9:H14,H16:H21,H23:H28,H30:H34)</f>
        <v>2491459426</v>
      </c>
      <c r="I36" s="89">
        <f t="shared" si="1"/>
        <v>13192120579</v>
      </c>
      <c r="J36" s="80">
        <f>SUM(J9:J14,J16:J21,J23:J28,J30:J34)</f>
        <v>2902797838</v>
      </c>
      <c r="K36" s="91">
        <f>SUM(K9:K14,K16:K21,K23:K28,K30:K34)</f>
        <v>230815097</v>
      </c>
      <c r="L36" s="81">
        <f t="shared" si="2"/>
        <v>3133612935</v>
      </c>
      <c r="M36" s="44">
        <f t="shared" si="3"/>
        <v>0.2457464179945955</v>
      </c>
      <c r="N36" s="110">
        <f>SUM(N9:N14,N16:N21,N23:N28,N30:N34)</f>
        <v>2812381261</v>
      </c>
      <c r="O36" s="111">
        <f>SUM(O9:O14,O16:O21,O23:O28,O30:O34)</f>
        <v>372944933</v>
      </c>
      <c r="P36" s="112">
        <f t="shared" si="4"/>
        <v>3185326194</v>
      </c>
      <c r="Q36" s="44">
        <f t="shared" si="5"/>
        <v>0.24980191190073</v>
      </c>
      <c r="R36" s="110">
        <f>SUM(R9:R14,R16:R21,R23:R28,R30:R34)</f>
        <v>2327718118</v>
      </c>
      <c r="S36" s="112">
        <f>SUM(S9:S14,S16:S21,S23:S28,S30:S34)</f>
        <v>367025836</v>
      </c>
      <c r="T36" s="112">
        <f t="shared" si="6"/>
        <v>2694743954</v>
      </c>
      <c r="U36" s="44">
        <f t="shared" si="7"/>
        <v>0.20426920280653388</v>
      </c>
      <c r="V36" s="110">
        <f>SUM(V9:V14,V16:V21,V23:V28,V30:V34)</f>
        <v>1698337248</v>
      </c>
      <c r="W36" s="112">
        <f>SUM(W9:W14,W16:W21,W23:W28,W30:W34)</f>
        <v>545651919</v>
      </c>
      <c r="X36" s="112">
        <f t="shared" si="8"/>
        <v>2243989167</v>
      </c>
      <c r="Y36" s="44">
        <f t="shared" si="9"/>
        <v>0.17010071683032635</v>
      </c>
      <c r="Z36" s="80">
        <f t="shared" si="10"/>
        <v>9741234465</v>
      </c>
      <c r="AA36" s="81">
        <f t="shared" si="11"/>
        <v>1516437785</v>
      </c>
      <c r="AB36" s="81">
        <f t="shared" si="12"/>
        <v>11257672250</v>
      </c>
      <c r="AC36" s="44">
        <f t="shared" si="13"/>
        <v>0.8533633529639375</v>
      </c>
      <c r="AD36" s="80">
        <f>SUM(AD9:AD14,AD16:AD21,AD23:AD28,AD30:AD34)</f>
        <v>1548689639</v>
      </c>
      <c r="AE36" s="81">
        <f>SUM(AE9:AE14,AE16:AE21,AE23:AE28,AE30:AE34)</f>
        <v>320006066</v>
      </c>
      <c r="AF36" s="81">
        <f t="shared" si="14"/>
        <v>1868695705</v>
      </c>
      <c r="AG36" s="44">
        <f t="shared" si="15"/>
        <v>0.8952997675648962</v>
      </c>
      <c r="AH36" s="44">
        <f t="shared" si="16"/>
        <v>0.2008317678452629</v>
      </c>
      <c r="AI36" s="62">
        <f>SUM(AI9:AI14,AI16:AI21,AI23:AI28,AI30:AI34)</f>
        <v>10496314365</v>
      </c>
      <c r="AJ36" s="62">
        <f>SUM(AJ9:AJ14,AJ16:AJ21,AJ23:AJ28,AJ30:AJ34)</f>
        <v>10545769807</v>
      </c>
      <c r="AK36" s="62">
        <f>SUM(AK9:AK14,AK16:AK21,AK23:AK28,AK30:AK34)</f>
        <v>9441625257</v>
      </c>
      <c r="AL36" s="62"/>
    </row>
    <row r="37" spans="1:38" s="13" customFormat="1" ht="12.75">
      <c r="A37" s="63"/>
      <c r="B37" s="64"/>
      <c r="C37" s="65"/>
      <c r="D37" s="92"/>
      <c r="E37" s="92"/>
      <c r="F37" s="93"/>
      <c r="G37" s="94"/>
      <c r="H37" s="92"/>
      <c r="I37" s="95"/>
      <c r="J37" s="94"/>
      <c r="K37" s="96"/>
      <c r="L37" s="92"/>
      <c r="M37" s="69"/>
      <c r="N37" s="94"/>
      <c r="O37" s="96"/>
      <c r="P37" s="92"/>
      <c r="Q37" s="69"/>
      <c r="R37" s="94"/>
      <c r="S37" s="96"/>
      <c r="T37" s="92"/>
      <c r="U37" s="69"/>
      <c r="V37" s="94"/>
      <c r="W37" s="96"/>
      <c r="X37" s="92"/>
      <c r="Y37" s="69"/>
      <c r="Z37" s="94"/>
      <c r="AA37" s="96"/>
      <c r="AB37" s="92"/>
      <c r="AC37" s="69"/>
      <c r="AD37" s="94"/>
      <c r="AE37" s="92"/>
      <c r="AF37" s="92"/>
      <c r="AG37" s="69"/>
      <c r="AH37" s="69"/>
      <c r="AI37" s="12"/>
      <c r="AJ37" s="12"/>
      <c r="AK37" s="12"/>
      <c r="AL37" s="12"/>
    </row>
    <row r="38" spans="1:38" s="13" customFormat="1" ht="12.75">
      <c r="A38" s="12"/>
      <c r="B38" s="56" t="s">
        <v>657</v>
      </c>
      <c r="C38" s="136"/>
      <c r="D38" s="87"/>
      <c r="E38" s="87"/>
      <c r="F38" s="87"/>
      <c r="G38" s="87"/>
      <c r="H38" s="87"/>
      <c r="I38" s="87"/>
      <c r="J38" s="87"/>
      <c r="K38" s="87"/>
      <c r="L38" s="87"/>
      <c r="M38" s="12"/>
      <c r="N38" s="87"/>
      <c r="O38" s="87"/>
      <c r="P38" s="87"/>
      <c r="Q38" s="12"/>
      <c r="R38" s="87"/>
      <c r="S38" s="87"/>
      <c r="T38" s="87"/>
      <c r="U38" s="12"/>
      <c r="V38" s="87"/>
      <c r="W38" s="87"/>
      <c r="X38" s="87"/>
      <c r="Y38" s="12"/>
      <c r="Z38" s="87"/>
      <c r="AA38" s="87"/>
      <c r="AB38" s="87"/>
      <c r="AC38" s="12"/>
      <c r="AD38" s="87"/>
      <c r="AE38" s="87"/>
      <c r="AF38" s="87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37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9" t="s">
        <v>42</v>
      </c>
      <c r="C9" s="131" t="s">
        <v>43</v>
      </c>
      <c r="D9" s="76">
        <v>33275646545</v>
      </c>
      <c r="E9" s="77">
        <v>5089866927</v>
      </c>
      <c r="F9" s="78">
        <f>$D9+$E9</f>
        <v>38365513472</v>
      </c>
      <c r="G9" s="76">
        <v>32345098119</v>
      </c>
      <c r="H9" s="77">
        <v>4561212451</v>
      </c>
      <c r="I9" s="79">
        <f>$G9+$H9</f>
        <v>36906310570</v>
      </c>
      <c r="J9" s="76">
        <v>7655071538</v>
      </c>
      <c r="K9" s="77">
        <v>354885547</v>
      </c>
      <c r="L9" s="77">
        <f>$J9+$K9</f>
        <v>8009957085</v>
      </c>
      <c r="M9" s="40">
        <f>IF($F9=0,0,$L9/$F9)</f>
        <v>0.20878013507745294</v>
      </c>
      <c r="N9" s="104">
        <v>7471902668</v>
      </c>
      <c r="O9" s="105">
        <v>863961652</v>
      </c>
      <c r="P9" s="106">
        <f>$N9+$O9</f>
        <v>8335864320</v>
      </c>
      <c r="Q9" s="40">
        <f>IF($F9=0,0,$P9/$F9)</f>
        <v>0.21727493171917792</v>
      </c>
      <c r="R9" s="104">
        <v>8006958143</v>
      </c>
      <c r="S9" s="106">
        <v>850133144</v>
      </c>
      <c r="T9" s="106">
        <f>$R9+$S9</f>
        <v>8857091287</v>
      </c>
      <c r="U9" s="40">
        <f>IF($I9=0,0,$T9/$I9)</f>
        <v>0.23998853177699253</v>
      </c>
      <c r="V9" s="104">
        <v>7500585505</v>
      </c>
      <c r="W9" s="106">
        <v>1826479365</v>
      </c>
      <c r="X9" s="106">
        <f>$V9+$W9</f>
        <v>9327064870</v>
      </c>
      <c r="Y9" s="40">
        <f>IF($I9=0,0,$X9/$I9)</f>
        <v>0.25272276545523037</v>
      </c>
      <c r="Z9" s="76">
        <f>$J9+$N9+$R9+$V9</f>
        <v>30634517854</v>
      </c>
      <c r="AA9" s="77">
        <f>$K9+$O9+$S9+$W9</f>
        <v>3895459708</v>
      </c>
      <c r="AB9" s="77">
        <f>$Z9+$AA9</f>
        <v>34529977562</v>
      </c>
      <c r="AC9" s="40">
        <f>IF($I9=0,0,$AB9/$I9)</f>
        <v>0.9356117430515624</v>
      </c>
      <c r="AD9" s="76">
        <v>7284872571</v>
      </c>
      <c r="AE9" s="77">
        <v>1374559940</v>
      </c>
      <c r="AF9" s="77">
        <f>$AD9+$AE9</f>
        <v>8659432511</v>
      </c>
      <c r="AG9" s="40">
        <f>IF($AJ9=0,0,$AK9/$AJ9)</f>
        <v>0.9326573441986782</v>
      </c>
      <c r="AH9" s="40">
        <f>IF($AF9=0,0,(($X9/$AF9)-1))</f>
        <v>0.07709885817019901</v>
      </c>
      <c r="AI9" s="12">
        <v>32250033266</v>
      </c>
      <c r="AJ9" s="12">
        <v>32745871985</v>
      </c>
      <c r="AK9" s="12">
        <v>30540677999</v>
      </c>
      <c r="AL9" s="12"/>
    </row>
    <row r="10" spans="1:38" s="55" customFormat="1" ht="12.75">
      <c r="A10" s="60"/>
      <c r="B10" s="61" t="s">
        <v>96</v>
      </c>
      <c r="C10" s="135"/>
      <c r="D10" s="80">
        <f>D9</f>
        <v>33275646545</v>
      </c>
      <c r="E10" s="81">
        <f>E9</f>
        <v>5089866927</v>
      </c>
      <c r="F10" s="82">
        <f aca="true" t="shared" si="0" ref="F10:F45">$D10+$E10</f>
        <v>38365513472</v>
      </c>
      <c r="G10" s="80">
        <f>G9</f>
        <v>32345098119</v>
      </c>
      <c r="H10" s="81">
        <f>H9</f>
        <v>4561212451</v>
      </c>
      <c r="I10" s="82">
        <f aca="true" t="shared" si="1" ref="I10:I45">$G10+$H10</f>
        <v>36906310570</v>
      </c>
      <c r="J10" s="80">
        <f>J9</f>
        <v>7655071538</v>
      </c>
      <c r="K10" s="81">
        <f>K9</f>
        <v>354885547</v>
      </c>
      <c r="L10" s="81">
        <f aca="true" t="shared" si="2" ref="L10:L45">$J10+$K10</f>
        <v>8009957085</v>
      </c>
      <c r="M10" s="44">
        <f aca="true" t="shared" si="3" ref="M10:M45">IF($F10=0,0,$L10/$F10)</f>
        <v>0.20878013507745294</v>
      </c>
      <c r="N10" s="110">
        <f>N9</f>
        <v>7471902668</v>
      </c>
      <c r="O10" s="111">
        <f>O9</f>
        <v>863961652</v>
      </c>
      <c r="P10" s="112">
        <f aca="true" t="shared" si="4" ref="P10:P45">$N10+$O10</f>
        <v>8335864320</v>
      </c>
      <c r="Q10" s="44">
        <f aca="true" t="shared" si="5" ref="Q10:Q45">IF($F10=0,0,$P10/$F10)</f>
        <v>0.21727493171917792</v>
      </c>
      <c r="R10" s="110">
        <f>R9</f>
        <v>8006958143</v>
      </c>
      <c r="S10" s="112">
        <f>S9</f>
        <v>850133144</v>
      </c>
      <c r="T10" s="112">
        <f aca="true" t="shared" si="6" ref="T10:T45">$R10+$S10</f>
        <v>8857091287</v>
      </c>
      <c r="U10" s="44">
        <f aca="true" t="shared" si="7" ref="U10:U45">IF($I10=0,0,$T10/$I10)</f>
        <v>0.23998853177699253</v>
      </c>
      <c r="V10" s="110">
        <f>V9</f>
        <v>7500585505</v>
      </c>
      <c r="W10" s="112">
        <f>W9</f>
        <v>1826479365</v>
      </c>
      <c r="X10" s="112">
        <f aca="true" t="shared" si="8" ref="X10:X45">$V10+$W10</f>
        <v>9327064870</v>
      </c>
      <c r="Y10" s="44">
        <f aca="true" t="shared" si="9" ref="Y10:Y45">IF($I10=0,0,$X10/$I10)</f>
        <v>0.25272276545523037</v>
      </c>
      <c r="Z10" s="80">
        <f aca="true" t="shared" si="10" ref="Z10:Z45">$J10+$N10+$R10+$V10</f>
        <v>30634517854</v>
      </c>
      <c r="AA10" s="81">
        <f aca="true" t="shared" si="11" ref="AA10:AA45">$K10+$O10+$S10+$W10</f>
        <v>3895459708</v>
      </c>
      <c r="AB10" s="81">
        <f aca="true" t="shared" si="12" ref="AB10:AB45">$Z10+$AA10</f>
        <v>34529977562</v>
      </c>
      <c r="AC10" s="44">
        <f aca="true" t="shared" si="13" ref="AC10:AC45">IF($I10=0,0,$AB10/$I10)</f>
        <v>0.9356117430515624</v>
      </c>
      <c r="AD10" s="80">
        <f>AD9</f>
        <v>7284872571</v>
      </c>
      <c r="AE10" s="81">
        <f>AE9</f>
        <v>1374559940</v>
      </c>
      <c r="AF10" s="81">
        <f aca="true" t="shared" si="14" ref="AF10:AF45">$AD10+$AE10</f>
        <v>8659432511</v>
      </c>
      <c r="AG10" s="44">
        <f aca="true" t="shared" si="15" ref="AG10:AG45">IF($AJ10=0,0,$AK10/$AJ10)</f>
        <v>0.9326573441986782</v>
      </c>
      <c r="AH10" s="44">
        <f aca="true" t="shared" si="16" ref="AH10:AH45">IF($AF10=0,0,(($X10/$AF10)-1))</f>
        <v>0.07709885817019901</v>
      </c>
      <c r="AI10" s="62">
        <f>AI9</f>
        <v>32250033266</v>
      </c>
      <c r="AJ10" s="62">
        <f>AJ9</f>
        <v>32745871985</v>
      </c>
      <c r="AK10" s="62">
        <f>AK9</f>
        <v>30540677999</v>
      </c>
      <c r="AL10" s="62"/>
    </row>
    <row r="11" spans="1:38" s="13" customFormat="1" ht="12.75">
      <c r="A11" s="29" t="s">
        <v>97</v>
      </c>
      <c r="B11" s="59" t="s">
        <v>596</v>
      </c>
      <c r="C11" s="131" t="s">
        <v>597</v>
      </c>
      <c r="D11" s="76">
        <v>194576481</v>
      </c>
      <c r="E11" s="77">
        <v>48835571</v>
      </c>
      <c r="F11" s="78">
        <f t="shared" si="0"/>
        <v>243412052</v>
      </c>
      <c r="G11" s="76">
        <v>196597941</v>
      </c>
      <c r="H11" s="77">
        <v>53079613</v>
      </c>
      <c r="I11" s="79">
        <f t="shared" si="1"/>
        <v>249677554</v>
      </c>
      <c r="J11" s="76">
        <v>44322277</v>
      </c>
      <c r="K11" s="77">
        <v>9132408</v>
      </c>
      <c r="L11" s="77">
        <f t="shared" si="2"/>
        <v>53454685</v>
      </c>
      <c r="M11" s="40">
        <f t="shared" si="3"/>
        <v>0.21960574491192408</v>
      </c>
      <c r="N11" s="104">
        <v>40830284</v>
      </c>
      <c r="O11" s="105">
        <v>12196158</v>
      </c>
      <c r="P11" s="106">
        <f t="shared" si="4"/>
        <v>53026442</v>
      </c>
      <c r="Q11" s="40">
        <f t="shared" si="5"/>
        <v>0.2178464113190254</v>
      </c>
      <c r="R11" s="104">
        <v>43034196</v>
      </c>
      <c r="S11" s="106">
        <v>15415153</v>
      </c>
      <c r="T11" s="106">
        <f t="shared" si="6"/>
        <v>58449349</v>
      </c>
      <c r="U11" s="40">
        <f t="shared" si="7"/>
        <v>0.23409933357485552</v>
      </c>
      <c r="V11" s="104">
        <v>31276244</v>
      </c>
      <c r="W11" s="106">
        <v>8628665</v>
      </c>
      <c r="X11" s="106">
        <f t="shared" si="8"/>
        <v>39904909</v>
      </c>
      <c r="Y11" s="40">
        <f t="shared" si="9"/>
        <v>0.15982577672961343</v>
      </c>
      <c r="Z11" s="76">
        <f t="shared" si="10"/>
        <v>159463001</v>
      </c>
      <c r="AA11" s="77">
        <f t="shared" si="11"/>
        <v>45372384</v>
      </c>
      <c r="AB11" s="77">
        <f t="shared" si="12"/>
        <v>204835385</v>
      </c>
      <c r="AC11" s="40">
        <f t="shared" si="13"/>
        <v>0.8203996783787781</v>
      </c>
      <c r="AD11" s="76">
        <v>24057367</v>
      </c>
      <c r="AE11" s="77">
        <v>5368317</v>
      </c>
      <c r="AF11" s="77">
        <f t="shared" si="14"/>
        <v>29425684</v>
      </c>
      <c r="AG11" s="40">
        <f t="shared" si="15"/>
        <v>0.717510103396782</v>
      </c>
      <c r="AH11" s="40">
        <f t="shared" si="16"/>
        <v>0.35612511165415905</v>
      </c>
      <c r="AI11" s="12">
        <v>232963730</v>
      </c>
      <c r="AJ11" s="12">
        <v>232963730</v>
      </c>
      <c r="AK11" s="12">
        <v>167153830</v>
      </c>
      <c r="AL11" s="12"/>
    </row>
    <row r="12" spans="1:38" s="13" customFormat="1" ht="12.75">
      <c r="A12" s="29" t="s">
        <v>97</v>
      </c>
      <c r="B12" s="59" t="s">
        <v>598</v>
      </c>
      <c r="C12" s="131" t="s">
        <v>599</v>
      </c>
      <c r="D12" s="76">
        <v>181592765</v>
      </c>
      <c r="E12" s="77">
        <v>62797918</v>
      </c>
      <c r="F12" s="78">
        <f t="shared" si="0"/>
        <v>244390683</v>
      </c>
      <c r="G12" s="76">
        <v>188854744</v>
      </c>
      <c r="H12" s="77">
        <v>53661024</v>
      </c>
      <c r="I12" s="79">
        <f t="shared" si="1"/>
        <v>242515768</v>
      </c>
      <c r="J12" s="76">
        <v>38428308</v>
      </c>
      <c r="K12" s="77">
        <v>5345070</v>
      </c>
      <c r="L12" s="77">
        <f t="shared" si="2"/>
        <v>43773378</v>
      </c>
      <c r="M12" s="40">
        <f t="shared" si="3"/>
        <v>0.1791123027386441</v>
      </c>
      <c r="N12" s="104">
        <v>60031055</v>
      </c>
      <c r="O12" s="105">
        <v>9733462</v>
      </c>
      <c r="P12" s="106">
        <f t="shared" si="4"/>
        <v>69764517</v>
      </c>
      <c r="Q12" s="40">
        <f t="shared" si="5"/>
        <v>0.28546307962157463</v>
      </c>
      <c r="R12" s="104">
        <v>43423464</v>
      </c>
      <c r="S12" s="106">
        <v>8314346</v>
      </c>
      <c r="T12" s="106">
        <f t="shared" si="6"/>
        <v>51737810</v>
      </c>
      <c r="U12" s="40">
        <f t="shared" si="7"/>
        <v>0.21333792201091023</v>
      </c>
      <c r="V12" s="104">
        <v>35522376</v>
      </c>
      <c r="W12" s="106">
        <v>1044981335</v>
      </c>
      <c r="X12" s="106">
        <f t="shared" si="8"/>
        <v>1080503711</v>
      </c>
      <c r="Y12" s="40">
        <f t="shared" si="9"/>
        <v>4.455395704414568</v>
      </c>
      <c r="Z12" s="76">
        <f t="shared" si="10"/>
        <v>177405203</v>
      </c>
      <c r="AA12" s="77">
        <f t="shared" si="11"/>
        <v>1068374213</v>
      </c>
      <c r="AB12" s="77">
        <f t="shared" si="12"/>
        <v>1245779416</v>
      </c>
      <c r="AC12" s="40">
        <f t="shared" si="13"/>
        <v>5.136900690102757</v>
      </c>
      <c r="AD12" s="76">
        <v>49069280</v>
      </c>
      <c r="AE12" s="77">
        <v>30769706</v>
      </c>
      <c r="AF12" s="77">
        <f t="shared" si="14"/>
        <v>79838986</v>
      </c>
      <c r="AG12" s="40">
        <f t="shared" si="15"/>
        <v>0.9007213809048646</v>
      </c>
      <c r="AH12" s="40">
        <f t="shared" si="16"/>
        <v>12.533534995046155</v>
      </c>
      <c r="AI12" s="12">
        <v>169564967</v>
      </c>
      <c r="AJ12" s="12">
        <v>254361737</v>
      </c>
      <c r="AK12" s="12">
        <v>229109055</v>
      </c>
      <c r="AL12" s="12"/>
    </row>
    <row r="13" spans="1:38" s="13" customFormat="1" ht="12.75">
      <c r="A13" s="29" t="s">
        <v>97</v>
      </c>
      <c r="B13" s="59" t="s">
        <v>600</v>
      </c>
      <c r="C13" s="131" t="s">
        <v>601</v>
      </c>
      <c r="D13" s="76">
        <v>185293407</v>
      </c>
      <c r="E13" s="77">
        <v>36265519</v>
      </c>
      <c r="F13" s="78">
        <f t="shared" si="0"/>
        <v>221558926</v>
      </c>
      <c r="G13" s="76">
        <v>188445597</v>
      </c>
      <c r="H13" s="77">
        <v>40899869</v>
      </c>
      <c r="I13" s="79">
        <f t="shared" si="1"/>
        <v>229345466</v>
      </c>
      <c r="J13" s="76">
        <v>51839545</v>
      </c>
      <c r="K13" s="77">
        <v>1747178</v>
      </c>
      <c r="L13" s="77">
        <f t="shared" si="2"/>
        <v>53586723</v>
      </c>
      <c r="M13" s="40">
        <f t="shared" si="3"/>
        <v>0.2418621716915165</v>
      </c>
      <c r="N13" s="104">
        <v>37106702</v>
      </c>
      <c r="O13" s="105">
        <v>10590031</v>
      </c>
      <c r="P13" s="106">
        <f t="shared" si="4"/>
        <v>47696733</v>
      </c>
      <c r="Q13" s="40">
        <f t="shared" si="5"/>
        <v>0.2152778669815361</v>
      </c>
      <c r="R13" s="104">
        <v>38678574</v>
      </c>
      <c r="S13" s="106">
        <v>16375139</v>
      </c>
      <c r="T13" s="106">
        <f t="shared" si="6"/>
        <v>55053713</v>
      </c>
      <c r="U13" s="40">
        <f t="shared" si="7"/>
        <v>0.24004709558984696</v>
      </c>
      <c r="V13" s="104">
        <v>42212826</v>
      </c>
      <c r="W13" s="106">
        <v>4355390</v>
      </c>
      <c r="X13" s="106">
        <f t="shared" si="8"/>
        <v>46568216</v>
      </c>
      <c r="Y13" s="40">
        <f t="shared" si="9"/>
        <v>0.20304833931183972</v>
      </c>
      <c r="Z13" s="76">
        <f t="shared" si="10"/>
        <v>169837647</v>
      </c>
      <c r="AA13" s="77">
        <f t="shared" si="11"/>
        <v>33067738</v>
      </c>
      <c r="AB13" s="77">
        <f t="shared" si="12"/>
        <v>202905385</v>
      </c>
      <c r="AC13" s="40">
        <f t="shared" si="13"/>
        <v>0.8847150481710416</v>
      </c>
      <c r="AD13" s="76">
        <v>38697062</v>
      </c>
      <c r="AE13" s="77">
        <v>14198204</v>
      </c>
      <c r="AF13" s="77">
        <f t="shared" si="14"/>
        <v>52895266</v>
      </c>
      <c r="AG13" s="40">
        <f t="shared" si="15"/>
        <v>0.9361056369925056</v>
      </c>
      <c r="AH13" s="40">
        <f t="shared" si="16"/>
        <v>-0.11961467402394765</v>
      </c>
      <c r="AI13" s="12">
        <v>192799949</v>
      </c>
      <c r="AJ13" s="12">
        <v>215050348</v>
      </c>
      <c r="AK13" s="12">
        <v>201309843</v>
      </c>
      <c r="AL13" s="12"/>
    </row>
    <row r="14" spans="1:38" s="13" customFormat="1" ht="12.75">
      <c r="A14" s="29" t="s">
        <v>97</v>
      </c>
      <c r="B14" s="59" t="s">
        <v>602</v>
      </c>
      <c r="C14" s="131" t="s">
        <v>603</v>
      </c>
      <c r="D14" s="76">
        <v>634637245</v>
      </c>
      <c r="E14" s="77">
        <v>136571374</v>
      </c>
      <c r="F14" s="78">
        <f t="shared" si="0"/>
        <v>771208619</v>
      </c>
      <c r="G14" s="76">
        <v>639414620</v>
      </c>
      <c r="H14" s="77">
        <v>133022626</v>
      </c>
      <c r="I14" s="79">
        <f t="shared" si="1"/>
        <v>772437246</v>
      </c>
      <c r="J14" s="76">
        <v>255168962</v>
      </c>
      <c r="K14" s="77">
        <v>24140208</v>
      </c>
      <c r="L14" s="77">
        <f t="shared" si="2"/>
        <v>279309170</v>
      </c>
      <c r="M14" s="40">
        <f t="shared" si="3"/>
        <v>0.3621707059785855</v>
      </c>
      <c r="N14" s="104">
        <v>101932492</v>
      </c>
      <c r="O14" s="105">
        <v>27219600</v>
      </c>
      <c r="P14" s="106">
        <f t="shared" si="4"/>
        <v>129152092</v>
      </c>
      <c r="Q14" s="40">
        <f t="shared" si="5"/>
        <v>0.1674671273351005</v>
      </c>
      <c r="R14" s="104">
        <v>117935096</v>
      </c>
      <c r="S14" s="106">
        <v>9923489</v>
      </c>
      <c r="T14" s="106">
        <f t="shared" si="6"/>
        <v>127858585</v>
      </c>
      <c r="U14" s="40">
        <f t="shared" si="7"/>
        <v>0.16552617790261243</v>
      </c>
      <c r="V14" s="104">
        <v>109654225</v>
      </c>
      <c r="W14" s="106">
        <v>27973448</v>
      </c>
      <c r="X14" s="106">
        <f t="shared" si="8"/>
        <v>137627673</v>
      </c>
      <c r="Y14" s="40">
        <f t="shared" si="9"/>
        <v>0.17817327389725585</v>
      </c>
      <c r="Z14" s="76">
        <f t="shared" si="10"/>
        <v>584690775</v>
      </c>
      <c r="AA14" s="77">
        <f t="shared" si="11"/>
        <v>89256745</v>
      </c>
      <c r="AB14" s="77">
        <f t="shared" si="12"/>
        <v>673947520</v>
      </c>
      <c r="AC14" s="40">
        <f t="shared" si="13"/>
        <v>0.8724948511869144</v>
      </c>
      <c r="AD14" s="76">
        <v>93761963</v>
      </c>
      <c r="AE14" s="77">
        <v>59591282</v>
      </c>
      <c r="AF14" s="77">
        <f t="shared" si="14"/>
        <v>153353245</v>
      </c>
      <c r="AG14" s="40">
        <f t="shared" si="15"/>
        <v>0.7922749820202678</v>
      </c>
      <c r="AH14" s="40">
        <f t="shared" si="16"/>
        <v>-0.10254476193183915</v>
      </c>
      <c r="AI14" s="12">
        <v>782615939</v>
      </c>
      <c r="AJ14" s="12">
        <v>782615939</v>
      </c>
      <c r="AK14" s="12">
        <v>620047029</v>
      </c>
      <c r="AL14" s="12"/>
    </row>
    <row r="15" spans="1:38" s="13" customFormat="1" ht="12.75">
      <c r="A15" s="29" t="s">
        <v>97</v>
      </c>
      <c r="B15" s="59" t="s">
        <v>604</v>
      </c>
      <c r="C15" s="131" t="s">
        <v>605</v>
      </c>
      <c r="D15" s="76">
        <v>371354225</v>
      </c>
      <c r="E15" s="77">
        <v>96348657</v>
      </c>
      <c r="F15" s="78">
        <f t="shared" si="0"/>
        <v>467702882</v>
      </c>
      <c r="G15" s="76">
        <v>373478841</v>
      </c>
      <c r="H15" s="77">
        <v>99610838</v>
      </c>
      <c r="I15" s="79">
        <f t="shared" si="1"/>
        <v>473089679</v>
      </c>
      <c r="J15" s="76">
        <v>86425365</v>
      </c>
      <c r="K15" s="77">
        <v>24613996</v>
      </c>
      <c r="L15" s="77">
        <f t="shared" si="2"/>
        <v>111039361</v>
      </c>
      <c r="M15" s="40">
        <f t="shared" si="3"/>
        <v>0.237414318520278</v>
      </c>
      <c r="N15" s="104">
        <v>82296546</v>
      </c>
      <c r="O15" s="105">
        <v>30095662</v>
      </c>
      <c r="P15" s="106">
        <f t="shared" si="4"/>
        <v>112392208</v>
      </c>
      <c r="Q15" s="40">
        <f t="shared" si="5"/>
        <v>0.24030685361481266</v>
      </c>
      <c r="R15" s="104">
        <v>92252585</v>
      </c>
      <c r="S15" s="106">
        <v>12290755</v>
      </c>
      <c r="T15" s="106">
        <f t="shared" si="6"/>
        <v>104543340</v>
      </c>
      <c r="U15" s="40">
        <f t="shared" si="7"/>
        <v>0.22097996350497429</v>
      </c>
      <c r="V15" s="104">
        <v>86739473</v>
      </c>
      <c r="W15" s="106">
        <v>22104872</v>
      </c>
      <c r="X15" s="106">
        <f t="shared" si="8"/>
        <v>108844345</v>
      </c>
      <c r="Y15" s="40">
        <f t="shared" si="9"/>
        <v>0.2300712736538055</v>
      </c>
      <c r="Z15" s="76">
        <f t="shared" si="10"/>
        <v>347713969</v>
      </c>
      <c r="AA15" s="77">
        <f t="shared" si="11"/>
        <v>89105285</v>
      </c>
      <c r="AB15" s="77">
        <f t="shared" si="12"/>
        <v>436819254</v>
      </c>
      <c r="AC15" s="40">
        <f t="shared" si="13"/>
        <v>0.9233328761754703</v>
      </c>
      <c r="AD15" s="76">
        <v>75122430</v>
      </c>
      <c r="AE15" s="77">
        <v>29252041</v>
      </c>
      <c r="AF15" s="77">
        <f t="shared" si="14"/>
        <v>104374471</v>
      </c>
      <c r="AG15" s="40">
        <f t="shared" si="15"/>
        <v>0.8209496790678342</v>
      </c>
      <c r="AH15" s="40">
        <f t="shared" si="16"/>
        <v>0.04282535716995395</v>
      </c>
      <c r="AI15" s="12">
        <v>437610009</v>
      </c>
      <c r="AJ15" s="12">
        <v>460764815</v>
      </c>
      <c r="AK15" s="12">
        <v>378264727</v>
      </c>
      <c r="AL15" s="12"/>
    </row>
    <row r="16" spans="1:38" s="13" customFormat="1" ht="12.75">
      <c r="A16" s="29" t="s">
        <v>116</v>
      </c>
      <c r="B16" s="59" t="s">
        <v>606</v>
      </c>
      <c r="C16" s="131" t="s">
        <v>607</v>
      </c>
      <c r="D16" s="76">
        <v>229394390</v>
      </c>
      <c r="E16" s="77">
        <v>30810300</v>
      </c>
      <c r="F16" s="78">
        <f t="shared" si="0"/>
        <v>260204690</v>
      </c>
      <c r="G16" s="76">
        <v>247960390</v>
      </c>
      <c r="H16" s="77">
        <v>30810300</v>
      </c>
      <c r="I16" s="79">
        <f t="shared" si="1"/>
        <v>278770690</v>
      </c>
      <c r="J16" s="76">
        <v>54704904</v>
      </c>
      <c r="K16" s="77">
        <v>1590812</v>
      </c>
      <c r="L16" s="77">
        <f t="shared" si="2"/>
        <v>56295716</v>
      </c>
      <c r="M16" s="40">
        <f t="shared" si="3"/>
        <v>0.2163516576123205</v>
      </c>
      <c r="N16" s="104">
        <v>77359321</v>
      </c>
      <c r="O16" s="105">
        <v>3376699</v>
      </c>
      <c r="P16" s="106">
        <f t="shared" si="4"/>
        <v>80736020</v>
      </c>
      <c r="Q16" s="40">
        <f t="shared" si="5"/>
        <v>0.3102788808303186</v>
      </c>
      <c r="R16" s="104">
        <v>56225024</v>
      </c>
      <c r="S16" s="106">
        <v>15026378</v>
      </c>
      <c r="T16" s="106">
        <f t="shared" si="6"/>
        <v>71251402</v>
      </c>
      <c r="U16" s="40">
        <f t="shared" si="7"/>
        <v>0.25559143968829723</v>
      </c>
      <c r="V16" s="104">
        <v>51083271</v>
      </c>
      <c r="W16" s="106">
        <v>9999789</v>
      </c>
      <c r="X16" s="106">
        <f t="shared" si="8"/>
        <v>61083060</v>
      </c>
      <c r="Y16" s="40">
        <f t="shared" si="9"/>
        <v>0.21911579011408983</v>
      </c>
      <c r="Z16" s="76">
        <f t="shared" si="10"/>
        <v>239372520</v>
      </c>
      <c r="AA16" s="77">
        <f t="shared" si="11"/>
        <v>29993678</v>
      </c>
      <c r="AB16" s="77">
        <f t="shared" si="12"/>
        <v>269366198</v>
      </c>
      <c r="AC16" s="40">
        <f t="shared" si="13"/>
        <v>0.9662644161048638</v>
      </c>
      <c r="AD16" s="76">
        <v>50019122</v>
      </c>
      <c r="AE16" s="77">
        <v>34074228</v>
      </c>
      <c r="AF16" s="77">
        <f t="shared" si="14"/>
        <v>84093350</v>
      </c>
      <c r="AG16" s="40">
        <f t="shared" si="15"/>
        <v>0.9826499456383164</v>
      </c>
      <c r="AH16" s="40">
        <f t="shared" si="16"/>
        <v>-0.2736279384755156</v>
      </c>
      <c r="AI16" s="12">
        <v>303320260</v>
      </c>
      <c r="AJ16" s="12">
        <v>303320260</v>
      </c>
      <c r="AK16" s="12">
        <v>298057637</v>
      </c>
      <c r="AL16" s="12"/>
    </row>
    <row r="17" spans="1:38" s="55" customFormat="1" ht="12.75">
      <c r="A17" s="60"/>
      <c r="B17" s="61" t="s">
        <v>608</v>
      </c>
      <c r="C17" s="135"/>
      <c r="D17" s="80">
        <f>SUM(D11:D16)</f>
        <v>1796848513</v>
      </c>
      <c r="E17" s="81">
        <f>SUM(E11:E16)</f>
        <v>411629339</v>
      </c>
      <c r="F17" s="89">
        <f t="shared" si="0"/>
        <v>2208477852</v>
      </c>
      <c r="G17" s="80">
        <f>SUM(G11:G16)</f>
        <v>1834752133</v>
      </c>
      <c r="H17" s="81">
        <f>SUM(H11:H16)</f>
        <v>411084270</v>
      </c>
      <c r="I17" s="82">
        <f t="shared" si="1"/>
        <v>2245836403</v>
      </c>
      <c r="J17" s="80">
        <f>SUM(J11:J16)</f>
        <v>530889361</v>
      </c>
      <c r="K17" s="81">
        <f>SUM(K11:K16)</f>
        <v>66569672</v>
      </c>
      <c r="L17" s="81">
        <f t="shared" si="2"/>
        <v>597459033</v>
      </c>
      <c r="M17" s="44">
        <f t="shared" si="3"/>
        <v>0.2705297825191864</v>
      </c>
      <c r="N17" s="110">
        <f>SUM(N11:N16)</f>
        <v>399556400</v>
      </c>
      <c r="O17" s="111">
        <f>SUM(O11:O16)</f>
        <v>93211612</v>
      </c>
      <c r="P17" s="112">
        <f t="shared" si="4"/>
        <v>492768012</v>
      </c>
      <c r="Q17" s="44">
        <f t="shared" si="5"/>
        <v>0.22312562996896199</v>
      </c>
      <c r="R17" s="110">
        <f>SUM(R11:R16)</f>
        <v>391548939</v>
      </c>
      <c r="S17" s="112">
        <f>SUM(S11:S16)</f>
        <v>77345260</v>
      </c>
      <c r="T17" s="112">
        <f t="shared" si="6"/>
        <v>468894199</v>
      </c>
      <c r="U17" s="44">
        <f t="shared" si="7"/>
        <v>0.2087837735525387</v>
      </c>
      <c r="V17" s="110">
        <f>SUM(V11:V16)</f>
        <v>356488415</v>
      </c>
      <c r="W17" s="112">
        <f>SUM(W11:W16)</f>
        <v>1118043499</v>
      </c>
      <c r="X17" s="112">
        <f t="shared" si="8"/>
        <v>1474531914</v>
      </c>
      <c r="Y17" s="44">
        <f t="shared" si="9"/>
        <v>0.6565624780283695</v>
      </c>
      <c r="Z17" s="80">
        <f t="shared" si="10"/>
        <v>1678483115</v>
      </c>
      <c r="AA17" s="81">
        <f t="shared" si="11"/>
        <v>1355170043</v>
      </c>
      <c r="AB17" s="81">
        <f t="shared" si="12"/>
        <v>3033653158</v>
      </c>
      <c r="AC17" s="44">
        <f t="shared" si="13"/>
        <v>1.3507899123674505</v>
      </c>
      <c r="AD17" s="80">
        <f>SUM(AD11:AD16)</f>
        <v>330727224</v>
      </c>
      <c r="AE17" s="81">
        <f>SUM(AE11:AE16)</f>
        <v>173253778</v>
      </c>
      <c r="AF17" s="81">
        <f t="shared" si="14"/>
        <v>503981002</v>
      </c>
      <c r="AG17" s="44">
        <f t="shared" si="15"/>
        <v>0.8420975649115987</v>
      </c>
      <c r="AH17" s="44">
        <f t="shared" si="16"/>
        <v>1.9257688447549852</v>
      </c>
      <c r="AI17" s="62">
        <f>SUM(AI11:AI16)</f>
        <v>2118874854</v>
      </c>
      <c r="AJ17" s="62">
        <f>SUM(AJ11:AJ16)</f>
        <v>2249076829</v>
      </c>
      <c r="AK17" s="62">
        <f>SUM(AK11:AK16)</f>
        <v>1893942121</v>
      </c>
      <c r="AL17" s="62"/>
    </row>
    <row r="18" spans="1:38" s="13" customFormat="1" ht="12.75">
      <c r="A18" s="29" t="s">
        <v>97</v>
      </c>
      <c r="B18" s="59" t="s">
        <v>609</v>
      </c>
      <c r="C18" s="131" t="s">
        <v>610</v>
      </c>
      <c r="D18" s="76">
        <v>347535946</v>
      </c>
      <c r="E18" s="77">
        <v>67696534</v>
      </c>
      <c r="F18" s="78">
        <f t="shared" si="0"/>
        <v>415232480</v>
      </c>
      <c r="G18" s="76">
        <v>345165575</v>
      </c>
      <c r="H18" s="77">
        <v>75826047</v>
      </c>
      <c r="I18" s="79">
        <f t="shared" si="1"/>
        <v>420991622</v>
      </c>
      <c r="J18" s="76">
        <v>118750742</v>
      </c>
      <c r="K18" s="77">
        <v>2548189</v>
      </c>
      <c r="L18" s="77">
        <f t="shared" si="2"/>
        <v>121298931</v>
      </c>
      <c r="M18" s="40">
        <f t="shared" si="3"/>
        <v>0.2921229355661195</v>
      </c>
      <c r="N18" s="104">
        <v>42121629</v>
      </c>
      <c r="O18" s="105">
        <v>9601015</v>
      </c>
      <c r="P18" s="106">
        <f t="shared" si="4"/>
        <v>51722644</v>
      </c>
      <c r="Q18" s="40">
        <f t="shared" si="5"/>
        <v>0.12456309776152386</v>
      </c>
      <c r="R18" s="104">
        <v>66567549</v>
      </c>
      <c r="S18" s="106">
        <v>15480117</v>
      </c>
      <c r="T18" s="106">
        <f t="shared" si="6"/>
        <v>82047666</v>
      </c>
      <c r="U18" s="40">
        <f t="shared" si="7"/>
        <v>0.19489144608203154</v>
      </c>
      <c r="V18" s="104">
        <v>92605468</v>
      </c>
      <c r="W18" s="106">
        <v>30047550</v>
      </c>
      <c r="X18" s="106">
        <f t="shared" si="8"/>
        <v>122653018</v>
      </c>
      <c r="Y18" s="40">
        <f t="shared" si="9"/>
        <v>0.29134313271440826</v>
      </c>
      <c r="Z18" s="76">
        <f t="shared" si="10"/>
        <v>320045388</v>
      </c>
      <c r="AA18" s="77">
        <f t="shared" si="11"/>
        <v>57676871</v>
      </c>
      <c r="AB18" s="77">
        <f t="shared" si="12"/>
        <v>377722259</v>
      </c>
      <c r="AC18" s="40">
        <f t="shared" si="13"/>
        <v>0.8972203703379161</v>
      </c>
      <c r="AD18" s="76">
        <v>48080617</v>
      </c>
      <c r="AE18" s="77">
        <v>26592206</v>
      </c>
      <c r="AF18" s="77">
        <f t="shared" si="14"/>
        <v>74672823</v>
      </c>
      <c r="AG18" s="40">
        <f t="shared" si="15"/>
        <v>0.7456343976578301</v>
      </c>
      <c r="AH18" s="40">
        <f t="shared" si="16"/>
        <v>0.6425389194138273</v>
      </c>
      <c r="AI18" s="12">
        <v>379691977</v>
      </c>
      <c r="AJ18" s="12">
        <v>393994314</v>
      </c>
      <c r="AK18" s="12">
        <v>293775713</v>
      </c>
      <c r="AL18" s="12"/>
    </row>
    <row r="19" spans="1:38" s="13" customFormat="1" ht="12.75">
      <c r="A19" s="29" t="s">
        <v>97</v>
      </c>
      <c r="B19" s="59" t="s">
        <v>59</v>
      </c>
      <c r="C19" s="131" t="s">
        <v>60</v>
      </c>
      <c r="D19" s="76">
        <v>1241379906</v>
      </c>
      <c r="E19" s="77">
        <v>363022855</v>
      </c>
      <c r="F19" s="78">
        <f t="shared" si="0"/>
        <v>1604402761</v>
      </c>
      <c r="G19" s="76">
        <v>1254058969</v>
      </c>
      <c r="H19" s="77">
        <v>320261232</v>
      </c>
      <c r="I19" s="79">
        <f t="shared" si="1"/>
        <v>1574320201</v>
      </c>
      <c r="J19" s="76">
        <v>265250861</v>
      </c>
      <c r="K19" s="77">
        <v>27661161</v>
      </c>
      <c r="L19" s="77">
        <f t="shared" si="2"/>
        <v>292912022</v>
      </c>
      <c r="M19" s="40">
        <f t="shared" si="3"/>
        <v>0.18256763770303683</v>
      </c>
      <c r="N19" s="104">
        <v>268754076</v>
      </c>
      <c r="O19" s="105">
        <v>59384624</v>
      </c>
      <c r="P19" s="106">
        <f t="shared" si="4"/>
        <v>328138700</v>
      </c>
      <c r="Q19" s="40">
        <f t="shared" si="5"/>
        <v>0.20452389386033973</v>
      </c>
      <c r="R19" s="104">
        <v>306639919</v>
      </c>
      <c r="S19" s="106">
        <v>48224898</v>
      </c>
      <c r="T19" s="106">
        <f t="shared" si="6"/>
        <v>354864817</v>
      </c>
      <c r="U19" s="40">
        <f t="shared" si="7"/>
        <v>0.22540828528693954</v>
      </c>
      <c r="V19" s="104">
        <v>275441127</v>
      </c>
      <c r="W19" s="106">
        <v>141271457</v>
      </c>
      <c r="X19" s="106">
        <f t="shared" si="8"/>
        <v>416712584</v>
      </c>
      <c r="Y19" s="40">
        <f t="shared" si="9"/>
        <v>0.2646936650722682</v>
      </c>
      <c r="Z19" s="76">
        <f t="shared" si="10"/>
        <v>1116085983</v>
      </c>
      <c r="AA19" s="77">
        <f t="shared" si="11"/>
        <v>276542140</v>
      </c>
      <c r="AB19" s="77">
        <f t="shared" si="12"/>
        <v>1392628123</v>
      </c>
      <c r="AC19" s="40">
        <f t="shared" si="13"/>
        <v>0.8845901374545089</v>
      </c>
      <c r="AD19" s="76">
        <v>215325328</v>
      </c>
      <c r="AE19" s="77">
        <v>133205935</v>
      </c>
      <c r="AF19" s="77">
        <f t="shared" si="14"/>
        <v>348531263</v>
      </c>
      <c r="AG19" s="40">
        <f t="shared" si="15"/>
        <v>0.8771208008457342</v>
      </c>
      <c r="AH19" s="40">
        <f t="shared" si="16"/>
        <v>0.19562469206671995</v>
      </c>
      <c r="AI19" s="12">
        <v>1374800256</v>
      </c>
      <c r="AJ19" s="12">
        <v>1340949991</v>
      </c>
      <c r="AK19" s="12">
        <v>1176175130</v>
      </c>
      <c r="AL19" s="12"/>
    </row>
    <row r="20" spans="1:38" s="13" customFormat="1" ht="12.75">
      <c r="A20" s="29" t="s">
        <v>97</v>
      </c>
      <c r="B20" s="59" t="s">
        <v>87</v>
      </c>
      <c r="C20" s="131" t="s">
        <v>88</v>
      </c>
      <c r="D20" s="76">
        <v>856145820</v>
      </c>
      <c r="E20" s="77">
        <v>199066040</v>
      </c>
      <c r="F20" s="78">
        <f t="shared" si="0"/>
        <v>1055211860</v>
      </c>
      <c r="G20" s="76">
        <v>859835933</v>
      </c>
      <c r="H20" s="77">
        <v>210103557</v>
      </c>
      <c r="I20" s="79">
        <f t="shared" si="1"/>
        <v>1069939490</v>
      </c>
      <c r="J20" s="76">
        <v>396240423</v>
      </c>
      <c r="K20" s="77">
        <v>9038019</v>
      </c>
      <c r="L20" s="77">
        <f t="shared" si="2"/>
        <v>405278442</v>
      </c>
      <c r="M20" s="40">
        <f t="shared" si="3"/>
        <v>0.384073054296414</v>
      </c>
      <c r="N20" s="104">
        <v>137540572</v>
      </c>
      <c r="O20" s="105">
        <v>31570311</v>
      </c>
      <c r="P20" s="106">
        <f t="shared" si="4"/>
        <v>169110883</v>
      </c>
      <c r="Q20" s="40">
        <f t="shared" si="5"/>
        <v>0.16026249269033044</v>
      </c>
      <c r="R20" s="104">
        <v>152163544</v>
      </c>
      <c r="S20" s="106">
        <v>26419276</v>
      </c>
      <c r="T20" s="106">
        <f t="shared" si="6"/>
        <v>178582820</v>
      </c>
      <c r="U20" s="40">
        <f t="shared" si="7"/>
        <v>0.16690927072894562</v>
      </c>
      <c r="V20" s="104">
        <v>135478008</v>
      </c>
      <c r="W20" s="106">
        <v>97837327</v>
      </c>
      <c r="X20" s="106">
        <f t="shared" si="8"/>
        <v>233315335</v>
      </c>
      <c r="Y20" s="40">
        <f t="shared" si="9"/>
        <v>0.21806404678081376</v>
      </c>
      <c r="Z20" s="76">
        <f t="shared" si="10"/>
        <v>821422547</v>
      </c>
      <c r="AA20" s="77">
        <f t="shared" si="11"/>
        <v>164864933</v>
      </c>
      <c r="AB20" s="77">
        <f t="shared" si="12"/>
        <v>986287480</v>
      </c>
      <c r="AC20" s="40">
        <f t="shared" si="13"/>
        <v>0.9218161299944168</v>
      </c>
      <c r="AD20" s="76">
        <v>186444345</v>
      </c>
      <c r="AE20" s="77">
        <v>67992239</v>
      </c>
      <c r="AF20" s="77">
        <f t="shared" si="14"/>
        <v>254436584</v>
      </c>
      <c r="AG20" s="40">
        <f t="shared" si="15"/>
        <v>1.066024606536642</v>
      </c>
      <c r="AH20" s="40">
        <f t="shared" si="16"/>
        <v>-0.08301183999546224</v>
      </c>
      <c r="AI20" s="12">
        <v>904263100</v>
      </c>
      <c r="AJ20" s="12">
        <v>866896480</v>
      </c>
      <c r="AK20" s="12">
        <v>924132979</v>
      </c>
      <c r="AL20" s="12"/>
    </row>
    <row r="21" spans="1:38" s="13" customFormat="1" ht="12.75">
      <c r="A21" s="29" t="s">
        <v>97</v>
      </c>
      <c r="B21" s="59" t="s">
        <v>611</v>
      </c>
      <c r="C21" s="131" t="s">
        <v>612</v>
      </c>
      <c r="D21" s="76">
        <v>611760940</v>
      </c>
      <c r="E21" s="77">
        <v>113512978</v>
      </c>
      <c r="F21" s="79">
        <f t="shared" si="0"/>
        <v>725273918</v>
      </c>
      <c r="G21" s="76">
        <v>625196949</v>
      </c>
      <c r="H21" s="77">
        <v>138345278</v>
      </c>
      <c r="I21" s="79">
        <f t="shared" si="1"/>
        <v>763542227</v>
      </c>
      <c r="J21" s="76">
        <v>143010226</v>
      </c>
      <c r="K21" s="77">
        <v>7988473</v>
      </c>
      <c r="L21" s="77">
        <f t="shared" si="2"/>
        <v>150998699</v>
      </c>
      <c r="M21" s="40">
        <f t="shared" si="3"/>
        <v>0.20819540762804598</v>
      </c>
      <c r="N21" s="104">
        <v>134661919</v>
      </c>
      <c r="O21" s="105">
        <v>13937639</v>
      </c>
      <c r="P21" s="106">
        <f t="shared" si="4"/>
        <v>148599558</v>
      </c>
      <c r="Q21" s="40">
        <f t="shared" si="5"/>
        <v>0.20488749741583842</v>
      </c>
      <c r="R21" s="104">
        <v>152159803</v>
      </c>
      <c r="S21" s="106">
        <v>18333528</v>
      </c>
      <c r="T21" s="106">
        <f t="shared" si="6"/>
        <v>170493331</v>
      </c>
      <c r="U21" s="40">
        <f t="shared" si="7"/>
        <v>0.22329260251902217</v>
      </c>
      <c r="V21" s="104">
        <v>128336841</v>
      </c>
      <c r="W21" s="106">
        <v>27120698</v>
      </c>
      <c r="X21" s="106">
        <f t="shared" si="8"/>
        <v>155457539</v>
      </c>
      <c r="Y21" s="40">
        <f t="shared" si="9"/>
        <v>0.2036004473659582</v>
      </c>
      <c r="Z21" s="76">
        <f t="shared" si="10"/>
        <v>558168789</v>
      </c>
      <c r="AA21" s="77">
        <f t="shared" si="11"/>
        <v>67380338</v>
      </c>
      <c r="AB21" s="77">
        <f t="shared" si="12"/>
        <v>625549127</v>
      </c>
      <c r="AC21" s="40">
        <f t="shared" si="13"/>
        <v>0.8192724709644644</v>
      </c>
      <c r="AD21" s="76">
        <v>109297444</v>
      </c>
      <c r="AE21" s="77">
        <v>29729805</v>
      </c>
      <c r="AF21" s="77">
        <f t="shared" si="14"/>
        <v>139027249</v>
      </c>
      <c r="AG21" s="40">
        <f t="shared" si="15"/>
        <v>0.8303387695432651</v>
      </c>
      <c r="AH21" s="40">
        <f t="shared" si="16"/>
        <v>0.11818035757867862</v>
      </c>
      <c r="AI21" s="12">
        <v>659725849</v>
      </c>
      <c r="AJ21" s="12">
        <v>734995530</v>
      </c>
      <c r="AK21" s="12">
        <v>610295284</v>
      </c>
      <c r="AL21" s="12"/>
    </row>
    <row r="22" spans="1:38" s="13" customFormat="1" ht="12.75">
      <c r="A22" s="29" t="s">
        <v>97</v>
      </c>
      <c r="B22" s="59" t="s">
        <v>613</v>
      </c>
      <c r="C22" s="131" t="s">
        <v>614</v>
      </c>
      <c r="D22" s="76">
        <v>447107575</v>
      </c>
      <c r="E22" s="77">
        <v>0</v>
      </c>
      <c r="F22" s="78">
        <f t="shared" si="0"/>
        <v>447107575</v>
      </c>
      <c r="G22" s="76">
        <v>406252908</v>
      </c>
      <c r="H22" s="77">
        <v>51739477</v>
      </c>
      <c r="I22" s="79">
        <f t="shared" si="1"/>
        <v>457992385</v>
      </c>
      <c r="J22" s="76">
        <v>107156756</v>
      </c>
      <c r="K22" s="77">
        <v>7548566</v>
      </c>
      <c r="L22" s="77">
        <f t="shared" si="2"/>
        <v>114705322</v>
      </c>
      <c r="M22" s="40">
        <f t="shared" si="3"/>
        <v>0.25654971736947196</v>
      </c>
      <c r="N22" s="104">
        <v>85367273</v>
      </c>
      <c r="O22" s="105">
        <v>4936400</v>
      </c>
      <c r="P22" s="106">
        <f t="shared" si="4"/>
        <v>90303673</v>
      </c>
      <c r="Q22" s="40">
        <f t="shared" si="5"/>
        <v>0.20197303299994415</v>
      </c>
      <c r="R22" s="104">
        <v>101630922</v>
      </c>
      <c r="S22" s="106">
        <v>9069184</v>
      </c>
      <c r="T22" s="106">
        <f t="shared" si="6"/>
        <v>110700106</v>
      </c>
      <c r="U22" s="40">
        <f t="shared" si="7"/>
        <v>0.2417073069893946</v>
      </c>
      <c r="V22" s="104">
        <v>77893011</v>
      </c>
      <c r="W22" s="106">
        <v>17450454</v>
      </c>
      <c r="X22" s="106">
        <f t="shared" si="8"/>
        <v>95343465</v>
      </c>
      <c r="Y22" s="40">
        <f t="shared" si="9"/>
        <v>0.2081769656497673</v>
      </c>
      <c r="Z22" s="76">
        <f t="shared" si="10"/>
        <v>372047962</v>
      </c>
      <c r="AA22" s="77">
        <f t="shared" si="11"/>
        <v>39004604</v>
      </c>
      <c r="AB22" s="77">
        <f t="shared" si="12"/>
        <v>411052566</v>
      </c>
      <c r="AC22" s="40">
        <f t="shared" si="13"/>
        <v>0.8975096081564762</v>
      </c>
      <c r="AD22" s="76">
        <v>69401518</v>
      </c>
      <c r="AE22" s="77">
        <v>19710711</v>
      </c>
      <c r="AF22" s="77">
        <f t="shared" si="14"/>
        <v>89112229</v>
      </c>
      <c r="AG22" s="40">
        <f t="shared" si="15"/>
        <v>0.8333175429412886</v>
      </c>
      <c r="AH22" s="40">
        <f t="shared" si="16"/>
        <v>0.0699257113184768</v>
      </c>
      <c r="AI22" s="12">
        <v>430448064</v>
      </c>
      <c r="AJ22" s="12">
        <v>475742885</v>
      </c>
      <c r="AK22" s="12">
        <v>396444892</v>
      </c>
      <c r="AL22" s="12"/>
    </row>
    <row r="23" spans="1:38" s="13" customFormat="1" ht="12.75">
      <c r="A23" s="29" t="s">
        <v>116</v>
      </c>
      <c r="B23" s="59" t="s">
        <v>615</v>
      </c>
      <c r="C23" s="131" t="s">
        <v>616</v>
      </c>
      <c r="D23" s="76">
        <v>517627519</v>
      </c>
      <c r="E23" s="77">
        <v>14955252</v>
      </c>
      <c r="F23" s="78">
        <f t="shared" si="0"/>
        <v>532582771</v>
      </c>
      <c r="G23" s="76">
        <v>462909759</v>
      </c>
      <c r="H23" s="77">
        <v>12220086</v>
      </c>
      <c r="I23" s="79">
        <f t="shared" si="1"/>
        <v>475129845</v>
      </c>
      <c r="J23" s="76">
        <v>116419159</v>
      </c>
      <c r="K23" s="77">
        <v>368560</v>
      </c>
      <c r="L23" s="77">
        <f t="shared" si="2"/>
        <v>116787719</v>
      </c>
      <c r="M23" s="40">
        <f t="shared" si="3"/>
        <v>0.21928557467361257</v>
      </c>
      <c r="N23" s="104">
        <v>127662003</v>
      </c>
      <c r="O23" s="105">
        <v>2117402</v>
      </c>
      <c r="P23" s="106">
        <f t="shared" si="4"/>
        <v>129779405</v>
      </c>
      <c r="Q23" s="40">
        <f t="shared" si="5"/>
        <v>0.24367931534157722</v>
      </c>
      <c r="R23" s="104">
        <v>113906808</v>
      </c>
      <c r="S23" s="106">
        <v>637228</v>
      </c>
      <c r="T23" s="106">
        <f t="shared" si="6"/>
        <v>114544036</v>
      </c>
      <c r="U23" s="40">
        <f t="shared" si="7"/>
        <v>0.24107943797973794</v>
      </c>
      <c r="V23" s="104">
        <v>57094538</v>
      </c>
      <c r="W23" s="106">
        <v>6375885</v>
      </c>
      <c r="X23" s="106">
        <f t="shared" si="8"/>
        <v>63470423</v>
      </c>
      <c r="Y23" s="40">
        <f t="shared" si="9"/>
        <v>0.1335854265269318</v>
      </c>
      <c r="Z23" s="76">
        <f t="shared" si="10"/>
        <v>415082508</v>
      </c>
      <c r="AA23" s="77">
        <f t="shared" si="11"/>
        <v>9499075</v>
      </c>
      <c r="AB23" s="77">
        <f t="shared" si="12"/>
        <v>424581583</v>
      </c>
      <c r="AC23" s="40">
        <f t="shared" si="13"/>
        <v>0.8936116884006728</v>
      </c>
      <c r="AD23" s="76">
        <v>68419847</v>
      </c>
      <c r="AE23" s="77">
        <v>5001591</v>
      </c>
      <c r="AF23" s="77">
        <f t="shared" si="14"/>
        <v>73421438</v>
      </c>
      <c r="AG23" s="40">
        <f t="shared" si="15"/>
        <v>0.8295070058725129</v>
      </c>
      <c r="AH23" s="40">
        <f t="shared" si="16"/>
        <v>-0.13553282625709406</v>
      </c>
      <c r="AI23" s="12">
        <v>473958395</v>
      </c>
      <c r="AJ23" s="12">
        <v>535386134</v>
      </c>
      <c r="AK23" s="12">
        <v>444106549</v>
      </c>
      <c r="AL23" s="12"/>
    </row>
    <row r="24" spans="1:38" s="55" customFormat="1" ht="12.75">
      <c r="A24" s="60"/>
      <c r="B24" s="61" t="s">
        <v>617</v>
      </c>
      <c r="C24" s="135"/>
      <c r="D24" s="80">
        <f>SUM(D18:D23)</f>
        <v>4021557706</v>
      </c>
      <c r="E24" s="81">
        <f>SUM(E18:E23)</f>
        <v>758253659</v>
      </c>
      <c r="F24" s="89">
        <f t="shared" si="0"/>
        <v>4779811365</v>
      </c>
      <c r="G24" s="80">
        <f>SUM(G18:G23)</f>
        <v>3953420093</v>
      </c>
      <c r="H24" s="81">
        <f>SUM(H18:H23)</f>
        <v>808495677</v>
      </c>
      <c r="I24" s="82">
        <f t="shared" si="1"/>
        <v>4761915770</v>
      </c>
      <c r="J24" s="80">
        <f>SUM(J18:J23)</f>
        <v>1146828167</v>
      </c>
      <c r="K24" s="81">
        <f>SUM(K18:K23)</f>
        <v>55152968</v>
      </c>
      <c r="L24" s="81">
        <f t="shared" si="2"/>
        <v>1201981135</v>
      </c>
      <c r="M24" s="44">
        <f t="shared" si="3"/>
        <v>0.25147041236845963</v>
      </c>
      <c r="N24" s="110">
        <f>SUM(N18:N23)</f>
        <v>796107472</v>
      </c>
      <c r="O24" s="111">
        <f>SUM(O18:O23)</f>
        <v>121547391</v>
      </c>
      <c r="P24" s="112">
        <f t="shared" si="4"/>
        <v>917654863</v>
      </c>
      <c r="Q24" s="44">
        <f t="shared" si="5"/>
        <v>0.19198558121341258</v>
      </c>
      <c r="R24" s="110">
        <f>SUM(R18:R23)</f>
        <v>893068545</v>
      </c>
      <c r="S24" s="112">
        <f>SUM(S18:S23)</f>
        <v>118164231</v>
      </c>
      <c r="T24" s="112">
        <f t="shared" si="6"/>
        <v>1011232776</v>
      </c>
      <c r="U24" s="44">
        <f t="shared" si="7"/>
        <v>0.2123583920511051</v>
      </c>
      <c r="V24" s="110">
        <f>SUM(V18:V23)</f>
        <v>766848993</v>
      </c>
      <c r="W24" s="112">
        <f>SUM(W18:W23)</f>
        <v>320103371</v>
      </c>
      <c r="X24" s="112">
        <f t="shared" si="8"/>
        <v>1086952364</v>
      </c>
      <c r="Y24" s="44">
        <f t="shared" si="9"/>
        <v>0.22825946877258604</v>
      </c>
      <c r="Z24" s="80">
        <f t="shared" si="10"/>
        <v>3602853177</v>
      </c>
      <c r="AA24" s="81">
        <f t="shared" si="11"/>
        <v>614967961</v>
      </c>
      <c r="AB24" s="81">
        <f t="shared" si="12"/>
        <v>4217821138</v>
      </c>
      <c r="AC24" s="44">
        <f t="shared" si="13"/>
        <v>0.8857403914139371</v>
      </c>
      <c r="AD24" s="80">
        <f>SUM(AD18:AD23)</f>
        <v>696969099</v>
      </c>
      <c r="AE24" s="81">
        <f>SUM(AE18:AE23)</f>
        <v>282232487</v>
      </c>
      <c r="AF24" s="81">
        <f t="shared" si="14"/>
        <v>979201586</v>
      </c>
      <c r="AG24" s="44">
        <f t="shared" si="15"/>
        <v>0.884305704310383</v>
      </c>
      <c r="AH24" s="44">
        <f t="shared" si="16"/>
        <v>0.11003942348598272</v>
      </c>
      <c r="AI24" s="62">
        <f>SUM(AI18:AI23)</f>
        <v>4222887641</v>
      </c>
      <c r="AJ24" s="62">
        <f>SUM(AJ18:AJ23)</f>
        <v>4347965334</v>
      </c>
      <c r="AK24" s="62">
        <f>SUM(AK18:AK23)</f>
        <v>3844930547</v>
      </c>
      <c r="AL24" s="62"/>
    </row>
    <row r="25" spans="1:38" s="13" customFormat="1" ht="12.75">
      <c r="A25" s="29" t="s">
        <v>97</v>
      </c>
      <c r="B25" s="59" t="s">
        <v>618</v>
      </c>
      <c r="C25" s="131" t="s">
        <v>619</v>
      </c>
      <c r="D25" s="76">
        <v>301527911</v>
      </c>
      <c r="E25" s="77">
        <v>87303893</v>
      </c>
      <c r="F25" s="78">
        <f t="shared" si="0"/>
        <v>388831804</v>
      </c>
      <c r="G25" s="76">
        <v>313690556</v>
      </c>
      <c r="H25" s="77">
        <v>82950898</v>
      </c>
      <c r="I25" s="79">
        <f t="shared" si="1"/>
        <v>396641454</v>
      </c>
      <c r="J25" s="76">
        <v>92980915</v>
      </c>
      <c r="K25" s="77">
        <v>9449829</v>
      </c>
      <c r="L25" s="77">
        <f t="shared" si="2"/>
        <v>102430744</v>
      </c>
      <c r="M25" s="40">
        <f t="shared" si="3"/>
        <v>0.2634320108238883</v>
      </c>
      <c r="N25" s="104">
        <v>58563974</v>
      </c>
      <c r="O25" s="105">
        <v>24684464</v>
      </c>
      <c r="P25" s="106">
        <f t="shared" si="4"/>
        <v>83248438</v>
      </c>
      <c r="Q25" s="40">
        <f t="shared" si="5"/>
        <v>0.2140988395074802</v>
      </c>
      <c r="R25" s="104">
        <v>83152749</v>
      </c>
      <c r="S25" s="106">
        <v>14844002</v>
      </c>
      <c r="T25" s="106">
        <f t="shared" si="6"/>
        <v>97996751</v>
      </c>
      <c r="U25" s="40">
        <f t="shared" si="7"/>
        <v>0.24706633664165623</v>
      </c>
      <c r="V25" s="104">
        <v>57044731</v>
      </c>
      <c r="W25" s="106">
        <v>18247341</v>
      </c>
      <c r="X25" s="106">
        <f t="shared" si="8"/>
        <v>75292072</v>
      </c>
      <c r="Y25" s="40">
        <f t="shared" si="9"/>
        <v>0.18982401168789584</v>
      </c>
      <c r="Z25" s="76">
        <f t="shared" si="10"/>
        <v>291742369</v>
      </c>
      <c r="AA25" s="77">
        <f t="shared" si="11"/>
        <v>67225636</v>
      </c>
      <c r="AB25" s="77">
        <f t="shared" si="12"/>
        <v>358968005</v>
      </c>
      <c r="AC25" s="40">
        <f t="shared" si="13"/>
        <v>0.9050188813597885</v>
      </c>
      <c r="AD25" s="76">
        <v>56664180</v>
      </c>
      <c r="AE25" s="77">
        <v>18239512</v>
      </c>
      <c r="AF25" s="77">
        <f t="shared" si="14"/>
        <v>74903692</v>
      </c>
      <c r="AG25" s="40">
        <f t="shared" si="15"/>
        <v>0.931031919017106</v>
      </c>
      <c r="AH25" s="40">
        <f t="shared" si="16"/>
        <v>0.005185058167760381</v>
      </c>
      <c r="AI25" s="12">
        <v>374805592</v>
      </c>
      <c r="AJ25" s="12">
        <v>382025172</v>
      </c>
      <c r="AK25" s="12">
        <v>355677629</v>
      </c>
      <c r="AL25" s="12"/>
    </row>
    <row r="26" spans="1:38" s="13" customFormat="1" ht="12.75">
      <c r="A26" s="29" t="s">
        <v>97</v>
      </c>
      <c r="B26" s="59" t="s">
        <v>620</v>
      </c>
      <c r="C26" s="131" t="s">
        <v>621</v>
      </c>
      <c r="D26" s="76">
        <v>681520100</v>
      </c>
      <c r="E26" s="77">
        <v>213971000</v>
      </c>
      <c r="F26" s="78">
        <f t="shared" si="0"/>
        <v>895491100</v>
      </c>
      <c r="G26" s="76">
        <v>685336653</v>
      </c>
      <c r="H26" s="77">
        <v>186189302</v>
      </c>
      <c r="I26" s="79">
        <f t="shared" si="1"/>
        <v>871525955</v>
      </c>
      <c r="J26" s="76">
        <v>174342834</v>
      </c>
      <c r="K26" s="77">
        <v>21946712</v>
      </c>
      <c r="L26" s="77">
        <f t="shared" si="2"/>
        <v>196289546</v>
      </c>
      <c r="M26" s="40">
        <f t="shared" si="3"/>
        <v>0.219197651433945</v>
      </c>
      <c r="N26" s="104">
        <v>167069761</v>
      </c>
      <c r="O26" s="105">
        <v>39867007</v>
      </c>
      <c r="P26" s="106">
        <f t="shared" si="4"/>
        <v>206936768</v>
      </c>
      <c r="Q26" s="40">
        <f t="shared" si="5"/>
        <v>0.23108746474420572</v>
      </c>
      <c r="R26" s="104">
        <v>168221431</v>
      </c>
      <c r="S26" s="106">
        <v>31433493</v>
      </c>
      <c r="T26" s="106">
        <f t="shared" si="6"/>
        <v>199654924</v>
      </c>
      <c r="U26" s="40">
        <f t="shared" si="7"/>
        <v>0.22908660706496115</v>
      </c>
      <c r="V26" s="104">
        <v>178452161</v>
      </c>
      <c r="W26" s="106">
        <v>52895388</v>
      </c>
      <c r="X26" s="106">
        <f t="shared" si="8"/>
        <v>231347549</v>
      </c>
      <c r="Y26" s="40">
        <f t="shared" si="9"/>
        <v>0.2654511293355572</v>
      </c>
      <c r="Z26" s="76">
        <f t="shared" si="10"/>
        <v>688086187</v>
      </c>
      <c r="AA26" s="77">
        <f t="shared" si="11"/>
        <v>146142600</v>
      </c>
      <c r="AB26" s="77">
        <f t="shared" si="12"/>
        <v>834228787</v>
      </c>
      <c r="AC26" s="40">
        <f t="shared" si="13"/>
        <v>0.9572047535864838</v>
      </c>
      <c r="AD26" s="76">
        <v>146974238</v>
      </c>
      <c r="AE26" s="77">
        <v>81148712</v>
      </c>
      <c r="AF26" s="77">
        <f t="shared" si="14"/>
        <v>228122950</v>
      </c>
      <c r="AG26" s="40">
        <f t="shared" si="15"/>
        <v>0.9784346354677728</v>
      </c>
      <c r="AH26" s="40">
        <f t="shared" si="16"/>
        <v>0.014135355517715276</v>
      </c>
      <c r="AI26" s="12">
        <v>786072669</v>
      </c>
      <c r="AJ26" s="12">
        <v>780963242</v>
      </c>
      <c r="AK26" s="12">
        <v>764121485</v>
      </c>
      <c r="AL26" s="12"/>
    </row>
    <row r="27" spans="1:38" s="13" customFormat="1" ht="12.75">
      <c r="A27" s="29" t="s">
        <v>97</v>
      </c>
      <c r="B27" s="59" t="s">
        <v>622</v>
      </c>
      <c r="C27" s="131" t="s">
        <v>623</v>
      </c>
      <c r="D27" s="76">
        <v>177707691</v>
      </c>
      <c r="E27" s="77">
        <v>25034645</v>
      </c>
      <c r="F27" s="78">
        <f t="shared" si="0"/>
        <v>202742336</v>
      </c>
      <c r="G27" s="76">
        <v>177707691</v>
      </c>
      <c r="H27" s="77">
        <v>25034645</v>
      </c>
      <c r="I27" s="79">
        <f t="shared" si="1"/>
        <v>202742336</v>
      </c>
      <c r="J27" s="76">
        <v>73268393</v>
      </c>
      <c r="K27" s="77">
        <v>1198688</v>
      </c>
      <c r="L27" s="77">
        <f t="shared" si="2"/>
        <v>74467081</v>
      </c>
      <c r="M27" s="40">
        <f t="shared" si="3"/>
        <v>0.3672991170428262</v>
      </c>
      <c r="N27" s="104">
        <v>40020597</v>
      </c>
      <c r="O27" s="105">
        <v>5633323</v>
      </c>
      <c r="P27" s="106">
        <f t="shared" si="4"/>
        <v>45653920</v>
      </c>
      <c r="Q27" s="40">
        <f t="shared" si="5"/>
        <v>0.22518197679245444</v>
      </c>
      <c r="R27" s="104">
        <v>36553647</v>
      </c>
      <c r="S27" s="106">
        <v>5154589</v>
      </c>
      <c r="T27" s="106">
        <f t="shared" si="6"/>
        <v>41708236</v>
      </c>
      <c r="U27" s="40">
        <f t="shared" si="7"/>
        <v>0.20572040760149868</v>
      </c>
      <c r="V27" s="104">
        <v>25826223</v>
      </c>
      <c r="W27" s="106">
        <v>8377746</v>
      </c>
      <c r="X27" s="106">
        <f t="shared" si="8"/>
        <v>34203969</v>
      </c>
      <c r="Y27" s="40">
        <f t="shared" si="9"/>
        <v>0.16870659416689368</v>
      </c>
      <c r="Z27" s="76">
        <f t="shared" si="10"/>
        <v>175668860</v>
      </c>
      <c r="AA27" s="77">
        <f t="shared" si="11"/>
        <v>20364346</v>
      </c>
      <c r="AB27" s="77">
        <f t="shared" si="12"/>
        <v>196033206</v>
      </c>
      <c r="AC27" s="40">
        <f t="shared" si="13"/>
        <v>0.9669080956036731</v>
      </c>
      <c r="AD27" s="76">
        <v>21705629</v>
      </c>
      <c r="AE27" s="77">
        <v>7159656</v>
      </c>
      <c r="AF27" s="77">
        <f t="shared" si="14"/>
        <v>28865285</v>
      </c>
      <c r="AG27" s="40">
        <f t="shared" si="15"/>
        <v>0.9218234264949434</v>
      </c>
      <c r="AH27" s="40">
        <f t="shared" si="16"/>
        <v>0.184951716222445</v>
      </c>
      <c r="AI27" s="12">
        <v>187800425</v>
      </c>
      <c r="AJ27" s="12">
        <v>194197946</v>
      </c>
      <c r="AK27" s="12">
        <v>179016216</v>
      </c>
      <c r="AL27" s="12"/>
    </row>
    <row r="28" spans="1:38" s="13" customFormat="1" ht="12.75">
      <c r="A28" s="29" t="s">
        <v>97</v>
      </c>
      <c r="B28" s="59" t="s">
        <v>624</v>
      </c>
      <c r="C28" s="131" t="s">
        <v>625</v>
      </c>
      <c r="D28" s="76">
        <v>129114206</v>
      </c>
      <c r="E28" s="77">
        <v>64319149</v>
      </c>
      <c r="F28" s="78">
        <f t="shared" si="0"/>
        <v>193433355</v>
      </c>
      <c r="G28" s="76">
        <v>129114206</v>
      </c>
      <c r="H28" s="77">
        <v>64319149</v>
      </c>
      <c r="I28" s="79">
        <f t="shared" si="1"/>
        <v>193433355</v>
      </c>
      <c r="J28" s="76">
        <v>40042675</v>
      </c>
      <c r="K28" s="77">
        <v>1674609</v>
      </c>
      <c r="L28" s="77">
        <f t="shared" si="2"/>
        <v>41717284</v>
      </c>
      <c r="M28" s="40">
        <f t="shared" si="3"/>
        <v>0.21566747885854537</v>
      </c>
      <c r="N28" s="104">
        <v>19917032</v>
      </c>
      <c r="O28" s="105">
        <v>2804873</v>
      </c>
      <c r="P28" s="106">
        <f t="shared" si="4"/>
        <v>22721905</v>
      </c>
      <c r="Q28" s="40">
        <f t="shared" si="5"/>
        <v>0.11746632322021194</v>
      </c>
      <c r="R28" s="104">
        <v>23090686</v>
      </c>
      <c r="S28" s="106">
        <v>2765856</v>
      </c>
      <c r="T28" s="106">
        <f t="shared" si="6"/>
        <v>25856542</v>
      </c>
      <c r="U28" s="40">
        <f t="shared" si="7"/>
        <v>0.13367157903041077</v>
      </c>
      <c r="V28" s="104">
        <v>19673473</v>
      </c>
      <c r="W28" s="106">
        <v>4219188</v>
      </c>
      <c r="X28" s="106">
        <f t="shared" si="8"/>
        <v>23892661</v>
      </c>
      <c r="Y28" s="40">
        <f t="shared" si="9"/>
        <v>0.12351882641956967</v>
      </c>
      <c r="Z28" s="76">
        <f t="shared" si="10"/>
        <v>102723866</v>
      </c>
      <c r="AA28" s="77">
        <f t="shared" si="11"/>
        <v>11464526</v>
      </c>
      <c r="AB28" s="77">
        <f t="shared" si="12"/>
        <v>114188392</v>
      </c>
      <c r="AC28" s="40">
        <f t="shared" si="13"/>
        <v>0.5903242075287377</v>
      </c>
      <c r="AD28" s="76">
        <v>14872961</v>
      </c>
      <c r="AE28" s="77">
        <v>27940372</v>
      </c>
      <c r="AF28" s="77">
        <f t="shared" si="14"/>
        <v>42813333</v>
      </c>
      <c r="AG28" s="40">
        <f t="shared" si="15"/>
        <v>1.1502289519877755</v>
      </c>
      <c r="AH28" s="40">
        <f t="shared" si="16"/>
        <v>-0.44193410496678687</v>
      </c>
      <c r="AI28" s="12">
        <v>196450629</v>
      </c>
      <c r="AJ28" s="12">
        <v>197014887</v>
      </c>
      <c r="AK28" s="12">
        <v>226612227</v>
      </c>
      <c r="AL28" s="12"/>
    </row>
    <row r="29" spans="1:38" s="13" customFormat="1" ht="12.75">
      <c r="A29" s="29" t="s">
        <v>116</v>
      </c>
      <c r="B29" s="59" t="s">
        <v>626</v>
      </c>
      <c r="C29" s="131" t="s">
        <v>627</v>
      </c>
      <c r="D29" s="76">
        <v>111106789</v>
      </c>
      <c r="E29" s="77">
        <v>1545000</v>
      </c>
      <c r="F29" s="78">
        <f t="shared" si="0"/>
        <v>112651789</v>
      </c>
      <c r="G29" s="76">
        <v>106188494</v>
      </c>
      <c r="H29" s="77">
        <v>9102184</v>
      </c>
      <c r="I29" s="79">
        <f t="shared" si="1"/>
        <v>115290678</v>
      </c>
      <c r="J29" s="76">
        <v>35236432</v>
      </c>
      <c r="K29" s="77">
        <v>38576</v>
      </c>
      <c r="L29" s="77">
        <f t="shared" si="2"/>
        <v>35275008</v>
      </c>
      <c r="M29" s="40">
        <f t="shared" si="3"/>
        <v>0.3131331363055406</v>
      </c>
      <c r="N29" s="104">
        <v>31064111</v>
      </c>
      <c r="O29" s="105">
        <v>232931</v>
      </c>
      <c r="P29" s="106">
        <f t="shared" si="4"/>
        <v>31297042</v>
      </c>
      <c r="Q29" s="40">
        <f t="shared" si="5"/>
        <v>0.27782108280588425</v>
      </c>
      <c r="R29" s="104">
        <v>25323364</v>
      </c>
      <c r="S29" s="106">
        <v>113518</v>
      </c>
      <c r="T29" s="106">
        <f t="shared" si="6"/>
        <v>25436882</v>
      </c>
      <c r="U29" s="40">
        <f t="shared" si="7"/>
        <v>0.22063259962787277</v>
      </c>
      <c r="V29" s="104">
        <v>10249970</v>
      </c>
      <c r="W29" s="106">
        <v>105704</v>
      </c>
      <c r="X29" s="106">
        <f t="shared" si="8"/>
        <v>10355674</v>
      </c>
      <c r="Y29" s="40">
        <f t="shared" si="9"/>
        <v>0.08982230115777444</v>
      </c>
      <c r="Z29" s="76">
        <f t="shared" si="10"/>
        <v>101873877</v>
      </c>
      <c r="AA29" s="77">
        <f t="shared" si="11"/>
        <v>490729</v>
      </c>
      <c r="AB29" s="77">
        <f t="shared" si="12"/>
        <v>102364606</v>
      </c>
      <c r="AC29" s="40">
        <f t="shared" si="13"/>
        <v>0.8878827653351123</v>
      </c>
      <c r="AD29" s="76">
        <v>16987002</v>
      </c>
      <c r="AE29" s="77">
        <v>107706</v>
      </c>
      <c r="AF29" s="77">
        <f t="shared" si="14"/>
        <v>17094708</v>
      </c>
      <c r="AG29" s="40">
        <f t="shared" si="15"/>
        <v>0.788243938172204</v>
      </c>
      <c r="AH29" s="40">
        <f t="shared" si="16"/>
        <v>-0.39421755551484117</v>
      </c>
      <c r="AI29" s="12">
        <v>123089372</v>
      </c>
      <c r="AJ29" s="12">
        <v>134118706</v>
      </c>
      <c r="AK29" s="12">
        <v>105718257</v>
      </c>
      <c r="AL29" s="12"/>
    </row>
    <row r="30" spans="1:38" s="55" customFormat="1" ht="12.75">
      <c r="A30" s="60"/>
      <c r="B30" s="61" t="s">
        <v>628</v>
      </c>
      <c r="C30" s="135"/>
      <c r="D30" s="80">
        <f>SUM(D25:D29)</f>
        <v>1400976697</v>
      </c>
      <c r="E30" s="81">
        <f>SUM(E25:E29)</f>
        <v>392173687</v>
      </c>
      <c r="F30" s="89">
        <f t="shared" si="0"/>
        <v>1793150384</v>
      </c>
      <c r="G30" s="80">
        <f>SUM(G25:G29)</f>
        <v>1412037600</v>
      </c>
      <c r="H30" s="81">
        <f>SUM(H25:H29)</f>
        <v>367596178</v>
      </c>
      <c r="I30" s="82">
        <f t="shared" si="1"/>
        <v>1779633778</v>
      </c>
      <c r="J30" s="80">
        <f>SUM(J25:J29)</f>
        <v>415871249</v>
      </c>
      <c r="K30" s="81">
        <f>SUM(K25:K29)</f>
        <v>34308414</v>
      </c>
      <c r="L30" s="81">
        <f t="shared" si="2"/>
        <v>450179663</v>
      </c>
      <c r="M30" s="44">
        <f t="shared" si="3"/>
        <v>0.25105516359190094</v>
      </c>
      <c r="N30" s="110">
        <f>SUM(N25:N29)</f>
        <v>316635475</v>
      </c>
      <c r="O30" s="111">
        <f>SUM(O25:O29)</f>
        <v>73222598</v>
      </c>
      <c r="P30" s="112">
        <f t="shared" si="4"/>
        <v>389858073</v>
      </c>
      <c r="Q30" s="44">
        <f t="shared" si="5"/>
        <v>0.2174151574115827</v>
      </c>
      <c r="R30" s="110">
        <f>SUM(R25:R29)</f>
        <v>336341877</v>
      </c>
      <c r="S30" s="112">
        <f>SUM(S25:S29)</f>
        <v>54311458</v>
      </c>
      <c r="T30" s="112">
        <f t="shared" si="6"/>
        <v>390653335</v>
      </c>
      <c r="U30" s="44">
        <f t="shared" si="7"/>
        <v>0.21951332899459047</v>
      </c>
      <c r="V30" s="110">
        <f>SUM(V25:V29)</f>
        <v>291246558</v>
      </c>
      <c r="W30" s="112">
        <f>SUM(W25:W29)</f>
        <v>83845367</v>
      </c>
      <c r="X30" s="112">
        <f t="shared" si="8"/>
        <v>375091925</v>
      </c>
      <c r="Y30" s="44">
        <f t="shared" si="9"/>
        <v>0.2107691647781255</v>
      </c>
      <c r="Z30" s="80">
        <f t="shared" si="10"/>
        <v>1360095159</v>
      </c>
      <c r="AA30" s="81">
        <f t="shared" si="11"/>
        <v>245687837</v>
      </c>
      <c r="AB30" s="81">
        <f t="shared" si="12"/>
        <v>1605782996</v>
      </c>
      <c r="AC30" s="44">
        <f t="shared" si="13"/>
        <v>0.9023109225340855</v>
      </c>
      <c r="AD30" s="80">
        <f>SUM(AD25:AD29)</f>
        <v>257204010</v>
      </c>
      <c r="AE30" s="81">
        <f>SUM(AE25:AE29)</f>
        <v>134595958</v>
      </c>
      <c r="AF30" s="81">
        <f t="shared" si="14"/>
        <v>391799968</v>
      </c>
      <c r="AG30" s="44">
        <f t="shared" si="15"/>
        <v>0.9661354834441147</v>
      </c>
      <c r="AH30" s="44">
        <f t="shared" si="16"/>
        <v>-0.042644319460485525</v>
      </c>
      <c r="AI30" s="62">
        <f>SUM(AI25:AI29)</f>
        <v>1668218687</v>
      </c>
      <c r="AJ30" s="62">
        <f>SUM(AJ25:AJ29)</f>
        <v>1688319953</v>
      </c>
      <c r="AK30" s="62">
        <f>SUM(AK25:AK29)</f>
        <v>1631145814</v>
      </c>
      <c r="AL30" s="62"/>
    </row>
    <row r="31" spans="1:38" s="13" customFormat="1" ht="12.75">
      <c r="A31" s="29" t="s">
        <v>97</v>
      </c>
      <c r="B31" s="59" t="s">
        <v>629</v>
      </c>
      <c r="C31" s="131" t="s">
        <v>630</v>
      </c>
      <c r="D31" s="76">
        <v>86117029</v>
      </c>
      <c r="E31" s="77">
        <v>21776200</v>
      </c>
      <c r="F31" s="79">
        <f t="shared" si="0"/>
        <v>107893229</v>
      </c>
      <c r="G31" s="76">
        <v>87799800</v>
      </c>
      <c r="H31" s="77">
        <v>21608937</v>
      </c>
      <c r="I31" s="79">
        <f t="shared" si="1"/>
        <v>109408737</v>
      </c>
      <c r="J31" s="76">
        <v>20166381</v>
      </c>
      <c r="K31" s="77">
        <v>191834</v>
      </c>
      <c r="L31" s="77">
        <f t="shared" si="2"/>
        <v>20358215</v>
      </c>
      <c r="M31" s="40">
        <f t="shared" si="3"/>
        <v>0.18868853206719766</v>
      </c>
      <c r="N31" s="104">
        <v>12368847</v>
      </c>
      <c r="O31" s="105">
        <v>2089621</v>
      </c>
      <c r="P31" s="106">
        <f t="shared" si="4"/>
        <v>14458468</v>
      </c>
      <c r="Q31" s="40">
        <f t="shared" si="5"/>
        <v>0.13400718593749752</v>
      </c>
      <c r="R31" s="104">
        <v>15429394</v>
      </c>
      <c r="S31" s="106">
        <v>2402963</v>
      </c>
      <c r="T31" s="106">
        <f t="shared" si="6"/>
        <v>17832357</v>
      </c>
      <c r="U31" s="40">
        <f t="shared" si="7"/>
        <v>0.16298841837466782</v>
      </c>
      <c r="V31" s="104">
        <v>14045788</v>
      </c>
      <c r="W31" s="106">
        <v>16377420</v>
      </c>
      <c r="X31" s="106">
        <f t="shared" si="8"/>
        <v>30423208</v>
      </c>
      <c r="Y31" s="40">
        <f t="shared" si="9"/>
        <v>0.27806927338901644</v>
      </c>
      <c r="Z31" s="76">
        <f t="shared" si="10"/>
        <v>62010410</v>
      </c>
      <c r="AA31" s="77">
        <f t="shared" si="11"/>
        <v>21061838</v>
      </c>
      <c r="AB31" s="77">
        <f t="shared" si="12"/>
        <v>83072248</v>
      </c>
      <c r="AC31" s="40">
        <f t="shared" si="13"/>
        <v>0.7592834930541242</v>
      </c>
      <c r="AD31" s="76">
        <v>11778043</v>
      </c>
      <c r="AE31" s="77">
        <v>5068835</v>
      </c>
      <c r="AF31" s="77">
        <f t="shared" si="14"/>
        <v>16846878</v>
      </c>
      <c r="AG31" s="40">
        <f t="shared" si="15"/>
        <v>0.74501634882993</v>
      </c>
      <c r="AH31" s="40">
        <f t="shared" si="16"/>
        <v>0.805866226371438</v>
      </c>
      <c r="AI31" s="12">
        <v>86133687</v>
      </c>
      <c r="AJ31" s="12">
        <v>86133687</v>
      </c>
      <c r="AK31" s="12">
        <v>64171005</v>
      </c>
      <c r="AL31" s="12"/>
    </row>
    <row r="32" spans="1:38" s="13" customFormat="1" ht="12.75">
      <c r="A32" s="29" t="s">
        <v>97</v>
      </c>
      <c r="B32" s="59" t="s">
        <v>631</v>
      </c>
      <c r="C32" s="131" t="s">
        <v>632</v>
      </c>
      <c r="D32" s="76">
        <v>298923014</v>
      </c>
      <c r="E32" s="77">
        <v>68121500</v>
      </c>
      <c r="F32" s="78">
        <f t="shared" si="0"/>
        <v>367044514</v>
      </c>
      <c r="G32" s="76">
        <v>282686320</v>
      </c>
      <c r="H32" s="77">
        <v>71766468</v>
      </c>
      <c r="I32" s="79">
        <f t="shared" si="1"/>
        <v>354452788</v>
      </c>
      <c r="J32" s="76">
        <v>111091464</v>
      </c>
      <c r="K32" s="77">
        <v>2902173</v>
      </c>
      <c r="L32" s="77">
        <f t="shared" si="2"/>
        <v>113993637</v>
      </c>
      <c r="M32" s="40">
        <f t="shared" si="3"/>
        <v>0.3105716953993215</v>
      </c>
      <c r="N32" s="104">
        <v>48625460</v>
      </c>
      <c r="O32" s="105">
        <v>8713989</v>
      </c>
      <c r="P32" s="106">
        <f t="shared" si="4"/>
        <v>57339449</v>
      </c>
      <c r="Q32" s="40">
        <f t="shared" si="5"/>
        <v>0.15621933256847426</v>
      </c>
      <c r="R32" s="104">
        <v>71223339</v>
      </c>
      <c r="S32" s="106">
        <v>9232214</v>
      </c>
      <c r="T32" s="106">
        <f t="shared" si="6"/>
        <v>80455553</v>
      </c>
      <c r="U32" s="40">
        <f t="shared" si="7"/>
        <v>0.2269852452112748</v>
      </c>
      <c r="V32" s="104">
        <v>42018674</v>
      </c>
      <c r="W32" s="106">
        <v>26819156</v>
      </c>
      <c r="X32" s="106">
        <f t="shared" si="8"/>
        <v>68837830</v>
      </c>
      <c r="Y32" s="40">
        <f t="shared" si="9"/>
        <v>0.19420874184236914</v>
      </c>
      <c r="Z32" s="76">
        <f t="shared" si="10"/>
        <v>272958937</v>
      </c>
      <c r="AA32" s="77">
        <f t="shared" si="11"/>
        <v>47667532</v>
      </c>
      <c r="AB32" s="77">
        <f t="shared" si="12"/>
        <v>320626469</v>
      </c>
      <c r="AC32" s="40">
        <f t="shared" si="13"/>
        <v>0.904567490663947</v>
      </c>
      <c r="AD32" s="76">
        <v>58176639</v>
      </c>
      <c r="AE32" s="77">
        <v>23917337</v>
      </c>
      <c r="AF32" s="77">
        <f t="shared" si="14"/>
        <v>82093976</v>
      </c>
      <c r="AG32" s="40">
        <f t="shared" si="15"/>
        <v>0.904701318987324</v>
      </c>
      <c r="AH32" s="40">
        <f t="shared" si="16"/>
        <v>-0.16147525855003053</v>
      </c>
      <c r="AI32" s="12">
        <v>336199122</v>
      </c>
      <c r="AJ32" s="12">
        <v>336652970</v>
      </c>
      <c r="AK32" s="12">
        <v>304570386</v>
      </c>
      <c r="AL32" s="12"/>
    </row>
    <row r="33" spans="1:38" s="13" customFormat="1" ht="12.75">
      <c r="A33" s="29" t="s">
        <v>97</v>
      </c>
      <c r="B33" s="59" t="s">
        <v>633</v>
      </c>
      <c r="C33" s="131" t="s">
        <v>634</v>
      </c>
      <c r="D33" s="76">
        <v>678942577</v>
      </c>
      <c r="E33" s="77">
        <v>118021141</v>
      </c>
      <c r="F33" s="78">
        <f t="shared" si="0"/>
        <v>796963718</v>
      </c>
      <c r="G33" s="76">
        <v>717018591</v>
      </c>
      <c r="H33" s="77">
        <v>148779846</v>
      </c>
      <c r="I33" s="79">
        <f t="shared" si="1"/>
        <v>865798437</v>
      </c>
      <c r="J33" s="76">
        <v>259365672</v>
      </c>
      <c r="K33" s="77">
        <v>10830096</v>
      </c>
      <c r="L33" s="77">
        <f t="shared" si="2"/>
        <v>270195768</v>
      </c>
      <c r="M33" s="40">
        <f t="shared" si="3"/>
        <v>0.3390314538760471</v>
      </c>
      <c r="N33" s="104">
        <v>123445922</v>
      </c>
      <c r="O33" s="105">
        <v>47637534</v>
      </c>
      <c r="P33" s="106">
        <f t="shared" si="4"/>
        <v>171083456</v>
      </c>
      <c r="Q33" s="40">
        <f t="shared" si="5"/>
        <v>0.21466906477165376</v>
      </c>
      <c r="R33" s="104">
        <v>134218268</v>
      </c>
      <c r="S33" s="106">
        <v>22919342</v>
      </c>
      <c r="T33" s="106">
        <f t="shared" si="6"/>
        <v>157137610</v>
      </c>
      <c r="U33" s="40">
        <f t="shared" si="7"/>
        <v>0.1814944486900246</v>
      </c>
      <c r="V33" s="104">
        <v>136356704</v>
      </c>
      <c r="W33" s="106">
        <v>58830596</v>
      </c>
      <c r="X33" s="106">
        <f t="shared" si="8"/>
        <v>195187300</v>
      </c>
      <c r="Y33" s="40">
        <f t="shared" si="9"/>
        <v>0.22544196392445093</v>
      </c>
      <c r="Z33" s="76">
        <f t="shared" si="10"/>
        <v>653386566</v>
      </c>
      <c r="AA33" s="77">
        <f t="shared" si="11"/>
        <v>140217568</v>
      </c>
      <c r="AB33" s="77">
        <f t="shared" si="12"/>
        <v>793604134</v>
      </c>
      <c r="AC33" s="40">
        <f t="shared" si="13"/>
        <v>0.9166153461189489</v>
      </c>
      <c r="AD33" s="76">
        <v>136971151</v>
      </c>
      <c r="AE33" s="77">
        <v>63793315</v>
      </c>
      <c r="AF33" s="77">
        <f t="shared" si="14"/>
        <v>200764466</v>
      </c>
      <c r="AG33" s="40">
        <f t="shared" si="15"/>
        <v>0.9625738649540884</v>
      </c>
      <c r="AH33" s="40">
        <f t="shared" si="16"/>
        <v>-0.027779647021799136</v>
      </c>
      <c r="AI33" s="12">
        <v>853735129</v>
      </c>
      <c r="AJ33" s="12">
        <v>1054171609</v>
      </c>
      <c r="AK33" s="12">
        <v>1014718040</v>
      </c>
      <c r="AL33" s="12"/>
    </row>
    <row r="34" spans="1:38" s="13" customFormat="1" ht="12.75">
      <c r="A34" s="29" t="s">
        <v>97</v>
      </c>
      <c r="B34" s="59" t="s">
        <v>65</v>
      </c>
      <c r="C34" s="131" t="s">
        <v>66</v>
      </c>
      <c r="D34" s="76">
        <v>1156984740</v>
      </c>
      <c r="E34" s="77">
        <v>162912000</v>
      </c>
      <c r="F34" s="78">
        <f t="shared" si="0"/>
        <v>1319896740</v>
      </c>
      <c r="G34" s="76">
        <v>1182943908</v>
      </c>
      <c r="H34" s="77">
        <v>133325150</v>
      </c>
      <c r="I34" s="79">
        <f t="shared" si="1"/>
        <v>1316269058</v>
      </c>
      <c r="J34" s="76">
        <v>405791596</v>
      </c>
      <c r="K34" s="77">
        <v>5863251</v>
      </c>
      <c r="L34" s="77">
        <f t="shared" si="2"/>
        <v>411654847</v>
      </c>
      <c r="M34" s="40">
        <f t="shared" si="3"/>
        <v>0.3118841304206873</v>
      </c>
      <c r="N34" s="104">
        <v>162936801</v>
      </c>
      <c r="O34" s="105">
        <v>34842724</v>
      </c>
      <c r="P34" s="106">
        <f t="shared" si="4"/>
        <v>197779525</v>
      </c>
      <c r="Q34" s="40">
        <f t="shared" si="5"/>
        <v>0.14984469542670437</v>
      </c>
      <c r="R34" s="104">
        <v>162685491</v>
      </c>
      <c r="S34" s="106">
        <v>14665924</v>
      </c>
      <c r="T34" s="106">
        <f t="shared" si="6"/>
        <v>177351415</v>
      </c>
      <c r="U34" s="40">
        <f t="shared" si="7"/>
        <v>0.13473796555658304</v>
      </c>
      <c r="V34" s="104">
        <v>148120477</v>
      </c>
      <c r="W34" s="106">
        <v>50313474</v>
      </c>
      <c r="X34" s="106">
        <f t="shared" si="8"/>
        <v>198433951</v>
      </c>
      <c r="Y34" s="40">
        <f t="shared" si="9"/>
        <v>0.1507548550153642</v>
      </c>
      <c r="Z34" s="76">
        <f t="shared" si="10"/>
        <v>879534365</v>
      </c>
      <c r="AA34" s="77">
        <f t="shared" si="11"/>
        <v>105685373</v>
      </c>
      <c r="AB34" s="77">
        <f t="shared" si="12"/>
        <v>985219738</v>
      </c>
      <c r="AC34" s="40">
        <f t="shared" si="13"/>
        <v>0.748494186664988</v>
      </c>
      <c r="AD34" s="76">
        <v>136642953</v>
      </c>
      <c r="AE34" s="77">
        <v>37838672</v>
      </c>
      <c r="AF34" s="77">
        <f t="shared" si="14"/>
        <v>174481625</v>
      </c>
      <c r="AG34" s="40">
        <f t="shared" si="15"/>
        <v>0.7959469218009756</v>
      </c>
      <c r="AH34" s="40">
        <f t="shared" si="16"/>
        <v>0.1372770685738398</v>
      </c>
      <c r="AI34" s="12">
        <v>1205308541</v>
      </c>
      <c r="AJ34" s="12">
        <v>1248303771</v>
      </c>
      <c r="AK34" s="12">
        <v>993583544</v>
      </c>
      <c r="AL34" s="12"/>
    </row>
    <row r="35" spans="1:38" s="13" customFormat="1" ht="12.75">
      <c r="A35" s="29" t="s">
        <v>97</v>
      </c>
      <c r="B35" s="59" t="s">
        <v>635</v>
      </c>
      <c r="C35" s="131" t="s">
        <v>636</v>
      </c>
      <c r="D35" s="76">
        <v>413656937</v>
      </c>
      <c r="E35" s="77">
        <v>81337000</v>
      </c>
      <c r="F35" s="78">
        <f t="shared" si="0"/>
        <v>494993937</v>
      </c>
      <c r="G35" s="76">
        <v>393925727</v>
      </c>
      <c r="H35" s="77">
        <v>42174439</v>
      </c>
      <c r="I35" s="79">
        <f t="shared" si="1"/>
        <v>436100166</v>
      </c>
      <c r="J35" s="76">
        <v>143083049</v>
      </c>
      <c r="K35" s="77">
        <v>9792367</v>
      </c>
      <c r="L35" s="77">
        <f t="shared" si="2"/>
        <v>152875416</v>
      </c>
      <c r="M35" s="40">
        <f t="shared" si="3"/>
        <v>0.3088430071013173</v>
      </c>
      <c r="N35" s="104">
        <v>58524377</v>
      </c>
      <c r="O35" s="105">
        <v>10389276</v>
      </c>
      <c r="P35" s="106">
        <f t="shared" si="4"/>
        <v>68913653</v>
      </c>
      <c r="Q35" s="40">
        <f t="shared" si="5"/>
        <v>0.13922120625893647</v>
      </c>
      <c r="R35" s="104">
        <v>68868326</v>
      </c>
      <c r="S35" s="106">
        <v>4898139</v>
      </c>
      <c r="T35" s="106">
        <f t="shared" si="6"/>
        <v>73766465</v>
      </c>
      <c r="U35" s="40">
        <f t="shared" si="7"/>
        <v>0.16915027957132214</v>
      </c>
      <c r="V35" s="104">
        <v>53729966</v>
      </c>
      <c r="W35" s="106">
        <v>10448710</v>
      </c>
      <c r="X35" s="106">
        <f t="shared" si="8"/>
        <v>64178676</v>
      </c>
      <c r="Y35" s="40">
        <f t="shared" si="9"/>
        <v>0.14716498869665645</v>
      </c>
      <c r="Z35" s="76">
        <f t="shared" si="10"/>
        <v>324205718</v>
      </c>
      <c r="AA35" s="77">
        <f t="shared" si="11"/>
        <v>35528492</v>
      </c>
      <c r="AB35" s="77">
        <f t="shared" si="12"/>
        <v>359734210</v>
      </c>
      <c r="AC35" s="40">
        <f t="shared" si="13"/>
        <v>0.8248889545251858</v>
      </c>
      <c r="AD35" s="76">
        <v>43867473</v>
      </c>
      <c r="AE35" s="77">
        <v>23524960</v>
      </c>
      <c r="AF35" s="77">
        <f t="shared" si="14"/>
        <v>67392433</v>
      </c>
      <c r="AG35" s="40">
        <f t="shared" si="15"/>
        <v>0.7318975449475434</v>
      </c>
      <c r="AH35" s="40">
        <f t="shared" si="16"/>
        <v>-0.04768720844371355</v>
      </c>
      <c r="AI35" s="12">
        <v>417978801</v>
      </c>
      <c r="AJ35" s="12">
        <v>442741660</v>
      </c>
      <c r="AK35" s="12">
        <v>324041534</v>
      </c>
      <c r="AL35" s="12"/>
    </row>
    <row r="36" spans="1:38" s="13" customFormat="1" ht="12.75">
      <c r="A36" s="29" t="s">
        <v>97</v>
      </c>
      <c r="B36" s="59" t="s">
        <v>637</v>
      </c>
      <c r="C36" s="131" t="s">
        <v>638</v>
      </c>
      <c r="D36" s="76">
        <v>349527744</v>
      </c>
      <c r="E36" s="77">
        <v>44081000</v>
      </c>
      <c r="F36" s="78">
        <f t="shared" si="0"/>
        <v>393608744</v>
      </c>
      <c r="G36" s="76">
        <v>337983671</v>
      </c>
      <c r="H36" s="77">
        <v>53680379</v>
      </c>
      <c r="I36" s="79">
        <f t="shared" si="1"/>
        <v>391664050</v>
      </c>
      <c r="J36" s="76">
        <v>169956418</v>
      </c>
      <c r="K36" s="77">
        <v>5810020</v>
      </c>
      <c r="L36" s="77">
        <f t="shared" si="2"/>
        <v>175766438</v>
      </c>
      <c r="M36" s="40">
        <f t="shared" si="3"/>
        <v>0.4465511518209565</v>
      </c>
      <c r="N36" s="104">
        <v>52967661</v>
      </c>
      <c r="O36" s="105">
        <v>9389207</v>
      </c>
      <c r="P36" s="106">
        <f t="shared" si="4"/>
        <v>62356868</v>
      </c>
      <c r="Q36" s="40">
        <f t="shared" si="5"/>
        <v>0.15842348258401495</v>
      </c>
      <c r="R36" s="104">
        <v>49021602</v>
      </c>
      <c r="S36" s="106">
        <v>7345532</v>
      </c>
      <c r="T36" s="106">
        <f t="shared" si="6"/>
        <v>56367134</v>
      </c>
      <c r="U36" s="40">
        <f t="shared" si="7"/>
        <v>0.14391704829687585</v>
      </c>
      <c r="V36" s="104">
        <v>51761323</v>
      </c>
      <c r="W36" s="106">
        <v>11715326</v>
      </c>
      <c r="X36" s="106">
        <f t="shared" si="8"/>
        <v>63476649</v>
      </c>
      <c r="Y36" s="40">
        <f t="shared" si="9"/>
        <v>0.1620691227596712</v>
      </c>
      <c r="Z36" s="76">
        <f t="shared" si="10"/>
        <v>323707004</v>
      </c>
      <c r="AA36" s="77">
        <f t="shared" si="11"/>
        <v>34260085</v>
      </c>
      <c r="AB36" s="77">
        <f t="shared" si="12"/>
        <v>357967089</v>
      </c>
      <c r="AC36" s="40">
        <f t="shared" si="13"/>
        <v>0.9139646311679614</v>
      </c>
      <c r="AD36" s="76">
        <v>40034951</v>
      </c>
      <c r="AE36" s="77">
        <v>39136598</v>
      </c>
      <c r="AF36" s="77">
        <f t="shared" si="14"/>
        <v>79171549</v>
      </c>
      <c r="AG36" s="40">
        <f t="shared" si="15"/>
        <v>0.9539225172061329</v>
      </c>
      <c r="AH36" s="40">
        <f t="shared" si="16"/>
        <v>-0.1982391427001131</v>
      </c>
      <c r="AI36" s="12">
        <v>449650974</v>
      </c>
      <c r="AJ36" s="12">
        <v>444921592</v>
      </c>
      <c r="AK36" s="12">
        <v>424420725</v>
      </c>
      <c r="AL36" s="12"/>
    </row>
    <row r="37" spans="1:38" s="13" customFormat="1" ht="12.75">
      <c r="A37" s="29" t="s">
        <v>97</v>
      </c>
      <c r="B37" s="59" t="s">
        <v>639</v>
      </c>
      <c r="C37" s="131" t="s">
        <v>640</v>
      </c>
      <c r="D37" s="76">
        <v>552775120</v>
      </c>
      <c r="E37" s="77">
        <v>63011100</v>
      </c>
      <c r="F37" s="78">
        <f t="shared" si="0"/>
        <v>615786220</v>
      </c>
      <c r="G37" s="76">
        <v>567429120</v>
      </c>
      <c r="H37" s="77">
        <v>85420000</v>
      </c>
      <c r="I37" s="79">
        <f t="shared" si="1"/>
        <v>652849120</v>
      </c>
      <c r="J37" s="76">
        <v>252815865</v>
      </c>
      <c r="K37" s="77">
        <v>7950663</v>
      </c>
      <c r="L37" s="77">
        <f t="shared" si="2"/>
        <v>260766528</v>
      </c>
      <c r="M37" s="40">
        <f t="shared" si="3"/>
        <v>0.4234692487922188</v>
      </c>
      <c r="N37" s="104">
        <v>107963631</v>
      </c>
      <c r="O37" s="105">
        <v>21087284</v>
      </c>
      <c r="P37" s="106">
        <f t="shared" si="4"/>
        <v>129050915</v>
      </c>
      <c r="Q37" s="40">
        <f t="shared" si="5"/>
        <v>0.20957096928865995</v>
      </c>
      <c r="R37" s="104">
        <v>104965556</v>
      </c>
      <c r="S37" s="106">
        <v>7816807</v>
      </c>
      <c r="T37" s="106">
        <f t="shared" si="6"/>
        <v>112782363</v>
      </c>
      <c r="U37" s="40">
        <f t="shared" si="7"/>
        <v>0.1727541012845357</v>
      </c>
      <c r="V37" s="104">
        <v>76710754</v>
      </c>
      <c r="W37" s="106">
        <v>22025147</v>
      </c>
      <c r="X37" s="106">
        <f t="shared" si="8"/>
        <v>98735901</v>
      </c>
      <c r="Y37" s="40">
        <f t="shared" si="9"/>
        <v>0.15123846839220675</v>
      </c>
      <c r="Z37" s="76">
        <f t="shared" si="10"/>
        <v>542455806</v>
      </c>
      <c r="AA37" s="77">
        <f t="shared" si="11"/>
        <v>58879901</v>
      </c>
      <c r="AB37" s="77">
        <f t="shared" si="12"/>
        <v>601335707</v>
      </c>
      <c r="AC37" s="40">
        <f t="shared" si="13"/>
        <v>0.9210944590076188</v>
      </c>
      <c r="AD37" s="76">
        <v>86822705</v>
      </c>
      <c r="AE37" s="77">
        <v>21499463</v>
      </c>
      <c r="AF37" s="77">
        <f t="shared" si="14"/>
        <v>108322168</v>
      </c>
      <c r="AG37" s="40">
        <f t="shared" si="15"/>
        <v>0.9780802620821434</v>
      </c>
      <c r="AH37" s="40">
        <f t="shared" si="16"/>
        <v>-0.088497739447017</v>
      </c>
      <c r="AI37" s="12">
        <v>580314770</v>
      </c>
      <c r="AJ37" s="12">
        <v>557223770</v>
      </c>
      <c r="AK37" s="12">
        <v>545009571</v>
      </c>
      <c r="AL37" s="12"/>
    </row>
    <row r="38" spans="1:38" s="13" customFormat="1" ht="12.75">
      <c r="A38" s="29" t="s">
        <v>116</v>
      </c>
      <c r="B38" s="59" t="s">
        <v>641</v>
      </c>
      <c r="C38" s="131" t="s">
        <v>642</v>
      </c>
      <c r="D38" s="76">
        <v>176919628</v>
      </c>
      <c r="E38" s="77">
        <v>19000000</v>
      </c>
      <c r="F38" s="78">
        <f t="shared" si="0"/>
        <v>195919628</v>
      </c>
      <c r="G38" s="76">
        <v>179017667</v>
      </c>
      <c r="H38" s="77">
        <v>13870210</v>
      </c>
      <c r="I38" s="79">
        <f t="shared" si="1"/>
        <v>192887877</v>
      </c>
      <c r="J38" s="76">
        <v>58938356</v>
      </c>
      <c r="K38" s="77">
        <v>217961</v>
      </c>
      <c r="L38" s="77">
        <f t="shared" si="2"/>
        <v>59156317</v>
      </c>
      <c r="M38" s="40">
        <f t="shared" si="3"/>
        <v>0.3019417584847599</v>
      </c>
      <c r="N38" s="104">
        <v>44698853</v>
      </c>
      <c r="O38" s="105">
        <v>31047</v>
      </c>
      <c r="P38" s="106">
        <f t="shared" si="4"/>
        <v>44729900</v>
      </c>
      <c r="Q38" s="40">
        <f t="shared" si="5"/>
        <v>0.22830739552037124</v>
      </c>
      <c r="R38" s="104">
        <v>39115580</v>
      </c>
      <c r="S38" s="106">
        <v>379035</v>
      </c>
      <c r="T38" s="106">
        <f t="shared" si="6"/>
        <v>39494615</v>
      </c>
      <c r="U38" s="40">
        <f t="shared" si="7"/>
        <v>0.20475426249831138</v>
      </c>
      <c r="V38" s="104">
        <v>5283079</v>
      </c>
      <c r="W38" s="106">
        <v>477731</v>
      </c>
      <c r="X38" s="106">
        <f t="shared" si="8"/>
        <v>5760810</v>
      </c>
      <c r="Y38" s="40">
        <f t="shared" si="9"/>
        <v>0.029866107137464112</v>
      </c>
      <c r="Z38" s="76">
        <f t="shared" si="10"/>
        <v>148035868</v>
      </c>
      <c r="AA38" s="77">
        <f t="shared" si="11"/>
        <v>1105774</v>
      </c>
      <c r="AB38" s="77">
        <f t="shared" si="12"/>
        <v>149141642</v>
      </c>
      <c r="AC38" s="40">
        <f t="shared" si="13"/>
        <v>0.773203813114704</v>
      </c>
      <c r="AD38" s="76">
        <v>17248073</v>
      </c>
      <c r="AE38" s="77">
        <v>10036448</v>
      </c>
      <c r="AF38" s="77">
        <f t="shared" si="14"/>
        <v>27284521</v>
      </c>
      <c r="AG38" s="40">
        <f t="shared" si="15"/>
        <v>0.8278309708596524</v>
      </c>
      <c r="AH38" s="40">
        <f t="shared" si="16"/>
        <v>-0.7888616039841785</v>
      </c>
      <c r="AI38" s="12">
        <v>240037282</v>
      </c>
      <c r="AJ38" s="12">
        <v>259039429</v>
      </c>
      <c r="AK38" s="12">
        <v>214440862</v>
      </c>
      <c r="AL38" s="12"/>
    </row>
    <row r="39" spans="1:38" s="55" customFormat="1" ht="12.75">
      <c r="A39" s="60"/>
      <c r="B39" s="61" t="s">
        <v>643</v>
      </c>
      <c r="C39" s="135"/>
      <c r="D39" s="80">
        <f>SUM(D31:D38)</f>
        <v>3713846789</v>
      </c>
      <c r="E39" s="81">
        <f>SUM(E31:E38)</f>
        <v>578259941</v>
      </c>
      <c r="F39" s="89">
        <f t="shared" si="0"/>
        <v>4292106730</v>
      </c>
      <c r="G39" s="80">
        <f>SUM(G31:G38)</f>
        <v>3748804804</v>
      </c>
      <c r="H39" s="81">
        <f>SUM(H31:H38)</f>
        <v>570625429</v>
      </c>
      <c r="I39" s="82">
        <f t="shared" si="1"/>
        <v>4319430233</v>
      </c>
      <c r="J39" s="80">
        <f>SUM(J31:J38)</f>
        <v>1421208801</v>
      </c>
      <c r="K39" s="81">
        <f>SUM(K31:K38)</f>
        <v>43558365</v>
      </c>
      <c r="L39" s="81">
        <f t="shared" si="2"/>
        <v>1464767166</v>
      </c>
      <c r="M39" s="44">
        <f t="shared" si="3"/>
        <v>0.3412699772263119</v>
      </c>
      <c r="N39" s="110">
        <f>SUM(N31:N38)</f>
        <v>611531552</v>
      </c>
      <c r="O39" s="111">
        <f>SUM(O31:O38)</f>
        <v>134180682</v>
      </c>
      <c r="P39" s="112">
        <f t="shared" si="4"/>
        <v>745712234</v>
      </c>
      <c r="Q39" s="44">
        <f t="shared" si="5"/>
        <v>0.173740375277201</v>
      </c>
      <c r="R39" s="110">
        <f>SUM(R31:R38)</f>
        <v>645527556</v>
      </c>
      <c r="S39" s="112">
        <f>SUM(S31:S38)</f>
        <v>69659956</v>
      </c>
      <c r="T39" s="112">
        <f t="shared" si="6"/>
        <v>715187512</v>
      </c>
      <c r="U39" s="44">
        <f t="shared" si="7"/>
        <v>0.16557450252027256</v>
      </c>
      <c r="V39" s="110">
        <f>SUM(V31:V38)</f>
        <v>528026765</v>
      </c>
      <c r="W39" s="112">
        <f>SUM(W31:W38)</f>
        <v>197007560</v>
      </c>
      <c r="X39" s="112">
        <f t="shared" si="8"/>
        <v>725034325</v>
      </c>
      <c r="Y39" s="44">
        <f t="shared" si="9"/>
        <v>0.16785415804631193</v>
      </c>
      <c r="Z39" s="80">
        <f t="shared" si="10"/>
        <v>3206294674</v>
      </c>
      <c r="AA39" s="81">
        <f t="shared" si="11"/>
        <v>444406563</v>
      </c>
      <c r="AB39" s="81">
        <f t="shared" si="12"/>
        <v>3650701237</v>
      </c>
      <c r="AC39" s="44">
        <f t="shared" si="13"/>
        <v>0.8451812021662071</v>
      </c>
      <c r="AD39" s="80">
        <f>SUM(AD31:AD38)</f>
        <v>531541988</v>
      </c>
      <c r="AE39" s="81">
        <f>SUM(AE31:AE38)</f>
        <v>224815628</v>
      </c>
      <c r="AF39" s="81">
        <f t="shared" si="14"/>
        <v>756357616</v>
      </c>
      <c r="AG39" s="44">
        <f t="shared" si="15"/>
        <v>0.877125838632858</v>
      </c>
      <c r="AH39" s="44">
        <f t="shared" si="16"/>
        <v>-0.0414133345620995</v>
      </c>
      <c r="AI39" s="62">
        <f>SUM(AI31:AI38)</f>
        <v>4169358306</v>
      </c>
      <c r="AJ39" s="62">
        <f>SUM(AJ31:AJ38)</f>
        <v>4429188488</v>
      </c>
      <c r="AK39" s="62">
        <f>SUM(AK31:AK38)</f>
        <v>3884955667</v>
      </c>
      <c r="AL39" s="62"/>
    </row>
    <row r="40" spans="1:38" s="13" customFormat="1" ht="12.75">
      <c r="A40" s="29" t="s">
        <v>97</v>
      </c>
      <c r="B40" s="59" t="s">
        <v>644</v>
      </c>
      <c r="C40" s="131" t="s">
        <v>645</v>
      </c>
      <c r="D40" s="76">
        <v>14878826</v>
      </c>
      <c r="E40" s="77">
        <v>13415996</v>
      </c>
      <c r="F40" s="78">
        <f t="shared" si="0"/>
        <v>28294822</v>
      </c>
      <c r="G40" s="76">
        <v>48254369</v>
      </c>
      <c r="H40" s="77">
        <v>15560280</v>
      </c>
      <c r="I40" s="79">
        <f t="shared" si="1"/>
        <v>63814649</v>
      </c>
      <c r="J40" s="76">
        <v>3594026</v>
      </c>
      <c r="K40" s="77">
        <v>3100172</v>
      </c>
      <c r="L40" s="77">
        <f t="shared" si="2"/>
        <v>6694198</v>
      </c>
      <c r="M40" s="40">
        <f t="shared" si="3"/>
        <v>0.23658738690775294</v>
      </c>
      <c r="N40" s="104">
        <v>9834870</v>
      </c>
      <c r="O40" s="105">
        <v>1080416</v>
      </c>
      <c r="P40" s="106">
        <f t="shared" si="4"/>
        <v>10915286</v>
      </c>
      <c r="Q40" s="40">
        <f t="shared" si="5"/>
        <v>0.38576973553677063</v>
      </c>
      <c r="R40" s="104">
        <v>6664413</v>
      </c>
      <c r="S40" s="106">
        <v>3466047</v>
      </c>
      <c r="T40" s="106">
        <f t="shared" si="6"/>
        <v>10130460</v>
      </c>
      <c r="U40" s="40">
        <f t="shared" si="7"/>
        <v>0.1587481896202234</v>
      </c>
      <c r="V40" s="104">
        <v>3346563</v>
      </c>
      <c r="W40" s="106">
        <v>1639068</v>
      </c>
      <c r="X40" s="106">
        <f t="shared" si="8"/>
        <v>4985631</v>
      </c>
      <c r="Y40" s="40">
        <f t="shared" si="9"/>
        <v>0.07812674798226972</v>
      </c>
      <c r="Z40" s="76">
        <f t="shared" si="10"/>
        <v>23439872</v>
      </c>
      <c r="AA40" s="77">
        <f t="shared" si="11"/>
        <v>9285703</v>
      </c>
      <c r="AB40" s="77">
        <f t="shared" si="12"/>
        <v>32725575</v>
      </c>
      <c r="AC40" s="40">
        <f t="shared" si="13"/>
        <v>0.5128222988423865</v>
      </c>
      <c r="AD40" s="76">
        <v>5330724</v>
      </c>
      <c r="AE40" s="77">
        <v>2008428</v>
      </c>
      <c r="AF40" s="77">
        <f t="shared" si="14"/>
        <v>7339152</v>
      </c>
      <c r="AG40" s="40">
        <f t="shared" si="15"/>
        <v>0.779466636800383</v>
      </c>
      <c r="AH40" s="40">
        <f t="shared" si="16"/>
        <v>-0.3206802366267929</v>
      </c>
      <c r="AI40" s="12">
        <v>46393452</v>
      </c>
      <c r="AJ40" s="12">
        <v>46393452</v>
      </c>
      <c r="AK40" s="12">
        <v>36162148</v>
      </c>
      <c r="AL40" s="12"/>
    </row>
    <row r="41" spans="1:38" s="13" customFormat="1" ht="12.75">
      <c r="A41" s="29" t="s">
        <v>97</v>
      </c>
      <c r="B41" s="59" t="s">
        <v>646</v>
      </c>
      <c r="C41" s="131" t="s">
        <v>647</v>
      </c>
      <c r="D41" s="76">
        <v>45803268</v>
      </c>
      <c r="E41" s="77">
        <v>8702250</v>
      </c>
      <c r="F41" s="78">
        <f t="shared" si="0"/>
        <v>54505518</v>
      </c>
      <c r="G41" s="76">
        <v>46375111</v>
      </c>
      <c r="H41" s="77">
        <v>8702250</v>
      </c>
      <c r="I41" s="79">
        <f t="shared" si="1"/>
        <v>55077361</v>
      </c>
      <c r="J41" s="76">
        <v>15478931</v>
      </c>
      <c r="K41" s="77">
        <v>980978</v>
      </c>
      <c r="L41" s="77">
        <f t="shared" si="2"/>
        <v>16459909</v>
      </c>
      <c r="M41" s="40">
        <f t="shared" si="3"/>
        <v>0.301986103498732</v>
      </c>
      <c r="N41" s="104">
        <v>8101088</v>
      </c>
      <c r="O41" s="105">
        <v>1995941</v>
      </c>
      <c r="P41" s="106">
        <f t="shared" si="4"/>
        <v>10097029</v>
      </c>
      <c r="Q41" s="40">
        <f t="shared" si="5"/>
        <v>0.18524783123793082</v>
      </c>
      <c r="R41" s="104">
        <v>14581474</v>
      </c>
      <c r="S41" s="106">
        <v>1699765</v>
      </c>
      <c r="T41" s="106">
        <f t="shared" si="6"/>
        <v>16281239</v>
      </c>
      <c r="U41" s="40">
        <f t="shared" si="7"/>
        <v>0.29560673758497613</v>
      </c>
      <c r="V41" s="104">
        <v>6835797</v>
      </c>
      <c r="W41" s="106">
        <v>5371790</v>
      </c>
      <c r="X41" s="106">
        <f t="shared" si="8"/>
        <v>12207587</v>
      </c>
      <c r="Y41" s="40">
        <f t="shared" si="9"/>
        <v>0.22164437036117254</v>
      </c>
      <c r="Z41" s="76">
        <f t="shared" si="10"/>
        <v>44997290</v>
      </c>
      <c r="AA41" s="77">
        <f t="shared" si="11"/>
        <v>10048474</v>
      </c>
      <c r="AB41" s="77">
        <f t="shared" si="12"/>
        <v>55045764</v>
      </c>
      <c r="AC41" s="40">
        <f t="shared" si="13"/>
        <v>0.9994263160139426</v>
      </c>
      <c r="AD41" s="76">
        <v>4972951</v>
      </c>
      <c r="AE41" s="77">
        <v>1957485</v>
      </c>
      <c r="AF41" s="77">
        <f t="shared" si="14"/>
        <v>6930436</v>
      </c>
      <c r="AG41" s="40">
        <f t="shared" si="15"/>
        <v>0.7417643883268583</v>
      </c>
      <c r="AH41" s="40">
        <f t="shared" si="16"/>
        <v>0.7614457445390159</v>
      </c>
      <c r="AI41" s="12">
        <v>51011965</v>
      </c>
      <c r="AJ41" s="12">
        <v>59789457</v>
      </c>
      <c r="AK41" s="12">
        <v>44349690</v>
      </c>
      <c r="AL41" s="12"/>
    </row>
    <row r="42" spans="1:38" s="13" customFormat="1" ht="12.75">
      <c r="A42" s="29" t="s">
        <v>97</v>
      </c>
      <c r="B42" s="59" t="s">
        <v>648</v>
      </c>
      <c r="C42" s="131" t="s">
        <v>649</v>
      </c>
      <c r="D42" s="76">
        <v>211731747</v>
      </c>
      <c r="E42" s="77">
        <v>53443000</v>
      </c>
      <c r="F42" s="78">
        <f t="shared" si="0"/>
        <v>265174747</v>
      </c>
      <c r="G42" s="76">
        <v>211731747</v>
      </c>
      <c r="H42" s="77">
        <v>53443000</v>
      </c>
      <c r="I42" s="79">
        <f t="shared" si="1"/>
        <v>265174747</v>
      </c>
      <c r="J42" s="76">
        <v>54270394</v>
      </c>
      <c r="K42" s="77">
        <v>2746078</v>
      </c>
      <c r="L42" s="77">
        <f t="shared" si="2"/>
        <v>57016472</v>
      </c>
      <c r="M42" s="40">
        <f t="shared" si="3"/>
        <v>0.21501471254349871</v>
      </c>
      <c r="N42" s="104">
        <v>23009636</v>
      </c>
      <c r="O42" s="105">
        <v>5139114</v>
      </c>
      <c r="P42" s="106">
        <f t="shared" si="4"/>
        <v>28148750</v>
      </c>
      <c r="Q42" s="40">
        <f t="shared" si="5"/>
        <v>0.1061516992792681</v>
      </c>
      <c r="R42" s="104">
        <v>32635722</v>
      </c>
      <c r="S42" s="106">
        <v>11302028</v>
      </c>
      <c r="T42" s="106">
        <f t="shared" si="6"/>
        <v>43937750</v>
      </c>
      <c r="U42" s="40">
        <f t="shared" si="7"/>
        <v>0.16569356809832272</v>
      </c>
      <c r="V42" s="104">
        <v>25651790</v>
      </c>
      <c r="W42" s="106">
        <v>16276289</v>
      </c>
      <c r="X42" s="106">
        <f t="shared" si="8"/>
        <v>41928079</v>
      </c>
      <c r="Y42" s="40">
        <f t="shared" si="9"/>
        <v>0.15811490149173216</v>
      </c>
      <c r="Z42" s="76">
        <f t="shared" si="10"/>
        <v>135567542</v>
      </c>
      <c r="AA42" s="77">
        <f t="shared" si="11"/>
        <v>35463509</v>
      </c>
      <c r="AB42" s="77">
        <f t="shared" si="12"/>
        <v>171031051</v>
      </c>
      <c r="AC42" s="40">
        <f t="shared" si="13"/>
        <v>0.6449748814128217</v>
      </c>
      <c r="AD42" s="76">
        <v>20227115</v>
      </c>
      <c r="AE42" s="77">
        <v>8049084</v>
      </c>
      <c r="AF42" s="77">
        <f t="shared" si="14"/>
        <v>28276199</v>
      </c>
      <c r="AG42" s="40">
        <f t="shared" si="15"/>
        <v>0.6873648172740435</v>
      </c>
      <c r="AH42" s="40">
        <f t="shared" si="16"/>
        <v>0.4828046372144996</v>
      </c>
      <c r="AI42" s="12">
        <v>251375280</v>
      </c>
      <c r="AJ42" s="12">
        <v>247097954</v>
      </c>
      <c r="AK42" s="12">
        <v>169846440</v>
      </c>
      <c r="AL42" s="12"/>
    </row>
    <row r="43" spans="1:38" s="13" customFormat="1" ht="12.75">
      <c r="A43" s="29" t="s">
        <v>116</v>
      </c>
      <c r="B43" s="59" t="s">
        <v>650</v>
      </c>
      <c r="C43" s="131" t="s">
        <v>651</v>
      </c>
      <c r="D43" s="76">
        <v>57673388</v>
      </c>
      <c r="E43" s="77">
        <v>100000</v>
      </c>
      <c r="F43" s="79">
        <f t="shared" si="0"/>
        <v>57773388</v>
      </c>
      <c r="G43" s="76">
        <v>62549816</v>
      </c>
      <c r="H43" s="77">
        <v>100000</v>
      </c>
      <c r="I43" s="78">
        <f t="shared" si="1"/>
        <v>62649816</v>
      </c>
      <c r="J43" s="76">
        <v>11907246</v>
      </c>
      <c r="K43" s="90">
        <v>45538</v>
      </c>
      <c r="L43" s="77">
        <f t="shared" si="2"/>
        <v>11952784</v>
      </c>
      <c r="M43" s="40">
        <f t="shared" si="3"/>
        <v>0.20689082662072716</v>
      </c>
      <c r="N43" s="104">
        <v>12942532</v>
      </c>
      <c r="O43" s="105">
        <v>120437</v>
      </c>
      <c r="P43" s="106">
        <f t="shared" si="4"/>
        <v>13062969</v>
      </c>
      <c r="Q43" s="40">
        <f t="shared" si="5"/>
        <v>0.22610702699312007</v>
      </c>
      <c r="R43" s="104">
        <v>13495611</v>
      </c>
      <c r="S43" s="106">
        <v>9005</v>
      </c>
      <c r="T43" s="106">
        <f t="shared" si="6"/>
        <v>13504616</v>
      </c>
      <c r="U43" s="40">
        <f t="shared" si="7"/>
        <v>0.21555715343202284</v>
      </c>
      <c r="V43" s="104">
        <v>12102061</v>
      </c>
      <c r="W43" s="106">
        <v>51985</v>
      </c>
      <c r="X43" s="106">
        <f t="shared" si="8"/>
        <v>12154046</v>
      </c>
      <c r="Y43" s="40">
        <f t="shared" si="9"/>
        <v>0.19399970783633266</v>
      </c>
      <c r="Z43" s="76">
        <f t="shared" si="10"/>
        <v>50447450</v>
      </c>
      <c r="AA43" s="77">
        <f t="shared" si="11"/>
        <v>226965</v>
      </c>
      <c r="AB43" s="77">
        <f t="shared" si="12"/>
        <v>50674415</v>
      </c>
      <c r="AC43" s="40">
        <f t="shared" si="13"/>
        <v>0.8088517769948439</v>
      </c>
      <c r="AD43" s="76">
        <v>10592620</v>
      </c>
      <c r="AE43" s="77">
        <v>439989</v>
      </c>
      <c r="AF43" s="77">
        <f t="shared" si="14"/>
        <v>11032609</v>
      </c>
      <c r="AG43" s="40">
        <f t="shared" si="15"/>
        <v>0.7632625903096757</v>
      </c>
      <c r="AH43" s="40">
        <f t="shared" si="16"/>
        <v>0.10164748882154706</v>
      </c>
      <c r="AI43" s="12">
        <v>73821586</v>
      </c>
      <c r="AJ43" s="12">
        <v>87670977</v>
      </c>
      <c r="AK43" s="12">
        <v>66915977</v>
      </c>
      <c r="AL43" s="12"/>
    </row>
    <row r="44" spans="1:38" s="55" customFormat="1" ht="12.75">
      <c r="A44" s="60"/>
      <c r="B44" s="61" t="s">
        <v>652</v>
      </c>
      <c r="C44" s="135"/>
      <c r="D44" s="80">
        <f>SUM(D40:D43)</f>
        <v>330087229</v>
      </c>
      <c r="E44" s="81">
        <f>SUM(E40:E43)</f>
        <v>75661246</v>
      </c>
      <c r="F44" s="82">
        <f t="shared" si="0"/>
        <v>405748475</v>
      </c>
      <c r="G44" s="80">
        <f>SUM(G40:G43)</f>
        <v>368911043</v>
      </c>
      <c r="H44" s="81">
        <f>SUM(H40:H43)</f>
        <v>77805530</v>
      </c>
      <c r="I44" s="89">
        <f t="shared" si="1"/>
        <v>446716573</v>
      </c>
      <c r="J44" s="80">
        <f>SUM(J40:J43)</f>
        <v>85250597</v>
      </c>
      <c r="K44" s="91">
        <f>SUM(K40:K43)</f>
        <v>6872766</v>
      </c>
      <c r="L44" s="81">
        <f t="shared" si="2"/>
        <v>92123363</v>
      </c>
      <c r="M44" s="44">
        <f t="shared" si="3"/>
        <v>0.22704549413278757</v>
      </c>
      <c r="N44" s="110">
        <f>SUM(N40:N43)</f>
        <v>53888126</v>
      </c>
      <c r="O44" s="111">
        <f>SUM(O40:O43)</f>
        <v>8335908</v>
      </c>
      <c r="P44" s="112">
        <f t="shared" si="4"/>
        <v>62224034</v>
      </c>
      <c r="Q44" s="44">
        <f t="shared" si="5"/>
        <v>0.15335617465968296</v>
      </c>
      <c r="R44" s="110">
        <f>SUM(R40:R43)</f>
        <v>67377220</v>
      </c>
      <c r="S44" s="112">
        <f>SUM(S40:S43)</f>
        <v>16476845</v>
      </c>
      <c r="T44" s="112">
        <f t="shared" si="6"/>
        <v>83854065</v>
      </c>
      <c r="U44" s="44">
        <f t="shared" si="7"/>
        <v>0.18771200816854405</v>
      </c>
      <c r="V44" s="110">
        <f>SUM(V40:V43)</f>
        <v>47936211</v>
      </c>
      <c r="W44" s="112">
        <f>SUM(W40:W43)</f>
        <v>23339132</v>
      </c>
      <c r="X44" s="112">
        <f t="shared" si="8"/>
        <v>71275343</v>
      </c>
      <c r="Y44" s="44">
        <f t="shared" si="9"/>
        <v>0.15955383638744022</v>
      </c>
      <c r="Z44" s="80">
        <f t="shared" si="10"/>
        <v>254452154</v>
      </c>
      <c r="AA44" s="81">
        <f t="shared" si="11"/>
        <v>55024651</v>
      </c>
      <c r="AB44" s="81">
        <f t="shared" si="12"/>
        <v>309476805</v>
      </c>
      <c r="AC44" s="44">
        <f t="shared" si="13"/>
        <v>0.6927811138092699</v>
      </c>
      <c r="AD44" s="80">
        <f>SUM(AD40:AD43)</f>
        <v>41123410</v>
      </c>
      <c r="AE44" s="81">
        <f>SUM(AE40:AE43)</f>
        <v>12454986</v>
      </c>
      <c r="AF44" s="81">
        <f t="shared" si="14"/>
        <v>53578396</v>
      </c>
      <c r="AG44" s="44">
        <f t="shared" si="15"/>
        <v>0.7195213313998191</v>
      </c>
      <c r="AH44" s="44">
        <f t="shared" si="16"/>
        <v>0.330300052282267</v>
      </c>
      <c r="AI44" s="62">
        <f>SUM(AI40:AI43)</f>
        <v>422602283</v>
      </c>
      <c r="AJ44" s="62">
        <f>SUM(AJ40:AJ43)</f>
        <v>440951840</v>
      </c>
      <c r="AK44" s="62">
        <f>SUM(AK40:AK43)</f>
        <v>317274255</v>
      </c>
      <c r="AL44" s="62"/>
    </row>
    <row r="45" spans="1:38" s="55" customFormat="1" ht="12.75">
      <c r="A45" s="60"/>
      <c r="B45" s="61" t="s">
        <v>653</v>
      </c>
      <c r="C45" s="135"/>
      <c r="D45" s="80">
        <f>SUM(D9,D11:D16,D18:D23,D25:D29,D31:D38,D40:D43)</f>
        <v>44538963479</v>
      </c>
      <c r="E45" s="81">
        <f>SUM(E9,E11:E16,E18:E23,E25:E29,E31:E38,E40:E43)</f>
        <v>7305844799</v>
      </c>
      <c r="F45" s="82">
        <f t="shared" si="0"/>
        <v>51844808278</v>
      </c>
      <c r="G45" s="80">
        <f>SUM(G9,G11:G16,G18:G23,G25:G29,G31:G38,G40:G43)</f>
        <v>43663023792</v>
      </c>
      <c r="H45" s="81">
        <f>SUM(H9,H11:H16,H18:H23,H25:H29,H31:H38,H40:H43)</f>
        <v>6796819535</v>
      </c>
      <c r="I45" s="89">
        <f t="shared" si="1"/>
        <v>50459843327</v>
      </c>
      <c r="J45" s="80">
        <f>SUM(J9,J11:J16,J18:J23,J25:J29,J31:J38,J40:J43)</f>
        <v>11255119713</v>
      </c>
      <c r="K45" s="91">
        <f>SUM(K9,K11:K16,K18:K23,K25:K29,K31:K38,K40:K43)</f>
        <v>561347732</v>
      </c>
      <c r="L45" s="81">
        <f t="shared" si="2"/>
        <v>11816467445</v>
      </c>
      <c r="M45" s="44">
        <f t="shared" si="3"/>
        <v>0.22791997574064207</v>
      </c>
      <c r="N45" s="110">
        <f>SUM(N9,N11:N16,N18:N23,N25:N29,N31:N38,N40:N43)</f>
        <v>9649621693</v>
      </c>
      <c r="O45" s="111">
        <f>SUM(O9,O11:O16,O18:O23,O25:O29,O31:O38,O40:O43)</f>
        <v>1294459843</v>
      </c>
      <c r="P45" s="112">
        <f t="shared" si="4"/>
        <v>10944081536</v>
      </c>
      <c r="Q45" s="44">
        <f t="shared" si="5"/>
        <v>0.21109310458466962</v>
      </c>
      <c r="R45" s="110">
        <f>SUM(R9,R11:R16,R18:R23,R25:R29,R31:R38,R40:R43)</f>
        <v>10340822280</v>
      </c>
      <c r="S45" s="112">
        <f>SUM(S9,S11:S16,S18:S23,S25:S29,S31:S38,S40:S43)</f>
        <v>1186090894</v>
      </c>
      <c r="T45" s="112">
        <f t="shared" si="6"/>
        <v>11526913174</v>
      </c>
      <c r="U45" s="44">
        <f t="shared" si="7"/>
        <v>0.22843735560772524</v>
      </c>
      <c r="V45" s="110">
        <f>SUM(V9,V11:V16,V18:V23,V25:V29,V31:V38,V40:V43)</f>
        <v>9491132447</v>
      </c>
      <c r="W45" s="112">
        <f>SUM(W9,W11:W16,W18:W23,W25:W29,W31:W38,W40:W43)</f>
        <v>3568818294</v>
      </c>
      <c r="X45" s="112">
        <f t="shared" si="8"/>
        <v>13059950741</v>
      </c>
      <c r="Y45" s="44">
        <f t="shared" si="9"/>
        <v>0.2588186938347447</v>
      </c>
      <c r="Z45" s="80">
        <f t="shared" si="10"/>
        <v>40736696133</v>
      </c>
      <c r="AA45" s="81">
        <f t="shared" si="11"/>
        <v>6610716763</v>
      </c>
      <c r="AB45" s="81">
        <f t="shared" si="12"/>
        <v>47347412896</v>
      </c>
      <c r="AC45" s="44">
        <f t="shared" si="13"/>
        <v>0.9383186663733732</v>
      </c>
      <c r="AD45" s="80">
        <f>SUM(AD9,AD11:AD16,AD18:AD23,AD25:AD29,AD31:AD38,AD40:AD43)</f>
        <v>9142438302</v>
      </c>
      <c r="AE45" s="81">
        <f>SUM(AE9,AE11:AE16,AE18:AE23,AE25:AE29,AE31:AE38,AE40:AE43)</f>
        <v>2201912777</v>
      </c>
      <c r="AF45" s="81">
        <f t="shared" si="14"/>
        <v>11344351079</v>
      </c>
      <c r="AG45" s="44">
        <f t="shared" si="15"/>
        <v>0.9174654773821653</v>
      </c>
      <c r="AH45" s="44">
        <f t="shared" si="16"/>
        <v>0.15122942247228388</v>
      </c>
      <c r="AI45" s="62">
        <f>SUM(AI9,AI11:AI16,AI18:AI23,AI25:AI29,AI31:AI38,AI40:AI43)</f>
        <v>44851975037</v>
      </c>
      <c r="AJ45" s="62">
        <f>SUM(AJ9,AJ11:AJ16,AJ18:AJ23,AJ25:AJ29,AJ31:AJ38,AJ40:AJ43)</f>
        <v>45901374429</v>
      </c>
      <c r="AK45" s="62">
        <f>SUM(AK9,AK11:AK16,AK18:AK23,AK25:AK29,AK31:AK38,AK40:AK43)</f>
        <v>42112926403</v>
      </c>
      <c r="AL45" s="62"/>
    </row>
    <row r="46" spans="1:38" s="13" customFormat="1" ht="12.75">
      <c r="A46" s="63"/>
      <c r="B46" s="64"/>
      <c r="C46" s="65"/>
      <c r="D46" s="92"/>
      <c r="E46" s="92"/>
      <c r="F46" s="93"/>
      <c r="G46" s="94"/>
      <c r="H46" s="92"/>
      <c r="I46" s="95"/>
      <c r="J46" s="94"/>
      <c r="K46" s="96"/>
      <c r="L46" s="92"/>
      <c r="M46" s="69"/>
      <c r="N46" s="94"/>
      <c r="O46" s="96"/>
      <c r="P46" s="92"/>
      <c r="Q46" s="69"/>
      <c r="R46" s="94"/>
      <c r="S46" s="96"/>
      <c r="T46" s="92"/>
      <c r="U46" s="69"/>
      <c r="V46" s="94"/>
      <c r="W46" s="96"/>
      <c r="X46" s="92"/>
      <c r="Y46" s="69"/>
      <c r="Z46" s="94"/>
      <c r="AA46" s="96"/>
      <c r="AB46" s="92"/>
      <c r="AC46" s="69"/>
      <c r="AD46" s="94"/>
      <c r="AE46" s="92"/>
      <c r="AF46" s="92"/>
      <c r="AG46" s="69"/>
      <c r="AH46" s="69"/>
      <c r="AI46" s="12"/>
      <c r="AJ46" s="12"/>
      <c r="AK46" s="12"/>
      <c r="AL46" s="12"/>
    </row>
    <row r="47" spans="1:38" s="13" customFormat="1" ht="12.75">
      <c r="A47" s="12"/>
      <c r="B47" s="56" t="s">
        <v>657</v>
      </c>
      <c r="C47" s="136"/>
      <c r="D47" s="87"/>
      <c r="E47" s="87"/>
      <c r="F47" s="87"/>
      <c r="G47" s="87"/>
      <c r="H47" s="87"/>
      <c r="I47" s="87"/>
      <c r="J47" s="87"/>
      <c r="K47" s="87"/>
      <c r="L47" s="87"/>
      <c r="M47" s="12"/>
      <c r="N47" s="87"/>
      <c r="O47" s="87"/>
      <c r="P47" s="87"/>
      <c r="Q47" s="12"/>
      <c r="R47" s="87"/>
      <c r="S47" s="87"/>
      <c r="T47" s="87"/>
      <c r="U47" s="12"/>
      <c r="V47" s="87"/>
      <c r="W47" s="87"/>
      <c r="X47" s="87"/>
      <c r="Y47" s="12"/>
      <c r="Z47" s="87"/>
      <c r="AA47" s="87"/>
      <c r="AB47" s="87"/>
      <c r="AC47" s="12"/>
      <c r="AD47" s="87"/>
      <c r="AE47" s="87"/>
      <c r="AF47" s="87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36"/>
      <c r="D48" s="87"/>
      <c r="E48" s="87"/>
      <c r="F48" s="87"/>
      <c r="G48" s="87"/>
      <c r="H48" s="87"/>
      <c r="I48" s="87"/>
      <c r="J48" s="87"/>
      <c r="K48" s="87"/>
      <c r="L48" s="87"/>
      <c r="M48" s="12"/>
      <c r="N48" s="87"/>
      <c r="O48" s="87"/>
      <c r="P48" s="87"/>
      <c r="Q48" s="12"/>
      <c r="R48" s="87"/>
      <c r="S48" s="87"/>
      <c r="T48" s="87"/>
      <c r="U48" s="12"/>
      <c r="V48" s="87"/>
      <c r="W48" s="87"/>
      <c r="X48" s="87"/>
      <c r="Y48" s="12"/>
      <c r="Z48" s="87"/>
      <c r="AA48" s="87"/>
      <c r="AB48" s="87"/>
      <c r="AC48" s="12"/>
      <c r="AD48" s="87"/>
      <c r="AE48" s="87"/>
      <c r="AF48" s="87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36"/>
      <c r="D49" s="87"/>
      <c r="E49" s="87"/>
      <c r="F49" s="87"/>
      <c r="G49" s="87"/>
      <c r="H49" s="87"/>
      <c r="I49" s="87"/>
      <c r="J49" s="87"/>
      <c r="K49" s="87"/>
      <c r="L49" s="87"/>
      <c r="M49" s="12"/>
      <c r="N49" s="87"/>
      <c r="O49" s="87"/>
      <c r="P49" s="87"/>
      <c r="Q49" s="12"/>
      <c r="R49" s="87"/>
      <c r="S49" s="87"/>
      <c r="T49" s="87"/>
      <c r="U49" s="12"/>
      <c r="V49" s="87"/>
      <c r="W49" s="87"/>
      <c r="X49" s="87"/>
      <c r="Y49" s="12"/>
      <c r="Z49" s="87"/>
      <c r="AA49" s="87"/>
      <c r="AB49" s="87"/>
      <c r="AC49" s="12"/>
      <c r="AD49" s="87"/>
      <c r="AE49" s="87"/>
      <c r="AF49" s="87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 customHeight="1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131" t="s">
        <v>41</v>
      </c>
      <c r="D9" s="76">
        <v>4307707264</v>
      </c>
      <c r="E9" s="77">
        <v>764669130</v>
      </c>
      <c r="F9" s="78">
        <f>$D9+$E9</f>
        <v>5072376394</v>
      </c>
      <c r="G9" s="76">
        <v>4016118002</v>
      </c>
      <c r="H9" s="77">
        <v>725646383</v>
      </c>
      <c r="I9" s="79">
        <f>$G9+$H9</f>
        <v>4741764385</v>
      </c>
      <c r="J9" s="76">
        <v>1483058232</v>
      </c>
      <c r="K9" s="77">
        <v>36993198</v>
      </c>
      <c r="L9" s="77">
        <f>$J9+$K9</f>
        <v>1520051430</v>
      </c>
      <c r="M9" s="40">
        <f>IF($F9=0,0,$L9/$F9)</f>
        <v>0.29967244382692787</v>
      </c>
      <c r="N9" s="104">
        <v>705611454</v>
      </c>
      <c r="O9" s="105">
        <v>49447046</v>
      </c>
      <c r="P9" s="106">
        <f>$N9+$O9</f>
        <v>755058500</v>
      </c>
      <c r="Q9" s="40">
        <f>IF($F9=0,0,$P9/$F9)</f>
        <v>0.14885695408825372</v>
      </c>
      <c r="R9" s="104">
        <v>688391742</v>
      </c>
      <c r="S9" s="106">
        <v>50368886</v>
      </c>
      <c r="T9" s="106">
        <f>$R9+$S9</f>
        <v>738760628</v>
      </c>
      <c r="U9" s="40">
        <f>IF($I9=0,0,$T9/$I9)</f>
        <v>0.1557986791450415</v>
      </c>
      <c r="V9" s="104">
        <v>482488973</v>
      </c>
      <c r="W9" s="106">
        <v>101125824</v>
      </c>
      <c r="X9" s="106">
        <f>$V9+$W9</f>
        <v>583614797</v>
      </c>
      <c r="Y9" s="40">
        <f>IF($I9=0,0,$X9/$I9)</f>
        <v>0.12307967026919242</v>
      </c>
      <c r="Z9" s="76">
        <f>$J9+$N9+$R9+$V9</f>
        <v>3359550401</v>
      </c>
      <c r="AA9" s="77">
        <f>$K9+$O9+$S9+$W9</f>
        <v>237934954</v>
      </c>
      <c r="AB9" s="77">
        <f>$Z9+$AA9</f>
        <v>3597485355</v>
      </c>
      <c r="AC9" s="40">
        <f>IF($I9=0,0,$AB9/$I9)</f>
        <v>0.7586807489592294</v>
      </c>
      <c r="AD9" s="76">
        <v>314515398</v>
      </c>
      <c r="AE9" s="77">
        <v>169361854</v>
      </c>
      <c r="AF9" s="77">
        <f>$AD9+$AE9</f>
        <v>483877252</v>
      </c>
      <c r="AG9" s="40">
        <f>IF($AJ9=0,0,$AK9/$AJ9)</f>
        <v>0.8270247637607323</v>
      </c>
      <c r="AH9" s="40">
        <f>IF($AF9=0,0,(($X9/$AF9)-1))</f>
        <v>0.20612158266948244</v>
      </c>
      <c r="AI9" s="12">
        <v>4787692120</v>
      </c>
      <c r="AJ9" s="12">
        <v>3732407650</v>
      </c>
      <c r="AK9" s="12">
        <v>3086793555</v>
      </c>
      <c r="AL9" s="12"/>
    </row>
    <row r="10" spans="1:38" s="13" customFormat="1" ht="12.75">
      <c r="A10" s="29"/>
      <c r="B10" s="38" t="s">
        <v>42</v>
      </c>
      <c r="C10" s="131" t="s">
        <v>43</v>
      </c>
      <c r="D10" s="76">
        <v>33275646545</v>
      </c>
      <c r="E10" s="77">
        <v>5089866927</v>
      </c>
      <c r="F10" s="79">
        <f aca="true" t="shared" si="0" ref="F10:F17">$D10+$E10</f>
        <v>38365513472</v>
      </c>
      <c r="G10" s="76">
        <v>32345098119</v>
      </c>
      <c r="H10" s="77">
        <v>4561212451</v>
      </c>
      <c r="I10" s="79">
        <f aca="true" t="shared" si="1" ref="I10:I17">$G10+$H10</f>
        <v>36906310570</v>
      </c>
      <c r="J10" s="76">
        <v>7655071538</v>
      </c>
      <c r="K10" s="77">
        <v>354885547</v>
      </c>
      <c r="L10" s="77">
        <f aca="true" t="shared" si="2" ref="L10:L17">$J10+$K10</f>
        <v>8009957085</v>
      </c>
      <c r="M10" s="40">
        <f aca="true" t="shared" si="3" ref="M10:M17">IF($F10=0,0,$L10/$F10)</f>
        <v>0.20878013507745294</v>
      </c>
      <c r="N10" s="104">
        <v>7471902668</v>
      </c>
      <c r="O10" s="105">
        <v>863961652</v>
      </c>
      <c r="P10" s="106">
        <f aca="true" t="shared" si="4" ref="P10:P17">$N10+$O10</f>
        <v>8335864320</v>
      </c>
      <c r="Q10" s="40">
        <f aca="true" t="shared" si="5" ref="Q10:Q17">IF($F10=0,0,$P10/$F10)</f>
        <v>0.21727493171917792</v>
      </c>
      <c r="R10" s="104">
        <v>8006958143</v>
      </c>
      <c r="S10" s="106">
        <v>850133144</v>
      </c>
      <c r="T10" s="106">
        <f aca="true" t="shared" si="6" ref="T10:T17">$R10+$S10</f>
        <v>8857091287</v>
      </c>
      <c r="U10" s="40">
        <f aca="true" t="shared" si="7" ref="U10:U17">IF($I10=0,0,$T10/$I10)</f>
        <v>0.23998853177699253</v>
      </c>
      <c r="V10" s="104">
        <v>7500585505</v>
      </c>
      <c r="W10" s="106">
        <v>1826479365</v>
      </c>
      <c r="X10" s="106">
        <f aca="true" t="shared" si="8" ref="X10:X17">$V10+$W10</f>
        <v>9327064870</v>
      </c>
      <c r="Y10" s="40">
        <f aca="true" t="shared" si="9" ref="Y10:Y17">IF($I10=0,0,$X10/$I10)</f>
        <v>0.25272276545523037</v>
      </c>
      <c r="Z10" s="76">
        <f aca="true" t="shared" si="10" ref="Z10:Z17">$J10+$N10+$R10+$V10</f>
        <v>30634517854</v>
      </c>
      <c r="AA10" s="77">
        <f aca="true" t="shared" si="11" ref="AA10:AA17">$K10+$O10+$S10+$W10</f>
        <v>3895459708</v>
      </c>
      <c r="AB10" s="77">
        <f aca="true" t="shared" si="12" ref="AB10:AB17">$Z10+$AA10</f>
        <v>34529977562</v>
      </c>
      <c r="AC10" s="40">
        <f aca="true" t="shared" si="13" ref="AC10:AC17">IF($I10=0,0,$AB10/$I10)</f>
        <v>0.9356117430515624</v>
      </c>
      <c r="AD10" s="76">
        <v>7284872571</v>
      </c>
      <c r="AE10" s="77">
        <v>1374559940</v>
      </c>
      <c r="AF10" s="77">
        <f aca="true" t="shared" si="14" ref="AF10:AF17">$AD10+$AE10</f>
        <v>8659432511</v>
      </c>
      <c r="AG10" s="40">
        <f aca="true" t="shared" si="15" ref="AG10:AG17">IF($AJ10=0,0,$AK10/$AJ10)</f>
        <v>0.9326573441986782</v>
      </c>
      <c r="AH10" s="40">
        <f aca="true" t="shared" si="16" ref="AH10:AH17">IF($AF10=0,0,(($X10/$AF10)-1))</f>
        <v>0.07709885817019901</v>
      </c>
      <c r="AI10" s="12">
        <v>32250033266</v>
      </c>
      <c r="AJ10" s="12">
        <v>32745871985</v>
      </c>
      <c r="AK10" s="12">
        <v>30540677999</v>
      </c>
      <c r="AL10" s="12"/>
    </row>
    <row r="11" spans="1:38" s="13" customFormat="1" ht="12.75">
      <c r="A11" s="29"/>
      <c r="B11" s="38" t="s">
        <v>44</v>
      </c>
      <c r="C11" s="131" t="s">
        <v>45</v>
      </c>
      <c r="D11" s="76">
        <v>21151848416</v>
      </c>
      <c r="E11" s="77">
        <v>2374785485</v>
      </c>
      <c r="F11" s="79">
        <f t="shared" si="0"/>
        <v>23526633901</v>
      </c>
      <c r="G11" s="76">
        <v>21265500630</v>
      </c>
      <c r="H11" s="77">
        <v>2252103854</v>
      </c>
      <c r="I11" s="79">
        <f t="shared" si="1"/>
        <v>23517604484</v>
      </c>
      <c r="J11" s="76">
        <v>5711621005</v>
      </c>
      <c r="K11" s="77">
        <v>186036582</v>
      </c>
      <c r="L11" s="77">
        <f t="shared" si="2"/>
        <v>5897657587</v>
      </c>
      <c r="M11" s="40">
        <f t="shared" si="3"/>
        <v>0.2506800425346577</v>
      </c>
      <c r="N11" s="104">
        <v>5375229891</v>
      </c>
      <c r="O11" s="105">
        <v>377235287</v>
      </c>
      <c r="P11" s="106">
        <f t="shared" si="4"/>
        <v>5752465178</v>
      </c>
      <c r="Q11" s="40">
        <f t="shared" si="5"/>
        <v>0.24450863656085928</v>
      </c>
      <c r="R11" s="104">
        <v>4816891738</v>
      </c>
      <c r="S11" s="106">
        <v>540331144</v>
      </c>
      <c r="T11" s="106">
        <f t="shared" si="6"/>
        <v>5357222882</v>
      </c>
      <c r="U11" s="40">
        <f t="shared" si="7"/>
        <v>0.22779628280783193</v>
      </c>
      <c r="V11" s="104">
        <v>4726502121</v>
      </c>
      <c r="W11" s="106">
        <v>835076861</v>
      </c>
      <c r="X11" s="106">
        <f t="shared" si="8"/>
        <v>5561578982</v>
      </c>
      <c r="Y11" s="40">
        <f t="shared" si="9"/>
        <v>0.23648577752822456</v>
      </c>
      <c r="Z11" s="76">
        <f t="shared" si="10"/>
        <v>20630244755</v>
      </c>
      <c r="AA11" s="77">
        <f t="shared" si="11"/>
        <v>1938679874</v>
      </c>
      <c r="AB11" s="77">
        <f t="shared" si="12"/>
        <v>22568924629</v>
      </c>
      <c r="AC11" s="40">
        <f t="shared" si="13"/>
        <v>0.9596608636034581</v>
      </c>
      <c r="AD11" s="76">
        <v>3918076195</v>
      </c>
      <c r="AE11" s="77">
        <v>699969097</v>
      </c>
      <c r="AF11" s="77">
        <f t="shared" si="14"/>
        <v>4618045292</v>
      </c>
      <c r="AG11" s="40">
        <f t="shared" si="15"/>
        <v>0.9066496720057354</v>
      </c>
      <c r="AH11" s="40">
        <f t="shared" si="16"/>
        <v>0.20431451628127517</v>
      </c>
      <c r="AI11" s="12">
        <v>21826491919</v>
      </c>
      <c r="AJ11" s="12">
        <v>22056479278</v>
      </c>
      <c r="AK11" s="12">
        <v>19997499703</v>
      </c>
      <c r="AL11" s="12"/>
    </row>
    <row r="12" spans="1:38" s="13" customFormat="1" ht="12.75">
      <c r="A12" s="29"/>
      <c r="B12" s="38" t="s">
        <v>46</v>
      </c>
      <c r="C12" s="131" t="s">
        <v>47</v>
      </c>
      <c r="D12" s="76">
        <v>25700434900</v>
      </c>
      <c r="E12" s="77">
        <v>5097529000</v>
      </c>
      <c r="F12" s="79">
        <f t="shared" si="0"/>
        <v>30797963900</v>
      </c>
      <c r="G12" s="76">
        <v>26333214197</v>
      </c>
      <c r="H12" s="77">
        <v>5302103000</v>
      </c>
      <c r="I12" s="79">
        <f t="shared" si="1"/>
        <v>31635317197</v>
      </c>
      <c r="J12" s="76">
        <v>6271886057</v>
      </c>
      <c r="K12" s="77">
        <v>614665000</v>
      </c>
      <c r="L12" s="77">
        <f t="shared" si="2"/>
        <v>6886551057</v>
      </c>
      <c r="M12" s="40">
        <f t="shared" si="3"/>
        <v>0.22360410186077267</v>
      </c>
      <c r="N12" s="104">
        <v>6309945220</v>
      </c>
      <c r="O12" s="105">
        <v>964162000</v>
      </c>
      <c r="P12" s="106">
        <f t="shared" si="4"/>
        <v>7274107220</v>
      </c>
      <c r="Q12" s="40">
        <f t="shared" si="5"/>
        <v>0.23618792604663064</v>
      </c>
      <c r="R12" s="104">
        <v>6114377956</v>
      </c>
      <c r="S12" s="106">
        <v>687044000</v>
      </c>
      <c r="T12" s="106">
        <f t="shared" si="6"/>
        <v>6801421956</v>
      </c>
      <c r="U12" s="40">
        <f t="shared" si="7"/>
        <v>0.2149945870195031</v>
      </c>
      <c r="V12" s="104">
        <v>6826540202</v>
      </c>
      <c r="W12" s="106">
        <v>1212491376</v>
      </c>
      <c r="X12" s="106">
        <f t="shared" si="8"/>
        <v>8039031578</v>
      </c>
      <c r="Y12" s="40">
        <f t="shared" si="9"/>
        <v>0.25411572540712024</v>
      </c>
      <c r="Z12" s="76">
        <f t="shared" si="10"/>
        <v>25522749435</v>
      </c>
      <c r="AA12" s="77">
        <f t="shared" si="11"/>
        <v>3478362376</v>
      </c>
      <c r="AB12" s="77">
        <f t="shared" si="12"/>
        <v>29001111811</v>
      </c>
      <c r="AC12" s="40">
        <f t="shared" si="13"/>
        <v>0.9167321329640468</v>
      </c>
      <c r="AD12" s="76">
        <v>6368080502</v>
      </c>
      <c r="AE12" s="77">
        <v>2203014000</v>
      </c>
      <c r="AF12" s="77">
        <f t="shared" si="14"/>
        <v>8571094502</v>
      </c>
      <c r="AG12" s="40">
        <f t="shared" si="15"/>
        <v>0.9684708469020783</v>
      </c>
      <c r="AH12" s="40">
        <f t="shared" si="16"/>
        <v>-0.062076427214266205</v>
      </c>
      <c r="AI12" s="12">
        <v>27998173037</v>
      </c>
      <c r="AJ12" s="12">
        <v>28044316549</v>
      </c>
      <c r="AK12" s="12">
        <v>27160102999</v>
      </c>
      <c r="AL12" s="12"/>
    </row>
    <row r="13" spans="1:38" s="13" customFormat="1" ht="12.75">
      <c r="A13" s="29"/>
      <c r="B13" s="38" t="s">
        <v>48</v>
      </c>
      <c r="C13" s="131" t="s">
        <v>49</v>
      </c>
      <c r="D13" s="76">
        <v>32072725734</v>
      </c>
      <c r="E13" s="77">
        <v>3722199000</v>
      </c>
      <c r="F13" s="79">
        <f t="shared" si="0"/>
        <v>35794924734</v>
      </c>
      <c r="G13" s="76">
        <v>32616361667</v>
      </c>
      <c r="H13" s="77">
        <v>3749203000</v>
      </c>
      <c r="I13" s="79">
        <f t="shared" si="1"/>
        <v>36365564667</v>
      </c>
      <c r="J13" s="76">
        <v>7986481348</v>
      </c>
      <c r="K13" s="77">
        <v>314777401</v>
      </c>
      <c r="L13" s="77">
        <f t="shared" si="2"/>
        <v>8301258749</v>
      </c>
      <c r="M13" s="40">
        <f t="shared" si="3"/>
        <v>0.23191161346723005</v>
      </c>
      <c r="N13" s="104">
        <v>7584719723</v>
      </c>
      <c r="O13" s="105">
        <v>654509412</v>
      </c>
      <c r="P13" s="106">
        <f t="shared" si="4"/>
        <v>8239229135</v>
      </c>
      <c r="Q13" s="40">
        <f t="shared" si="5"/>
        <v>0.23017869701438215</v>
      </c>
      <c r="R13" s="104">
        <v>7318590755</v>
      </c>
      <c r="S13" s="106">
        <v>614497271</v>
      </c>
      <c r="T13" s="106">
        <f t="shared" si="6"/>
        <v>7933088026</v>
      </c>
      <c r="U13" s="40">
        <f t="shared" si="7"/>
        <v>0.21814835266943883</v>
      </c>
      <c r="V13" s="104">
        <v>9157277196</v>
      </c>
      <c r="W13" s="106">
        <v>1671787115</v>
      </c>
      <c r="X13" s="106">
        <f t="shared" si="8"/>
        <v>10829064311</v>
      </c>
      <c r="Y13" s="40">
        <f t="shared" si="9"/>
        <v>0.2977834775882596</v>
      </c>
      <c r="Z13" s="76">
        <f t="shared" si="10"/>
        <v>32047069022</v>
      </c>
      <c r="AA13" s="77">
        <f t="shared" si="11"/>
        <v>3255571199</v>
      </c>
      <c r="AB13" s="77">
        <f t="shared" si="12"/>
        <v>35302640221</v>
      </c>
      <c r="AC13" s="40">
        <f t="shared" si="13"/>
        <v>0.9707711276936516</v>
      </c>
      <c r="AD13" s="76">
        <v>9109047399</v>
      </c>
      <c r="AE13" s="77">
        <v>1928595194</v>
      </c>
      <c r="AF13" s="77">
        <f t="shared" si="14"/>
        <v>11037642593</v>
      </c>
      <c r="AG13" s="40">
        <f t="shared" si="15"/>
        <v>0.9927231939516438</v>
      </c>
      <c r="AH13" s="40">
        <f t="shared" si="16"/>
        <v>-0.018896995462806432</v>
      </c>
      <c r="AI13" s="12">
        <v>30182821035</v>
      </c>
      <c r="AJ13" s="12">
        <v>32255513812</v>
      </c>
      <c r="AK13" s="12">
        <v>32020796694</v>
      </c>
      <c r="AL13" s="12"/>
    </row>
    <row r="14" spans="1:38" s="13" customFormat="1" ht="12.75">
      <c r="A14" s="29"/>
      <c r="B14" s="38" t="s">
        <v>50</v>
      </c>
      <c r="C14" s="131" t="s">
        <v>51</v>
      </c>
      <c r="D14" s="76">
        <v>4438450206</v>
      </c>
      <c r="E14" s="77">
        <v>824147005</v>
      </c>
      <c r="F14" s="79">
        <f t="shared" si="0"/>
        <v>5262597211</v>
      </c>
      <c r="G14" s="76">
        <v>4470948196</v>
      </c>
      <c r="H14" s="77">
        <v>815046469</v>
      </c>
      <c r="I14" s="79">
        <f t="shared" si="1"/>
        <v>5285994665</v>
      </c>
      <c r="J14" s="76">
        <v>960358650</v>
      </c>
      <c r="K14" s="77">
        <v>92165352</v>
      </c>
      <c r="L14" s="77">
        <f t="shared" si="2"/>
        <v>1052524002</v>
      </c>
      <c r="M14" s="40">
        <f t="shared" si="3"/>
        <v>0.2000008664543033</v>
      </c>
      <c r="N14" s="104">
        <v>941716459</v>
      </c>
      <c r="O14" s="105">
        <v>141693095</v>
      </c>
      <c r="P14" s="106">
        <f t="shared" si="4"/>
        <v>1083409554</v>
      </c>
      <c r="Q14" s="40">
        <f t="shared" si="5"/>
        <v>0.20586974654557122</v>
      </c>
      <c r="R14" s="104">
        <v>752150343</v>
      </c>
      <c r="S14" s="106">
        <v>121655462</v>
      </c>
      <c r="T14" s="106">
        <f t="shared" si="6"/>
        <v>873805805</v>
      </c>
      <c r="U14" s="40">
        <f t="shared" si="7"/>
        <v>0.16530584315298397</v>
      </c>
      <c r="V14" s="104">
        <v>903252337</v>
      </c>
      <c r="W14" s="106">
        <v>209535974</v>
      </c>
      <c r="X14" s="106">
        <f t="shared" si="8"/>
        <v>1112788311</v>
      </c>
      <c r="Y14" s="40">
        <f t="shared" si="9"/>
        <v>0.21051635151432754</v>
      </c>
      <c r="Z14" s="76">
        <f t="shared" si="10"/>
        <v>3557477789</v>
      </c>
      <c r="AA14" s="77">
        <f t="shared" si="11"/>
        <v>565049883</v>
      </c>
      <c r="AB14" s="77">
        <f t="shared" si="12"/>
        <v>4122527672</v>
      </c>
      <c r="AC14" s="40">
        <f t="shared" si="13"/>
        <v>0.7798962982873158</v>
      </c>
      <c r="AD14" s="76">
        <v>568860617</v>
      </c>
      <c r="AE14" s="77">
        <v>154862371</v>
      </c>
      <c r="AF14" s="77">
        <f t="shared" si="14"/>
        <v>723722988</v>
      </c>
      <c r="AG14" s="40">
        <f t="shared" si="15"/>
        <v>0.7427203806268299</v>
      </c>
      <c r="AH14" s="40">
        <f t="shared" si="16"/>
        <v>0.5375887313945595</v>
      </c>
      <c r="AI14" s="12">
        <v>3692360923</v>
      </c>
      <c r="AJ14" s="12">
        <v>4544306035</v>
      </c>
      <c r="AK14" s="12">
        <v>3375148708</v>
      </c>
      <c r="AL14" s="12"/>
    </row>
    <row r="15" spans="1:38" s="13" customFormat="1" ht="12.75">
      <c r="A15" s="29"/>
      <c r="B15" s="38" t="s">
        <v>52</v>
      </c>
      <c r="C15" s="131" t="s">
        <v>53</v>
      </c>
      <c r="D15" s="76">
        <v>7616420630</v>
      </c>
      <c r="E15" s="77">
        <v>1406732000</v>
      </c>
      <c r="F15" s="79">
        <f t="shared" si="0"/>
        <v>9023152630</v>
      </c>
      <c r="G15" s="76">
        <v>7616420630</v>
      </c>
      <c r="H15" s="77">
        <v>1234601637</v>
      </c>
      <c r="I15" s="79">
        <f t="shared" si="1"/>
        <v>8851022267</v>
      </c>
      <c r="J15" s="76">
        <v>1600962246</v>
      </c>
      <c r="K15" s="77">
        <v>126365991</v>
      </c>
      <c r="L15" s="77">
        <f t="shared" si="2"/>
        <v>1727328237</v>
      </c>
      <c r="M15" s="40">
        <f t="shared" si="3"/>
        <v>0.19143289577713815</v>
      </c>
      <c r="N15" s="104">
        <v>1891358594</v>
      </c>
      <c r="O15" s="105">
        <v>255808715</v>
      </c>
      <c r="P15" s="106">
        <f t="shared" si="4"/>
        <v>2147167309</v>
      </c>
      <c r="Q15" s="40">
        <f t="shared" si="5"/>
        <v>0.2379619848013144</v>
      </c>
      <c r="R15" s="104">
        <v>1766038350</v>
      </c>
      <c r="S15" s="106">
        <v>226122941</v>
      </c>
      <c r="T15" s="106">
        <f t="shared" si="6"/>
        <v>1992161291</v>
      </c>
      <c r="U15" s="40">
        <f t="shared" si="7"/>
        <v>0.22507697200441357</v>
      </c>
      <c r="V15" s="104">
        <v>1869425288</v>
      </c>
      <c r="W15" s="106">
        <v>577553482</v>
      </c>
      <c r="X15" s="106">
        <f t="shared" si="8"/>
        <v>2446978770</v>
      </c>
      <c r="Y15" s="40">
        <f t="shared" si="9"/>
        <v>0.27646284193897847</v>
      </c>
      <c r="Z15" s="76">
        <f t="shared" si="10"/>
        <v>7127784478</v>
      </c>
      <c r="AA15" s="77">
        <f t="shared" si="11"/>
        <v>1185851129</v>
      </c>
      <c r="AB15" s="77">
        <f t="shared" si="12"/>
        <v>8313635607</v>
      </c>
      <c r="AC15" s="40">
        <f t="shared" si="13"/>
        <v>0.9392853566752868</v>
      </c>
      <c r="AD15" s="76">
        <v>1587932909</v>
      </c>
      <c r="AE15" s="77">
        <v>459052550</v>
      </c>
      <c r="AF15" s="77">
        <f t="shared" si="14"/>
        <v>2046985459</v>
      </c>
      <c r="AG15" s="40">
        <f t="shared" si="15"/>
        <v>0.986532114488009</v>
      </c>
      <c r="AH15" s="40">
        <f t="shared" si="16"/>
        <v>0.19540603439137572</v>
      </c>
      <c r="AI15" s="12">
        <v>8793923680</v>
      </c>
      <c r="AJ15" s="12">
        <v>7808711910</v>
      </c>
      <c r="AK15" s="12">
        <v>7703545072</v>
      </c>
      <c r="AL15" s="12"/>
    </row>
    <row r="16" spans="1:38" s="13" customFormat="1" ht="12.75">
      <c r="A16" s="29"/>
      <c r="B16" s="38" t="s">
        <v>54</v>
      </c>
      <c r="C16" s="131" t="s">
        <v>55</v>
      </c>
      <c r="D16" s="76">
        <v>19406082475</v>
      </c>
      <c r="E16" s="77">
        <v>3185417550</v>
      </c>
      <c r="F16" s="79">
        <f t="shared" si="0"/>
        <v>22591500025</v>
      </c>
      <c r="G16" s="76">
        <v>19668700082</v>
      </c>
      <c r="H16" s="77">
        <v>3403637183</v>
      </c>
      <c r="I16" s="79">
        <f t="shared" si="1"/>
        <v>23072337265</v>
      </c>
      <c r="J16" s="76">
        <v>4908656055</v>
      </c>
      <c r="K16" s="77">
        <v>365946388</v>
      </c>
      <c r="L16" s="77">
        <f t="shared" si="2"/>
        <v>5274602443</v>
      </c>
      <c r="M16" s="40">
        <f t="shared" si="3"/>
        <v>0.2334773006291334</v>
      </c>
      <c r="N16" s="104">
        <v>4535752205</v>
      </c>
      <c r="O16" s="105">
        <v>551535704</v>
      </c>
      <c r="P16" s="106">
        <f t="shared" si="4"/>
        <v>5087287909</v>
      </c>
      <c r="Q16" s="40">
        <f t="shared" si="5"/>
        <v>0.22518592848506525</v>
      </c>
      <c r="R16" s="104">
        <v>5540775500</v>
      </c>
      <c r="S16" s="106">
        <v>543054559</v>
      </c>
      <c r="T16" s="106">
        <f t="shared" si="6"/>
        <v>6083830059</v>
      </c>
      <c r="U16" s="40">
        <f t="shared" si="7"/>
        <v>0.26368503498902024</v>
      </c>
      <c r="V16" s="104">
        <v>5092908027</v>
      </c>
      <c r="W16" s="106">
        <v>1506971397</v>
      </c>
      <c r="X16" s="106">
        <f t="shared" si="8"/>
        <v>6599879424</v>
      </c>
      <c r="Y16" s="40">
        <f t="shared" si="9"/>
        <v>0.2860516187933767</v>
      </c>
      <c r="Z16" s="76">
        <f t="shared" si="10"/>
        <v>20078091787</v>
      </c>
      <c r="AA16" s="77">
        <f t="shared" si="11"/>
        <v>2967508048</v>
      </c>
      <c r="AB16" s="77">
        <f t="shared" si="12"/>
        <v>23045599835</v>
      </c>
      <c r="AC16" s="40">
        <f t="shared" si="13"/>
        <v>0.9988411477479328</v>
      </c>
      <c r="AD16" s="76">
        <v>3684325821</v>
      </c>
      <c r="AE16" s="77">
        <v>1076570812</v>
      </c>
      <c r="AF16" s="77">
        <f t="shared" si="14"/>
        <v>4760896633</v>
      </c>
      <c r="AG16" s="40">
        <f t="shared" si="15"/>
        <v>0.9383384639279865</v>
      </c>
      <c r="AH16" s="40">
        <f t="shared" si="16"/>
        <v>0.3862681618107713</v>
      </c>
      <c r="AI16" s="12">
        <v>19572261662</v>
      </c>
      <c r="AJ16" s="12">
        <v>18371723560</v>
      </c>
      <c r="AK16" s="12">
        <v>17238894865</v>
      </c>
      <c r="AL16" s="12"/>
    </row>
    <row r="17" spans="1:38" s="13" customFormat="1" ht="12.75">
      <c r="A17" s="29"/>
      <c r="B17" s="51" t="s">
        <v>96</v>
      </c>
      <c r="C17" s="131"/>
      <c r="D17" s="80">
        <f>SUM(D9:D16)</f>
        <v>147969316170</v>
      </c>
      <c r="E17" s="81">
        <f>SUM(E9:E16)</f>
        <v>22465346097</v>
      </c>
      <c r="F17" s="82">
        <f t="shared" si="0"/>
        <v>170434662267</v>
      </c>
      <c r="G17" s="80">
        <f>SUM(G9:G16)</f>
        <v>148332361523</v>
      </c>
      <c r="H17" s="81">
        <f>SUM(H9:H16)</f>
        <v>22043553977</v>
      </c>
      <c r="I17" s="82">
        <f t="shared" si="1"/>
        <v>170375915500</v>
      </c>
      <c r="J17" s="80">
        <f>SUM(J9:J16)</f>
        <v>36578095131</v>
      </c>
      <c r="K17" s="81">
        <f>SUM(K9:K16)</f>
        <v>2091835459</v>
      </c>
      <c r="L17" s="81">
        <f t="shared" si="2"/>
        <v>38669930590</v>
      </c>
      <c r="M17" s="44">
        <f t="shared" si="3"/>
        <v>0.22689005907390103</v>
      </c>
      <c r="N17" s="110">
        <f>SUM(N9:N16)</f>
        <v>34816236214</v>
      </c>
      <c r="O17" s="111">
        <f>SUM(O9:O16)</f>
        <v>3858352911</v>
      </c>
      <c r="P17" s="112">
        <f t="shared" si="4"/>
        <v>38674589125</v>
      </c>
      <c r="Q17" s="44">
        <f t="shared" si="5"/>
        <v>0.2269173923342721</v>
      </c>
      <c r="R17" s="110">
        <f>SUM(R9:R16)</f>
        <v>35004174527</v>
      </c>
      <c r="S17" s="112">
        <f>SUM(S9:S16)</f>
        <v>3633207407</v>
      </c>
      <c r="T17" s="112">
        <f t="shared" si="6"/>
        <v>38637381934</v>
      </c>
      <c r="U17" s="44">
        <f t="shared" si="7"/>
        <v>0.2267772520582582</v>
      </c>
      <c r="V17" s="110">
        <f>SUM(V9:V16)</f>
        <v>36558979649</v>
      </c>
      <c r="W17" s="112">
        <f>SUM(W9:W16)</f>
        <v>7941021394</v>
      </c>
      <c r="X17" s="112">
        <f t="shared" si="8"/>
        <v>44500001043</v>
      </c>
      <c r="Y17" s="44">
        <f t="shared" si="9"/>
        <v>0.26118715730686715</v>
      </c>
      <c r="Z17" s="80">
        <f t="shared" si="10"/>
        <v>142957485521</v>
      </c>
      <c r="AA17" s="81">
        <f t="shared" si="11"/>
        <v>17524417171</v>
      </c>
      <c r="AB17" s="81">
        <f t="shared" si="12"/>
        <v>160481902692</v>
      </c>
      <c r="AC17" s="44">
        <f t="shared" si="13"/>
        <v>0.9419283366492021</v>
      </c>
      <c r="AD17" s="80">
        <f>SUM(AD9:AD16)</f>
        <v>32835711412</v>
      </c>
      <c r="AE17" s="81">
        <f>SUM(AE9:AE16)</f>
        <v>8065985818</v>
      </c>
      <c r="AF17" s="81">
        <f t="shared" si="14"/>
        <v>40901697230</v>
      </c>
      <c r="AG17" s="44">
        <f t="shared" si="15"/>
        <v>0.9435951529064711</v>
      </c>
      <c r="AH17" s="44">
        <f t="shared" si="16"/>
        <v>0.08797443765636137</v>
      </c>
      <c r="AI17" s="12">
        <f>SUM(AI9:AI16)</f>
        <v>149103757642</v>
      </c>
      <c r="AJ17" s="12">
        <f>SUM(AJ9:AJ16)</f>
        <v>149559330779</v>
      </c>
      <c r="AK17" s="12">
        <f>SUM(AK9:AK16)</f>
        <v>141123459595</v>
      </c>
      <c r="AL17" s="12"/>
    </row>
    <row r="18" spans="1:38" s="13" customFormat="1" ht="12.75">
      <c r="A18" s="45"/>
      <c r="B18" s="52"/>
      <c r="C18" s="132"/>
      <c r="D18" s="100"/>
      <c r="E18" s="101"/>
      <c r="F18" s="102"/>
      <c r="G18" s="100"/>
      <c r="H18" s="101"/>
      <c r="I18" s="102"/>
      <c r="J18" s="100"/>
      <c r="K18" s="101"/>
      <c r="L18" s="101"/>
      <c r="M18" s="49"/>
      <c r="N18" s="113"/>
      <c r="O18" s="114"/>
      <c r="P18" s="115"/>
      <c r="Q18" s="49"/>
      <c r="R18" s="113"/>
      <c r="S18" s="115"/>
      <c r="T18" s="115"/>
      <c r="U18" s="49"/>
      <c r="V18" s="113"/>
      <c r="W18" s="115"/>
      <c r="X18" s="115"/>
      <c r="Y18" s="49"/>
      <c r="Z18" s="100"/>
      <c r="AA18" s="101"/>
      <c r="AB18" s="101"/>
      <c r="AC18" s="49"/>
      <c r="AD18" s="100"/>
      <c r="AE18" s="101"/>
      <c r="AF18" s="101"/>
      <c r="AG18" s="49"/>
      <c r="AH18" s="49"/>
      <c r="AI18" s="12"/>
      <c r="AJ18" s="12"/>
      <c r="AK18" s="12"/>
      <c r="AL18" s="12"/>
    </row>
    <row r="19" spans="1:38" ht="12.75">
      <c r="A19" s="53"/>
      <c r="B19" s="56" t="s">
        <v>657</v>
      </c>
      <c r="C19" s="133"/>
      <c r="D19" s="103"/>
      <c r="E19" s="103"/>
      <c r="F19" s="103"/>
      <c r="G19" s="103"/>
      <c r="H19" s="103"/>
      <c r="I19" s="103"/>
      <c r="J19" s="103"/>
      <c r="K19" s="103"/>
      <c r="L19" s="103"/>
      <c r="M19" s="50"/>
      <c r="N19" s="116"/>
      <c r="O19" s="116"/>
      <c r="P19" s="116"/>
      <c r="Q19" s="54"/>
      <c r="R19" s="116"/>
      <c r="S19" s="116"/>
      <c r="T19" s="116"/>
      <c r="U19" s="54"/>
      <c r="V19" s="116"/>
      <c r="W19" s="116"/>
      <c r="X19" s="116"/>
      <c r="Y19" s="54"/>
      <c r="Z19" s="103"/>
      <c r="AA19" s="103"/>
      <c r="AB19" s="103"/>
      <c r="AC19" s="50"/>
      <c r="AD19" s="103"/>
      <c r="AE19" s="103"/>
      <c r="AF19" s="103"/>
      <c r="AG19" s="50"/>
      <c r="AH19" s="50"/>
      <c r="AI19" s="2"/>
      <c r="AJ19" s="2"/>
      <c r="AK19" s="2"/>
      <c r="AL19" s="2"/>
    </row>
    <row r="20" spans="1:38" ht="12.75">
      <c r="A20" s="2"/>
      <c r="B20" s="2"/>
      <c r="C20" s="129"/>
      <c r="D20" s="88"/>
      <c r="E20" s="88"/>
      <c r="F20" s="88"/>
      <c r="G20" s="88"/>
      <c r="H20" s="88"/>
      <c r="I20" s="88"/>
      <c r="J20" s="88"/>
      <c r="K20" s="88"/>
      <c r="L20" s="88"/>
      <c r="M20" s="2"/>
      <c r="N20" s="88"/>
      <c r="O20" s="88"/>
      <c r="P20" s="88"/>
      <c r="Q20" s="2"/>
      <c r="R20" s="88"/>
      <c r="S20" s="88"/>
      <c r="T20" s="88"/>
      <c r="U20" s="2"/>
      <c r="V20" s="88"/>
      <c r="W20" s="88"/>
      <c r="X20" s="88"/>
      <c r="Y20" s="2"/>
      <c r="Z20" s="88"/>
      <c r="AA20" s="88"/>
      <c r="AB20" s="88"/>
      <c r="AC20" s="2"/>
      <c r="AD20" s="88"/>
      <c r="AE20" s="88"/>
      <c r="AF20" s="88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29"/>
      <c r="D21" s="88"/>
      <c r="E21" s="88"/>
      <c r="F21" s="88"/>
      <c r="G21" s="88"/>
      <c r="H21" s="88"/>
      <c r="I21" s="88"/>
      <c r="J21" s="88"/>
      <c r="K21" s="88"/>
      <c r="L21" s="88"/>
      <c r="M21" s="2"/>
      <c r="N21" s="88"/>
      <c r="O21" s="88"/>
      <c r="P21" s="88"/>
      <c r="Q21" s="2"/>
      <c r="R21" s="88"/>
      <c r="S21" s="88"/>
      <c r="T21" s="88"/>
      <c r="U21" s="2"/>
      <c r="V21" s="88"/>
      <c r="W21" s="88"/>
      <c r="X21" s="88"/>
      <c r="Y21" s="2"/>
      <c r="Z21" s="88"/>
      <c r="AA21" s="88"/>
      <c r="AB21" s="88"/>
      <c r="AC21" s="2"/>
      <c r="AD21" s="88"/>
      <c r="AE21" s="88"/>
      <c r="AF21" s="88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9"/>
      <c r="D22" s="88"/>
      <c r="E22" s="88"/>
      <c r="F22" s="88"/>
      <c r="G22" s="88"/>
      <c r="H22" s="88"/>
      <c r="I22" s="88"/>
      <c r="J22" s="88"/>
      <c r="K22" s="88"/>
      <c r="L22" s="88"/>
      <c r="M22" s="2"/>
      <c r="N22" s="88"/>
      <c r="O22" s="88"/>
      <c r="P22" s="88"/>
      <c r="Q22" s="2"/>
      <c r="R22" s="88"/>
      <c r="S22" s="88"/>
      <c r="T22" s="88"/>
      <c r="U22" s="2"/>
      <c r="V22" s="88"/>
      <c r="W22" s="88"/>
      <c r="X22" s="88"/>
      <c r="Y22" s="2"/>
      <c r="Z22" s="88"/>
      <c r="AA22" s="88"/>
      <c r="AB22" s="88"/>
      <c r="AC22" s="2"/>
      <c r="AD22" s="88"/>
      <c r="AE22" s="88"/>
      <c r="AF22" s="88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9"/>
      <c r="D23" s="88"/>
      <c r="E23" s="88"/>
      <c r="F23" s="88"/>
      <c r="G23" s="88"/>
      <c r="H23" s="88"/>
      <c r="I23" s="88"/>
      <c r="J23" s="88"/>
      <c r="K23" s="88"/>
      <c r="L23" s="88"/>
      <c r="M23" s="2"/>
      <c r="N23" s="88"/>
      <c r="O23" s="88"/>
      <c r="P23" s="88"/>
      <c r="Q23" s="2"/>
      <c r="R23" s="88"/>
      <c r="S23" s="88"/>
      <c r="T23" s="88"/>
      <c r="U23" s="2"/>
      <c r="V23" s="88"/>
      <c r="W23" s="88"/>
      <c r="X23" s="88"/>
      <c r="Y23" s="2"/>
      <c r="Z23" s="88"/>
      <c r="AA23" s="88"/>
      <c r="AB23" s="88"/>
      <c r="AC23" s="2"/>
      <c r="AD23" s="88"/>
      <c r="AE23" s="88"/>
      <c r="AF23" s="88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9"/>
      <c r="D24" s="88"/>
      <c r="E24" s="88"/>
      <c r="F24" s="88"/>
      <c r="G24" s="88"/>
      <c r="H24" s="88"/>
      <c r="I24" s="88"/>
      <c r="J24" s="88"/>
      <c r="K24" s="88"/>
      <c r="L24" s="88"/>
      <c r="M24" s="2"/>
      <c r="N24" s="88"/>
      <c r="O24" s="88"/>
      <c r="P24" s="88"/>
      <c r="Q24" s="2"/>
      <c r="R24" s="88"/>
      <c r="S24" s="88"/>
      <c r="T24" s="88"/>
      <c r="U24" s="2"/>
      <c r="V24" s="88"/>
      <c r="W24" s="88"/>
      <c r="X24" s="88"/>
      <c r="Y24" s="2"/>
      <c r="Z24" s="88"/>
      <c r="AA24" s="88"/>
      <c r="AB24" s="88"/>
      <c r="AC24" s="2"/>
      <c r="AD24" s="88"/>
      <c r="AE24" s="88"/>
      <c r="AF24" s="88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9"/>
      <c r="D25" s="88"/>
      <c r="E25" s="88"/>
      <c r="F25" s="88"/>
      <c r="G25" s="88"/>
      <c r="H25" s="88"/>
      <c r="I25" s="88"/>
      <c r="J25" s="88"/>
      <c r="K25" s="88"/>
      <c r="L25" s="88"/>
      <c r="M25" s="2"/>
      <c r="N25" s="88"/>
      <c r="O25" s="88"/>
      <c r="P25" s="88"/>
      <c r="Q25" s="2"/>
      <c r="R25" s="88"/>
      <c r="S25" s="88"/>
      <c r="T25" s="88"/>
      <c r="U25" s="2"/>
      <c r="V25" s="88"/>
      <c r="W25" s="88"/>
      <c r="X25" s="88"/>
      <c r="Y25" s="2"/>
      <c r="Z25" s="88"/>
      <c r="AA25" s="88"/>
      <c r="AB25" s="88"/>
      <c r="AC25" s="2"/>
      <c r="AD25" s="88"/>
      <c r="AE25" s="88"/>
      <c r="AF25" s="88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9"/>
      <c r="D26" s="88"/>
      <c r="E26" s="88"/>
      <c r="F26" s="88"/>
      <c r="G26" s="88"/>
      <c r="H26" s="88"/>
      <c r="I26" s="88"/>
      <c r="J26" s="88"/>
      <c r="K26" s="88"/>
      <c r="L26" s="88"/>
      <c r="M26" s="2"/>
      <c r="N26" s="88"/>
      <c r="O26" s="88"/>
      <c r="P26" s="88"/>
      <c r="Q26" s="2"/>
      <c r="R26" s="88"/>
      <c r="S26" s="88"/>
      <c r="T26" s="88"/>
      <c r="U26" s="2"/>
      <c r="V26" s="88"/>
      <c r="W26" s="88"/>
      <c r="X26" s="88"/>
      <c r="Y26" s="2"/>
      <c r="Z26" s="88"/>
      <c r="AA26" s="88"/>
      <c r="AB26" s="88"/>
      <c r="AC26" s="2"/>
      <c r="AD26" s="88"/>
      <c r="AE26" s="88"/>
      <c r="AF26" s="88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9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9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9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9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s="7" customFormat="1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56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57</v>
      </c>
      <c r="C9" s="131" t="s">
        <v>58</v>
      </c>
      <c r="D9" s="76">
        <v>1939899064</v>
      </c>
      <c r="E9" s="77">
        <v>206159400</v>
      </c>
      <c r="F9" s="78">
        <f>$D9+$E9</f>
        <v>2146058464</v>
      </c>
      <c r="G9" s="76">
        <v>1817350713</v>
      </c>
      <c r="H9" s="77">
        <v>143104501</v>
      </c>
      <c r="I9" s="79">
        <f>$G9+$H9</f>
        <v>1960455214</v>
      </c>
      <c r="J9" s="76">
        <v>472402956</v>
      </c>
      <c r="K9" s="77">
        <v>41289383</v>
      </c>
      <c r="L9" s="77">
        <f>$J9+$K9</f>
        <v>513692339</v>
      </c>
      <c r="M9" s="40">
        <f>IF($F9=0,0,$L9/$F9)</f>
        <v>0.23936549148923839</v>
      </c>
      <c r="N9" s="104">
        <v>429776518</v>
      </c>
      <c r="O9" s="105">
        <v>21750074</v>
      </c>
      <c r="P9" s="106">
        <f>$N9+$O9</f>
        <v>451526592</v>
      </c>
      <c r="Q9" s="40">
        <f>IF($F9=0,0,$P9/$F9)</f>
        <v>0.21039808540835725</v>
      </c>
      <c r="R9" s="104">
        <v>339847197</v>
      </c>
      <c r="S9" s="106">
        <v>11243120</v>
      </c>
      <c r="T9" s="106">
        <f>$R9+$S9</f>
        <v>351090317</v>
      </c>
      <c r="U9" s="40">
        <f>IF($I9=0,0,$T9/$I9)</f>
        <v>0.17908611963833415</v>
      </c>
      <c r="V9" s="104">
        <v>364574324</v>
      </c>
      <c r="W9" s="106">
        <v>35383874</v>
      </c>
      <c r="X9" s="106">
        <f>$V9+$W9</f>
        <v>399958198</v>
      </c>
      <c r="Y9" s="40">
        <f>IF($I9=0,0,$X9/$I9)</f>
        <v>0.20401292268439447</v>
      </c>
      <c r="Z9" s="76">
        <f>$J9+$N9+$R9+$V9</f>
        <v>1606600995</v>
      </c>
      <c r="AA9" s="77">
        <f>$K9+$O9+$S9+$W9</f>
        <v>109666451</v>
      </c>
      <c r="AB9" s="77">
        <f>$Z9+$AA9</f>
        <v>1716267446</v>
      </c>
      <c r="AC9" s="40">
        <f>IF($I9=0,0,$AB9/$I9)</f>
        <v>0.8754433326218285</v>
      </c>
      <c r="AD9" s="76">
        <v>285750276</v>
      </c>
      <c r="AE9" s="77">
        <v>45886224</v>
      </c>
      <c r="AF9" s="77">
        <f>$AD9+$AE9</f>
        <v>331636500</v>
      </c>
      <c r="AG9" s="40">
        <f>IF($AJ9=0,0,$AK9/$AJ9)</f>
        <v>0.804781574598639</v>
      </c>
      <c r="AH9" s="40">
        <f>IF($AF9=0,0,(($X9/$AF9)-1))</f>
        <v>0.2060138072859894</v>
      </c>
      <c r="AI9" s="12">
        <v>1751420169</v>
      </c>
      <c r="AJ9" s="12">
        <v>1779205704</v>
      </c>
      <c r="AK9" s="12">
        <v>1431871968</v>
      </c>
      <c r="AL9" s="12"/>
    </row>
    <row r="10" spans="1:38" s="13" customFormat="1" ht="12.75">
      <c r="A10" s="29"/>
      <c r="B10" s="38" t="s">
        <v>59</v>
      </c>
      <c r="C10" s="131" t="s">
        <v>60</v>
      </c>
      <c r="D10" s="76">
        <v>1241379906</v>
      </c>
      <c r="E10" s="77">
        <v>363022855</v>
      </c>
      <c r="F10" s="79">
        <f aca="true" t="shared" si="0" ref="F10:F28">$D10+$E10</f>
        <v>1604402761</v>
      </c>
      <c r="G10" s="76">
        <v>1254058969</v>
      </c>
      <c r="H10" s="77">
        <v>320261232</v>
      </c>
      <c r="I10" s="79">
        <f aca="true" t="shared" si="1" ref="I10:I28">$G10+$H10</f>
        <v>1574320201</v>
      </c>
      <c r="J10" s="76">
        <v>265250861</v>
      </c>
      <c r="K10" s="77">
        <v>27661161</v>
      </c>
      <c r="L10" s="77">
        <f aca="true" t="shared" si="2" ref="L10:L28">$J10+$K10</f>
        <v>292912022</v>
      </c>
      <c r="M10" s="40">
        <f aca="true" t="shared" si="3" ref="M10:M28">IF($F10=0,0,$L10/$F10)</f>
        <v>0.18256763770303683</v>
      </c>
      <c r="N10" s="104">
        <v>268754076</v>
      </c>
      <c r="O10" s="105">
        <v>59384624</v>
      </c>
      <c r="P10" s="106">
        <f aca="true" t="shared" si="4" ref="P10:P28">$N10+$O10</f>
        <v>328138700</v>
      </c>
      <c r="Q10" s="40">
        <f aca="true" t="shared" si="5" ref="Q10:Q28">IF($F10=0,0,$P10/$F10)</f>
        <v>0.20452389386033973</v>
      </c>
      <c r="R10" s="104">
        <v>306639919</v>
      </c>
      <c r="S10" s="106">
        <v>48224898</v>
      </c>
      <c r="T10" s="106">
        <f aca="true" t="shared" si="6" ref="T10:T28">$R10+$S10</f>
        <v>354864817</v>
      </c>
      <c r="U10" s="40">
        <f aca="true" t="shared" si="7" ref="U10:U28">IF($I10=0,0,$T10/$I10)</f>
        <v>0.22540828528693954</v>
      </c>
      <c r="V10" s="104">
        <v>275441127</v>
      </c>
      <c r="W10" s="106">
        <v>141271457</v>
      </c>
      <c r="X10" s="106">
        <f aca="true" t="shared" si="8" ref="X10:X28">$V10+$W10</f>
        <v>416712584</v>
      </c>
      <c r="Y10" s="40">
        <f aca="true" t="shared" si="9" ref="Y10:Y28">IF($I10=0,0,$X10/$I10)</f>
        <v>0.2646936650722682</v>
      </c>
      <c r="Z10" s="76">
        <f aca="true" t="shared" si="10" ref="Z10:Z28">$J10+$N10+$R10+$V10</f>
        <v>1116085983</v>
      </c>
      <c r="AA10" s="77">
        <f aca="true" t="shared" si="11" ref="AA10:AA28">$K10+$O10+$S10+$W10</f>
        <v>276542140</v>
      </c>
      <c r="AB10" s="77">
        <f aca="true" t="shared" si="12" ref="AB10:AB28">$Z10+$AA10</f>
        <v>1392628123</v>
      </c>
      <c r="AC10" s="40">
        <f aca="true" t="shared" si="13" ref="AC10:AC28">IF($I10=0,0,$AB10/$I10)</f>
        <v>0.8845901374545089</v>
      </c>
      <c r="AD10" s="76">
        <v>215325328</v>
      </c>
      <c r="AE10" s="77">
        <v>133205935</v>
      </c>
      <c r="AF10" s="77">
        <f aca="true" t="shared" si="14" ref="AF10:AF28">$AD10+$AE10</f>
        <v>348531263</v>
      </c>
      <c r="AG10" s="40">
        <f aca="true" t="shared" si="15" ref="AG10:AG28">IF($AJ10=0,0,$AK10/$AJ10)</f>
        <v>0.8771208008457342</v>
      </c>
      <c r="AH10" s="40">
        <f aca="true" t="shared" si="16" ref="AH10:AH28">IF($AF10=0,0,(($X10/$AF10)-1))</f>
        <v>0.19562469206671995</v>
      </c>
      <c r="AI10" s="12">
        <v>1374800256</v>
      </c>
      <c r="AJ10" s="12">
        <v>1340949991</v>
      </c>
      <c r="AK10" s="12">
        <v>1176175130</v>
      </c>
      <c r="AL10" s="12"/>
    </row>
    <row r="11" spans="1:38" s="13" customFormat="1" ht="12.75">
      <c r="A11" s="29"/>
      <c r="B11" s="38" t="s">
        <v>61</v>
      </c>
      <c r="C11" s="131" t="s">
        <v>62</v>
      </c>
      <c r="D11" s="76">
        <v>0</v>
      </c>
      <c r="E11" s="77">
        <v>0</v>
      </c>
      <c r="F11" s="79">
        <f t="shared" si="0"/>
        <v>0</v>
      </c>
      <c r="G11" s="76">
        <v>0</v>
      </c>
      <c r="H11" s="77">
        <v>0</v>
      </c>
      <c r="I11" s="79">
        <f t="shared" si="1"/>
        <v>0</v>
      </c>
      <c r="J11" s="76">
        <v>370832646</v>
      </c>
      <c r="K11" s="77">
        <v>253544</v>
      </c>
      <c r="L11" s="77">
        <f t="shared" si="2"/>
        <v>371086190</v>
      </c>
      <c r="M11" s="40">
        <f t="shared" si="3"/>
        <v>0</v>
      </c>
      <c r="N11" s="104">
        <v>295310310</v>
      </c>
      <c r="O11" s="105">
        <v>3756510</v>
      </c>
      <c r="P11" s="106">
        <f t="shared" si="4"/>
        <v>299066820</v>
      </c>
      <c r="Q11" s="40">
        <f t="shared" si="5"/>
        <v>0</v>
      </c>
      <c r="R11" s="104">
        <v>300517093</v>
      </c>
      <c r="S11" s="106">
        <v>7066387</v>
      </c>
      <c r="T11" s="106">
        <f t="shared" si="6"/>
        <v>307583480</v>
      </c>
      <c r="U11" s="40">
        <f t="shared" si="7"/>
        <v>0</v>
      </c>
      <c r="V11" s="104">
        <v>178732908</v>
      </c>
      <c r="W11" s="106">
        <v>13353512</v>
      </c>
      <c r="X11" s="106">
        <f t="shared" si="8"/>
        <v>192086420</v>
      </c>
      <c r="Y11" s="40">
        <f t="shared" si="9"/>
        <v>0</v>
      </c>
      <c r="Z11" s="76">
        <f t="shared" si="10"/>
        <v>1145392957</v>
      </c>
      <c r="AA11" s="77">
        <f t="shared" si="11"/>
        <v>24429953</v>
      </c>
      <c r="AB11" s="77">
        <f t="shared" si="12"/>
        <v>1169822910</v>
      </c>
      <c r="AC11" s="40">
        <f t="shared" si="13"/>
        <v>0</v>
      </c>
      <c r="AD11" s="76">
        <v>240738845</v>
      </c>
      <c r="AE11" s="77">
        <v>36164958</v>
      </c>
      <c r="AF11" s="77">
        <f t="shared" si="14"/>
        <v>276903803</v>
      </c>
      <c r="AG11" s="40">
        <f t="shared" si="15"/>
        <v>0.8294692535803028</v>
      </c>
      <c r="AH11" s="40">
        <f t="shared" si="16"/>
        <v>-0.3063063131711484</v>
      </c>
      <c r="AI11" s="12">
        <v>1429484955</v>
      </c>
      <c r="AJ11" s="12">
        <v>1444290195</v>
      </c>
      <c r="AK11" s="12">
        <v>1197994310</v>
      </c>
      <c r="AL11" s="12"/>
    </row>
    <row r="12" spans="1:38" s="13" customFormat="1" ht="12.75">
      <c r="A12" s="29"/>
      <c r="B12" s="38" t="s">
        <v>63</v>
      </c>
      <c r="C12" s="131" t="s">
        <v>64</v>
      </c>
      <c r="D12" s="76">
        <v>3665902369</v>
      </c>
      <c r="E12" s="77">
        <v>303245535</v>
      </c>
      <c r="F12" s="79">
        <f t="shared" si="0"/>
        <v>3969147904</v>
      </c>
      <c r="G12" s="76">
        <v>6076850751</v>
      </c>
      <c r="H12" s="77">
        <v>364369880</v>
      </c>
      <c r="I12" s="79">
        <f t="shared" si="1"/>
        <v>6441220631</v>
      </c>
      <c r="J12" s="76">
        <v>1058893816</v>
      </c>
      <c r="K12" s="77">
        <v>16664991</v>
      </c>
      <c r="L12" s="77">
        <f t="shared" si="2"/>
        <v>1075558807</v>
      </c>
      <c r="M12" s="40">
        <f t="shared" si="3"/>
        <v>0.2709797752600957</v>
      </c>
      <c r="N12" s="104">
        <v>833186940</v>
      </c>
      <c r="O12" s="105">
        <v>50066530</v>
      </c>
      <c r="P12" s="106">
        <f t="shared" si="4"/>
        <v>883253470</v>
      </c>
      <c r="Q12" s="40">
        <f t="shared" si="5"/>
        <v>0.22252974476206366</v>
      </c>
      <c r="R12" s="104">
        <v>726025945</v>
      </c>
      <c r="S12" s="106">
        <v>39437421</v>
      </c>
      <c r="T12" s="106">
        <f t="shared" si="6"/>
        <v>765463366</v>
      </c>
      <c r="U12" s="40">
        <f t="shared" si="7"/>
        <v>0.1188382466385353</v>
      </c>
      <c r="V12" s="104">
        <v>693092340</v>
      </c>
      <c r="W12" s="106">
        <v>52415284</v>
      </c>
      <c r="X12" s="106">
        <f t="shared" si="8"/>
        <v>745507624</v>
      </c>
      <c r="Y12" s="40">
        <f t="shared" si="9"/>
        <v>0.11574011615314905</v>
      </c>
      <c r="Z12" s="76">
        <f t="shared" si="10"/>
        <v>3311199041</v>
      </c>
      <c r="AA12" s="77">
        <f t="shared" si="11"/>
        <v>158584226</v>
      </c>
      <c r="AB12" s="77">
        <f t="shared" si="12"/>
        <v>3469783267</v>
      </c>
      <c r="AC12" s="40">
        <f t="shared" si="13"/>
        <v>0.5386841199478236</v>
      </c>
      <c r="AD12" s="76">
        <v>604765360</v>
      </c>
      <c r="AE12" s="77">
        <v>30669635</v>
      </c>
      <c r="AF12" s="77">
        <f t="shared" si="14"/>
        <v>635434995</v>
      </c>
      <c r="AG12" s="40">
        <f t="shared" si="15"/>
        <v>0.8743890883874722</v>
      </c>
      <c r="AH12" s="40">
        <f t="shared" si="16"/>
        <v>0.1732240588984244</v>
      </c>
      <c r="AI12" s="12">
        <v>3520033350</v>
      </c>
      <c r="AJ12" s="12">
        <v>3520033350</v>
      </c>
      <c r="AK12" s="12">
        <v>3077878752</v>
      </c>
      <c r="AL12" s="12"/>
    </row>
    <row r="13" spans="1:38" s="13" customFormat="1" ht="12.75">
      <c r="A13" s="29"/>
      <c r="B13" s="38" t="s">
        <v>65</v>
      </c>
      <c r="C13" s="131" t="s">
        <v>66</v>
      </c>
      <c r="D13" s="76">
        <v>1156984740</v>
      </c>
      <c r="E13" s="77">
        <v>162912000</v>
      </c>
      <c r="F13" s="79">
        <f t="shared" si="0"/>
        <v>1319896740</v>
      </c>
      <c r="G13" s="76">
        <v>1182943908</v>
      </c>
      <c r="H13" s="77">
        <v>133325150</v>
      </c>
      <c r="I13" s="79">
        <f t="shared" si="1"/>
        <v>1316269058</v>
      </c>
      <c r="J13" s="76">
        <v>405791596</v>
      </c>
      <c r="K13" s="77">
        <v>5863251</v>
      </c>
      <c r="L13" s="77">
        <f t="shared" si="2"/>
        <v>411654847</v>
      </c>
      <c r="M13" s="40">
        <f t="shared" si="3"/>
        <v>0.3118841304206873</v>
      </c>
      <c r="N13" s="104">
        <v>162936801</v>
      </c>
      <c r="O13" s="105">
        <v>34842724</v>
      </c>
      <c r="P13" s="106">
        <f t="shared" si="4"/>
        <v>197779525</v>
      </c>
      <c r="Q13" s="40">
        <f t="shared" si="5"/>
        <v>0.14984469542670437</v>
      </c>
      <c r="R13" s="104">
        <v>162685491</v>
      </c>
      <c r="S13" s="106">
        <v>14665924</v>
      </c>
      <c r="T13" s="106">
        <f t="shared" si="6"/>
        <v>177351415</v>
      </c>
      <c r="U13" s="40">
        <f t="shared" si="7"/>
        <v>0.13473796555658304</v>
      </c>
      <c r="V13" s="104">
        <v>148120477</v>
      </c>
      <c r="W13" s="106">
        <v>50313474</v>
      </c>
      <c r="X13" s="106">
        <f t="shared" si="8"/>
        <v>198433951</v>
      </c>
      <c r="Y13" s="40">
        <f t="shared" si="9"/>
        <v>0.1507548550153642</v>
      </c>
      <c r="Z13" s="76">
        <f t="shared" si="10"/>
        <v>879534365</v>
      </c>
      <c r="AA13" s="77">
        <f t="shared" si="11"/>
        <v>105685373</v>
      </c>
      <c r="AB13" s="77">
        <f t="shared" si="12"/>
        <v>985219738</v>
      </c>
      <c r="AC13" s="40">
        <f t="shared" si="13"/>
        <v>0.748494186664988</v>
      </c>
      <c r="AD13" s="76">
        <v>136642953</v>
      </c>
      <c r="AE13" s="77">
        <v>37838672</v>
      </c>
      <c r="AF13" s="77">
        <f t="shared" si="14"/>
        <v>174481625</v>
      </c>
      <c r="AG13" s="40">
        <f t="shared" si="15"/>
        <v>0.7959469218009756</v>
      </c>
      <c r="AH13" s="40">
        <f t="shared" si="16"/>
        <v>0.1372770685738398</v>
      </c>
      <c r="AI13" s="12">
        <v>1205308541</v>
      </c>
      <c r="AJ13" s="12">
        <v>1248303771</v>
      </c>
      <c r="AK13" s="12">
        <v>993583544</v>
      </c>
      <c r="AL13" s="12"/>
    </row>
    <row r="14" spans="1:38" s="13" customFormat="1" ht="12.75">
      <c r="A14" s="29"/>
      <c r="B14" s="38" t="s">
        <v>67</v>
      </c>
      <c r="C14" s="131" t="s">
        <v>68</v>
      </c>
      <c r="D14" s="76">
        <v>1199168400</v>
      </c>
      <c r="E14" s="77">
        <v>0</v>
      </c>
      <c r="F14" s="79">
        <f t="shared" si="0"/>
        <v>1199168400</v>
      </c>
      <c r="G14" s="76">
        <v>1055979036</v>
      </c>
      <c r="H14" s="77">
        <v>150476424</v>
      </c>
      <c r="I14" s="79">
        <f t="shared" si="1"/>
        <v>1206455460</v>
      </c>
      <c r="J14" s="76">
        <v>370086977</v>
      </c>
      <c r="K14" s="77">
        <v>18186136</v>
      </c>
      <c r="L14" s="77">
        <f t="shared" si="2"/>
        <v>388273113</v>
      </c>
      <c r="M14" s="40">
        <f t="shared" si="3"/>
        <v>0.3237853107203292</v>
      </c>
      <c r="N14" s="104">
        <v>293901714</v>
      </c>
      <c r="O14" s="105">
        <v>20627376</v>
      </c>
      <c r="P14" s="106">
        <f t="shared" si="4"/>
        <v>314529090</v>
      </c>
      <c r="Q14" s="40">
        <f t="shared" si="5"/>
        <v>0.26228934151366895</v>
      </c>
      <c r="R14" s="104">
        <v>351140157</v>
      </c>
      <c r="S14" s="106">
        <v>12005058</v>
      </c>
      <c r="T14" s="106">
        <f t="shared" si="6"/>
        <v>363145215</v>
      </c>
      <c r="U14" s="40">
        <f t="shared" si="7"/>
        <v>0.3010017584901145</v>
      </c>
      <c r="V14" s="104">
        <v>257434385</v>
      </c>
      <c r="W14" s="106">
        <v>13723252</v>
      </c>
      <c r="X14" s="106">
        <f t="shared" si="8"/>
        <v>271157637</v>
      </c>
      <c r="Y14" s="40">
        <f t="shared" si="9"/>
        <v>0.22475561343972036</v>
      </c>
      <c r="Z14" s="76">
        <f t="shared" si="10"/>
        <v>1272563233</v>
      </c>
      <c r="AA14" s="77">
        <f t="shared" si="11"/>
        <v>64541822</v>
      </c>
      <c r="AB14" s="77">
        <f t="shared" si="12"/>
        <v>1337105055</v>
      </c>
      <c r="AC14" s="40">
        <f t="shared" si="13"/>
        <v>1.1082920997348713</v>
      </c>
      <c r="AD14" s="76">
        <v>218557803</v>
      </c>
      <c r="AE14" s="77">
        <v>36045420</v>
      </c>
      <c r="AF14" s="77">
        <f t="shared" si="14"/>
        <v>254603223</v>
      </c>
      <c r="AG14" s="40">
        <f t="shared" si="15"/>
        <v>1.0131920896897735</v>
      </c>
      <c r="AH14" s="40">
        <f t="shared" si="16"/>
        <v>0.06502044163046583</v>
      </c>
      <c r="AI14" s="12">
        <v>1076104882</v>
      </c>
      <c r="AJ14" s="12">
        <v>1101912384</v>
      </c>
      <c r="AK14" s="12">
        <v>1116448911</v>
      </c>
      <c r="AL14" s="12"/>
    </row>
    <row r="15" spans="1:38" s="13" customFormat="1" ht="12.75">
      <c r="A15" s="29"/>
      <c r="B15" s="38" t="s">
        <v>69</v>
      </c>
      <c r="C15" s="131" t="s">
        <v>70</v>
      </c>
      <c r="D15" s="76">
        <v>949774000</v>
      </c>
      <c r="E15" s="77">
        <v>284250000</v>
      </c>
      <c r="F15" s="79">
        <f t="shared" si="0"/>
        <v>1234024000</v>
      </c>
      <c r="G15" s="76">
        <v>949774000</v>
      </c>
      <c r="H15" s="77">
        <v>284250000</v>
      </c>
      <c r="I15" s="79">
        <f t="shared" si="1"/>
        <v>1234024000</v>
      </c>
      <c r="J15" s="76">
        <v>423400125</v>
      </c>
      <c r="K15" s="77">
        <v>0</v>
      </c>
      <c r="L15" s="77">
        <f t="shared" si="2"/>
        <v>423400125</v>
      </c>
      <c r="M15" s="40">
        <f t="shared" si="3"/>
        <v>0.34310525970321487</v>
      </c>
      <c r="N15" s="104">
        <v>344157157</v>
      </c>
      <c r="O15" s="105">
        <v>0</v>
      </c>
      <c r="P15" s="106">
        <f t="shared" si="4"/>
        <v>344157157</v>
      </c>
      <c r="Q15" s="40">
        <f t="shared" si="5"/>
        <v>0.2788901650211017</v>
      </c>
      <c r="R15" s="104">
        <v>222677653</v>
      </c>
      <c r="S15" s="106">
        <v>38908225</v>
      </c>
      <c r="T15" s="106">
        <f t="shared" si="6"/>
        <v>261585878</v>
      </c>
      <c r="U15" s="40">
        <f t="shared" si="7"/>
        <v>0.21197795018573382</v>
      </c>
      <c r="V15" s="104">
        <v>162979647</v>
      </c>
      <c r="W15" s="106">
        <v>93559939</v>
      </c>
      <c r="X15" s="106">
        <f t="shared" si="8"/>
        <v>256539586</v>
      </c>
      <c r="Y15" s="40">
        <f t="shared" si="9"/>
        <v>0.20788865208456236</v>
      </c>
      <c r="Z15" s="76">
        <f t="shared" si="10"/>
        <v>1153214582</v>
      </c>
      <c r="AA15" s="77">
        <f t="shared" si="11"/>
        <v>132468164</v>
      </c>
      <c r="AB15" s="77">
        <f t="shared" si="12"/>
        <v>1285682746</v>
      </c>
      <c r="AC15" s="40">
        <f t="shared" si="13"/>
        <v>1.0418620269946128</v>
      </c>
      <c r="AD15" s="76">
        <v>254044444</v>
      </c>
      <c r="AE15" s="77">
        <v>39452322</v>
      </c>
      <c r="AF15" s="77">
        <f t="shared" si="14"/>
        <v>293496766</v>
      </c>
      <c r="AG15" s="40">
        <f t="shared" si="15"/>
        <v>1.4748878703822685</v>
      </c>
      <c r="AH15" s="40">
        <f t="shared" si="16"/>
        <v>-0.12592022904947442</v>
      </c>
      <c r="AI15" s="12">
        <v>983738996</v>
      </c>
      <c r="AJ15" s="12">
        <v>761261402</v>
      </c>
      <c r="AK15" s="12">
        <v>1122775208</v>
      </c>
      <c r="AL15" s="12"/>
    </row>
    <row r="16" spans="1:38" s="13" customFormat="1" ht="12.75">
      <c r="A16" s="29"/>
      <c r="B16" s="38" t="s">
        <v>71</v>
      </c>
      <c r="C16" s="131" t="s">
        <v>72</v>
      </c>
      <c r="D16" s="76">
        <v>1491936000</v>
      </c>
      <c r="E16" s="77">
        <v>204638000</v>
      </c>
      <c r="F16" s="79">
        <f t="shared" si="0"/>
        <v>1696574000</v>
      </c>
      <c r="G16" s="76">
        <v>1521083000</v>
      </c>
      <c r="H16" s="77">
        <v>557221981</v>
      </c>
      <c r="I16" s="79">
        <f t="shared" si="1"/>
        <v>2078304981</v>
      </c>
      <c r="J16" s="76">
        <v>416918747</v>
      </c>
      <c r="K16" s="77">
        <v>77236633</v>
      </c>
      <c r="L16" s="77">
        <f t="shared" si="2"/>
        <v>494155380</v>
      </c>
      <c r="M16" s="40">
        <f t="shared" si="3"/>
        <v>0.2912666232065327</v>
      </c>
      <c r="N16" s="104">
        <v>332082361</v>
      </c>
      <c r="O16" s="105">
        <v>26535373</v>
      </c>
      <c r="P16" s="106">
        <f t="shared" si="4"/>
        <v>358617734</v>
      </c>
      <c r="Q16" s="40">
        <f t="shared" si="5"/>
        <v>0.21137759626164257</v>
      </c>
      <c r="R16" s="104">
        <v>360887882</v>
      </c>
      <c r="S16" s="106">
        <v>38864671</v>
      </c>
      <c r="T16" s="106">
        <f t="shared" si="6"/>
        <v>399752553</v>
      </c>
      <c r="U16" s="40">
        <f t="shared" si="7"/>
        <v>0.19234547222595527</v>
      </c>
      <c r="V16" s="104">
        <v>205158518</v>
      </c>
      <c r="W16" s="106">
        <v>38235924</v>
      </c>
      <c r="X16" s="106">
        <f t="shared" si="8"/>
        <v>243394442</v>
      </c>
      <c r="Y16" s="40">
        <f t="shared" si="9"/>
        <v>0.11711199473856239</v>
      </c>
      <c r="Z16" s="76">
        <f t="shared" si="10"/>
        <v>1315047508</v>
      </c>
      <c r="AA16" s="77">
        <f t="shared" si="11"/>
        <v>180872601</v>
      </c>
      <c r="AB16" s="77">
        <f t="shared" si="12"/>
        <v>1495920109</v>
      </c>
      <c r="AC16" s="40">
        <f t="shared" si="13"/>
        <v>0.7197789172791287</v>
      </c>
      <c r="AD16" s="76">
        <v>171762782</v>
      </c>
      <c r="AE16" s="77">
        <v>55285187</v>
      </c>
      <c r="AF16" s="77">
        <f t="shared" si="14"/>
        <v>227047969</v>
      </c>
      <c r="AG16" s="40">
        <f t="shared" si="15"/>
        <v>0.851245517423954</v>
      </c>
      <c r="AH16" s="40">
        <f t="shared" si="16"/>
        <v>0.07199568034893988</v>
      </c>
      <c r="AI16" s="12">
        <v>1578947000</v>
      </c>
      <c r="AJ16" s="12">
        <v>1578947000</v>
      </c>
      <c r="AK16" s="12">
        <v>1344071556</v>
      </c>
      <c r="AL16" s="12"/>
    </row>
    <row r="17" spans="1:38" s="13" customFormat="1" ht="12.75">
      <c r="A17" s="29"/>
      <c r="B17" s="38" t="s">
        <v>73</v>
      </c>
      <c r="C17" s="131" t="s">
        <v>74</v>
      </c>
      <c r="D17" s="76">
        <v>1320401370</v>
      </c>
      <c r="E17" s="77">
        <v>640400269</v>
      </c>
      <c r="F17" s="79">
        <f t="shared" si="0"/>
        <v>1960801639</v>
      </c>
      <c r="G17" s="76">
        <v>1599731487</v>
      </c>
      <c r="H17" s="77">
        <v>535595853</v>
      </c>
      <c r="I17" s="79">
        <f t="shared" si="1"/>
        <v>2135327340</v>
      </c>
      <c r="J17" s="76">
        <v>358946664</v>
      </c>
      <c r="K17" s="77">
        <v>30594625</v>
      </c>
      <c r="L17" s="77">
        <f t="shared" si="2"/>
        <v>389541289</v>
      </c>
      <c r="M17" s="40">
        <f t="shared" si="3"/>
        <v>0.19866430201408047</v>
      </c>
      <c r="N17" s="104">
        <v>343204441</v>
      </c>
      <c r="O17" s="105">
        <v>57384953</v>
      </c>
      <c r="P17" s="106">
        <f t="shared" si="4"/>
        <v>400589394</v>
      </c>
      <c r="Q17" s="40">
        <f t="shared" si="5"/>
        <v>0.20429878577840171</v>
      </c>
      <c r="R17" s="104">
        <v>304855353</v>
      </c>
      <c r="S17" s="106">
        <v>79372482</v>
      </c>
      <c r="T17" s="106">
        <f t="shared" si="6"/>
        <v>384227835</v>
      </c>
      <c r="U17" s="40">
        <f t="shared" si="7"/>
        <v>0.179938610723731</v>
      </c>
      <c r="V17" s="104">
        <v>288694170</v>
      </c>
      <c r="W17" s="106">
        <v>85726219</v>
      </c>
      <c r="X17" s="106">
        <f t="shared" si="8"/>
        <v>374420389</v>
      </c>
      <c r="Y17" s="40">
        <f t="shared" si="9"/>
        <v>0.17534566339603933</v>
      </c>
      <c r="Z17" s="76">
        <f t="shared" si="10"/>
        <v>1295700628</v>
      </c>
      <c r="AA17" s="77">
        <f t="shared" si="11"/>
        <v>253078279</v>
      </c>
      <c r="AB17" s="77">
        <f t="shared" si="12"/>
        <v>1548778907</v>
      </c>
      <c r="AC17" s="40">
        <f t="shared" si="13"/>
        <v>0.7253121701705931</v>
      </c>
      <c r="AD17" s="76">
        <v>202874982</v>
      </c>
      <c r="AE17" s="77">
        <v>124136248</v>
      </c>
      <c r="AF17" s="77">
        <f t="shared" si="14"/>
        <v>327011230</v>
      </c>
      <c r="AG17" s="40">
        <f t="shared" si="15"/>
        <v>0.7812010058018934</v>
      </c>
      <c r="AH17" s="40">
        <f t="shared" si="16"/>
        <v>0.14497715873549666</v>
      </c>
      <c r="AI17" s="12">
        <v>1817730399</v>
      </c>
      <c r="AJ17" s="12">
        <v>1902898784</v>
      </c>
      <c r="AK17" s="12">
        <v>1486546444</v>
      </c>
      <c r="AL17" s="12"/>
    </row>
    <row r="18" spans="1:38" s="13" customFormat="1" ht="12.75">
      <c r="A18" s="29"/>
      <c r="B18" s="38" t="s">
        <v>75</v>
      </c>
      <c r="C18" s="131" t="s">
        <v>76</v>
      </c>
      <c r="D18" s="76">
        <v>1603435698</v>
      </c>
      <c r="E18" s="77">
        <v>226212770</v>
      </c>
      <c r="F18" s="79">
        <f t="shared" si="0"/>
        <v>1829648468</v>
      </c>
      <c r="G18" s="76">
        <v>1648135056</v>
      </c>
      <c r="H18" s="77">
        <v>176951393</v>
      </c>
      <c r="I18" s="79">
        <f t="shared" si="1"/>
        <v>1825086449</v>
      </c>
      <c r="J18" s="76">
        <v>419158240</v>
      </c>
      <c r="K18" s="77">
        <v>25772686</v>
      </c>
      <c r="L18" s="77">
        <f t="shared" si="2"/>
        <v>444930926</v>
      </c>
      <c r="M18" s="40">
        <f t="shared" si="3"/>
        <v>0.243178366654419</v>
      </c>
      <c r="N18" s="104">
        <v>421169878</v>
      </c>
      <c r="O18" s="105">
        <v>32584950</v>
      </c>
      <c r="P18" s="106">
        <f t="shared" si="4"/>
        <v>453754828</v>
      </c>
      <c r="Q18" s="40">
        <f t="shared" si="5"/>
        <v>0.24800109744359922</v>
      </c>
      <c r="R18" s="104">
        <v>365007018</v>
      </c>
      <c r="S18" s="106">
        <v>33174755</v>
      </c>
      <c r="T18" s="106">
        <f t="shared" si="6"/>
        <v>398181773</v>
      </c>
      <c r="U18" s="40">
        <f t="shared" si="7"/>
        <v>0.21817145879208705</v>
      </c>
      <c r="V18" s="104">
        <v>370107059</v>
      </c>
      <c r="W18" s="106">
        <v>48222703</v>
      </c>
      <c r="X18" s="106">
        <f t="shared" si="8"/>
        <v>418329762</v>
      </c>
      <c r="Y18" s="40">
        <f t="shared" si="9"/>
        <v>0.2292109298325079</v>
      </c>
      <c r="Z18" s="76">
        <f t="shared" si="10"/>
        <v>1575442195</v>
      </c>
      <c r="AA18" s="77">
        <f t="shared" si="11"/>
        <v>139755094</v>
      </c>
      <c r="AB18" s="77">
        <f t="shared" si="12"/>
        <v>1715197289</v>
      </c>
      <c r="AC18" s="40">
        <f t="shared" si="13"/>
        <v>0.9397896137685914</v>
      </c>
      <c r="AD18" s="76">
        <v>282282116</v>
      </c>
      <c r="AE18" s="77">
        <v>52580470</v>
      </c>
      <c r="AF18" s="77">
        <f t="shared" si="14"/>
        <v>334862586</v>
      </c>
      <c r="AG18" s="40">
        <f t="shared" si="15"/>
        <v>0.9048409682207288</v>
      </c>
      <c r="AH18" s="40">
        <f t="shared" si="16"/>
        <v>0.24925799265015525</v>
      </c>
      <c r="AI18" s="12">
        <v>1686492758</v>
      </c>
      <c r="AJ18" s="12">
        <v>1605336752</v>
      </c>
      <c r="AK18" s="12">
        <v>1452574461</v>
      </c>
      <c r="AL18" s="12"/>
    </row>
    <row r="19" spans="1:38" s="13" customFormat="1" ht="12.75">
      <c r="A19" s="29"/>
      <c r="B19" s="38" t="s">
        <v>77</v>
      </c>
      <c r="C19" s="131" t="s">
        <v>78</v>
      </c>
      <c r="D19" s="76">
        <v>3339195995</v>
      </c>
      <c r="E19" s="77">
        <v>411313300</v>
      </c>
      <c r="F19" s="79">
        <f t="shared" si="0"/>
        <v>3750509295</v>
      </c>
      <c r="G19" s="76">
        <v>3339195995</v>
      </c>
      <c r="H19" s="77">
        <v>351440647</v>
      </c>
      <c r="I19" s="79">
        <f t="shared" si="1"/>
        <v>3690636642</v>
      </c>
      <c r="J19" s="76">
        <v>713279507</v>
      </c>
      <c r="K19" s="77">
        <v>13359323</v>
      </c>
      <c r="L19" s="77">
        <f t="shared" si="2"/>
        <v>726638830</v>
      </c>
      <c r="M19" s="40">
        <f t="shared" si="3"/>
        <v>0.19374404190084804</v>
      </c>
      <c r="N19" s="104">
        <v>702251268</v>
      </c>
      <c r="O19" s="105">
        <v>37806703</v>
      </c>
      <c r="P19" s="106">
        <f t="shared" si="4"/>
        <v>740057971</v>
      </c>
      <c r="Q19" s="40">
        <f t="shared" si="5"/>
        <v>0.19732199357207567</v>
      </c>
      <c r="R19" s="104">
        <v>602991799</v>
      </c>
      <c r="S19" s="106">
        <v>29082974</v>
      </c>
      <c r="T19" s="106">
        <f t="shared" si="6"/>
        <v>632074773</v>
      </c>
      <c r="U19" s="40">
        <f t="shared" si="7"/>
        <v>0.17126442787861965</v>
      </c>
      <c r="V19" s="104">
        <v>757147783</v>
      </c>
      <c r="W19" s="106">
        <v>143279181</v>
      </c>
      <c r="X19" s="106">
        <f t="shared" si="8"/>
        <v>900426964</v>
      </c>
      <c r="Y19" s="40">
        <f t="shared" si="9"/>
        <v>0.24397605382036414</v>
      </c>
      <c r="Z19" s="76">
        <f t="shared" si="10"/>
        <v>2775670357</v>
      </c>
      <c r="AA19" s="77">
        <f t="shared" si="11"/>
        <v>223528181</v>
      </c>
      <c r="AB19" s="77">
        <f t="shared" si="12"/>
        <v>2999198538</v>
      </c>
      <c r="AC19" s="40">
        <f t="shared" si="13"/>
        <v>0.8126507236905063</v>
      </c>
      <c r="AD19" s="76">
        <v>675483196</v>
      </c>
      <c r="AE19" s="77">
        <v>36146843</v>
      </c>
      <c r="AF19" s="77">
        <f t="shared" si="14"/>
        <v>711630039</v>
      </c>
      <c r="AG19" s="40">
        <f t="shared" si="15"/>
        <v>0.9139642971109676</v>
      </c>
      <c r="AH19" s="40">
        <f t="shared" si="16"/>
        <v>0.26530207362424174</v>
      </c>
      <c r="AI19" s="12">
        <v>2684346466</v>
      </c>
      <c r="AJ19" s="12">
        <v>2684346466</v>
      </c>
      <c r="AK19" s="12">
        <v>2453396831</v>
      </c>
      <c r="AL19" s="12"/>
    </row>
    <row r="20" spans="1:38" s="13" customFormat="1" ht="12.75">
      <c r="A20" s="29"/>
      <c r="B20" s="38" t="s">
        <v>79</v>
      </c>
      <c r="C20" s="131" t="s">
        <v>80</v>
      </c>
      <c r="D20" s="76">
        <v>1265075000</v>
      </c>
      <c r="E20" s="77">
        <v>312845750</v>
      </c>
      <c r="F20" s="79">
        <f t="shared" si="0"/>
        <v>1577920750</v>
      </c>
      <c r="G20" s="76">
        <v>1204640963</v>
      </c>
      <c r="H20" s="77">
        <v>302957045</v>
      </c>
      <c r="I20" s="79">
        <f t="shared" si="1"/>
        <v>1507598008</v>
      </c>
      <c r="J20" s="76">
        <v>236644787</v>
      </c>
      <c r="K20" s="77">
        <v>42230322</v>
      </c>
      <c r="L20" s="77">
        <f t="shared" si="2"/>
        <v>278875109</v>
      </c>
      <c r="M20" s="40">
        <f t="shared" si="3"/>
        <v>0.1767358145204694</v>
      </c>
      <c r="N20" s="104">
        <v>312914462</v>
      </c>
      <c r="O20" s="105">
        <v>46838944</v>
      </c>
      <c r="P20" s="106">
        <f t="shared" si="4"/>
        <v>359753406</v>
      </c>
      <c r="Q20" s="40">
        <f t="shared" si="5"/>
        <v>0.22799206233899896</v>
      </c>
      <c r="R20" s="104">
        <v>302268031</v>
      </c>
      <c r="S20" s="106">
        <v>24965821</v>
      </c>
      <c r="T20" s="106">
        <f t="shared" si="6"/>
        <v>327233852</v>
      </c>
      <c r="U20" s="40">
        <f t="shared" si="7"/>
        <v>0.21705643697029878</v>
      </c>
      <c r="V20" s="104">
        <v>316944542</v>
      </c>
      <c r="W20" s="106">
        <v>39877006</v>
      </c>
      <c r="X20" s="106">
        <f t="shared" si="8"/>
        <v>356821548</v>
      </c>
      <c r="Y20" s="40">
        <f t="shared" si="9"/>
        <v>0.23668215671985685</v>
      </c>
      <c r="Z20" s="76">
        <f t="shared" si="10"/>
        <v>1168771822</v>
      </c>
      <c r="AA20" s="77">
        <f t="shared" si="11"/>
        <v>153912093</v>
      </c>
      <c r="AB20" s="77">
        <f t="shared" si="12"/>
        <v>1322683915</v>
      </c>
      <c r="AC20" s="40">
        <f t="shared" si="13"/>
        <v>0.8773452259695477</v>
      </c>
      <c r="AD20" s="76">
        <v>249798348</v>
      </c>
      <c r="AE20" s="77">
        <v>83681072</v>
      </c>
      <c r="AF20" s="77">
        <f t="shared" si="14"/>
        <v>333479420</v>
      </c>
      <c r="AG20" s="40">
        <f t="shared" si="15"/>
        <v>0.9398233060165304</v>
      </c>
      <c r="AH20" s="40">
        <f t="shared" si="16"/>
        <v>0.06999570768115171</v>
      </c>
      <c r="AI20" s="12">
        <v>1235459336</v>
      </c>
      <c r="AJ20" s="12">
        <v>1208301357</v>
      </c>
      <c r="AK20" s="12">
        <v>1135589776</v>
      </c>
      <c r="AL20" s="12"/>
    </row>
    <row r="21" spans="1:38" s="13" customFormat="1" ht="12.75">
      <c r="A21" s="29"/>
      <c r="B21" s="38" t="s">
        <v>81</v>
      </c>
      <c r="C21" s="131" t="s">
        <v>82</v>
      </c>
      <c r="D21" s="76">
        <v>1475578905</v>
      </c>
      <c r="E21" s="77">
        <v>389198000</v>
      </c>
      <c r="F21" s="79">
        <f t="shared" si="0"/>
        <v>1864776905</v>
      </c>
      <c r="G21" s="76">
        <v>1475578905</v>
      </c>
      <c r="H21" s="77">
        <v>389198000</v>
      </c>
      <c r="I21" s="79">
        <f t="shared" si="1"/>
        <v>1864776905</v>
      </c>
      <c r="J21" s="76">
        <v>598232604</v>
      </c>
      <c r="K21" s="77">
        <v>38430922</v>
      </c>
      <c r="L21" s="77">
        <f t="shared" si="2"/>
        <v>636663526</v>
      </c>
      <c r="M21" s="40">
        <f t="shared" si="3"/>
        <v>0.3414153855578772</v>
      </c>
      <c r="N21" s="104">
        <v>399753967</v>
      </c>
      <c r="O21" s="105">
        <v>79264938</v>
      </c>
      <c r="P21" s="106">
        <f t="shared" si="4"/>
        <v>479018905</v>
      </c>
      <c r="Q21" s="40">
        <f t="shared" si="5"/>
        <v>0.2568773260305902</v>
      </c>
      <c r="R21" s="104">
        <v>469890025</v>
      </c>
      <c r="S21" s="106">
        <v>41824397</v>
      </c>
      <c r="T21" s="106">
        <f t="shared" si="6"/>
        <v>511714422</v>
      </c>
      <c r="U21" s="40">
        <f t="shared" si="7"/>
        <v>0.27441053169842855</v>
      </c>
      <c r="V21" s="104">
        <v>267938446</v>
      </c>
      <c r="W21" s="106">
        <v>196445066</v>
      </c>
      <c r="X21" s="106">
        <f t="shared" si="8"/>
        <v>464383512</v>
      </c>
      <c r="Y21" s="40">
        <f t="shared" si="9"/>
        <v>0.24902899148678592</v>
      </c>
      <c r="Z21" s="76">
        <f t="shared" si="10"/>
        <v>1735815042</v>
      </c>
      <c r="AA21" s="77">
        <f t="shared" si="11"/>
        <v>355965323</v>
      </c>
      <c r="AB21" s="77">
        <f t="shared" si="12"/>
        <v>2091780365</v>
      </c>
      <c r="AC21" s="40">
        <f t="shared" si="13"/>
        <v>1.121732234773682</v>
      </c>
      <c r="AD21" s="76">
        <v>271739356</v>
      </c>
      <c r="AE21" s="77">
        <v>77232489</v>
      </c>
      <c r="AF21" s="77">
        <f t="shared" si="14"/>
        <v>348971845</v>
      </c>
      <c r="AG21" s="40">
        <f t="shared" si="15"/>
        <v>0.9553230026501114</v>
      </c>
      <c r="AH21" s="40">
        <f t="shared" si="16"/>
        <v>0.33071913580879286</v>
      </c>
      <c r="AI21" s="12">
        <v>2075178000</v>
      </c>
      <c r="AJ21" s="12">
        <v>1894260000</v>
      </c>
      <c r="AK21" s="12">
        <v>1809630151</v>
      </c>
      <c r="AL21" s="12"/>
    </row>
    <row r="22" spans="1:38" s="13" customFormat="1" ht="12.75">
      <c r="A22" s="29"/>
      <c r="B22" s="38" t="s">
        <v>83</v>
      </c>
      <c r="C22" s="131" t="s">
        <v>84</v>
      </c>
      <c r="D22" s="76">
        <v>2246388555</v>
      </c>
      <c r="E22" s="77">
        <v>496604923</v>
      </c>
      <c r="F22" s="79">
        <f t="shared" si="0"/>
        <v>2742993478</v>
      </c>
      <c r="G22" s="76">
        <v>2277810641</v>
      </c>
      <c r="H22" s="77">
        <v>528575710</v>
      </c>
      <c r="I22" s="79">
        <f t="shared" si="1"/>
        <v>2806386351</v>
      </c>
      <c r="J22" s="76">
        <v>474237924</v>
      </c>
      <c r="K22" s="77">
        <v>24592824</v>
      </c>
      <c r="L22" s="77">
        <f t="shared" si="2"/>
        <v>498830748</v>
      </c>
      <c r="M22" s="40">
        <f t="shared" si="3"/>
        <v>0.1818563376110222</v>
      </c>
      <c r="N22" s="104">
        <v>544676616</v>
      </c>
      <c r="O22" s="105">
        <v>61528439</v>
      </c>
      <c r="P22" s="106">
        <f t="shared" si="4"/>
        <v>606205055</v>
      </c>
      <c r="Q22" s="40">
        <f t="shared" si="5"/>
        <v>0.22100127465195527</v>
      </c>
      <c r="R22" s="104">
        <v>418271066</v>
      </c>
      <c r="S22" s="106">
        <v>47836669</v>
      </c>
      <c r="T22" s="106">
        <f t="shared" si="6"/>
        <v>466107735</v>
      </c>
      <c r="U22" s="40">
        <f t="shared" si="7"/>
        <v>0.16608822760056247</v>
      </c>
      <c r="V22" s="104">
        <v>430007547</v>
      </c>
      <c r="W22" s="106">
        <v>156679964</v>
      </c>
      <c r="X22" s="106">
        <f t="shared" si="8"/>
        <v>586687511</v>
      </c>
      <c r="Y22" s="40">
        <f t="shared" si="9"/>
        <v>0.2090544342873338</v>
      </c>
      <c r="Z22" s="76">
        <f t="shared" si="10"/>
        <v>1867193153</v>
      </c>
      <c r="AA22" s="77">
        <f t="shared" si="11"/>
        <v>290637896</v>
      </c>
      <c r="AB22" s="77">
        <f t="shared" si="12"/>
        <v>2157831049</v>
      </c>
      <c r="AC22" s="40">
        <f t="shared" si="13"/>
        <v>0.7689002079956311</v>
      </c>
      <c r="AD22" s="76">
        <v>420916705</v>
      </c>
      <c r="AE22" s="77">
        <v>69474438</v>
      </c>
      <c r="AF22" s="77">
        <f t="shared" si="14"/>
        <v>490391143</v>
      </c>
      <c r="AG22" s="40">
        <f t="shared" si="15"/>
        <v>0.9629955053591998</v>
      </c>
      <c r="AH22" s="40">
        <f t="shared" si="16"/>
        <v>0.19636645028068944</v>
      </c>
      <c r="AI22" s="12">
        <v>2265481148</v>
      </c>
      <c r="AJ22" s="12">
        <v>2265481148</v>
      </c>
      <c r="AK22" s="12">
        <v>2181648163</v>
      </c>
      <c r="AL22" s="12"/>
    </row>
    <row r="23" spans="1:38" s="13" customFormat="1" ht="12.75">
      <c r="A23" s="29"/>
      <c r="B23" s="38" t="s">
        <v>85</v>
      </c>
      <c r="C23" s="131" t="s">
        <v>86</v>
      </c>
      <c r="D23" s="76">
        <v>1198854050</v>
      </c>
      <c r="E23" s="77">
        <v>246419000</v>
      </c>
      <c r="F23" s="79">
        <f t="shared" si="0"/>
        <v>1445273050</v>
      </c>
      <c r="G23" s="76">
        <v>1367343793</v>
      </c>
      <c r="H23" s="77">
        <v>177404696</v>
      </c>
      <c r="I23" s="79">
        <f t="shared" si="1"/>
        <v>1544748489</v>
      </c>
      <c r="J23" s="76">
        <v>382022560</v>
      </c>
      <c r="K23" s="77">
        <v>21587734</v>
      </c>
      <c r="L23" s="77">
        <f t="shared" si="2"/>
        <v>403610294</v>
      </c>
      <c r="M23" s="40">
        <f t="shared" si="3"/>
        <v>0.27926231240525795</v>
      </c>
      <c r="N23" s="104">
        <v>300847165</v>
      </c>
      <c r="O23" s="105">
        <v>28735083</v>
      </c>
      <c r="P23" s="106">
        <f t="shared" si="4"/>
        <v>329582248</v>
      </c>
      <c r="Q23" s="40">
        <f t="shared" si="5"/>
        <v>0.22804150952652166</v>
      </c>
      <c r="R23" s="104">
        <v>304271085</v>
      </c>
      <c r="S23" s="106">
        <v>29059913</v>
      </c>
      <c r="T23" s="106">
        <f t="shared" si="6"/>
        <v>333330998</v>
      </c>
      <c r="U23" s="40">
        <f t="shared" si="7"/>
        <v>0.2157833462040046</v>
      </c>
      <c r="V23" s="104">
        <v>273187662</v>
      </c>
      <c r="W23" s="106">
        <v>45954438</v>
      </c>
      <c r="X23" s="106">
        <f t="shared" si="8"/>
        <v>319142100</v>
      </c>
      <c r="Y23" s="40">
        <f t="shared" si="9"/>
        <v>0.20659809818399505</v>
      </c>
      <c r="Z23" s="76">
        <f t="shared" si="10"/>
        <v>1260328472</v>
      </c>
      <c r="AA23" s="77">
        <f t="shared" si="11"/>
        <v>125337168</v>
      </c>
      <c r="AB23" s="77">
        <f t="shared" si="12"/>
        <v>1385665640</v>
      </c>
      <c r="AC23" s="40">
        <f t="shared" si="13"/>
        <v>0.8970169900583732</v>
      </c>
      <c r="AD23" s="76">
        <v>203758653</v>
      </c>
      <c r="AE23" s="77">
        <v>36151101</v>
      </c>
      <c r="AF23" s="77">
        <f t="shared" si="14"/>
        <v>239909754</v>
      </c>
      <c r="AG23" s="40">
        <f t="shared" si="15"/>
        <v>0.9389945549552721</v>
      </c>
      <c r="AH23" s="40">
        <f t="shared" si="16"/>
        <v>0.3302589606256692</v>
      </c>
      <c r="AI23" s="12">
        <v>1323102601</v>
      </c>
      <c r="AJ23" s="12">
        <v>1157366985</v>
      </c>
      <c r="AK23" s="12">
        <v>1086761297</v>
      </c>
      <c r="AL23" s="12"/>
    </row>
    <row r="24" spans="1:38" s="13" customFormat="1" ht="12.75">
      <c r="A24" s="29"/>
      <c r="B24" s="38" t="s">
        <v>87</v>
      </c>
      <c r="C24" s="131" t="s">
        <v>88</v>
      </c>
      <c r="D24" s="76">
        <v>856145820</v>
      </c>
      <c r="E24" s="77">
        <v>199066040</v>
      </c>
      <c r="F24" s="79">
        <f t="shared" si="0"/>
        <v>1055211860</v>
      </c>
      <c r="G24" s="76">
        <v>859835933</v>
      </c>
      <c r="H24" s="77">
        <v>210103557</v>
      </c>
      <c r="I24" s="79">
        <f t="shared" si="1"/>
        <v>1069939490</v>
      </c>
      <c r="J24" s="76">
        <v>396240423</v>
      </c>
      <c r="K24" s="77">
        <v>9038019</v>
      </c>
      <c r="L24" s="77">
        <f t="shared" si="2"/>
        <v>405278442</v>
      </c>
      <c r="M24" s="40">
        <f t="shared" si="3"/>
        <v>0.384073054296414</v>
      </c>
      <c r="N24" s="104">
        <v>137540572</v>
      </c>
      <c r="O24" s="105">
        <v>31570311</v>
      </c>
      <c r="P24" s="106">
        <f t="shared" si="4"/>
        <v>169110883</v>
      </c>
      <c r="Q24" s="40">
        <f t="shared" si="5"/>
        <v>0.16026249269033044</v>
      </c>
      <c r="R24" s="104">
        <v>152163544</v>
      </c>
      <c r="S24" s="106">
        <v>26419276</v>
      </c>
      <c r="T24" s="106">
        <f t="shared" si="6"/>
        <v>178582820</v>
      </c>
      <c r="U24" s="40">
        <f t="shared" si="7"/>
        <v>0.16690927072894562</v>
      </c>
      <c r="V24" s="104">
        <v>135478008</v>
      </c>
      <c r="W24" s="106">
        <v>97837327</v>
      </c>
      <c r="X24" s="106">
        <f t="shared" si="8"/>
        <v>233315335</v>
      </c>
      <c r="Y24" s="40">
        <f t="shared" si="9"/>
        <v>0.21806404678081376</v>
      </c>
      <c r="Z24" s="76">
        <f t="shared" si="10"/>
        <v>821422547</v>
      </c>
      <c r="AA24" s="77">
        <f t="shared" si="11"/>
        <v>164864933</v>
      </c>
      <c r="AB24" s="77">
        <f t="shared" si="12"/>
        <v>986287480</v>
      </c>
      <c r="AC24" s="40">
        <f t="shared" si="13"/>
        <v>0.9218161299944168</v>
      </c>
      <c r="AD24" s="76">
        <v>186444345</v>
      </c>
      <c r="AE24" s="77">
        <v>67992239</v>
      </c>
      <c r="AF24" s="77">
        <f t="shared" si="14"/>
        <v>254436584</v>
      </c>
      <c r="AG24" s="40">
        <f t="shared" si="15"/>
        <v>1.066024606536642</v>
      </c>
      <c r="AH24" s="40">
        <f t="shared" si="16"/>
        <v>-0.08301183999546224</v>
      </c>
      <c r="AI24" s="12">
        <v>904263100</v>
      </c>
      <c r="AJ24" s="12">
        <v>866896480</v>
      </c>
      <c r="AK24" s="12">
        <v>924132979</v>
      </c>
      <c r="AL24" s="12"/>
    </row>
    <row r="25" spans="1:38" s="13" customFormat="1" ht="12.75">
      <c r="A25" s="29"/>
      <c r="B25" s="38" t="s">
        <v>89</v>
      </c>
      <c r="C25" s="131" t="s">
        <v>90</v>
      </c>
      <c r="D25" s="76">
        <v>925983292</v>
      </c>
      <c r="E25" s="77">
        <v>208479650</v>
      </c>
      <c r="F25" s="79">
        <f t="shared" si="0"/>
        <v>1134462942</v>
      </c>
      <c r="G25" s="76">
        <v>933882288</v>
      </c>
      <c r="H25" s="77">
        <v>364066880</v>
      </c>
      <c r="I25" s="79">
        <f t="shared" si="1"/>
        <v>1297949168</v>
      </c>
      <c r="J25" s="76">
        <v>241454318</v>
      </c>
      <c r="K25" s="77">
        <v>33418778</v>
      </c>
      <c r="L25" s="77">
        <f t="shared" si="2"/>
        <v>274873096</v>
      </c>
      <c r="M25" s="40">
        <f t="shared" si="3"/>
        <v>0.24229358740922188</v>
      </c>
      <c r="N25" s="104">
        <v>209234160</v>
      </c>
      <c r="O25" s="105">
        <v>50766786</v>
      </c>
      <c r="P25" s="106">
        <f t="shared" si="4"/>
        <v>260000946</v>
      </c>
      <c r="Q25" s="40">
        <f t="shared" si="5"/>
        <v>0.22918416845034326</v>
      </c>
      <c r="R25" s="104">
        <v>223045868</v>
      </c>
      <c r="S25" s="106">
        <v>31769419</v>
      </c>
      <c r="T25" s="106">
        <f t="shared" si="6"/>
        <v>254815287</v>
      </c>
      <c r="U25" s="40">
        <f t="shared" si="7"/>
        <v>0.19632146873104664</v>
      </c>
      <c r="V25" s="104">
        <v>213682421</v>
      </c>
      <c r="W25" s="106">
        <v>77815911</v>
      </c>
      <c r="X25" s="106">
        <f t="shared" si="8"/>
        <v>291498332</v>
      </c>
      <c r="Y25" s="40">
        <f t="shared" si="9"/>
        <v>0.22458378123479794</v>
      </c>
      <c r="Z25" s="76">
        <f t="shared" si="10"/>
        <v>887416767</v>
      </c>
      <c r="AA25" s="77">
        <f t="shared" si="11"/>
        <v>193770894</v>
      </c>
      <c r="AB25" s="77">
        <f t="shared" si="12"/>
        <v>1081187661</v>
      </c>
      <c r="AC25" s="40">
        <f t="shared" si="13"/>
        <v>0.8329969213401429</v>
      </c>
      <c r="AD25" s="76">
        <v>169865868</v>
      </c>
      <c r="AE25" s="77">
        <v>59329934</v>
      </c>
      <c r="AF25" s="77">
        <f t="shared" si="14"/>
        <v>229195802</v>
      </c>
      <c r="AG25" s="40">
        <f t="shared" si="15"/>
        <v>0.8164367505808842</v>
      </c>
      <c r="AH25" s="40">
        <f t="shared" si="16"/>
        <v>0.2718310259452308</v>
      </c>
      <c r="AI25" s="12">
        <v>1067841736</v>
      </c>
      <c r="AJ25" s="12">
        <v>1220642736</v>
      </c>
      <c r="AK25" s="12">
        <v>996577589</v>
      </c>
      <c r="AL25" s="12"/>
    </row>
    <row r="26" spans="1:38" s="13" customFormat="1" ht="12.75">
      <c r="A26" s="29"/>
      <c r="B26" s="38" t="s">
        <v>91</v>
      </c>
      <c r="C26" s="131" t="s">
        <v>92</v>
      </c>
      <c r="D26" s="76">
        <v>798969015</v>
      </c>
      <c r="E26" s="77">
        <v>118956201</v>
      </c>
      <c r="F26" s="79">
        <f t="shared" si="0"/>
        <v>917925216</v>
      </c>
      <c r="G26" s="76">
        <v>798969015</v>
      </c>
      <c r="H26" s="77">
        <v>118956201</v>
      </c>
      <c r="I26" s="79">
        <f t="shared" si="1"/>
        <v>917925216</v>
      </c>
      <c r="J26" s="76">
        <v>247781717</v>
      </c>
      <c r="K26" s="77">
        <v>21931404</v>
      </c>
      <c r="L26" s="77">
        <f t="shared" si="2"/>
        <v>269713121</v>
      </c>
      <c r="M26" s="40">
        <f t="shared" si="3"/>
        <v>0.29382907920899737</v>
      </c>
      <c r="N26" s="104">
        <v>173012804</v>
      </c>
      <c r="O26" s="105">
        <v>39221381</v>
      </c>
      <c r="P26" s="106">
        <f t="shared" si="4"/>
        <v>212234185</v>
      </c>
      <c r="Q26" s="40">
        <f t="shared" si="5"/>
        <v>0.23121075802323313</v>
      </c>
      <c r="R26" s="104">
        <v>211276724</v>
      </c>
      <c r="S26" s="106">
        <v>14487459</v>
      </c>
      <c r="T26" s="106">
        <f t="shared" si="6"/>
        <v>225764183</v>
      </c>
      <c r="U26" s="40">
        <f t="shared" si="7"/>
        <v>0.24595051869672135</v>
      </c>
      <c r="V26" s="104">
        <v>200699925</v>
      </c>
      <c r="W26" s="106">
        <v>20928325</v>
      </c>
      <c r="X26" s="106">
        <f t="shared" si="8"/>
        <v>221628250</v>
      </c>
      <c r="Y26" s="40">
        <f t="shared" si="9"/>
        <v>0.24144477800248162</v>
      </c>
      <c r="Z26" s="76">
        <f t="shared" si="10"/>
        <v>832771170</v>
      </c>
      <c r="AA26" s="77">
        <f t="shared" si="11"/>
        <v>96568569</v>
      </c>
      <c r="AB26" s="77">
        <f t="shared" si="12"/>
        <v>929339739</v>
      </c>
      <c r="AC26" s="40">
        <f t="shared" si="13"/>
        <v>1.0124351339314335</v>
      </c>
      <c r="AD26" s="76">
        <v>197643205</v>
      </c>
      <c r="AE26" s="77">
        <v>25136010</v>
      </c>
      <c r="AF26" s="77">
        <f t="shared" si="14"/>
        <v>222779215</v>
      </c>
      <c r="AG26" s="40">
        <f t="shared" si="15"/>
        <v>0.9537927111423038</v>
      </c>
      <c r="AH26" s="40">
        <f t="shared" si="16"/>
        <v>-0.0051663931035935695</v>
      </c>
      <c r="AI26" s="12">
        <v>767235441</v>
      </c>
      <c r="AJ26" s="12">
        <v>836547955</v>
      </c>
      <c r="AK26" s="12">
        <v>797893342</v>
      </c>
      <c r="AL26" s="12"/>
    </row>
    <row r="27" spans="1:38" s="13" customFormat="1" ht="12.75">
      <c r="A27" s="29"/>
      <c r="B27" s="41" t="s">
        <v>93</v>
      </c>
      <c r="C27" s="131" t="s">
        <v>94</v>
      </c>
      <c r="D27" s="76">
        <v>1861269601</v>
      </c>
      <c r="E27" s="77">
        <v>220734200</v>
      </c>
      <c r="F27" s="79">
        <f t="shared" si="0"/>
        <v>2082003801</v>
      </c>
      <c r="G27" s="76">
        <v>1732594101</v>
      </c>
      <c r="H27" s="77">
        <v>166770900</v>
      </c>
      <c r="I27" s="79">
        <f t="shared" si="1"/>
        <v>1899365001</v>
      </c>
      <c r="J27" s="76">
        <v>432582128</v>
      </c>
      <c r="K27" s="77">
        <v>3833687</v>
      </c>
      <c r="L27" s="77">
        <f t="shared" si="2"/>
        <v>436415815</v>
      </c>
      <c r="M27" s="40">
        <f t="shared" si="3"/>
        <v>0.2096133613158567</v>
      </c>
      <c r="N27" s="104">
        <v>445431269</v>
      </c>
      <c r="O27" s="105">
        <v>17515871</v>
      </c>
      <c r="P27" s="106">
        <f t="shared" si="4"/>
        <v>462947140</v>
      </c>
      <c r="Q27" s="40">
        <f t="shared" si="5"/>
        <v>0.22235652969396283</v>
      </c>
      <c r="R27" s="104">
        <v>451533253</v>
      </c>
      <c r="S27" s="106">
        <v>28691988</v>
      </c>
      <c r="T27" s="106">
        <f t="shared" si="6"/>
        <v>480225241</v>
      </c>
      <c r="U27" s="40">
        <f t="shared" si="7"/>
        <v>0.2528346267026956</v>
      </c>
      <c r="V27" s="104">
        <v>451596798</v>
      </c>
      <c r="W27" s="106">
        <v>24161610</v>
      </c>
      <c r="X27" s="106">
        <f t="shared" si="8"/>
        <v>475758408</v>
      </c>
      <c r="Y27" s="40">
        <f t="shared" si="9"/>
        <v>0.25048287598724683</v>
      </c>
      <c r="Z27" s="76">
        <f t="shared" si="10"/>
        <v>1781143448</v>
      </c>
      <c r="AA27" s="77">
        <f t="shared" si="11"/>
        <v>74203156</v>
      </c>
      <c r="AB27" s="77">
        <f t="shared" si="12"/>
        <v>1855346604</v>
      </c>
      <c r="AC27" s="40">
        <f t="shared" si="13"/>
        <v>0.9768246772069483</v>
      </c>
      <c r="AD27" s="76">
        <v>400473618</v>
      </c>
      <c r="AE27" s="77">
        <v>43820922</v>
      </c>
      <c r="AF27" s="77">
        <f t="shared" si="14"/>
        <v>444294540</v>
      </c>
      <c r="AG27" s="40">
        <f t="shared" si="15"/>
        <v>0.9485113968517833</v>
      </c>
      <c r="AH27" s="40">
        <f t="shared" si="16"/>
        <v>0.07081758871040811</v>
      </c>
      <c r="AI27" s="12">
        <v>1792584500</v>
      </c>
      <c r="AJ27" s="12">
        <v>1678950500</v>
      </c>
      <c r="AK27" s="12">
        <v>1592503684</v>
      </c>
      <c r="AL27" s="12"/>
    </row>
    <row r="28" spans="1:38" s="13" customFormat="1" ht="12.75">
      <c r="A28" s="42"/>
      <c r="B28" s="43" t="s">
        <v>655</v>
      </c>
      <c r="C28" s="138"/>
      <c r="D28" s="80">
        <f>SUM(D9:D27)</f>
        <v>28536341780</v>
      </c>
      <c r="E28" s="81">
        <f>SUM(E9:E27)</f>
        <v>4994457893</v>
      </c>
      <c r="F28" s="82">
        <f t="shared" si="0"/>
        <v>33530799673</v>
      </c>
      <c r="G28" s="80">
        <f>SUM(G9:G27)</f>
        <v>31095758554</v>
      </c>
      <c r="H28" s="81">
        <f>SUM(H9:H27)</f>
        <v>5275030050</v>
      </c>
      <c r="I28" s="82">
        <f t="shared" si="1"/>
        <v>36370788604</v>
      </c>
      <c r="J28" s="80">
        <f>SUM(J9:J27)</f>
        <v>8284158596</v>
      </c>
      <c r="K28" s="81">
        <f>SUM(K9:K27)</f>
        <v>451945423</v>
      </c>
      <c r="L28" s="81">
        <f t="shared" si="2"/>
        <v>8736104019</v>
      </c>
      <c r="M28" s="44">
        <f t="shared" si="3"/>
        <v>0.260539686025877</v>
      </c>
      <c r="N28" s="107">
        <f>SUM(N9:N27)</f>
        <v>6950142479</v>
      </c>
      <c r="O28" s="108">
        <f>SUM(O9:O27)</f>
        <v>700181570</v>
      </c>
      <c r="P28" s="109">
        <f t="shared" si="4"/>
        <v>7650324049</v>
      </c>
      <c r="Q28" s="44">
        <f t="shared" si="5"/>
        <v>0.22815811503476516</v>
      </c>
      <c r="R28" s="107">
        <f>SUM(R9:R27)</f>
        <v>6575995103</v>
      </c>
      <c r="S28" s="109">
        <f>SUM(S9:S27)</f>
        <v>597100857</v>
      </c>
      <c r="T28" s="109">
        <f t="shared" si="6"/>
        <v>7173095960</v>
      </c>
      <c r="U28" s="44">
        <f t="shared" si="7"/>
        <v>0.19722134810162226</v>
      </c>
      <c r="V28" s="107">
        <f>SUM(V9:V27)</f>
        <v>5991018087</v>
      </c>
      <c r="W28" s="109">
        <f>SUM(W9:W27)</f>
        <v>1375184466</v>
      </c>
      <c r="X28" s="109">
        <f t="shared" si="8"/>
        <v>7366202553</v>
      </c>
      <c r="Y28" s="44">
        <f t="shared" si="9"/>
        <v>0.2025307351237877</v>
      </c>
      <c r="Z28" s="80">
        <f t="shared" si="10"/>
        <v>27801314265</v>
      </c>
      <c r="AA28" s="81">
        <f t="shared" si="11"/>
        <v>3124412316</v>
      </c>
      <c r="AB28" s="81">
        <f t="shared" si="12"/>
        <v>30925726581</v>
      </c>
      <c r="AC28" s="44">
        <f t="shared" si="13"/>
        <v>0.8502902402726247</v>
      </c>
      <c r="AD28" s="80">
        <f>SUM(AD9:AD27)</f>
        <v>5388868183</v>
      </c>
      <c r="AE28" s="81">
        <f>SUM(AE9:AE27)</f>
        <v>1090230119</v>
      </c>
      <c r="AF28" s="81">
        <f t="shared" si="14"/>
        <v>6479098302</v>
      </c>
      <c r="AG28" s="44">
        <f t="shared" si="15"/>
        <v>0.9096928190392939</v>
      </c>
      <c r="AH28" s="44">
        <f t="shared" si="16"/>
        <v>0.13691785641316234</v>
      </c>
      <c r="AI28" s="12">
        <f>SUM(AI9:AI27)</f>
        <v>30539553634</v>
      </c>
      <c r="AJ28" s="12">
        <f>SUM(AJ9:AJ27)</f>
        <v>30095932960</v>
      </c>
      <c r="AK28" s="12">
        <f>SUM(AK9:AK27)</f>
        <v>27378054096</v>
      </c>
      <c r="AL28" s="12"/>
    </row>
    <row r="29" spans="1:38" s="13" customFormat="1" ht="12.75" customHeight="1">
      <c r="A29" s="45"/>
      <c r="B29" s="46"/>
      <c r="C29" s="65"/>
      <c r="D29" s="83"/>
      <c r="E29" s="84"/>
      <c r="F29" s="85"/>
      <c r="G29" s="83"/>
      <c r="H29" s="84"/>
      <c r="I29" s="85"/>
      <c r="J29" s="86"/>
      <c r="K29" s="84"/>
      <c r="L29" s="85"/>
      <c r="M29" s="48"/>
      <c r="N29" s="86"/>
      <c r="O29" s="85"/>
      <c r="P29" s="84"/>
      <c r="Q29" s="48"/>
      <c r="R29" s="86"/>
      <c r="S29" s="84"/>
      <c r="T29" s="84"/>
      <c r="U29" s="48"/>
      <c r="V29" s="86"/>
      <c r="W29" s="84"/>
      <c r="X29" s="84"/>
      <c r="Y29" s="48"/>
      <c r="Z29" s="86"/>
      <c r="AA29" s="84"/>
      <c r="AB29" s="85"/>
      <c r="AC29" s="48"/>
      <c r="AD29" s="86"/>
      <c r="AE29" s="84"/>
      <c r="AF29" s="84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56" t="s">
        <v>657</v>
      </c>
      <c r="C30" s="136"/>
      <c r="D30" s="87"/>
      <c r="E30" s="87"/>
      <c r="F30" s="87"/>
      <c r="G30" s="87"/>
      <c r="H30" s="87"/>
      <c r="I30" s="87"/>
      <c r="J30" s="87"/>
      <c r="K30" s="87"/>
      <c r="L30" s="87"/>
      <c r="M30" s="12"/>
      <c r="N30" s="87"/>
      <c r="O30" s="87"/>
      <c r="P30" s="87"/>
      <c r="Q30" s="12"/>
      <c r="R30" s="87"/>
      <c r="S30" s="87"/>
      <c r="T30" s="87"/>
      <c r="U30" s="12"/>
      <c r="V30" s="87"/>
      <c r="W30" s="87"/>
      <c r="X30" s="87"/>
      <c r="Y30" s="12"/>
      <c r="Z30" s="87"/>
      <c r="AA30" s="87"/>
      <c r="AB30" s="87"/>
      <c r="AC30" s="12"/>
      <c r="AD30" s="87"/>
      <c r="AE30" s="87"/>
      <c r="AF30" s="87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12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12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12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12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12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12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12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12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12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12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21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9" t="s">
        <v>40</v>
      </c>
      <c r="C9" s="131" t="s">
        <v>41</v>
      </c>
      <c r="D9" s="76">
        <v>4307707264</v>
      </c>
      <c r="E9" s="77">
        <v>764669130</v>
      </c>
      <c r="F9" s="78">
        <f>$D9+$E9</f>
        <v>5072376394</v>
      </c>
      <c r="G9" s="76">
        <v>4016118002</v>
      </c>
      <c r="H9" s="77">
        <v>725646383</v>
      </c>
      <c r="I9" s="79">
        <f>$G9+$H9</f>
        <v>4741764385</v>
      </c>
      <c r="J9" s="76">
        <v>1483058232</v>
      </c>
      <c r="K9" s="77">
        <v>36993198</v>
      </c>
      <c r="L9" s="77">
        <f>$J9+$K9</f>
        <v>1520051430</v>
      </c>
      <c r="M9" s="40">
        <f>IF($F9=0,0,$L9/$F9)</f>
        <v>0.29967244382692787</v>
      </c>
      <c r="N9" s="104">
        <v>705611454</v>
      </c>
      <c r="O9" s="105">
        <v>49447046</v>
      </c>
      <c r="P9" s="106">
        <f>$N9+$O9</f>
        <v>755058500</v>
      </c>
      <c r="Q9" s="40">
        <f>IF($F9=0,0,$P9/$F9)</f>
        <v>0.14885695408825372</v>
      </c>
      <c r="R9" s="104">
        <v>688391742</v>
      </c>
      <c r="S9" s="106">
        <v>50368886</v>
      </c>
      <c r="T9" s="106">
        <f>$R9+$S9</f>
        <v>738760628</v>
      </c>
      <c r="U9" s="40">
        <f>IF($I9=0,0,$T9/$I9)</f>
        <v>0.1557986791450415</v>
      </c>
      <c r="V9" s="104">
        <v>482488973</v>
      </c>
      <c r="W9" s="106">
        <v>101125824</v>
      </c>
      <c r="X9" s="106">
        <f>$V9+$W9</f>
        <v>583614797</v>
      </c>
      <c r="Y9" s="40">
        <f>IF($I9=0,0,$X9/$I9)</f>
        <v>0.12307967026919242</v>
      </c>
      <c r="Z9" s="76">
        <f>$J9+$N9+$R9+$V9</f>
        <v>3359550401</v>
      </c>
      <c r="AA9" s="77">
        <f>$K9+$O9+$S9+$W9</f>
        <v>237934954</v>
      </c>
      <c r="AB9" s="77">
        <f>$Z9+$AA9</f>
        <v>3597485355</v>
      </c>
      <c r="AC9" s="40">
        <f>IF($I9=0,0,$AB9/$I9)</f>
        <v>0.7586807489592294</v>
      </c>
      <c r="AD9" s="76">
        <v>314515398</v>
      </c>
      <c r="AE9" s="77">
        <v>169361854</v>
      </c>
      <c r="AF9" s="77">
        <f>$AD9+$AE9</f>
        <v>483877252</v>
      </c>
      <c r="AG9" s="40">
        <f>IF($AJ9=0,0,$AK9/$AJ9)</f>
        <v>0.8270247637607323</v>
      </c>
      <c r="AH9" s="40">
        <f>IF($AF9=0,0,(($X9/$AF9)-1))</f>
        <v>0.20612158266948244</v>
      </c>
      <c r="AI9" s="12">
        <v>4787692120</v>
      </c>
      <c r="AJ9" s="12">
        <v>3732407650</v>
      </c>
      <c r="AK9" s="12">
        <v>3086793555</v>
      </c>
      <c r="AL9" s="12"/>
    </row>
    <row r="10" spans="1:38" s="13" customFormat="1" ht="12.75">
      <c r="A10" s="29" t="s">
        <v>95</v>
      </c>
      <c r="B10" s="59" t="s">
        <v>52</v>
      </c>
      <c r="C10" s="131" t="s">
        <v>53</v>
      </c>
      <c r="D10" s="76">
        <v>7616420630</v>
      </c>
      <c r="E10" s="77">
        <v>1406732000</v>
      </c>
      <c r="F10" s="78">
        <f aca="true" t="shared" si="0" ref="F10:F41">$D10+$E10</f>
        <v>9023152630</v>
      </c>
      <c r="G10" s="76">
        <v>7616420630</v>
      </c>
      <c r="H10" s="77">
        <v>1234601637</v>
      </c>
      <c r="I10" s="79">
        <f aca="true" t="shared" si="1" ref="I10:I41">$G10+$H10</f>
        <v>8851022267</v>
      </c>
      <c r="J10" s="76">
        <v>1600962246</v>
      </c>
      <c r="K10" s="77">
        <v>126365991</v>
      </c>
      <c r="L10" s="77">
        <f aca="true" t="shared" si="2" ref="L10:L41">$J10+$K10</f>
        <v>1727328237</v>
      </c>
      <c r="M10" s="40">
        <f aca="true" t="shared" si="3" ref="M10:M41">IF($F10=0,0,$L10/$F10)</f>
        <v>0.19143289577713815</v>
      </c>
      <c r="N10" s="104">
        <v>1891358594</v>
      </c>
      <c r="O10" s="105">
        <v>255808715</v>
      </c>
      <c r="P10" s="106">
        <f aca="true" t="shared" si="4" ref="P10:P41">$N10+$O10</f>
        <v>2147167309</v>
      </c>
      <c r="Q10" s="40">
        <f aca="true" t="shared" si="5" ref="Q10:Q41">IF($F10=0,0,$P10/$F10)</f>
        <v>0.2379619848013144</v>
      </c>
      <c r="R10" s="104">
        <v>1766038350</v>
      </c>
      <c r="S10" s="106">
        <v>226122941</v>
      </c>
      <c r="T10" s="106">
        <f aca="true" t="shared" si="6" ref="T10:T41">$R10+$S10</f>
        <v>1992161291</v>
      </c>
      <c r="U10" s="40">
        <f aca="true" t="shared" si="7" ref="U10:U41">IF($I10=0,0,$T10/$I10)</f>
        <v>0.22507697200441357</v>
      </c>
      <c r="V10" s="104">
        <v>1869425288</v>
      </c>
      <c r="W10" s="106">
        <v>577553482</v>
      </c>
      <c r="X10" s="106">
        <f aca="true" t="shared" si="8" ref="X10:X41">$V10+$W10</f>
        <v>2446978770</v>
      </c>
      <c r="Y10" s="40">
        <f aca="true" t="shared" si="9" ref="Y10:Y41">IF($I10=0,0,$X10/$I10)</f>
        <v>0.27646284193897847</v>
      </c>
      <c r="Z10" s="76">
        <f aca="true" t="shared" si="10" ref="Z10:Z41">$J10+$N10+$R10+$V10</f>
        <v>7127784478</v>
      </c>
      <c r="AA10" s="77">
        <f aca="true" t="shared" si="11" ref="AA10:AA41">$K10+$O10+$S10+$W10</f>
        <v>1185851129</v>
      </c>
      <c r="AB10" s="77">
        <f aca="true" t="shared" si="12" ref="AB10:AB41">$Z10+$AA10</f>
        <v>8313635607</v>
      </c>
      <c r="AC10" s="40">
        <f aca="true" t="shared" si="13" ref="AC10:AC41">IF($I10=0,0,$AB10/$I10)</f>
        <v>0.9392853566752868</v>
      </c>
      <c r="AD10" s="76">
        <v>1587932909</v>
      </c>
      <c r="AE10" s="77">
        <v>459052550</v>
      </c>
      <c r="AF10" s="77">
        <f aca="true" t="shared" si="14" ref="AF10:AF41">$AD10+$AE10</f>
        <v>2046985459</v>
      </c>
      <c r="AG10" s="40">
        <f aca="true" t="shared" si="15" ref="AG10:AG41">IF($AJ10=0,0,$AK10/$AJ10)</f>
        <v>0.986532114488009</v>
      </c>
      <c r="AH10" s="40">
        <f aca="true" t="shared" si="16" ref="AH10:AH41">IF($AF10=0,0,(($X10/$AF10)-1))</f>
        <v>0.19540603439137572</v>
      </c>
      <c r="AI10" s="12">
        <v>8793923680</v>
      </c>
      <c r="AJ10" s="12">
        <v>7808711910</v>
      </c>
      <c r="AK10" s="12">
        <v>7703545072</v>
      </c>
      <c r="AL10" s="12"/>
    </row>
    <row r="11" spans="1:38" s="55" customFormat="1" ht="12.75">
      <c r="A11" s="60"/>
      <c r="B11" s="61" t="s">
        <v>96</v>
      </c>
      <c r="C11" s="135"/>
      <c r="D11" s="80">
        <f>SUM(D9:D10)</f>
        <v>11924127894</v>
      </c>
      <c r="E11" s="81">
        <f>SUM(E9:E10)</f>
        <v>2171401130</v>
      </c>
      <c r="F11" s="82">
        <f t="shared" si="0"/>
        <v>14095529024</v>
      </c>
      <c r="G11" s="80">
        <f>SUM(G9:G10)</f>
        <v>11632538632</v>
      </c>
      <c r="H11" s="81">
        <f>SUM(H9:H10)</f>
        <v>1960248020</v>
      </c>
      <c r="I11" s="82">
        <f t="shared" si="1"/>
        <v>13592786652</v>
      </c>
      <c r="J11" s="80">
        <f>SUM(J9:J10)</f>
        <v>3084020478</v>
      </c>
      <c r="K11" s="81">
        <f>SUM(K9:K10)</f>
        <v>163359189</v>
      </c>
      <c r="L11" s="81">
        <f t="shared" si="2"/>
        <v>3247379667</v>
      </c>
      <c r="M11" s="44">
        <f t="shared" si="3"/>
        <v>0.23038366715224323</v>
      </c>
      <c r="N11" s="110">
        <f>SUM(N9:N10)</f>
        <v>2596970048</v>
      </c>
      <c r="O11" s="111">
        <f>SUM(O9:O10)</f>
        <v>305255761</v>
      </c>
      <c r="P11" s="112">
        <f t="shared" si="4"/>
        <v>2902225809</v>
      </c>
      <c r="Q11" s="44">
        <f t="shared" si="5"/>
        <v>0.20589690561159318</v>
      </c>
      <c r="R11" s="110">
        <f>SUM(R9:R10)</f>
        <v>2454430092</v>
      </c>
      <c r="S11" s="112">
        <f>SUM(S9:S10)</f>
        <v>276491827</v>
      </c>
      <c r="T11" s="112">
        <f t="shared" si="6"/>
        <v>2730921919</v>
      </c>
      <c r="U11" s="44">
        <f t="shared" si="7"/>
        <v>0.20090964339517392</v>
      </c>
      <c r="V11" s="110">
        <f>SUM(V9:V10)</f>
        <v>2351914261</v>
      </c>
      <c r="W11" s="112">
        <f>SUM(W9:W10)</f>
        <v>678679306</v>
      </c>
      <c r="X11" s="112">
        <f t="shared" si="8"/>
        <v>3030593567</v>
      </c>
      <c r="Y11" s="44">
        <f t="shared" si="9"/>
        <v>0.22295601664240702</v>
      </c>
      <c r="Z11" s="80">
        <f t="shared" si="10"/>
        <v>10487334879</v>
      </c>
      <c r="AA11" s="81">
        <f t="shared" si="11"/>
        <v>1423786083</v>
      </c>
      <c r="AB11" s="81">
        <f t="shared" si="12"/>
        <v>11911120962</v>
      </c>
      <c r="AC11" s="44">
        <f t="shared" si="13"/>
        <v>0.8762824921001342</v>
      </c>
      <c r="AD11" s="80">
        <f>SUM(AD9:AD10)</f>
        <v>1902448307</v>
      </c>
      <c r="AE11" s="81">
        <f>SUM(AE9:AE10)</f>
        <v>628414404</v>
      </c>
      <c r="AF11" s="81">
        <f t="shared" si="14"/>
        <v>2530862711</v>
      </c>
      <c r="AG11" s="44">
        <f t="shared" si="15"/>
        <v>0.9349473048002979</v>
      </c>
      <c r="AH11" s="44">
        <f t="shared" si="16"/>
        <v>0.1974547468845298</v>
      </c>
      <c r="AI11" s="62">
        <f>SUM(AI9:AI10)</f>
        <v>13581615800</v>
      </c>
      <c r="AJ11" s="62">
        <f>SUM(AJ9:AJ10)</f>
        <v>11541119560</v>
      </c>
      <c r="AK11" s="62">
        <f>SUM(AK9:AK10)</f>
        <v>10790338627</v>
      </c>
      <c r="AL11" s="62"/>
    </row>
    <row r="12" spans="1:38" s="13" customFormat="1" ht="12.75">
      <c r="A12" s="29" t="s">
        <v>97</v>
      </c>
      <c r="B12" s="59" t="s">
        <v>98</v>
      </c>
      <c r="C12" s="131" t="s">
        <v>99</v>
      </c>
      <c r="D12" s="76">
        <v>167427637</v>
      </c>
      <c r="E12" s="77">
        <v>0</v>
      </c>
      <c r="F12" s="78">
        <f t="shared" si="0"/>
        <v>167427637</v>
      </c>
      <c r="G12" s="76">
        <v>167427637</v>
      </c>
      <c r="H12" s="77">
        <v>0</v>
      </c>
      <c r="I12" s="79">
        <f t="shared" si="1"/>
        <v>167427637</v>
      </c>
      <c r="J12" s="76">
        <v>57002475</v>
      </c>
      <c r="K12" s="77">
        <v>3569646</v>
      </c>
      <c r="L12" s="77">
        <f t="shared" si="2"/>
        <v>60572121</v>
      </c>
      <c r="M12" s="40">
        <f t="shared" si="3"/>
        <v>0.3617808988130197</v>
      </c>
      <c r="N12" s="104">
        <v>21227936</v>
      </c>
      <c r="O12" s="105">
        <v>700585</v>
      </c>
      <c r="P12" s="106">
        <f t="shared" si="4"/>
        <v>21928521</v>
      </c>
      <c r="Q12" s="40">
        <f t="shared" si="5"/>
        <v>0.13097312601980998</v>
      </c>
      <c r="R12" s="104">
        <v>41559270</v>
      </c>
      <c r="S12" s="106">
        <v>507215</v>
      </c>
      <c r="T12" s="106">
        <f t="shared" si="6"/>
        <v>42066485</v>
      </c>
      <c r="U12" s="40">
        <f t="shared" si="7"/>
        <v>0.2512517392812514</v>
      </c>
      <c r="V12" s="104">
        <v>16162890</v>
      </c>
      <c r="W12" s="106">
        <v>2483388</v>
      </c>
      <c r="X12" s="106">
        <f t="shared" si="8"/>
        <v>18646278</v>
      </c>
      <c r="Y12" s="40">
        <f t="shared" si="9"/>
        <v>0.1113691761653424</v>
      </c>
      <c r="Z12" s="76">
        <f t="shared" si="10"/>
        <v>135952571</v>
      </c>
      <c r="AA12" s="77">
        <f t="shared" si="11"/>
        <v>7260834</v>
      </c>
      <c r="AB12" s="77">
        <f t="shared" si="12"/>
        <v>143213405</v>
      </c>
      <c r="AC12" s="40">
        <f t="shared" si="13"/>
        <v>0.8553749402794235</v>
      </c>
      <c r="AD12" s="76">
        <v>26275597</v>
      </c>
      <c r="AE12" s="77">
        <v>2635089</v>
      </c>
      <c r="AF12" s="77">
        <f t="shared" si="14"/>
        <v>28910686</v>
      </c>
      <c r="AG12" s="40">
        <f t="shared" si="15"/>
        <v>1.0318981486152727</v>
      </c>
      <c r="AH12" s="40">
        <f t="shared" si="16"/>
        <v>-0.3550385487220884</v>
      </c>
      <c r="AI12" s="12">
        <v>119929023</v>
      </c>
      <c r="AJ12" s="12">
        <v>132905331</v>
      </c>
      <c r="AK12" s="12">
        <v>137144765</v>
      </c>
      <c r="AL12" s="12"/>
    </row>
    <row r="13" spans="1:38" s="13" customFormat="1" ht="12.75">
      <c r="A13" s="29" t="s">
        <v>97</v>
      </c>
      <c r="B13" s="59" t="s">
        <v>100</v>
      </c>
      <c r="C13" s="131" t="s">
        <v>101</v>
      </c>
      <c r="D13" s="76">
        <v>156180378</v>
      </c>
      <c r="E13" s="77">
        <v>21964129</v>
      </c>
      <c r="F13" s="78">
        <f t="shared" si="0"/>
        <v>178144507</v>
      </c>
      <c r="G13" s="76">
        <v>158414125</v>
      </c>
      <c r="H13" s="77">
        <v>24238095</v>
      </c>
      <c r="I13" s="79">
        <f t="shared" si="1"/>
        <v>182652220</v>
      </c>
      <c r="J13" s="76">
        <v>43960274</v>
      </c>
      <c r="K13" s="77">
        <v>4200070</v>
      </c>
      <c r="L13" s="77">
        <f t="shared" si="2"/>
        <v>48160344</v>
      </c>
      <c r="M13" s="40">
        <f t="shared" si="3"/>
        <v>0.2703442548469934</v>
      </c>
      <c r="N13" s="104">
        <v>40030985</v>
      </c>
      <c r="O13" s="105">
        <v>7075692</v>
      </c>
      <c r="P13" s="106">
        <f t="shared" si="4"/>
        <v>47106677</v>
      </c>
      <c r="Q13" s="40">
        <f t="shared" si="5"/>
        <v>0.26442957907200587</v>
      </c>
      <c r="R13" s="104">
        <v>35508566</v>
      </c>
      <c r="S13" s="106">
        <v>1701460</v>
      </c>
      <c r="T13" s="106">
        <f t="shared" si="6"/>
        <v>37210026</v>
      </c>
      <c r="U13" s="40">
        <f t="shared" si="7"/>
        <v>0.2037206336720134</v>
      </c>
      <c r="V13" s="104">
        <v>33812039</v>
      </c>
      <c r="W13" s="106">
        <v>9137668</v>
      </c>
      <c r="X13" s="106">
        <f t="shared" si="8"/>
        <v>42949707</v>
      </c>
      <c r="Y13" s="40">
        <f t="shared" si="9"/>
        <v>0.23514473024198665</v>
      </c>
      <c r="Z13" s="76">
        <f t="shared" si="10"/>
        <v>153311864</v>
      </c>
      <c r="AA13" s="77">
        <f t="shared" si="11"/>
        <v>22114890</v>
      </c>
      <c r="AB13" s="77">
        <f t="shared" si="12"/>
        <v>175426754</v>
      </c>
      <c r="AC13" s="40">
        <f t="shared" si="13"/>
        <v>0.9604414006027411</v>
      </c>
      <c r="AD13" s="76">
        <v>25301886</v>
      </c>
      <c r="AE13" s="77">
        <v>9512438</v>
      </c>
      <c r="AF13" s="77">
        <f t="shared" si="14"/>
        <v>34814324</v>
      </c>
      <c r="AG13" s="40">
        <f t="shared" si="15"/>
        <v>0.9516260411625523</v>
      </c>
      <c r="AH13" s="40">
        <f t="shared" si="16"/>
        <v>0.233679189060227</v>
      </c>
      <c r="AI13" s="12">
        <v>154179215</v>
      </c>
      <c r="AJ13" s="12">
        <v>154179215</v>
      </c>
      <c r="AK13" s="12">
        <v>146720956</v>
      </c>
      <c r="AL13" s="12"/>
    </row>
    <row r="14" spans="1:38" s="13" customFormat="1" ht="12.75">
      <c r="A14" s="29" t="s">
        <v>97</v>
      </c>
      <c r="B14" s="59" t="s">
        <v>102</v>
      </c>
      <c r="C14" s="131" t="s">
        <v>103</v>
      </c>
      <c r="D14" s="76">
        <v>41841048</v>
      </c>
      <c r="E14" s="77">
        <v>11530000</v>
      </c>
      <c r="F14" s="78">
        <f t="shared" si="0"/>
        <v>53371048</v>
      </c>
      <c r="G14" s="76">
        <v>41841048</v>
      </c>
      <c r="H14" s="77">
        <v>11530000</v>
      </c>
      <c r="I14" s="79">
        <f t="shared" si="1"/>
        <v>53371048</v>
      </c>
      <c r="J14" s="76">
        <v>3185569</v>
      </c>
      <c r="K14" s="77">
        <v>1844033</v>
      </c>
      <c r="L14" s="77">
        <f t="shared" si="2"/>
        <v>5029602</v>
      </c>
      <c r="M14" s="40">
        <f t="shared" si="3"/>
        <v>0.09423839681769038</v>
      </c>
      <c r="N14" s="104">
        <v>2238484</v>
      </c>
      <c r="O14" s="105">
        <v>1084923</v>
      </c>
      <c r="P14" s="106">
        <f t="shared" si="4"/>
        <v>3323407</v>
      </c>
      <c r="Q14" s="40">
        <f t="shared" si="5"/>
        <v>0.062269847127603715</v>
      </c>
      <c r="R14" s="104">
        <v>20010847</v>
      </c>
      <c r="S14" s="106">
        <v>1578962</v>
      </c>
      <c r="T14" s="106">
        <f t="shared" si="6"/>
        <v>21589809</v>
      </c>
      <c r="U14" s="40">
        <f t="shared" si="7"/>
        <v>0.4045228604092616</v>
      </c>
      <c r="V14" s="104">
        <v>12029867</v>
      </c>
      <c r="W14" s="106">
        <v>2524124</v>
      </c>
      <c r="X14" s="106">
        <f t="shared" si="8"/>
        <v>14553991</v>
      </c>
      <c r="Y14" s="40">
        <f t="shared" si="9"/>
        <v>0.272694495337622</v>
      </c>
      <c r="Z14" s="76">
        <f t="shared" si="10"/>
        <v>37464767</v>
      </c>
      <c r="AA14" s="77">
        <f t="shared" si="11"/>
        <v>7032042</v>
      </c>
      <c r="AB14" s="77">
        <f t="shared" si="12"/>
        <v>44496809</v>
      </c>
      <c r="AC14" s="40">
        <f t="shared" si="13"/>
        <v>0.8337255996921776</v>
      </c>
      <c r="AD14" s="76">
        <v>6456367</v>
      </c>
      <c r="AE14" s="77">
        <v>4387516</v>
      </c>
      <c r="AF14" s="77">
        <f t="shared" si="14"/>
        <v>10843883</v>
      </c>
      <c r="AG14" s="40">
        <f t="shared" si="15"/>
        <v>1.0433449134849255</v>
      </c>
      <c r="AH14" s="40">
        <f t="shared" si="16"/>
        <v>0.34213832812471323</v>
      </c>
      <c r="AI14" s="12">
        <v>40468670</v>
      </c>
      <c r="AJ14" s="12">
        <v>40468670</v>
      </c>
      <c r="AK14" s="12">
        <v>42222781</v>
      </c>
      <c r="AL14" s="12"/>
    </row>
    <row r="15" spans="1:38" s="13" customFormat="1" ht="12.75">
      <c r="A15" s="29" t="s">
        <v>97</v>
      </c>
      <c r="B15" s="59" t="s">
        <v>104</v>
      </c>
      <c r="C15" s="131" t="s">
        <v>105</v>
      </c>
      <c r="D15" s="76">
        <v>296781040</v>
      </c>
      <c r="E15" s="77">
        <v>120897044</v>
      </c>
      <c r="F15" s="78">
        <f t="shared" si="0"/>
        <v>417678084</v>
      </c>
      <c r="G15" s="76">
        <v>227833070</v>
      </c>
      <c r="H15" s="77">
        <v>87976750</v>
      </c>
      <c r="I15" s="79">
        <f t="shared" si="1"/>
        <v>315809820</v>
      </c>
      <c r="J15" s="76">
        <v>88193398</v>
      </c>
      <c r="K15" s="77">
        <v>9322353</v>
      </c>
      <c r="L15" s="77">
        <f t="shared" si="2"/>
        <v>97515751</v>
      </c>
      <c r="M15" s="40">
        <f t="shared" si="3"/>
        <v>0.23347107434059192</v>
      </c>
      <c r="N15" s="104">
        <v>76851921</v>
      </c>
      <c r="O15" s="105">
        <v>8099051</v>
      </c>
      <c r="P15" s="106">
        <f t="shared" si="4"/>
        <v>84950972</v>
      </c>
      <c r="Q15" s="40">
        <f t="shared" si="5"/>
        <v>0.20338862692158874</v>
      </c>
      <c r="R15" s="104">
        <v>79516732</v>
      </c>
      <c r="S15" s="106">
        <v>7460636</v>
      </c>
      <c r="T15" s="106">
        <f t="shared" si="6"/>
        <v>86977368</v>
      </c>
      <c r="U15" s="40">
        <f t="shared" si="7"/>
        <v>0.27541058729586054</v>
      </c>
      <c r="V15" s="104">
        <v>31598828</v>
      </c>
      <c r="W15" s="106">
        <v>13186733</v>
      </c>
      <c r="X15" s="106">
        <f t="shared" si="8"/>
        <v>44785561</v>
      </c>
      <c r="Y15" s="40">
        <f t="shared" si="9"/>
        <v>0.14181180623199113</v>
      </c>
      <c r="Z15" s="76">
        <f t="shared" si="10"/>
        <v>276160879</v>
      </c>
      <c r="AA15" s="77">
        <f t="shared" si="11"/>
        <v>38068773</v>
      </c>
      <c r="AB15" s="77">
        <f t="shared" si="12"/>
        <v>314229652</v>
      </c>
      <c r="AC15" s="40">
        <f t="shared" si="13"/>
        <v>0.9949964570449392</v>
      </c>
      <c r="AD15" s="76">
        <v>44923309</v>
      </c>
      <c r="AE15" s="77">
        <v>18261116</v>
      </c>
      <c r="AF15" s="77">
        <f t="shared" si="14"/>
        <v>63184425</v>
      </c>
      <c r="AG15" s="40">
        <f t="shared" si="15"/>
        <v>0.8089912178114095</v>
      </c>
      <c r="AH15" s="40">
        <f t="shared" si="16"/>
        <v>-0.29119302739559627</v>
      </c>
      <c r="AI15" s="12">
        <v>364365325</v>
      </c>
      <c r="AJ15" s="12">
        <v>364365325</v>
      </c>
      <c r="AK15" s="12">
        <v>294768348</v>
      </c>
      <c r="AL15" s="12"/>
    </row>
    <row r="16" spans="1:38" s="13" customFormat="1" ht="12.75">
      <c r="A16" s="29" t="s">
        <v>97</v>
      </c>
      <c r="B16" s="59" t="s">
        <v>106</v>
      </c>
      <c r="C16" s="131" t="s">
        <v>107</v>
      </c>
      <c r="D16" s="76">
        <v>259280744</v>
      </c>
      <c r="E16" s="77">
        <v>34353148</v>
      </c>
      <c r="F16" s="78">
        <f t="shared" si="0"/>
        <v>293633892</v>
      </c>
      <c r="G16" s="76">
        <v>259280744</v>
      </c>
      <c r="H16" s="77">
        <v>34353148</v>
      </c>
      <c r="I16" s="79">
        <f t="shared" si="1"/>
        <v>293633892</v>
      </c>
      <c r="J16" s="76">
        <v>72318048</v>
      </c>
      <c r="K16" s="77">
        <v>3462453</v>
      </c>
      <c r="L16" s="77">
        <f t="shared" si="2"/>
        <v>75780501</v>
      </c>
      <c r="M16" s="40">
        <f t="shared" si="3"/>
        <v>0.25807818192867193</v>
      </c>
      <c r="N16" s="104">
        <v>72053770</v>
      </c>
      <c r="O16" s="105">
        <v>6646342</v>
      </c>
      <c r="P16" s="106">
        <f t="shared" si="4"/>
        <v>78700112</v>
      </c>
      <c r="Q16" s="40">
        <f t="shared" si="5"/>
        <v>0.2680212133005409</v>
      </c>
      <c r="R16" s="104">
        <v>51145511</v>
      </c>
      <c r="S16" s="106">
        <v>7557115</v>
      </c>
      <c r="T16" s="106">
        <f t="shared" si="6"/>
        <v>58702626</v>
      </c>
      <c r="U16" s="40">
        <f t="shared" si="7"/>
        <v>0.19991774655222702</v>
      </c>
      <c r="V16" s="104">
        <v>28411878</v>
      </c>
      <c r="W16" s="106">
        <v>8809851</v>
      </c>
      <c r="X16" s="106">
        <f t="shared" si="8"/>
        <v>37221729</v>
      </c>
      <c r="Y16" s="40">
        <f t="shared" si="9"/>
        <v>0.12676237319362302</v>
      </c>
      <c r="Z16" s="76">
        <f t="shared" si="10"/>
        <v>223929207</v>
      </c>
      <c r="AA16" s="77">
        <f t="shared" si="11"/>
        <v>26475761</v>
      </c>
      <c r="AB16" s="77">
        <f t="shared" si="12"/>
        <v>250404968</v>
      </c>
      <c r="AC16" s="40">
        <f t="shared" si="13"/>
        <v>0.8527795149750629</v>
      </c>
      <c r="AD16" s="76">
        <v>59875619</v>
      </c>
      <c r="AE16" s="77">
        <v>9811271</v>
      </c>
      <c r="AF16" s="77">
        <f t="shared" si="14"/>
        <v>69686890</v>
      </c>
      <c r="AG16" s="40">
        <f t="shared" si="15"/>
        <v>1.1908356394832864</v>
      </c>
      <c r="AH16" s="40">
        <f t="shared" si="16"/>
        <v>-0.46587185911152007</v>
      </c>
      <c r="AI16" s="12">
        <v>209409265</v>
      </c>
      <c r="AJ16" s="12">
        <v>209409265</v>
      </c>
      <c r="AK16" s="12">
        <v>249372016</v>
      </c>
      <c r="AL16" s="12"/>
    </row>
    <row r="17" spans="1:38" s="13" customFormat="1" ht="12.75">
      <c r="A17" s="29" t="s">
        <v>97</v>
      </c>
      <c r="B17" s="59" t="s">
        <v>108</v>
      </c>
      <c r="C17" s="131" t="s">
        <v>109</v>
      </c>
      <c r="D17" s="76">
        <v>111031835</v>
      </c>
      <c r="E17" s="77">
        <v>22827305</v>
      </c>
      <c r="F17" s="78">
        <f t="shared" si="0"/>
        <v>133859140</v>
      </c>
      <c r="G17" s="76">
        <v>111031835</v>
      </c>
      <c r="H17" s="77">
        <v>22827305</v>
      </c>
      <c r="I17" s="79">
        <f t="shared" si="1"/>
        <v>133859140</v>
      </c>
      <c r="J17" s="76">
        <v>26808375</v>
      </c>
      <c r="K17" s="77">
        <v>2364415</v>
      </c>
      <c r="L17" s="77">
        <f t="shared" si="2"/>
        <v>29172790</v>
      </c>
      <c r="M17" s="40">
        <f t="shared" si="3"/>
        <v>0.2179364815880335</v>
      </c>
      <c r="N17" s="104">
        <v>12312806</v>
      </c>
      <c r="O17" s="105">
        <v>4707350</v>
      </c>
      <c r="P17" s="106">
        <f t="shared" si="4"/>
        <v>17020156</v>
      </c>
      <c r="Q17" s="40">
        <f t="shared" si="5"/>
        <v>0.1271497486088735</v>
      </c>
      <c r="R17" s="104">
        <v>22222028</v>
      </c>
      <c r="S17" s="106">
        <v>2631193</v>
      </c>
      <c r="T17" s="106">
        <f t="shared" si="6"/>
        <v>24853221</v>
      </c>
      <c r="U17" s="40">
        <f t="shared" si="7"/>
        <v>0.1856669705184121</v>
      </c>
      <c r="V17" s="104">
        <v>17041126</v>
      </c>
      <c r="W17" s="106">
        <v>6426263</v>
      </c>
      <c r="X17" s="106">
        <f t="shared" si="8"/>
        <v>23467389</v>
      </c>
      <c r="Y17" s="40">
        <f t="shared" si="9"/>
        <v>0.17531405774756958</v>
      </c>
      <c r="Z17" s="76">
        <f t="shared" si="10"/>
        <v>78384335</v>
      </c>
      <c r="AA17" s="77">
        <f t="shared" si="11"/>
        <v>16129221</v>
      </c>
      <c r="AB17" s="77">
        <f t="shared" si="12"/>
        <v>94513556</v>
      </c>
      <c r="AC17" s="40">
        <f t="shared" si="13"/>
        <v>0.7060672584628886</v>
      </c>
      <c r="AD17" s="76">
        <v>20382261</v>
      </c>
      <c r="AE17" s="77">
        <v>5972234</v>
      </c>
      <c r="AF17" s="77">
        <f t="shared" si="14"/>
        <v>26354495</v>
      </c>
      <c r="AG17" s="40">
        <f t="shared" si="15"/>
        <v>0.9500340127504863</v>
      </c>
      <c r="AH17" s="40">
        <f t="shared" si="16"/>
        <v>-0.10954890237889214</v>
      </c>
      <c r="AI17" s="12">
        <v>103080461</v>
      </c>
      <c r="AJ17" s="12">
        <v>103080461</v>
      </c>
      <c r="AK17" s="12">
        <v>97929944</v>
      </c>
      <c r="AL17" s="12"/>
    </row>
    <row r="18" spans="1:38" s="13" customFormat="1" ht="12.75">
      <c r="A18" s="29" t="s">
        <v>97</v>
      </c>
      <c r="B18" s="59" t="s">
        <v>110</v>
      </c>
      <c r="C18" s="131" t="s">
        <v>111</v>
      </c>
      <c r="D18" s="76">
        <v>44468582</v>
      </c>
      <c r="E18" s="77">
        <v>0</v>
      </c>
      <c r="F18" s="78">
        <f t="shared" si="0"/>
        <v>44468582</v>
      </c>
      <c r="G18" s="76">
        <v>44468582</v>
      </c>
      <c r="H18" s="77">
        <v>0</v>
      </c>
      <c r="I18" s="79">
        <f t="shared" si="1"/>
        <v>44468582</v>
      </c>
      <c r="J18" s="76">
        <v>4553508</v>
      </c>
      <c r="K18" s="77">
        <v>2693035</v>
      </c>
      <c r="L18" s="77">
        <f t="shared" si="2"/>
        <v>7246543</v>
      </c>
      <c r="M18" s="40">
        <f t="shared" si="3"/>
        <v>0.16295871543644005</v>
      </c>
      <c r="N18" s="104">
        <v>4186581</v>
      </c>
      <c r="O18" s="105">
        <v>2452512</v>
      </c>
      <c r="P18" s="106">
        <f t="shared" si="4"/>
        <v>6639093</v>
      </c>
      <c r="Q18" s="40">
        <f t="shared" si="5"/>
        <v>0.14929850922613183</v>
      </c>
      <c r="R18" s="104">
        <v>3047137</v>
      </c>
      <c r="S18" s="106">
        <v>825305</v>
      </c>
      <c r="T18" s="106">
        <f t="shared" si="6"/>
        <v>3872442</v>
      </c>
      <c r="U18" s="40">
        <f t="shared" si="7"/>
        <v>0.08708265084773785</v>
      </c>
      <c r="V18" s="104">
        <v>5477877</v>
      </c>
      <c r="W18" s="106">
        <v>2289958</v>
      </c>
      <c r="X18" s="106">
        <f t="shared" si="8"/>
        <v>7767835</v>
      </c>
      <c r="Y18" s="40">
        <f t="shared" si="9"/>
        <v>0.17468141889480532</v>
      </c>
      <c r="Z18" s="76">
        <f t="shared" si="10"/>
        <v>17265103</v>
      </c>
      <c r="AA18" s="77">
        <f t="shared" si="11"/>
        <v>8260810</v>
      </c>
      <c r="AB18" s="77">
        <f t="shared" si="12"/>
        <v>25525913</v>
      </c>
      <c r="AC18" s="40">
        <f t="shared" si="13"/>
        <v>0.5740212944051151</v>
      </c>
      <c r="AD18" s="76">
        <v>3670274</v>
      </c>
      <c r="AE18" s="77">
        <v>143563</v>
      </c>
      <c r="AF18" s="77">
        <f t="shared" si="14"/>
        <v>3813837</v>
      </c>
      <c r="AG18" s="40">
        <f t="shared" si="15"/>
        <v>0.7714597236111095</v>
      </c>
      <c r="AH18" s="40">
        <f t="shared" si="16"/>
        <v>1.0367506529513455</v>
      </c>
      <c r="AI18" s="12">
        <v>42999051</v>
      </c>
      <c r="AJ18" s="12">
        <v>42999051</v>
      </c>
      <c r="AK18" s="12">
        <v>33172036</v>
      </c>
      <c r="AL18" s="12"/>
    </row>
    <row r="19" spans="1:38" s="13" customFormat="1" ht="12.75">
      <c r="A19" s="29" t="s">
        <v>97</v>
      </c>
      <c r="B19" s="59" t="s">
        <v>112</v>
      </c>
      <c r="C19" s="131" t="s">
        <v>113</v>
      </c>
      <c r="D19" s="76">
        <v>521253373</v>
      </c>
      <c r="E19" s="77">
        <v>38151900</v>
      </c>
      <c r="F19" s="78">
        <f t="shared" si="0"/>
        <v>559405273</v>
      </c>
      <c r="G19" s="76">
        <v>468713617</v>
      </c>
      <c r="H19" s="77">
        <v>28551900</v>
      </c>
      <c r="I19" s="79">
        <f t="shared" si="1"/>
        <v>497265517</v>
      </c>
      <c r="J19" s="76">
        <v>75819737</v>
      </c>
      <c r="K19" s="77">
        <v>22800</v>
      </c>
      <c r="L19" s="77">
        <f t="shared" si="2"/>
        <v>75842537</v>
      </c>
      <c r="M19" s="40">
        <f t="shared" si="3"/>
        <v>0.13557708634612745</v>
      </c>
      <c r="N19" s="104">
        <v>69327312</v>
      </c>
      <c r="O19" s="105">
        <v>7995683</v>
      </c>
      <c r="P19" s="106">
        <f t="shared" si="4"/>
        <v>77322995</v>
      </c>
      <c r="Q19" s="40">
        <f t="shared" si="5"/>
        <v>0.13822357194691656</v>
      </c>
      <c r="R19" s="104">
        <v>87147144</v>
      </c>
      <c r="S19" s="106">
        <v>5096178</v>
      </c>
      <c r="T19" s="106">
        <f t="shared" si="6"/>
        <v>92243322</v>
      </c>
      <c r="U19" s="40">
        <f t="shared" si="7"/>
        <v>0.18550114344646987</v>
      </c>
      <c r="V19" s="104">
        <v>83031823</v>
      </c>
      <c r="W19" s="106">
        <v>9022689</v>
      </c>
      <c r="X19" s="106">
        <f t="shared" si="8"/>
        <v>92054512</v>
      </c>
      <c r="Y19" s="40">
        <f t="shared" si="9"/>
        <v>0.18512144689896123</v>
      </c>
      <c r="Z19" s="76">
        <f t="shared" si="10"/>
        <v>315326016</v>
      </c>
      <c r="AA19" s="77">
        <f t="shared" si="11"/>
        <v>22137350</v>
      </c>
      <c r="AB19" s="77">
        <f t="shared" si="12"/>
        <v>337463366</v>
      </c>
      <c r="AC19" s="40">
        <f t="shared" si="13"/>
        <v>0.6786381811389508</v>
      </c>
      <c r="AD19" s="76">
        <v>59677605</v>
      </c>
      <c r="AE19" s="77">
        <v>4944861</v>
      </c>
      <c r="AF19" s="77">
        <f t="shared" si="14"/>
        <v>64622466</v>
      </c>
      <c r="AG19" s="40">
        <f t="shared" si="15"/>
        <v>0.8202621980185605</v>
      </c>
      <c r="AH19" s="40">
        <f t="shared" si="16"/>
        <v>0.42449704720336734</v>
      </c>
      <c r="AI19" s="12">
        <v>487390716</v>
      </c>
      <c r="AJ19" s="12">
        <v>487390716</v>
      </c>
      <c r="AK19" s="12">
        <v>399788180</v>
      </c>
      <c r="AL19" s="12"/>
    </row>
    <row r="20" spans="1:38" s="13" customFormat="1" ht="12.75">
      <c r="A20" s="29" t="s">
        <v>97</v>
      </c>
      <c r="B20" s="59" t="s">
        <v>114</v>
      </c>
      <c r="C20" s="131" t="s">
        <v>115</v>
      </c>
      <c r="D20" s="76">
        <v>0</v>
      </c>
      <c r="E20" s="77">
        <v>20245086</v>
      </c>
      <c r="F20" s="78">
        <f t="shared" si="0"/>
        <v>20245086</v>
      </c>
      <c r="G20" s="76">
        <v>136388559</v>
      </c>
      <c r="H20" s="77">
        <v>16712713</v>
      </c>
      <c r="I20" s="79">
        <f t="shared" si="1"/>
        <v>153101272</v>
      </c>
      <c r="J20" s="76">
        <v>23740915</v>
      </c>
      <c r="K20" s="77">
        <v>531922</v>
      </c>
      <c r="L20" s="77">
        <f t="shared" si="2"/>
        <v>24272837</v>
      </c>
      <c r="M20" s="40">
        <f t="shared" si="3"/>
        <v>1.1989495623777542</v>
      </c>
      <c r="N20" s="104">
        <v>11535913</v>
      </c>
      <c r="O20" s="105">
        <v>2760803</v>
      </c>
      <c r="P20" s="106">
        <f t="shared" si="4"/>
        <v>14296716</v>
      </c>
      <c r="Q20" s="40">
        <f t="shared" si="5"/>
        <v>0.7061820335067976</v>
      </c>
      <c r="R20" s="104">
        <v>28140327</v>
      </c>
      <c r="S20" s="106">
        <v>279439</v>
      </c>
      <c r="T20" s="106">
        <f t="shared" si="6"/>
        <v>28419766</v>
      </c>
      <c r="U20" s="40">
        <f t="shared" si="7"/>
        <v>0.18562723633021155</v>
      </c>
      <c r="V20" s="104">
        <v>14859082</v>
      </c>
      <c r="W20" s="106">
        <v>1430992</v>
      </c>
      <c r="X20" s="106">
        <f t="shared" si="8"/>
        <v>16290074</v>
      </c>
      <c r="Y20" s="40">
        <f t="shared" si="9"/>
        <v>0.10640064440483551</v>
      </c>
      <c r="Z20" s="76">
        <f t="shared" si="10"/>
        <v>78276237</v>
      </c>
      <c r="AA20" s="77">
        <f t="shared" si="11"/>
        <v>5003156</v>
      </c>
      <c r="AB20" s="77">
        <f t="shared" si="12"/>
        <v>83279393</v>
      </c>
      <c r="AC20" s="40">
        <f t="shared" si="13"/>
        <v>0.5439497132329508</v>
      </c>
      <c r="AD20" s="76">
        <v>9437053</v>
      </c>
      <c r="AE20" s="77">
        <v>0</v>
      </c>
      <c r="AF20" s="77">
        <f t="shared" si="14"/>
        <v>9437053</v>
      </c>
      <c r="AG20" s="40">
        <f t="shared" si="15"/>
        <v>0.06882631805027643</v>
      </c>
      <c r="AH20" s="40">
        <f t="shared" si="16"/>
        <v>0.726182315602127</v>
      </c>
      <c r="AI20" s="12">
        <v>188368118</v>
      </c>
      <c r="AJ20" s="12">
        <v>188368118</v>
      </c>
      <c r="AK20" s="12">
        <v>12964684</v>
      </c>
      <c r="AL20" s="12"/>
    </row>
    <row r="21" spans="1:38" s="13" customFormat="1" ht="12.75">
      <c r="A21" s="29" t="s">
        <v>116</v>
      </c>
      <c r="B21" s="59" t="s">
        <v>117</v>
      </c>
      <c r="C21" s="131" t="s">
        <v>118</v>
      </c>
      <c r="D21" s="76">
        <v>191777934</v>
      </c>
      <c r="E21" s="77">
        <v>6552000</v>
      </c>
      <c r="F21" s="78">
        <f t="shared" si="0"/>
        <v>198329934</v>
      </c>
      <c r="G21" s="76">
        <v>189620000</v>
      </c>
      <c r="H21" s="77">
        <v>7656217</v>
      </c>
      <c r="I21" s="79">
        <f t="shared" si="1"/>
        <v>197276217</v>
      </c>
      <c r="J21" s="76">
        <v>13862337</v>
      </c>
      <c r="K21" s="77">
        <v>592978</v>
      </c>
      <c r="L21" s="77">
        <f t="shared" si="2"/>
        <v>14455315</v>
      </c>
      <c r="M21" s="40">
        <f t="shared" si="3"/>
        <v>0.07288519039188507</v>
      </c>
      <c r="N21" s="104">
        <v>44340140</v>
      </c>
      <c r="O21" s="105">
        <v>37438</v>
      </c>
      <c r="P21" s="106">
        <f t="shared" si="4"/>
        <v>44377578</v>
      </c>
      <c r="Q21" s="40">
        <f t="shared" si="5"/>
        <v>0.22375632918831104</v>
      </c>
      <c r="R21" s="104">
        <v>24130483</v>
      </c>
      <c r="S21" s="106">
        <v>110488</v>
      </c>
      <c r="T21" s="106">
        <f t="shared" si="6"/>
        <v>24240971</v>
      </c>
      <c r="U21" s="40">
        <f t="shared" si="7"/>
        <v>0.12287832445611019</v>
      </c>
      <c r="V21" s="104">
        <v>9646702</v>
      </c>
      <c r="W21" s="106">
        <v>680882</v>
      </c>
      <c r="X21" s="106">
        <f t="shared" si="8"/>
        <v>10327584</v>
      </c>
      <c r="Y21" s="40">
        <f t="shared" si="9"/>
        <v>0.05235088221506194</v>
      </c>
      <c r="Z21" s="76">
        <f t="shared" si="10"/>
        <v>91979662</v>
      </c>
      <c r="AA21" s="77">
        <f t="shared" si="11"/>
        <v>1421786</v>
      </c>
      <c r="AB21" s="77">
        <f t="shared" si="12"/>
        <v>93401448</v>
      </c>
      <c r="AC21" s="40">
        <f t="shared" si="13"/>
        <v>0.473455185933538</v>
      </c>
      <c r="AD21" s="76">
        <v>18643333</v>
      </c>
      <c r="AE21" s="77">
        <v>908270</v>
      </c>
      <c r="AF21" s="77">
        <f t="shared" si="14"/>
        <v>19551603</v>
      </c>
      <c r="AG21" s="40">
        <f t="shared" si="15"/>
        <v>0.9664284581938276</v>
      </c>
      <c r="AH21" s="40">
        <f t="shared" si="16"/>
        <v>-0.47177814524977824</v>
      </c>
      <c r="AI21" s="12">
        <v>285618000</v>
      </c>
      <c r="AJ21" s="12">
        <v>314151434</v>
      </c>
      <c r="AK21" s="12">
        <v>303604886</v>
      </c>
      <c r="AL21" s="12"/>
    </row>
    <row r="22" spans="1:38" s="55" customFormat="1" ht="12.75">
      <c r="A22" s="60"/>
      <c r="B22" s="61" t="s">
        <v>119</v>
      </c>
      <c r="C22" s="135"/>
      <c r="D22" s="80">
        <f>SUM(D12:D21)</f>
        <v>1790042571</v>
      </c>
      <c r="E22" s="81">
        <f>SUM(E12:E21)</f>
        <v>276520612</v>
      </c>
      <c r="F22" s="82">
        <f t="shared" si="0"/>
        <v>2066563183</v>
      </c>
      <c r="G22" s="80">
        <f>SUM(G12:G21)</f>
        <v>1805019217</v>
      </c>
      <c r="H22" s="81">
        <f>SUM(H12:H21)</f>
        <v>233846128</v>
      </c>
      <c r="I22" s="82">
        <f t="shared" si="1"/>
        <v>2038865345</v>
      </c>
      <c r="J22" s="80">
        <f>SUM(J12:J21)</f>
        <v>409444636</v>
      </c>
      <c r="K22" s="81">
        <f>SUM(K12:K21)</f>
        <v>28603705</v>
      </c>
      <c r="L22" s="81">
        <f t="shared" si="2"/>
        <v>438048341</v>
      </c>
      <c r="M22" s="44">
        <f t="shared" si="3"/>
        <v>0.21196948857091877</v>
      </c>
      <c r="N22" s="110">
        <f>SUM(N12:N21)</f>
        <v>354105848</v>
      </c>
      <c r="O22" s="111">
        <f>SUM(O12:O21)</f>
        <v>41560379</v>
      </c>
      <c r="P22" s="112">
        <f t="shared" si="4"/>
        <v>395666227</v>
      </c>
      <c r="Q22" s="44">
        <f t="shared" si="5"/>
        <v>0.19146098713789</v>
      </c>
      <c r="R22" s="110">
        <f>SUM(R12:R21)</f>
        <v>392428045</v>
      </c>
      <c r="S22" s="112">
        <f>SUM(S12:S21)</f>
        <v>27747991</v>
      </c>
      <c r="T22" s="112">
        <f t="shared" si="6"/>
        <v>420176036</v>
      </c>
      <c r="U22" s="44">
        <f t="shared" si="7"/>
        <v>0.20608326931958323</v>
      </c>
      <c r="V22" s="110">
        <f>SUM(V12:V21)</f>
        <v>252072112</v>
      </c>
      <c r="W22" s="112">
        <f>SUM(W12:W21)</f>
        <v>55992548</v>
      </c>
      <c r="X22" s="112">
        <f t="shared" si="8"/>
        <v>308064660</v>
      </c>
      <c r="Y22" s="44">
        <f t="shared" si="9"/>
        <v>0.15109612842038864</v>
      </c>
      <c r="Z22" s="80">
        <f t="shared" si="10"/>
        <v>1408050641</v>
      </c>
      <c r="AA22" s="81">
        <f t="shared" si="11"/>
        <v>153904623</v>
      </c>
      <c r="AB22" s="81">
        <f t="shared" si="12"/>
        <v>1561955264</v>
      </c>
      <c r="AC22" s="44">
        <f t="shared" si="13"/>
        <v>0.7660904472335323</v>
      </c>
      <c r="AD22" s="80">
        <f>SUM(AD12:AD21)</f>
        <v>274643304</v>
      </c>
      <c r="AE22" s="81">
        <f>SUM(AE12:AE21)</f>
        <v>56576358</v>
      </c>
      <c r="AF22" s="81">
        <f t="shared" si="14"/>
        <v>331219662</v>
      </c>
      <c r="AG22" s="44">
        <f t="shared" si="15"/>
        <v>0.8431128302251841</v>
      </c>
      <c r="AH22" s="44">
        <f t="shared" si="16"/>
        <v>-0.06990829548035704</v>
      </c>
      <c r="AI22" s="62">
        <f>SUM(AI12:AI21)</f>
        <v>1995807844</v>
      </c>
      <c r="AJ22" s="62">
        <f>SUM(AJ12:AJ21)</f>
        <v>2037317586</v>
      </c>
      <c r="AK22" s="62">
        <f>SUM(AK12:AK21)</f>
        <v>1717688596</v>
      </c>
      <c r="AL22" s="62"/>
    </row>
    <row r="23" spans="1:38" s="13" customFormat="1" ht="12.75">
      <c r="A23" s="29" t="s">
        <v>97</v>
      </c>
      <c r="B23" s="59" t="s">
        <v>120</v>
      </c>
      <c r="C23" s="131" t="s">
        <v>121</v>
      </c>
      <c r="D23" s="76">
        <v>181717999</v>
      </c>
      <c r="E23" s="77">
        <v>56447875</v>
      </c>
      <c r="F23" s="78">
        <f t="shared" si="0"/>
        <v>238165874</v>
      </c>
      <c r="G23" s="76">
        <v>181717999</v>
      </c>
      <c r="H23" s="77">
        <v>56447875</v>
      </c>
      <c r="I23" s="79">
        <f t="shared" si="1"/>
        <v>238165874</v>
      </c>
      <c r="J23" s="76">
        <v>86752871</v>
      </c>
      <c r="K23" s="77">
        <v>16307633</v>
      </c>
      <c r="L23" s="77">
        <f t="shared" si="2"/>
        <v>103060504</v>
      </c>
      <c r="M23" s="40">
        <f t="shared" si="3"/>
        <v>0.43272573970862005</v>
      </c>
      <c r="N23" s="104">
        <v>307333</v>
      </c>
      <c r="O23" s="105">
        <v>8040641</v>
      </c>
      <c r="P23" s="106">
        <f t="shared" si="4"/>
        <v>8347974</v>
      </c>
      <c r="Q23" s="40">
        <f t="shared" si="5"/>
        <v>0.0350510921644467</v>
      </c>
      <c r="R23" s="104">
        <v>31762048</v>
      </c>
      <c r="S23" s="106">
        <v>3102648</v>
      </c>
      <c r="T23" s="106">
        <f t="shared" si="6"/>
        <v>34864696</v>
      </c>
      <c r="U23" s="40">
        <f t="shared" si="7"/>
        <v>0.1463882940676883</v>
      </c>
      <c r="V23" s="104">
        <v>5125494</v>
      </c>
      <c r="W23" s="106">
        <v>685136</v>
      </c>
      <c r="X23" s="106">
        <f t="shared" si="8"/>
        <v>5810630</v>
      </c>
      <c r="Y23" s="40">
        <f t="shared" si="9"/>
        <v>0.024397408001450283</v>
      </c>
      <c r="Z23" s="76">
        <f t="shared" si="10"/>
        <v>123947746</v>
      </c>
      <c r="AA23" s="77">
        <f t="shared" si="11"/>
        <v>28136058</v>
      </c>
      <c r="AB23" s="77">
        <f t="shared" si="12"/>
        <v>152083804</v>
      </c>
      <c r="AC23" s="40">
        <f t="shared" si="13"/>
        <v>0.6385625339422053</v>
      </c>
      <c r="AD23" s="76">
        <v>24800630</v>
      </c>
      <c r="AE23" s="77">
        <v>4313651</v>
      </c>
      <c r="AF23" s="77">
        <f t="shared" si="14"/>
        <v>29114281</v>
      </c>
      <c r="AG23" s="40">
        <f t="shared" si="15"/>
        <v>1.2471096174245226</v>
      </c>
      <c r="AH23" s="40">
        <f t="shared" si="16"/>
        <v>-0.8004199382426789</v>
      </c>
      <c r="AI23" s="12">
        <v>171670700</v>
      </c>
      <c r="AJ23" s="12">
        <v>171670700</v>
      </c>
      <c r="AK23" s="12">
        <v>214092181</v>
      </c>
      <c r="AL23" s="12"/>
    </row>
    <row r="24" spans="1:38" s="13" customFormat="1" ht="12.75">
      <c r="A24" s="29" t="s">
        <v>97</v>
      </c>
      <c r="B24" s="59" t="s">
        <v>122</v>
      </c>
      <c r="C24" s="131" t="s">
        <v>123</v>
      </c>
      <c r="D24" s="76">
        <v>216960816</v>
      </c>
      <c r="E24" s="77">
        <v>65164647</v>
      </c>
      <c r="F24" s="78">
        <f t="shared" si="0"/>
        <v>282125463</v>
      </c>
      <c r="G24" s="76">
        <v>247634792</v>
      </c>
      <c r="H24" s="77">
        <v>82520692</v>
      </c>
      <c r="I24" s="79">
        <f t="shared" si="1"/>
        <v>330155484</v>
      </c>
      <c r="J24" s="76">
        <v>60857833</v>
      </c>
      <c r="K24" s="77">
        <v>219137</v>
      </c>
      <c r="L24" s="77">
        <f t="shared" si="2"/>
        <v>61076970</v>
      </c>
      <c r="M24" s="40">
        <f t="shared" si="3"/>
        <v>0.21648868326358758</v>
      </c>
      <c r="N24" s="104">
        <v>48255555</v>
      </c>
      <c r="O24" s="105">
        <v>1589498</v>
      </c>
      <c r="P24" s="106">
        <f t="shared" si="4"/>
        <v>49845053</v>
      </c>
      <c r="Q24" s="40">
        <f t="shared" si="5"/>
        <v>0.17667690278633233</v>
      </c>
      <c r="R24" s="104">
        <v>37611215</v>
      </c>
      <c r="S24" s="106">
        <v>3286903</v>
      </c>
      <c r="T24" s="106">
        <f t="shared" si="6"/>
        <v>40898118</v>
      </c>
      <c r="U24" s="40">
        <f t="shared" si="7"/>
        <v>0.1238753253603384</v>
      </c>
      <c r="V24" s="104">
        <v>56783138</v>
      </c>
      <c r="W24" s="106">
        <v>3512978</v>
      </c>
      <c r="X24" s="106">
        <f t="shared" si="8"/>
        <v>60296116</v>
      </c>
      <c r="Y24" s="40">
        <f t="shared" si="9"/>
        <v>0.18262945467233252</v>
      </c>
      <c r="Z24" s="76">
        <f t="shared" si="10"/>
        <v>203507741</v>
      </c>
      <c r="AA24" s="77">
        <f t="shared" si="11"/>
        <v>8608516</v>
      </c>
      <c r="AB24" s="77">
        <f t="shared" si="12"/>
        <v>212116257</v>
      </c>
      <c r="AC24" s="40">
        <f t="shared" si="13"/>
        <v>0.6424738260594817</v>
      </c>
      <c r="AD24" s="76">
        <v>3655474</v>
      </c>
      <c r="AE24" s="77">
        <v>7253843</v>
      </c>
      <c r="AF24" s="77">
        <f t="shared" si="14"/>
        <v>10909317</v>
      </c>
      <c r="AG24" s="40">
        <f t="shared" si="15"/>
        <v>1.2892023593077913</v>
      </c>
      <c r="AH24" s="40">
        <f t="shared" si="16"/>
        <v>4.527029418981958</v>
      </c>
      <c r="AI24" s="12">
        <v>184919934</v>
      </c>
      <c r="AJ24" s="12">
        <v>135609606</v>
      </c>
      <c r="AK24" s="12">
        <v>174828224</v>
      </c>
      <c r="AL24" s="12"/>
    </row>
    <row r="25" spans="1:38" s="13" customFormat="1" ht="12.75">
      <c r="A25" s="29" t="s">
        <v>97</v>
      </c>
      <c r="B25" s="59" t="s">
        <v>124</v>
      </c>
      <c r="C25" s="131" t="s">
        <v>125</v>
      </c>
      <c r="D25" s="76">
        <v>60270176</v>
      </c>
      <c r="E25" s="77">
        <v>0</v>
      </c>
      <c r="F25" s="78">
        <f t="shared" si="0"/>
        <v>60270176</v>
      </c>
      <c r="G25" s="76">
        <v>78444624</v>
      </c>
      <c r="H25" s="77">
        <v>18912184</v>
      </c>
      <c r="I25" s="79">
        <f t="shared" si="1"/>
        <v>97356808</v>
      </c>
      <c r="J25" s="76">
        <v>6866802</v>
      </c>
      <c r="K25" s="77">
        <v>400290</v>
      </c>
      <c r="L25" s="77">
        <f t="shared" si="2"/>
        <v>7267092</v>
      </c>
      <c r="M25" s="40">
        <f t="shared" si="3"/>
        <v>0.12057525765313842</v>
      </c>
      <c r="N25" s="104">
        <v>7019046</v>
      </c>
      <c r="O25" s="105">
        <v>1474400</v>
      </c>
      <c r="P25" s="106">
        <f t="shared" si="4"/>
        <v>8493446</v>
      </c>
      <c r="Q25" s="40">
        <f t="shared" si="5"/>
        <v>0.14092286705782972</v>
      </c>
      <c r="R25" s="104">
        <v>6849565</v>
      </c>
      <c r="S25" s="106">
        <v>472163</v>
      </c>
      <c r="T25" s="106">
        <f t="shared" si="6"/>
        <v>7321728</v>
      </c>
      <c r="U25" s="40">
        <f t="shared" si="7"/>
        <v>0.07520509505611564</v>
      </c>
      <c r="V25" s="104">
        <v>6252878</v>
      </c>
      <c r="W25" s="106">
        <v>748436</v>
      </c>
      <c r="X25" s="106">
        <f t="shared" si="8"/>
        <v>7001314</v>
      </c>
      <c r="Y25" s="40">
        <f t="shared" si="9"/>
        <v>0.07191396414722225</v>
      </c>
      <c r="Z25" s="76">
        <f t="shared" si="10"/>
        <v>26988291</v>
      </c>
      <c r="AA25" s="77">
        <f t="shared" si="11"/>
        <v>3095289</v>
      </c>
      <c r="AB25" s="77">
        <f t="shared" si="12"/>
        <v>30083580</v>
      </c>
      <c r="AC25" s="40">
        <f t="shared" si="13"/>
        <v>0.30900335187653233</v>
      </c>
      <c r="AD25" s="76">
        <v>4502400</v>
      </c>
      <c r="AE25" s="77">
        <v>1642306</v>
      </c>
      <c r="AF25" s="77">
        <f t="shared" si="14"/>
        <v>6144706</v>
      </c>
      <c r="AG25" s="40">
        <f t="shared" si="15"/>
        <v>1.1102357358342079</v>
      </c>
      <c r="AH25" s="40">
        <f t="shared" si="16"/>
        <v>0.13940585603281908</v>
      </c>
      <c r="AI25" s="12">
        <v>60992000</v>
      </c>
      <c r="AJ25" s="12">
        <v>60992000</v>
      </c>
      <c r="AK25" s="12">
        <v>67715498</v>
      </c>
      <c r="AL25" s="12"/>
    </row>
    <row r="26" spans="1:38" s="13" customFormat="1" ht="12.75">
      <c r="A26" s="29" t="s">
        <v>97</v>
      </c>
      <c r="B26" s="59" t="s">
        <v>126</v>
      </c>
      <c r="C26" s="131" t="s">
        <v>127</v>
      </c>
      <c r="D26" s="76">
        <v>0</v>
      </c>
      <c r="E26" s="77">
        <v>0</v>
      </c>
      <c r="F26" s="78">
        <f t="shared" si="0"/>
        <v>0</v>
      </c>
      <c r="G26" s="76">
        <v>0</v>
      </c>
      <c r="H26" s="77">
        <v>0</v>
      </c>
      <c r="I26" s="79">
        <f t="shared" si="1"/>
        <v>0</v>
      </c>
      <c r="J26" s="76">
        <v>51975505</v>
      </c>
      <c r="K26" s="77">
        <v>1039857</v>
      </c>
      <c r="L26" s="77">
        <f t="shared" si="2"/>
        <v>53015362</v>
      </c>
      <c r="M26" s="40">
        <f t="shared" si="3"/>
        <v>0</v>
      </c>
      <c r="N26" s="104">
        <v>10122988</v>
      </c>
      <c r="O26" s="105">
        <v>3105605</v>
      </c>
      <c r="P26" s="106">
        <f t="shared" si="4"/>
        <v>13228593</v>
      </c>
      <c r="Q26" s="40">
        <f t="shared" si="5"/>
        <v>0</v>
      </c>
      <c r="R26" s="104">
        <v>33743605</v>
      </c>
      <c r="S26" s="106">
        <v>4743114</v>
      </c>
      <c r="T26" s="106">
        <f t="shared" si="6"/>
        <v>38486719</v>
      </c>
      <c r="U26" s="40">
        <f t="shared" si="7"/>
        <v>0</v>
      </c>
      <c r="V26" s="104">
        <v>10772717</v>
      </c>
      <c r="W26" s="106">
        <v>8446751</v>
      </c>
      <c r="X26" s="106">
        <f t="shared" si="8"/>
        <v>19219468</v>
      </c>
      <c r="Y26" s="40">
        <f t="shared" si="9"/>
        <v>0</v>
      </c>
      <c r="Z26" s="76">
        <f t="shared" si="10"/>
        <v>106614815</v>
      </c>
      <c r="AA26" s="77">
        <f t="shared" si="11"/>
        <v>17335327</v>
      </c>
      <c r="AB26" s="77">
        <f t="shared" si="12"/>
        <v>123950142</v>
      </c>
      <c r="AC26" s="40">
        <f t="shared" si="13"/>
        <v>0</v>
      </c>
      <c r="AD26" s="76">
        <v>9887477</v>
      </c>
      <c r="AE26" s="77">
        <v>4456098</v>
      </c>
      <c r="AF26" s="77">
        <f t="shared" si="14"/>
        <v>14343575</v>
      </c>
      <c r="AG26" s="40">
        <f t="shared" si="15"/>
        <v>1.0655830441903116</v>
      </c>
      <c r="AH26" s="40">
        <f t="shared" si="16"/>
        <v>0.33993568548984476</v>
      </c>
      <c r="AI26" s="12">
        <v>120144118</v>
      </c>
      <c r="AJ26" s="12">
        <v>120144118</v>
      </c>
      <c r="AK26" s="12">
        <v>128023535</v>
      </c>
      <c r="AL26" s="12"/>
    </row>
    <row r="27" spans="1:38" s="13" customFormat="1" ht="12.75">
      <c r="A27" s="29" t="s">
        <v>97</v>
      </c>
      <c r="B27" s="59" t="s">
        <v>128</v>
      </c>
      <c r="C27" s="131" t="s">
        <v>129</v>
      </c>
      <c r="D27" s="76">
        <v>0</v>
      </c>
      <c r="E27" s="77">
        <v>23961107</v>
      </c>
      <c r="F27" s="78">
        <f t="shared" si="0"/>
        <v>23961107</v>
      </c>
      <c r="G27" s="76">
        <v>0</v>
      </c>
      <c r="H27" s="77">
        <v>23961107</v>
      </c>
      <c r="I27" s="79">
        <f t="shared" si="1"/>
        <v>23961107</v>
      </c>
      <c r="J27" s="76">
        <v>37839592</v>
      </c>
      <c r="K27" s="77">
        <v>6085347</v>
      </c>
      <c r="L27" s="77">
        <f t="shared" si="2"/>
        <v>43924939</v>
      </c>
      <c r="M27" s="40">
        <f t="shared" si="3"/>
        <v>1.8331765306168868</v>
      </c>
      <c r="N27" s="104">
        <v>19930506</v>
      </c>
      <c r="O27" s="105">
        <v>4837806</v>
      </c>
      <c r="P27" s="106">
        <f t="shared" si="4"/>
        <v>24768312</v>
      </c>
      <c r="Q27" s="40">
        <f t="shared" si="5"/>
        <v>1.0336881346926083</v>
      </c>
      <c r="R27" s="104">
        <v>22670105</v>
      </c>
      <c r="S27" s="106">
        <v>1364360</v>
      </c>
      <c r="T27" s="106">
        <f t="shared" si="6"/>
        <v>24034465</v>
      </c>
      <c r="U27" s="40">
        <f t="shared" si="7"/>
        <v>1.0030615446940745</v>
      </c>
      <c r="V27" s="104">
        <v>1810095</v>
      </c>
      <c r="W27" s="106">
        <v>1538098</v>
      </c>
      <c r="X27" s="106">
        <f t="shared" si="8"/>
        <v>3348193</v>
      </c>
      <c r="Y27" s="40">
        <f t="shared" si="9"/>
        <v>0.13973448722548587</v>
      </c>
      <c r="Z27" s="76">
        <f t="shared" si="10"/>
        <v>82250298</v>
      </c>
      <c r="AA27" s="77">
        <f t="shared" si="11"/>
        <v>13825611</v>
      </c>
      <c r="AB27" s="77">
        <f t="shared" si="12"/>
        <v>96075909</v>
      </c>
      <c r="AC27" s="40">
        <f t="shared" si="13"/>
        <v>4.009660697229055</v>
      </c>
      <c r="AD27" s="76">
        <v>2832847</v>
      </c>
      <c r="AE27" s="77">
        <v>4977647</v>
      </c>
      <c r="AF27" s="77">
        <f t="shared" si="14"/>
        <v>7810494</v>
      </c>
      <c r="AG27" s="40">
        <f t="shared" si="15"/>
        <v>0.611911407049679</v>
      </c>
      <c r="AH27" s="40">
        <f t="shared" si="16"/>
        <v>-0.571321225008303</v>
      </c>
      <c r="AI27" s="12">
        <v>56339020</v>
      </c>
      <c r="AJ27" s="12">
        <v>56339020</v>
      </c>
      <c r="AK27" s="12">
        <v>34474489</v>
      </c>
      <c r="AL27" s="12"/>
    </row>
    <row r="28" spans="1:38" s="13" customFormat="1" ht="12.75">
      <c r="A28" s="29" t="s">
        <v>97</v>
      </c>
      <c r="B28" s="59" t="s">
        <v>130</v>
      </c>
      <c r="C28" s="131" t="s">
        <v>131</v>
      </c>
      <c r="D28" s="76">
        <v>161306899</v>
      </c>
      <c r="E28" s="77">
        <v>36808350</v>
      </c>
      <c r="F28" s="78">
        <f t="shared" si="0"/>
        <v>198115249</v>
      </c>
      <c r="G28" s="76">
        <v>161306899</v>
      </c>
      <c r="H28" s="77">
        <v>36808350</v>
      </c>
      <c r="I28" s="79">
        <f t="shared" si="1"/>
        <v>198115249</v>
      </c>
      <c r="J28" s="76">
        <v>18617187</v>
      </c>
      <c r="K28" s="77">
        <v>3338862</v>
      </c>
      <c r="L28" s="77">
        <f t="shared" si="2"/>
        <v>21956049</v>
      </c>
      <c r="M28" s="40">
        <f t="shared" si="3"/>
        <v>0.11082462915310472</v>
      </c>
      <c r="N28" s="104">
        <v>8295360</v>
      </c>
      <c r="O28" s="105">
        <v>5028003</v>
      </c>
      <c r="P28" s="106">
        <f t="shared" si="4"/>
        <v>13323363</v>
      </c>
      <c r="Q28" s="40">
        <f t="shared" si="5"/>
        <v>0.06725056787526738</v>
      </c>
      <c r="R28" s="104">
        <v>6336345</v>
      </c>
      <c r="S28" s="106">
        <v>10455902</v>
      </c>
      <c r="T28" s="106">
        <f t="shared" si="6"/>
        <v>16792247</v>
      </c>
      <c r="U28" s="40">
        <f t="shared" si="7"/>
        <v>0.0847599924022002</v>
      </c>
      <c r="V28" s="104">
        <v>7535640</v>
      </c>
      <c r="W28" s="106">
        <v>11604295</v>
      </c>
      <c r="X28" s="106">
        <f t="shared" si="8"/>
        <v>19139935</v>
      </c>
      <c r="Y28" s="40">
        <f t="shared" si="9"/>
        <v>0.09661010495966416</v>
      </c>
      <c r="Z28" s="76">
        <f t="shared" si="10"/>
        <v>40784532</v>
      </c>
      <c r="AA28" s="77">
        <f t="shared" si="11"/>
        <v>30427062</v>
      </c>
      <c r="AB28" s="77">
        <f t="shared" si="12"/>
        <v>71211594</v>
      </c>
      <c r="AC28" s="40">
        <f t="shared" si="13"/>
        <v>0.3594452943902365</v>
      </c>
      <c r="AD28" s="76">
        <v>6680234</v>
      </c>
      <c r="AE28" s="77">
        <v>469164</v>
      </c>
      <c r="AF28" s="77">
        <f t="shared" si="14"/>
        <v>7149398</v>
      </c>
      <c r="AG28" s="40">
        <f t="shared" si="15"/>
        <v>0.35647579093675047</v>
      </c>
      <c r="AH28" s="40">
        <f t="shared" si="16"/>
        <v>1.6771393899178646</v>
      </c>
      <c r="AI28" s="12">
        <v>117993000</v>
      </c>
      <c r="AJ28" s="12">
        <v>117993000</v>
      </c>
      <c r="AK28" s="12">
        <v>42061648</v>
      </c>
      <c r="AL28" s="12"/>
    </row>
    <row r="29" spans="1:38" s="13" customFormat="1" ht="12.75">
      <c r="A29" s="29" t="s">
        <v>97</v>
      </c>
      <c r="B29" s="59" t="s">
        <v>132</v>
      </c>
      <c r="C29" s="131" t="s">
        <v>133</v>
      </c>
      <c r="D29" s="76">
        <v>49534129</v>
      </c>
      <c r="E29" s="77">
        <v>12854250</v>
      </c>
      <c r="F29" s="78">
        <f t="shared" si="0"/>
        <v>62388379</v>
      </c>
      <c r="G29" s="76">
        <v>49534129</v>
      </c>
      <c r="H29" s="77">
        <v>12854250</v>
      </c>
      <c r="I29" s="79">
        <f t="shared" si="1"/>
        <v>62388379</v>
      </c>
      <c r="J29" s="76">
        <v>19278370</v>
      </c>
      <c r="K29" s="77">
        <v>2488804</v>
      </c>
      <c r="L29" s="77">
        <f t="shared" si="2"/>
        <v>21767174</v>
      </c>
      <c r="M29" s="40">
        <f t="shared" si="3"/>
        <v>0.3488978933079829</v>
      </c>
      <c r="N29" s="104">
        <v>16677387</v>
      </c>
      <c r="O29" s="105">
        <v>1150970</v>
      </c>
      <c r="P29" s="106">
        <f t="shared" si="4"/>
        <v>17828357</v>
      </c>
      <c r="Q29" s="40">
        <f t="shared" si="5"/>
        <v>0.2857640683371498</v>
      </c>
      <c r="R29" s="104">
        <v>4475576</v>
      </c>
      <c r="S29" s="106">
        <v>1488450</v>
      </c>
      <c r="T29" s="106">
        <f t="shared" si="6"/>
        <v>5964026</v>
      </c>
      <c r="U29" s="40">
        <f t="shared" si="7"/>
        <v>0.0955951428069641</v>
      </c>
      <c r="V29" s="104">
        <v>12397116</v>
      </c>
      <c r="W29" s="106">
        <v>747853</v>
      </c>
      <c r="X29" s="106">
        <f t="shared" si="8"/>
        <v>13144969</v>
      </c>
      <c r="Y29" s="40">
        <f t="shared" si="9"/>
        <v>0.21069579320212822</v>
      </c>
      <c r="Z29" s="76">
        <f t="shared" si="10"/>
        <v>52828449</v>
      </c>
      <c r="AA29" s="77">
        <f t="shared" si="11"/>
        <v>5876077</v>
      </c>
      <c r="AB29" s="77">
        <f t="shared" si="12"/>
        <v>58704526</v>
      </c>
      <c r="AC29" s="40">
        <f t="shared" si="13"/>
        <v>0.940952897654225</v>
      </c>
      <c r="AD29" s="76">
        <v>8117942</v>
      </c>
      <c r="AE29" s="77">
        <v>995502</v>
      </c>
      <c r="AF29" s="77">
        <f t="shared" si="14"/>
        <v>9113444</v>
      </c>
      <c r="AG29" s="40">
        <f t="shared" si="15"/>
        <v>0.9263573541725495</v>
      </c>
      <c r="AH29" s="40">
        <f t="shared" si="16"/>
        <v>0.44237118261767994</v>
      </c>
      <c r="AI29" s="12">
        <v>55553721</v>
      </c>
      <c r="AJ29" s="12">
        <v>55553721</v>
      </c>
      <c r="AK29" s="12">
        <v>51462598</v>
      </c>
      <c r="AL29" s="12"/>
    </row>
    <row r="30" spans="1:38" s="13" customFormat="1" ht="12.75">
      <c r="A30" s="29" t="s">
        <v>116</v>
      </c>
      <c r="B30" s="59" t="s">
        <v>134</v>
      </c>
      <c r="C30" s="131" t="s">
        <v>135</v>
      </c>
      <c r="D30" s="76">
        <v>1358950905</v>
      </c>
      <c r="E30" s="77">
        <v>416135488</v>
      </c>
      <c r="F30" s="78">
        <f t="shared" si="0"/>
        <v>1775086393</v>
      </c>
      <c r="G30" s="76">
        <v>1358950905</v>
      </c>
      <c r="H30" s="77">
        <v>416135488</v>
      </c>
      <c r="I30" s="79">
        <f t="shared" si="1"/>
        <v>1775086393</v>
      </c>
      <c r="J30" s="76">
        <v>258836204</v>
      </c>
      <c r="K30" s="77">
        <v>75224816</v>
      </c>
      <c r="L30" s="77">
        <f t="shared" si="2"/>
        <v>334061020</v>
      </c>
      <c r="M30" s="40">
        <f t="shared" si="3"/>
        <v>0.18819423173844363</v>
      </c>
      <c r="N30" s="104">
        <v>184492167</v>
      </c>
      <c r="O30" s="105">
        <v>64993001</v>
      </c>
      <c r="P30" s="106">
        <f t="shared" si="4"/>
        <v>249485168</v>
      </c>
      <c r="Q30" s="40">
        <f t="shared" si="5"/>
        <v>0.1405481834483309</v>
      </c>
      <c r="R30" s="104">
        <v>236490728</v>
      </c>
      <c r="S30" s="106">
        <v>51599358</v>
      </c>
      <c r="T30" s="106">
        <f t="shared" si="6"/>
        <v>288090086</v>
      </c>
      <c r="U30" s="40">
        <f t="shared" si="7"/>
        <v>0.16229637449539056</v>
      </c>
      <c r="V30" s="104">
        <v>105511404</v>
      </c>
      <c r="W30" s="106">
        <v>66878094</v>
      </c>
      <c r="X30" s="106">
        <f t="shared" si="8"/>
        <v>172389498</v>
      </c>
      <c r="Y30" s="40">
        <f t="shared" si="9"/>
        <v>0.09711611709706797</v>
      </c>
      <c r="Z30" s="76">
        <f t="shared" si="10"/>
        <v>785330503</v>
      </c>
      <c r="AA30" s="77">
        <f t="shared" si="11"/>
        <v>258695269</v>
      </c>
      <c r="AB30" s="77">
        <f t="shared" si="12"/>
        <v>1044025772</v>
      </c>
      <c r="AC30" s="40">
        <f t="shared" si="13"/>
        <v>0.588154906779233</v>
      </c>
      <c r="AD30" s="76">
        <v>67244393</v>
      </c>
      <c r="AE30" s="77">
        <v>84411156</v>
      </c>
      <c r="AF30" s="77">
        <f t="shared" si="14"/>
        <v>151655549</v>
      </c>
      <c r="AG30" s="40">
        <f t="shared" si="15"/>
        <v>0.6438223990690727</v>
      </c>
      <c r="AH30" s="40">
        <f t="shared" si="16"/>
        <v>0.13671737787847116</v>
      </c>
      <c r="AI30" s="12">
        <v>1530661256</v>
      </c>
      <c r="AJ30" s="12">
        <v>1530661256</v>
      </c>
      <c r="AK30" s="12">
        <v>985474002</v>
      </c>
      <c r="AL30" s="12"/>
    </row>
    <row r="31" spans="1:38" s="55" customFormat="1" ht="12.75">
      <c r="A31" s="60"/>
      <c r="B31" s="61" t="s">
        <v>136</v>
      </c>
      <c r="C31" s="135"/>
      <c r="D31" s="80">
        <f>SUM(D23:D30)</f>
        <v>2028740924</v>
      </c>
      <c r="E31" s="81">
        <f>SUM(E23:E30)</f>
        <v>611371717</v>
      </c>
      <c r="F31" s="82">
        <f t="shared" si="0"/>
        <v>2640112641</v>
      </c>
      <c r="G31" s="80">
        <f>SUM(G23:G30)</f>
        <v>2077589348</v>
      </c>
      <c r="H31" s="81">
        <f>SUM(H23:H30)</f>
        <v>647639946</v>
      </c>
      <c r="I31" s="82">
        <f t="shared" si="1"/>
        <v>2725229294</v>
      </c>
      <c r="J31" s="80">
        <f>SUM(J23:J30)</f>
        <v>541024364</v>
      </c>
      <c r="K31" s="81">
        <f>SUM(K23:K30)</f>
        <v>105104746</v>
      </c>
      <c r="L31" s="81">
        <f t="shared" si="2"/>
        <v>646129110</v>
      </c>
      <c r="M31" s="44">
        <f t="shared" si="3"/>
        <v>0.24473543286216173</v>
      </c>
      <c r="N31" s="110">
        <f>SUM(N23:N30)</f>
        <v>295100342</v>
      </c>
      <c r="O31" s="111">
        <f>SUM(O23:O30)</f>
        <v>90219924</v>
      </c>
      <c r="P31" s="112">
        <f t="shared" si="4"/>
        <v>385320266</v>
      </c>
      <c r="Q31" s="44">
        <f t="shared" si="5"/>
        <v>0.14594841902429267</v>
      </c>
      <c r="R31" s="110">
        <f>SUM(R23:R30)</f>
        <v>379939187</v>
      </c>
      <c r="S31" s="112">
        <f>SUM(S23:S30)</f>
        <v>76512898</v>
      </c>
      <c r="T31" s="112">
        <f t="shared" si="6"/>
        <v>456452085</v>
      </c>
      <c r="U31" s="44">
        <f t="shared" si="7"/>
        <v>0.1674912588107531</v>
      </c>
      <c r="V31" s="110">
        <f>SUM(V23:V30)</f>
        <v>206188482</v>
      </c>
      <c r="W31" s="112">
        <f>SUM(W23:W30)</f>
        <v>94161641</v>
      </c>
      <c r="X31" s="112">
        <f t="shared" si="8"/>
        <v>300350123</v>
      </c>
      <c r="Y31" s="44">
        <f t="shared" si="9"/>
        <v>0.11021095496854731</v>
      </c>
      <c r="Z31" s="80">
        <f t="shared" si="10"/>
        <v>1422252375</v>
      </c>
      <c r="AA31" s="81">
        <f t="shared" si="11"/>
        <v>365999209</v>
      </c>
      <c r="AB31" s="81">
        <f t="shared" si="12"/>
        <v>1788251584</v>
      </c>
      <c r="AC31" s="44">
        <f t="shared" si="13"/>
        <v>0.6561838990712097</v>
      </c>
      <c r="AD31" s="80">
        <f>SUM(AD23:AD30)</f>
        <v>127721397</v>
      </c>
      <c r="AE31" s="81">
        <f>SUM(AE23:AE30)</f>
        <v>108519367</v>
      </c>
      <c r="AF31" s="81">
        <f t="shared" si="14"/>
        <v>236240764</v>
      </c>
      <c r="AG31" s="44">
        <f t="shared" si="15"/>
        <v>0.7550732747111231</v>
      </c>
      <c r="AH31" s="44">
        <f t="shared" si="16"/>
        <v>0.27137297524147863</v>
      </c>
      <c r="AI31" s="62">
        <f>SUM(AI23:AI30)</f>
        <v>2298273749</v>
      </c>
      <c r="AJ31" s="62">
        <f>SUM(AJ23:AJ30)</f>
        <v>2248963421</v>
      </c>
      <c r="AK31" s="62">
        <f>SUM(AK23:AK30)</f>
        <v>1698132175</v>
      </c>
      <c r="AL31" s="62"/>
    </row>
    <row r="32" spans="1:38" s="13" customFormat="1" ht="12.75">
      <c r="A32" s="29" t="s">
        <v>97</v>
      </c>
      <c r="B32" s="59" t="s">
        <v>137</v>
      </c>
      <c r="C32" s="131" t="s">
        <v>138</v>
      </c>
      <c r="D32" s="76">
        <v>0</v>
      </c>
      <c r="E32" s="77">
        <v>0</v>
      </c>
      <c r="F32" s="78">
        <f t="shared" si="0"/>
        <v>0</v>
      </c>
      <c r="G32" s="76">
        <v>40322234</v>
      </c>
      <c r="H32" s="77">
        <v>0</v>
      </c>
      <c r="I32" s="79">
        <f t="shared" si="1"/>
        <v>40322234</v>
      </c>
      <c r="J32" s="76">
        <v>80330122</v>
      </c>
      <c r="K32" s="77">
        <v>0</v>
      </c>
      <c r="L32" s="77">
        <f t="shared" si="2"/>
        <v>80330122</v>
      </c>
      <c r="M32" s="40">
        <f t="shared" si="3"/>
        <v>0</v>
      </c>
      <c r="N32" s="104">
        <v>2333649</v>
      </c>
      <c r="O32" s="105">
        <v>0</v>
      </c>
      <c r="P32" s="106">
        <f t="shared" si="4"/>
        <v>2333649</v>
      </c>
      <c r="Q32" s="40">
        <f t="shared" si="5"/>
        <v>0</v>
      </c>
      <c r="R32" s="104">
        <v>15646738</v>
      </c>
      <c r="S32" s="106">
        <v>0</v>
      </c>
      <c r="T32" s="106">
        <f t="shared" si="6"/>
        <v>15646738</v>
      </c>
      <c r="U32" s="40">
        <f t="shared" si="7"/>
        <v>0.38804243832323376</v>
      </c>
      <c r="V32" s="104">
        <v>24661486</v>
      </c>
      <c r="W32" s="106">
        <v>0</v>
      </c>
      <c r="X32" s="106">
        <f t="shared" si="8"/>
        <v>24661486</v>
      </c>
      <c r="Y32" s="40">
        <f t="shared" si="9"/>
        <v>0.6116101106897995</v>
      </c>
      <c r="Z32" s="76">
        <f t="shared" si="10"/>
        <v>122971995</v>
      </c>
      <c r="AA32" s="77">
        <f t="shared" si="11"/>
        <v>0</v>
      </c>
      <c r="AB32" s="77">
        <f t="shared" si="12"/>
        <v>122971995</v>
      </c>
      <c r="AC32" s="40">
        <f t="shared" si="13"/>
        <v>3.0497316939334262</v>
      </c>
      <c r="AD32" s="76">
        <v>22152659</v>
      </c>
      <c r="AE32" s="77">
        <v>0</v>
      </c>
      <c r="AF32" s="77">
        <f t="shared" si="14"/>
        <v>22152659</v>
      </c>
      <c r="AG32" s="40">
        <f t="shared" si="15"/>
        <v>0.4292269572717841</v>
      </c>
      <c r="AH32" s="40">
        <f t="shared" si="16"/>
        <v>0.11325173199298555</v>
      </c>
      <c r="AI32" s="12">
        <v>174514752</v>
      </c>
      <c r="AJ32" s="12">
        <v>174514752</v>
      </c>
      <c r="AK32" s="12">
        <v>74906436</v>
      </c>
      <c r="AL32" s="12"/>
    </row>
    <row r="33" spans="1:38" s="13" customFormat="1" ht="12.75">
      <c r="A33" s="29" t="s">
        <v>97</v>
      </c>
      <c r="B33" s="59" t="s">
        <v>139</v>
      </c>
      <c r="C33" s="131" t="s">
        <v>140</v>
      </c>
      <c r="D33" s="76">
        <v>57960722</v>
      </c>
      <c r="E33" s="77">
        <v>20034050</v>
      </c>
      <c r="F33" s="78">
        <f t="shared" si="0"/>
        <v>77994772</v>
      </c>
      <c r="G33" s="76">
        <v>60108120</v>
      </c>
      <c r="H33" s="77">
        <v>19083433</v>
      </c>
      <c r="I33" s="79">
        <f t="shared" si="1"/>
        <v>79191553</v>
      </c>
      <c r="J33" s="76">
        <v>13943952</v>
      </c>
      <c r="K33" s="77">
        <v>30305</v>
      </c>
      <c r="L33" s="77">
        <f t="shared" si="2"/>
        <v>13974257</v>
      </c>
      <c r="M33" s="40">
        <f t="shared" si="3"/>
        <v>0.17916914995276864</v>
      </c>
      <c r="N33" s="104">
        <v>7564568</v>
      </c>
      <c r="O33" s="105">
        <v>1520594</v>
      </c>
      <c r="P33" s="106">
        <f t="shared" si="4"/>
        <v>9085162</v>
      </c>
      <c r="Q33" s="40">
        <f t="shared" si="5"/>
        <v>0.11648424332851438</v>
      </c>
      <c r="R33" s="104">
        <v>9091067</v>
      </c>
      <c r="S33" s="106">
        <v>2758754</v>
      </c>
      <c r="T33" s="106">
        <f t="shared" si="6"/>
        <v>11849821</v>
      </c>
      <c r="U33" s="40">
        <f t="shared" si="7"/>
        <v>0.14963491118806574</v>
      </c>
      <c r="V33" s="104">
        <v>1282422</v>
      </c>
      <c r="W33" s="106">
        <v>848386</v>
      </c>
      <c r="X33" s="106">
        <f t="shared" si="8"/>
        <v>2130808</v>
      </c>
      <c r="Y33" s="40">
        <f t="shared" si="9"/>
        <v>0.026907011155596357</v>
      </c>
      <c r="Z33" s="76">
        <f t="shared" si="10"/>
        <v>31882009</v>
      </c>
      <c r="AA33" s="77">
        <f t="shared" si="11"/>
        <v>5158039</v>
      </c>
      <c r="AB33" s="77">
        <f t="shared" si="12"/>
        <v>37040048</v>
      </c>
      <c r="AC33" s="40">
        <f t="shared" si="13"/>
        <v>0.4677272587393254</v>
      </c>
      <c r="AD33" s="76">
        <v>3475950</v>
      </c>
      <c r="AE33" s="77">
        <v>63349</v>
      </c>
      <c r="AF33" s="77">
        <f t="shared" si="14"/>
        <v>3539299</v>
      </c>
      <c r="AG33" s="40">
        <f t="shared" si="15"/>
        <v>0.7177847837858803</v>
      </c>
      <c r="AH33" s="40">
        <f t="shared" si="16"/>
        <v>-0.3979576181611104</v>
      </c>
      <c r="AI33" s="12">
        <v>52041999</v>
      </c>
      <c r="AJ33" s="12">
        <v>52041999</v>
      </c>
      <c r="AK33" s="12">
        <v>37354955</v>
      </c>
      <c r="AL33" s="12"/>
    </row>
    <row r="34" spans="1:38" s="13" customFormat="1" ht="12.75">
      <c r="A34" s="29" t="s">
        <v>97</v>
      </c>
      <c r="B34" s="59" t="s">
        <v>141</v>
      </c>
      <c r="C34" s="131" t="s">
        <v>142</v>
      </c>
      <c r="D34" s="76">
        <v>38138205</v>
      </c>
      <c r="E34" s="77">
        <v>9106000</v>
      </c>
      <c r="F34" s="78">
        <f t="shared" si="0"/>
        <v>47244205</v>
      </c>
      <c r="G34" s="76">
        <v>38138205</v>
      </c>
      <c r="H34" s="77">
        <v>9106000</v>
      </c>
      <c r="I34" s="79">
        <f t="shared" si="1"/>
        <v>47244205</v>
      </c>
      <c r="J34" s="76">
        <v>8641608</v>
      </c>
      <c r="K34" s="77">
        <v>2163783</v>
      </c>
      <c r="L34" s="77">
        <f t="shared" si="2"/>
        <v>10805391</v>
      </c>
      <c r="M34" s="40">
        <f t="shared" si="3"/>
        <v>0.22871357450083032</v>
      </c>
      <c r="N34" s="104">
        <v>9541492</v>
      </c>
      <c r="O34" s="105">
        <v>3142519</v>
      </c>
      <c r="P34" s="106">
        <f t="shared" si="4"/>
        <v>12684011</v>
      </c>
      <c r="Q34" s="40">
        <f t="shared" si="5"/>
        <v>0.2684776048194694</v>
      </c>
      <c r="R34" s="104">
        <v>926403</v>
      </c>
      <c r="S34" s="106">
        <v>2030314</v>
      </c>
      <c r="T34" s="106">
        <f t="shared" si="6"/>
        <v>2956717</v>
      </c>
      <c r="U34" s="40">
        <f t="shared" si="7"/>
        <v>0.0625836967729693</v>
      </c>
      <c r="V34" s="104">
        <v>2898167</v>
      </c>
      <c r="W34" s="106">
        <v>1267847</v>
      </c>
      <c r="X34" s="106">
        <f t="shared" si="8"/>
        <v>4166014</v>
      </c>
      <c r="Y34" s="40">
        <f t="shared" si="9"/>
        <v>0.0881804233979596</v>
      </c>
      <c r="Z34" s="76">
        <f t="shared" si="10"/>
        <v>22007670</v>
      </c>
      <c r="AA34" s="77">
        <f t="shared" si="11"/>
        <v>8604463</v>
      </c>
      <c r="AB34" s="77">
        <f t="shared" si="12"/>
        <v>30612133</v>
      </c>
      <c r="AC34" s="40">
        <f t="shared" si="13"/>
        <v>0.6479552994912287</v>
      </c>
      <c r="AD34" s="76">
        <v>8542921</v>
      </c>
      <c r="AE34" s="77">
        <v>826563</v>
      </c>
      <c r="AF34" s="77">
        <f t="shared" si="14"/>
        <v>9369484</v>
      </c>
      <c r="AG34" s="40">
        <f t="shared" si="15"/>
        <v>1.2042031304586072</v>
      </c>
      <c r="AH34" s="40">
        <f t="shared" si="16"/>
        <v>-0.5553635611096619</v>
      </c>
      <c r="AI34" s="12">
        <v>33754032</v>
      </c>
      <c r="AJ34" s="12">
        <v>33754032</v>
      </c>
      <c r="AK34" s="12">
        <v>40646711</v>
      </c>
      <c r="AL34" s="12"/>
    </row>
    <row r="35" spans="1:38" s="13" customFormat="1" ht="12.75">
      <c r="A35" s="29" t="s">
        <v>97</v>
      </c>
      <c r="B35" s="59" t="s">
        <v>143</v>
      </c>
      <c r="C35" s="131" t="s">
        <v>144</v>
      </c>
      <c r="D35" s="76">
        <v>439694131</v>
      </c>
      <c r="E35" s="77">
        <v>41452398</v>
      </c>
      <c r="F35" s="78">
        <f t="shared" si="0"/>
        <v>481146529</v>
      </c>
      <c r="G35" s="76">
        <v>435177732</v>
      </c>
      <c r="H35" s="77">
        <v>36980071</v>
      </c>
      <c r="I35" s="79">
        <f t="shared" si="1"/>
        <v>472157803</v>
      </c>
      <c r="J35" s="76">
        <v>99169564</v>
      </c>
      <c r="K35" s="77">
        <v>4717305</v>
      </c>
      <c r="L35" s="77">
        <f t="shared" si="2"/>
        <v>103886869</v>
      </c>
      <c r="M35" s="40">
        <f t="shared" si="3"/>
        <v>0.21591524148769242</v>
      </c>
      <c r="N35" s="104">
        <v>105617470</v>
      </c>
      <c r="O35" s="105">
        <v>5770967</v>
      </c>
      <c r="P35" s="106">
        <f t="shared" si="4"/>
        <v>111388437</v>
      </c>
      <c r="Q35" s="40">
        <f t="shared" si="5"/>
        <v>0.23150626739738986</v>
      </c>
      <c r="R35" s="104">
        <v>103764062</v>
      </c>
      <c r="S35" s="106">
        <v>4351722</v>
      </c>
      <c r="T35" s="106">
        <f t="shared" si="6"/>
        <v>108115784</v>
      </c>
      <c r="U35" s="40">
        <f t="shared" si="7"/>
        <v>0.22898230912007186</v>
      </c>
      <c r="V35" s="104">
        <v>96458009</v>
      </c>
      <c r="W35" s="106">
        <v>8806539</v>
      </c>
      <c r="X35" s="106">
        <f t="shared" si="8"/>
        <v>105264548</v>
      </c>
      <c r="Y35" s="40">
        <f t="shared" si="9"/>
        <v>0.22294357380343877</v>
      </c>
      <c r="Z35" s="76">
        <f t="shared" si="10"/>
        <v>405009105</v>
      </c>
      <c r="AA35" s="77">
        <f t="shared" si="11"/>
        <v>23646533</v>
      </c>
      <c r="AB35" s="77">
        <f t="shared" si="12"/>
        <v>428655638</v>
      </c>
      <c r="AC35" s="40">
        <f t="shared" si="13"/>
        <v>0.9078651994659506</v>
      </c>
      <c r="AD35" s="76">
        <v>38871466</v>
      </c>
      <c r="AE35" s="77">
        <v>496948</v>
      </c>
      <c r="AF35" s="77">
        <f t="shared" si="14"/>
        <v>39368414</v>
      </c>
      <c r="AG35" s="40">
        <f t="shared" si="15"/>
        <v>0.6714552300744262</v>
      </c>
      <c r="AH35" s="40">
        <f t="shared" si="16"/>
        <v>1.6738325806063714</v>
      </c>
      <c r="AI35" s="12">
        <v>442183000</v>
      </c>
      <c r="AJ35" s="12">
        <v>442183000</v>
      </c>
      <c r="AK35" s="12">
        <v>296906088</v>
      </c>
      <c r="AL35" s="12"/>
    </row>
    <row r="36" spans="1:38" s="13" customFormat="1" ht="12.75">
      <c r="A36" s="29" t="s">
        <v>97</v>
      </c>
      <c r="B36" s="59" t="s">
        <v>145</v>
      </c>
      <c r="C36" s="131" t="s">
        <v>146</v>
      </c>
      <c r="D36" s="76">
        <v>0</v>
      </c>
      <c r="E36" s="77">
        <v>0</v>
      </c>
      <c r="F36" s="78">
        <f t="shared" si="0"/>
        <v>0</v>
      </c>
      <c r="G36" s="76">
        <v>0</v>
      </c>
      <c r="H36" s="77">
        <v>9556365</v>
      </c>
      <c r="I36" s="79">
        <f t="shared" si="1"/>
        <v>9556365</v>
      </c>
      <c r="J36" s="76">
        <v>37143972</v>
      </c>
      <c r="K36" s="77">
        <v>2017370</v>
      </c>
      <c r="L36" s="77">
        <f t="shared" si="2"/>
        <v>39161342</v>
      </c>
      <c r="M36" s="40">
        <f t="shared" si="3"/>
        <v>0</v>
      </c>
      <c r="N36" s="104">
        <v>2809898</v>
      </c>
      <c r="O36" s="105">
        <v>2022037</v>
      </c>
      <c r="P36" s="106">
        <f t="shared" si="4"/>
        <v>4831935</v>
      </c>
      <c r="Q36" s="40">
        <f t="shared" si="5"/>
        <v>0</v>
      </c>
      <c r="R36" s="104">
        <v>36439277</v>
      </c>
      <c r="S36" s="106">
        <v>2506411</v>
      </c>
      <c r="T36" s="106">
        <f t="shared" si="6"/>
        <v>38945688</v>
      </c>
      <c r="U36" s="40">
        <f t="shared" si="7"/>
        <v>4.075366313446588</v>
      </c>
      <c r="V36" s="104">
        <v>1614484</v>
      </c>
      <c r="W36" s="106">
        <v>1884921</v>
      </c>
      <c r="X36" s="106">
        <f t="shared" si="8"/>
        <v>3499405</v>
      </c>
      <c r="Y36" s="40">
        <f t="shared" si="9"/>
        <v>0.36618578298338333</v>
      </c>
      <c r="Z36" s="76">
        <f t="shared" si="10"/>
        <v>78007631</v>
      </c>
      <c r="AA36" s="77">
        <f t="shared" si="11"/>
        <v>8430739</v>
      </c>
      <c r="AB36" s="77">
        <f t="shared" si="12"/>
        <v>86438370</v>
      </c>
      <c r="AC36" s="40">
        <f t="shared" si="13"/>
        <v>9.04510972529827</v>
      </c>
      <c r="AD36" s="76">
        <v>25439530</v>
      </c>
      <c r="AE36" s="77">
        <v>4010456</v>
      </c>
      <c r="AF36" s="77">
        <f t="shared" si="14"/>
        <v>29449986</v>
      </c>
      <c r="AG36" s="40">
        <f t="shared" si="15"/>
        <v>1.6371503822283284</v>
      </c>
      <c r="AH36" s="40">
        <f t="shared" si="16"/>
        <v>-0.8811746463988133</v>
      </c>
      <c r="AI36" s="12">
        <v>117417099</v>
      </c>
      <c r="AJ36" s="12">
        <v>114295427</v>
      </c>
      <c r="AK36" s="12">
        <v>187118802</v>
      </c>
      <c r="AL36" s="12"/>
    </row>
    <row r="37" spans="1:38" s="13" customFormat="1" ht="12.75">
      <c r="A37" s="29" t="s">
        <v>97</v>
      </c>
      <c r="B37" s="59" t="s">
        <v>147</v>
      </c>
      <c r="C37" s="131" t="s">
        <v>148</v>
      </c>
      <c r="D37" s="76">
        <v>146229000</v>
      </c>
      <c r="E37" s="77">
        <v>33243620</v>
      </c>
      <c r="F37" s="78">
        <f t="shared" si="0"/>
        <v>179472620</v>
      </c>
      <c r="G37" s="76">
        <v>146229000</v>
      </c>
      <c r="H37" s="77">
        <v>33243620</v>
      </c>
      <c r="I37" s="79">
        <f t="shared" si="1"/>
        <v>179472620</v>
      </c>
      <c r="J37" s="76">
        <v>79179715</v>
      </c>
      <c r="K37" s="77">
        <v>1732089</v>
      </c>
      <c r="L37" s="77">
        <f t="shared" si="2"/>
        <v>80911804</v>
      </c>
      <c r="M37" s="40">
        <f t="shared" si="3"/>
        <v>0.4508309066864907</v>
      </c>
      <c r="N37" s="104">
        <v>29029274</v>
      </c>
      <c r="O37" s="105">
        <v>700808</v>
      </c>
      <c r="P37" s="106">
        <f t="shared" si="4"/>
        <v>29730082</v>
      </c>
      <c r="Q37" s="40">
        <f t="shared" si="5"/>
        <v>0.16565246554042617</v>
      </c>
      <c r="R37" s="104">
        <v>30072044</v>
      </c>
      <c r="S37" s="106">
        <v>888469</v>
      </c>
      <c r="T37" s="106">
        <f t="shared" si="6"/>
        <v>30960513</v>
      </c>
      <c r="U37" s="40">
        <f t="shared" si="7"/>
        <v>0.17250828009308605</v>
      </c>
      <c r="V37" s="104">
        <v>11894891</v>
      </c>
      <c r="W37" s="106">
        <v>2084907</v>
      </c>
      <c r="X37" s="106">
        <f t="shared" si="8"/>
        <v>13979798</v>
      </c>
      <c r="Y37" s="40">
        <f t="shared" si="9"/>
        <v>0.07789376451962422</v>
      </c>
      <c r="Z37" s="76">
        <f t="shared" si="10"/>
        <v>150175924</v>
      </c>
      <c r="AA37" s="77">
        <f t="shared" si="11"/>
        <v>5406273</v>
      </c>
      <c r="AB37" s="77">
        <f t="shared" si="12"/>
        <v>155582197</v>
      </c>
      <c r="AC37" s="40">
        <f t="shared" si="13"/>
        <v>0.8668854168396272</v>
      </c>
      <c r="AD37" s="76">
        <v>7299414</v>
      </c>
      <c r="AE37" s="77">
        <v>2663725</v>
      </c>
      <c r="AF37" s="77">
        <f t="shared" si="14"/>
        <v>9963139</v>
      </c>
      <c r="AG37" s="40">
        <f t="shared" si="15"/>
        <v>0.5648645982420104</v>
      </c>
      <c r="AH37" s="40">
        <f t="shared" si="16"/>
        <v>0.40315195843398355</v>
      </c>
      <c r="AI37" s="12">
        <v>149740818</v>
      </c>
      <c r="AJ37" s="12">
        <v>149740818</v>
      </c>
      <c r="AK37" s="12">
        <v>84583287</v>
      </c>
      <c r="AL37" s="12"/>
    </row>
    <row r="38" spans="1:38" s="13" customFormat="1" ht="12.75">
      <c r="A38" s="29" t="s">
        <v>97</v>
      </c>
      <c r="B38" s="59" t="s">
        <v>149</v>
      </c>
      <c r="C38" s="131" t="s">
        <v>150</v>
      </c>
      <c r="D38" s="76">
        <v>110563577</v>
      </c>
      <c r="E38" s="77">
        <v>55966522</v>
      </c>
      <c r="F38" s="78">
        <f t="shared" si="0"/>
        <v>166530099</v>
      </c>
      <c r="G38" s="76">
        <v>110563577</v>
      </c>
      <c r="H38" s="77">
        <v>55966522</v>
      </c>
      <c r="I38" s="79">
        <f t="shared" si="1"/>
        <v>166530099</v>
      </c>
      <c r="J38" s="76">
        <v>84271601</v>
      </c>
      <c r="K38" s="77">
        <v>8292452</v>
      </c>
      <c r="L38" s="77">
        <f t="shared" si="2"/>
        <v>92564053</v>
      </c>
      <c r="M38" s="40">
        <f t="shared" si="3"/>
        <v>0.5558397764478601</v>
      </c>
      <c r="N38" s="104">
        <v>561020</v>
      </c>
      <c r="O38" s="105">
        <v>13037553</v>
      </c>
      <c r="P38" s="106">
        <f t="shared" si="4"/>
        <v>13598573</v>
      </c>
      <c r="Q38" s="40">
        <f t="shared" si="5"/>
        <v>0.08165834934140044</v>
      </c>
      <c r="R38" s="104">
        <v>61070641</v>
      </c>
      <c r="S38" s="106">
        <v>4849326</v>
      </c>
      <c r="T38" s="106">
        <f t="shared" si="6"/>
        <v>65919967</v>
      </c>
      <c r="U38" s="40">
        <f t="shared" si="7"/>
        <v>0.3958441590790143</v>
      </c>
      <c r="V38" s="104">
        <v>8764971</v>
      </c>
      <c r="W38" s="106">
        <v>8441025</v>
      </c>
      <c r="X38" s="106">
        <f t="shared" si="8"/>
        <v>17205996</v>
      </c>
      <c r="Y38" s="40">
        <f t="shared" si="9"/>
        <v>0.10332063755033256</v>
      </c>
      <c r="Z38" s="76">
        <f t="shared" si="10"/>
        <v>154668233</v>
      </c>
      <c r="AA38" s="77">
        <f t="shared" si="11"/>
        <v>34620356</v>
      </c>
      <c r="AB38" s="77">
        <f t="shared" si="12"/>
        <v>189288589</v>
      </c>
      <c r="AC38" s="40">
        <f t="shared" si="13"/>
        <v>1.1366629224186073</v>
      </c>
      <c r="AD38" s="76">
        <v>5287097</v>
      </c>
      <c r="AE38" s="77">
        <v>3095520</v>
      </c>
      <c r="AF38" s="77">
        <f t="shared" si="14"/>
        <v>8382617</v>
      </c>
      <c r="AG38" s="40">
        <f t="shared" si="15"/>
        <v>0.3710377695178947</v>
      </c>
      <c r="AH38" s="40">
        <f t="shared" si="16"/>
        <v>1.052580476956063</v>
      </c>
      <c r="AI38" s="12">
        <v>110563577</v>
      </c>
      <c r="AJ38" s="12">
        <v>110563577</v>
      </c>
      <c r="AK38" s="12">
        <v>41023263</v>
      </c>
      <c r="AL38" s="12"/>
    </row>
    <row r="39" spans="1:38" s="13" customFormat="1" ht="12.75">
      <c r="A39" s="29" t="s">
        <v>97</v>
      </c>
      <c r="B39" s="59" t="s">
        <v>151</v>
      </c>
      <c r="C39" s="131" t="s">
        <v>152</v>
      </c>
      <c r="D39" s="76">
        <v>69435705</v>
      </c>
      <c r="E39" s="77">
        <v>0</v>
      </c>
      <c r="F39" s="78">
        <f t="shared" si="0"/>
        <v>69435705</v>
      </c>
      <c r="G39" s="76">
        <v>69435705</v>
      </c>
      <c r="H39" s="77">
        <v>0</v>
      </c>
      <c r="I39" s="79">
        <f t="shared" si="1"/>
        <v>69435705</v>
      </c>
      <c r="J39" s="76">
        <v>43164983</v>
      </c>
      <c r="K39" s="77">
        <v>0</v>
      </c>
      <c r="L39" s="77">
        <f t="shared" si="2"/>
        <v>43164983</v>
      </c>
      <c r="M39" s="40">
        <f t="shared" si="3"/>
        <v>0.6216539891112217</v>
      </c>
      <c r="N39" s="104">
        <v>23889170</v>
      </c>
      <c r="O39" s="105">
        <v>23400</v>
      </c>
      <c r="P39" s="106">
        <f t="shared" si="4"/>
        <v>23912570</v>
      </c>
      <c r="Q39" s="40">
        <f t="shared" si="5"/>
        <v>0.34438434808143736</v>
      </c>
      <c r="R39" s="104">
        <v>22172910</v>
      </c>
      <c r="S39" s="106">
        <v>38995</v>
      </c>
      <c r="T39" s="106">
        <f t="shared" si="6"/>
        <v>22211905</v>
      </c>
      <c r="U39" s="40">
        <f t="shared" si="7"/>
        <v>0.31989168972936904</v>
      </c>
      <c r="V39" s="104">
        <v>14229698</v>
      </c>
      <c r="W39" s="106">
        <v>21714</v>
      </c>
      <c r="X39" s="106">
        <f t="shared" si="8"/>
        <v>14251412</v>
      </c>
      <c r="Y39" s="40">
        <f t="shared" si="9"/>
        <v>0.20524616261907327</v>
      </c>
      <c r="Z39" s="76">
        <f t="shared" si="10"/>
        <v>103456761</v>
      </c>
      <c r="AA39" s="77">
        <f t="shared" si="11"/>
        <v>84109</v>
      </c>
      <c r="AB39" s="77">
        <f t="shared" si="12"/>
        <v>103540870</v>
      </c>
      <c r="AC39" s="40">
        <f t="shared" si="13"/>
        <v>1.4911761895411013</v>
      </c>
      <c r="AD39" s="76">
        <v>28474278</v>
      </c>
      <c r="AE39" s="77">
        <v>2722176</v>
      </c>
      <c r="AF39" s="77">
        <f t="shared" si="14"/>
        <v>31196454</v>
      </c>
      <c r="AG39" s="40">
        <f t="shared" si="15"/>
        <v>0.8164523526143797</v>
      </c>
      <c r="AH39" s="40">
        <f t="shared" si="16"/>
        <v>-0.5431720541058929</v>
      </c>
      <c r="AI39" s="12">
        <v>117061386</v>
      </c>
      <c r="AJ39" s="12">
        <v>117061386</v>
      </c>
      <c r="AK39" s="12">
        <v>95575044</v>
      </c>
      <c r="AL39" s="12"/>
    </row>
    <row r="40" spans="1:38" s="13" customFormat="1" ht="12.75">
      <c r="A40" s="29" t="s">
        <v>116</v>
      </c>
      <c r="B40" s="59" t="s">
        <v>153</v>
      </c>
      <c r="C40" s="131" t="s">
        <v>154</v>
      </c>
      <c r="D40" s="76">
        <v>806304633</v>
      </c>
      <c r="E40" s="77">
        <v>423939451</v>
      </c>
      <c r="F40" s="78">
        <f t="shared" si="0"/>
        <v>1230244084</v>
      </c>
      <c r="G40" s="76">
        <v>806304633</v>
      </c>
      <c r="H40" s="77">
        <v>423939451</v>
      </c>
      <c r="I40" s="79">
        <f t="shared" si="1"/>
        <v>1230244084</v>
      </c>
      <c r="J40" s="76">
        <v>171986510</v>
      </c>
      <c r="K40" s="77">
        <v>87447973</v>
      </c>
      <c r="L40" s="77">
        <f t="shared" si="2"/>
        <v>259434483</v>
      </c>
      <c r="M40" s="40">
        <f t="shared" si="3"/>
        <v>0.21088049629670075</v>
      </c>
      <c r="N40" s="104">
        <v>156611397</v>
      </c>
      <c r="O40" s="105">
        <v>135299820</v>
      </c>
      <c r="P40" s="106">
        <f t="shared" si="4"/>
        <v>291911217</v>
      </c>
      <c r="Q40" s="40">
        <f t="shared" si="5"/>
        <v>0.23727910647689</v>
      </c>
      <c r="R40" s="104">
        <v>140894498</v>
      </c>
      <c r="S40" s="106">
        <v>155794316</v>
      </c>
      <c r="T40" s="106">
        <f t="shared" si="6"/>
        <v>296688814</v>
      </c>
      <c r="U40" s="40">
        <f t="shared" si="7"/>
        <v>0.24116256103857842</v>
      </c>
      <c r="V40" s="104">
        <v>45353058</v>
      </c>
      <c r="W40" s="106">
        <v>63200953</v>
      </c>
      <c r="X40" s="106">
        <f t="shared" si="8"/>
        <v>108554011</v>
      </c>
      <c r="Y40" s="40">
        <f t="shared" si="9"/>
        <v>0.08823778338933268</v>
      </c>
      <c r="Z40" s="76">
        <f t="shared" si="10"/>
        <v>514845463</v>
      </c>
      <c r="AA40" s="77">
        <f t="shared" si="11"/>
        <v>441743062</v>
      </c>
      <c r="AB40" s="77">
        <f t="shared" si="12"/>
        <v>956588525</v>
      </c>
      <c r="AC40" s="40">
        <f t="shared" si="13"/>
        <v>0.7775599472015019</v>
      </c>
      <c r="AD40" s="76">
        <v>238190148</v>
      </c>
      <c r="AE40" s="77">
        <v>500545</v>
      </c>
      <c r="AF40" s="77">
        <f t="shared" si="14"/>
        <v>238690693</v>
      </c>
      <c r="AG40" s="40">
        <f t="shared" si="15"/>
        <v>1.3045272342353498</v>
      </c>
      <c r="AH40" s="40">
        <f t="shared" si="16"/>
        <v>-0.5452105415773375</v>
      </c>
      <c r="AI40" s="12">
        <v>627361840</v>
      </c>
      <c r="AJ40" s="12">
        <v>627361840</v>
      </c>
      <c r="AK40" s="12">
        <v>818410606</v>
      </c>
      <c r="AL40" s="12"/>
    </row>
    <row r="41" spans="1:38" s="55" customFormat="1" ht="12.75">
      <c r="A41" s="60"/>
      <c r="B41" s="61" t="s">
        <v>155</v>
      </c>
      <c r="C41" s="135"/>
      <c r="D41" s="80">
        <f>SUM(D32:D40)</f>
        <v>1668325973</v>
      </c>
      <c r="E41" s="81">
        <f>SUM(E32:E40)</f>
        <v>583742041</v>
      </c>
      <c r="F41" s="82">
        <f t="shared" si="0"/>
        <v>2252068014</v>
      </c>
      <c r="G41" s="80">
        <f>SUM(G32:G40)</f>
        <v>1706279206</v>
      </c>
      <c r="H41" s="81">
        <f>SUM(H32:H40)</f>
        <v>587875462</v>
      </c>
      <c r="I41" s="82">
        <f t="shared" si="1"/>
        <v>2294154668</v>
      </c>
      <c r="J41" s="80">
        <f>SUM(J32:J40)</f>
        <v>617832027</v>
      </c>
      <c r="K41" s="81">
        <f>SUM(K32:K40)</f>
        <v>106401277</v>
      </c>
      <c r="L41" s="81">
        <f t="shared" si="2"/>
        <v>724233304</v>
      </c>
      <c r="M41" s="44">
        <f t="shared" si="3"/>
        <v>0.3215858932757792</v>
      </c>
      <c r="N41" s="110">
        <f>SUM(N32:N40)</f>
        <v>337957938</v>
      </c>
      <c r="O41" s="111">
        <f>SUM(O32:O40)</f>
        <v>161517698</v>
      </c>
      <c r="P41" s="112">
        <f t="shared" si="4"/>
        <v>499475636</v>
      </c>
      <c r="Q41" s="44">
        <f t="shared" si="5"/>
        <v>0.22178532481923524</v>
      </c>
      <c r="R41" s="110">
        <f>SUM(R32:R40)</f>
        <v>420077640</v>
      </c>
      <c r="S41" s="112">
        <f>SUM(S32:S40)</f>
        <v>173218307</v>
      </c>
      <c r="T41" s="112">
        <f t="shared" si="6"/>
        <v>593295947</v>
      </c>
      <c r="U41" s="44">
        <f t="shared" si="7"/>
        <v>0.2586120087174523</v>
      </c>
      <c r="V41" s="110">
        <f>SUM(V32:V40)</f>
        <v>207157186</v>
      </c>
      <c r="W41" s="112">
        <f>SUM(W32:W40)</f>
        <v>86556292</v>
      </c>
      <c r="X41" s="112">
        <f t="shared" si="8"/>
        <v>293713478</v>
      </c>
      <c r="Y41" s="44">
        <f t="shared" si="9"/>
        <v>0.12802688593618397</v>
      </c>
      <c r="Z41" s="80">
        <f t="shared" si="10"/>
        <v>1583024791</v>
      </c>
      <c r="AA41" s="81">
        <f t="shared" si="11"/>
        <v>527693574</v>
      </c>
      <c r="AB41" s="81">
        <f t="shared" si="12"/>
        <v>2110718365</v>
      </c>
      <c r="AC41" s="44">
        <f t="shared" si="13"/>
        <v>0.9200418761826916</v>
      </c>
      <c r="AD41" s="80">
        <f>SUM(AD32:AD40)</f>
        <v>377733463</v>
      </c>
      <c r="AE41" s="81">
        <f>SUM(AE32:AE40)</f>
        <v>14379282</v>
      </c>
      <c r="AF41" s="81">
        <f t="shared" si="14"/>
        <v>392112745</v>
      </c>
      <c r="AG41" s="44">
        <f t="shared" si="15"/>
        <v>0.9204006043027334</v>
      </c>
      <c r="AH41" s="44">
        <f t="shared" si="16"/>
        <v>-0.2509463623785042</v>
      </c>
      <c r="AI41" s="62">
        <f>SUM(AI32:AI40)</f>
        <v>1824638503</v>
      </c>
      <c r="AJ41" s="62">
        <f>SUM(AJ32:AJ40)</f>
        <v>1821516831</v>
      </c>
      <c r="AK41" s="62">
        <f>SUM(AK32:AK40)</f>
        <v>1676525192</v>
      </c>
      <c r="AL41" s="62"/>
    </row>
    <row r="42" spans="1:38" s="13" customFormat="1" ht="12.75">
      <c r="A42" s="29" t="s">
        <v>97</v>
      </c>
      <c r="B42" s="59" t="s">
        <v>156</v>
      </c>
      <c r="C42" s="131" t="s">
        <v>157</v>
      </c>
      <c r="D42" s="76">
        <v>187708715</v>
      </c>
      <c r="E42" s="77">
        <v>44081266</v>
      </c>
      <c r="F42" s="78">
        <f aca="true" t="shared" si="17" ref="F42:F61">$D42+$E42</f>
        <v>231789981</v>
      </c>
      <c r="G42" s="76">
        <v>187708715</v>
      </c>
      <c r="H42" s="77">
        <v>53487305</v>
      </c>
      <c r="I42" s="79">
        <f aca="true" t="shared" si="18" ref="I42:I61">$G42+$H42</f>
        <v>241196020</v>
      </c>
      <c r="J42" s="76">
        <v>60451525</v>
      </c>
      <c r="K42" s="77">
        <v>6844172</v>
      </c>
      <c r="L42" s="77">
        <f aca="true" t="shared" si="19" ref="L42:L61">$J42+$K42</f>
        <v>67295697</v>
      </c>
      <c r="M42" s="40">
        <f aca="true" t="shared" si="20" ref="M42:M61">IF($F42=0,0,$L42/$F42)</f>
        <v>0.2903304824033788</v>
      </c>
      <c r="N42" s="104">
        <v>34611290</v>
      </c>
      <c r="O42" s="105">
        <v>10294410</v>
      </c>
      <c r="P42" s="106">
        <f aca="true" t="shared" si="21" ref="P42:P61">$N42+$O42</f>
        <v>44905700</v>
      </c>
      <c r="Q42" s="40">
        <f aca="true" t="shared" si="22" ref="Q42:Q61">IF($F42=0,0,$P42/$F42)</f>
        <v>0.19373443065254836</v>
      </c>
      <c r="R42" s="104">
        <v>59575280</v>
      </c>
      <c r="S42" s="106">
        <v>6759876</v>
      </c>
      <c r="T42" s="106">
        <f aca="true" t="shared" si="23" ref="T42:T61">$R42+$S42</f>
        <v>66335156</v>
      </c>
      <c r="U42" s="40">
        <f aca="true" t="shared" si="24" ref="U42:U61">IF($I42=0,0,$T42/$I42)</f>
        <v>0.275025914606717</v>
      </c>
      <c r="V42" s="104">
        <v>23235813</v>
      </c>
      <c r="W42" s="106">
        <v>10544977</v>
      </c>
      <c r="X42" s="106">
        <f aca="true" t="shared" si="25" ref="X42:X61">$V42+$W42</f>
        <v>33780790</v>
      </c>
      <c r="Y42" s="40">
        <f aca="true" t="shared" si="26" ref="Y42:Y61">IF($I42=0,0,$X42/$I42)</f>
        <v>0.1400553375631986</v>
      </c>
      <c r="Z42" s="76">
        <f aca="true" t="shared" si="27" ref="Z42:Z61">$J42+$N42+$R42+$V42</f>
        <v>177873908</v>
      </c>
      <c r="AA42" s="77">
        <f aca="true" t="shared" si="28" ref="AA42:AA61">$K42+$O42+$S42+$W42</f>
        <v>34443435</v>
      </c>
      <c r="AB42" s="77">
        <f aca="true" t="shared" si="29" ref="AB42:AB61">$Z42+$AA42</f>
        <v>212317343</v>
      </c>
      <c r="AC42" s="40">
        <f aca="true" t="shared" si="30" ref="AC42:AC61">IF($I42=0,0,$AB42/$I42)</f>
        <v>0.8802688493781945</v>
      </c>
      <c r="AD42" s="76">
        <v>36841424</v>
      </c>
      <c r="AE42" s="77">
        <v>15191729</v>
      </c>
      <c r="AF42" s="77">
        <f aca="true" t="shared" si="31" ref="AF42:AF61">$AD42+$AE42</f>
        <v>52033153</v>
      </c>
      <c r="AG42" s="40">
        <f aca="true" t="shared" si="32" ref="AG42:AG61">IF($AJ42=0,0,$AK42/$AJ42)</f>
        <v>1.0973689781044835</v>
      </c>
      <c r="AH42" s="40">
        <f aca="true" t="shared" si="33" ref="AH42:AH61">IF($AF42=0,0,(($X42/$AF42)-1))</f>
        <v>-0.35078333615493185</v>
      </c>
      <c r="AI42" s="12">
        <v>127755105</v>
      </c>
      <c r="AJ42" s="12">
        <v>218145619</v>
      </c>
      <c r="AK42" s="12">
        <v>239386235</v>
      </c>
      <c r="AL42" s="12"/>
    </row>
    <row r="43" spans="1:38" s="13" customFormat="1" ht="12.75">
      <c r="A43" s="29" t="s">
        <v>97</v>
      </c>
      <c r="B43" s="59" t="s">
        <v>158</v>
      </c>
      <c r="C43" s="131" t="s">
        <v>159</v>
      </c>
      <c r="D43" s="76">
        <v>153454559</v>
      </c>
      <c r="E43" s="77">
        <v>39173400</v>
      </c>
      <c r="F43" s="78">
        <f t="shared" si="17"/>
        <v>192627959</v>
      </c>
      <c r="G43" s="76">
        <v>195281854</v>
      </c>
      <c r="H43" s="77">
        <v>41057664</v>
      </c>
      <c r="I43" s="79">
        <f t="shared" si="18"/>
        <v>236339518</v>
      </c>
      <c r="J43" s="76">
        <v>56475140</v>
      </c>
      <c r="K43" s="77">
        <v>8360564</v>
      </c>
      <c r="L43" s="77">
        <f t="shared" si="19"/>
        <v>64835704</v>
      </c>
      <c r="M43" s="40">
        <f t="shared" si="20"/>
        <v>0.3365851163900875</v>
      </c>
      <c r="N43" s="104">
        <v>64921047</v>
      </c>
      <c r="O43" s="105">
        <v>15389066</v>
      </c>
      <c r="P43" s="106">
        <f t="shared" si="21"/>
        <v>80310113</v>
      </c>
      <c r="Q43" s="40">
        <f t="shared" si="22"/>
        <v>0.41691825743738475</v>
      </c>
      <c r="R43" s="104">
        <v>32023678</v>
      </c>
      <c r="S43" s="106">
        <v>7350052</v>
      </c>
      <c r="T43" s="106">
        <f t="shared" si="23"/>
        <v>39373730</v>
      </c>
      <c r="U43" s="40">
        <f t="shared" si="24"/>
        <v>0.16659816493321272</v>
      </c>
      <c r="V43" s="104">
        <v>10407518</v>
      </c>
      <c r="W43" s="106">
        <v>5740329</v>
      </c>
      <c r="X43" s="106">
        <f t="shared" si="25"/>
        <v>16147847</v>
      </c>
      <c r="Y43" s="40">
        <f t="shared" si="26"/>
        <v>0.06832478603937917</v>
      </c>
      <c r="Z43" s="76">
        <f t="shared" si="27"/>
        <v>163827383</v>
      </c>
      <c r="AA43" s="77">
        <f t="shared" si="28"/>
        <v>36840011</v>
      </c>
      <c r="AB43" s="77">
        <f t="shared" si="29"/>
        <v>200667394</v>
      </c>
      <c r="AC43" s="40">
        <f t="shared" si="30"/>
        <v>0.8490640739988308</v>
      </c>
      <c r="AD43" s="76">
        <v>38609090</v>
      </c>
      <c r="AE43" s="77">
        <v>9689220</v>
      </c>
      <c r="AF43" s="77">
        <f t="shared" si="31"/>
        <v>48298310</v>
      </c>
      <c r="AG43" s="40">
        <f t="shared" si="32"/>
        <v>1.0932791010024734</v>
      </c>
      <c r="AH43" s="40">
        <f t="shared" si="33"/>
        <v>-0.66566434726184</v>
      </c>
      <c r="AI43" s="12">
        <v>215846645</v>
      </c>
      <c r="AJ43" s="12">
        <v>215846645</v>
      </c>
      <c r="AK43" s="12">
        <v>235980626</v>
      </c>
      <c r="AL43" s="12"/>
    </row>
    <row r="44" spans="1:38" s="13" customFormat="1" ht="12.75">
      <c r="A44" s="29" t="s">
        <v>97</v>
      </c>
      <c r="B44" s="59" t="s">
        <v>160</v>
      </c>
      <c r="C44" s="131" t="s">
        <v>161</v>
      </c>
      <c r="D44" s="76">
        <v>148234623</v>
      </c>
      <c r="E44" s="77">
        <v>35521707</v>
      </c>
      <c r="F44" s="78">
        <f t="shared" si="17"/>
        <v>183756330</v>
      </c>
      <c r="G44" s="76">
        <v>139475520</v>
      </c>
      <c r="H44" s="77">
        <v>35521707</v>
      </c>
      <c r="I44" s="79">
        <f t="shared" si="18"/>
        <v>174997227</v>
      </c>
      <c r="J44" s="76">
        <v>38520535</v>
      </c>
      <c r="K44" s="77">
        <v>1568336</v>
      </c>
      <c r="L44" s="77">
        <f t="shared" si="19"/>
        <v>40088871</v>
      </c>
      <c r="M44" s="40">
        <f t="shared" si="20"/>
        <v>0.21816321103060776</v>
      </c>
      <c r="N44" s="104">
        <v>40959170</v>
      </c>
      <c r="O44" s="105">
        <v>6656714</v>
      </c>
      <c r="P44" s="106">
        <f t="shared" si="21"/>
        <v>47615884</v>
      </c>
      <c r="Q44" s="40">
        <f t="shared" si="22"/>
        <v>0.2591251359885126</v>
      </c>
      <c r="R44" s="104">
        <v>31276380</v>
      </c>
      <c r="S44" s="106">
        <v>3105926</v>
      </c>
      <c r="T44" s="106">
        <f t="shared" si="23"/>
        <v>34382306</v>
      </c>
      <c r="U44" s="40">
        <f t="shared" si="24"/>
        <v>0.1964734332618882</v>
      </c>
      <c r="V44" s="104">
        <v>38330464</v>
      </c>
      <c r="W44" s="106">
        <v>5596669</v>
      </c>
      <c r="X44" s="106">
        <f t="shared" si="25"/>
        <v>43927133</v>
      </c>
      <c r="Y44" s="40">
        <f t="shared" si="26"/>
        <v>0.2510161661018777</v>
      </c>
      <c r="Z44" s="76">
        <f t="shared" si="27"/>
        <v>149086549</v>
      </c>
      <c r="AA44" s="77">
        <f t="shared" si="28"/>
        <v>16927645</v>
      </c>
      <c r="AB44" s="77">
        <f t="shared" si="29"/>
        <v>166014194</v>
      </c>
      <c r="AC44" s="40">
        <f t="shared" si="30"/>
        <v>0.9486675694581149</v>
      </c>
      <c r="AD44" s="76">
        <v>38588403</v>
      </c>
      <c r="AE44" s="77">
        <v>6959259</v>
      </c>
      <c r="AF44" s="77">
        <f t="shared" si="31"/>
        <v>45547662</v>
      </c>
      <c r="AG44" s="40">
        <f t="shared" si="32"/>
        <v>1.113220792430597</v>
      </c>
      <c r="AH44" s="40">
        <f t="shared" si="33"/>
        <v>-0.03557875264816013</v>
      </c>
      <c r="AI44" s="12">
        <v>142052945</v>
      </c>
      <c r="AJ44" s="12">
        <v>142052945</v>
      </c>
      <c r="AK44" s="12">
        <v>158136292</v>
      </c>
      <c r="AL44" s="12"/>
    </row>
    <row r="45" spans="1:38" s="13" customFormat="1" ht="12.75">
      <c r="A45" s="29" t="s">
        <v>97</v>
      </c>
      <c r="B45" s="59" t="s">
        <v>162</v>
      </c>
      <c r="C45" s="131" t="s">
        <v>163</v>
      </c>
      <c r="D45" s="76">
        <v>7706</v>
      </c>
      <c r="E45" s="77">
        <v>0</v>
      </c>
      <c r="F45" s="78">
        <f t="shared" si="17"/>
        <v>7706</v>
      </c>
      <c r="G45" s="76">
        <v>7706</v>
      </c>
      <c r="H45" s="77">
        <v>12103</v>
      </c>
      <c r="I45" s="79">
        <f t="shared" si="18"/>
        <v>19809</v>
      </c>
      <c r="J45" s="76">
        <v>62057143</v>
      </c>
      <c r="K45" s="77">
        <v>3279109</v>
      </c>
      <c r="L45" s="77">
        <f t="shared" si="19"/>
        <v>65336252</v>
      </c>
      <c r="M45" s="40">
        <f t="shared" si="20"/>
        <v>8478.62081494939</v>
      </c>
      <c r="N45" s="104">
        <v>35440749</v>
      </c>
      <c r="O45" s="105">
        <v>748330</v>
      </c>
      <c r="P45" s="106">
        <f t="shared" si="21"/>
        <v>36189079</v>
      </c>
      <c r="Q45" s="40">
        <f t="shared" si="22"/>
        <v>4696.220996626006</v>
      </c>
      <c r="R45" s="104">
        <v>9837823</v>
      </c>
      <c r="S45" s="106">
        <v>905108</v>
      </c>
      <c r="T45" s="106">
        <f t="shared" si="23"/>
        <v>10742931</v>
      </c>
      <c r="U45" s="40">
        <f t="shared" si="24"/>
        <v>542.3257610177192</v>
      </c>
      <c r="V45" s="104">
        <v>6098706</v>
      </c>
      <c r="W45" s="106">
        <v>2427485</v>
      </c>
      <c r="X45" s="106">
        <f t="shared" si="25"/>
        <v>8526191</v>
      </c>
      <c r="Y45" s="40">
        <f t="shared" si="26"/>
        <v>430.420061588167</v>
      </c>
      <c r="Z45" s="76">
        <f t="shared" si="27"/>
        <v>113434421</v>
      </c>
      <c r="AA45" s="77">
        <f t="shared" si="28"/>
        <v>7360032</v>
      </c>
      <c r="AB45" s="77">
        <f t="shared" si="29"/>
        <v>120794453</v>
      </c>
      <c r="AC45" s="40">
        <f t="shared" si="30"/>
        <v>6097.958150335706</v>
      </c>
      <c r="AD45" s="76">
        <v>9665894</v>
      </c>
      <c r="AE45" s="77">
        <v>75275</v>
      </c>
      <c r="AF45" s="77">
        <f t="shared" si="31"/>
        <v>9741169</v>
      </c>
      <c r="AG45" s="40">
        <f t="shared" si="32"/>
        <v>1.2258288807308941</v>
      </c>
      <c r="AH45" s="40">
        <f t="shared" si="33"/>
        <v>-0.12472609806892787</v>
      </c>
      <c r="AI45" s="12">
        <v>71295571</v>
      </c>
      <c r="AJ45" s="12">
        <v>71295571</v>
      </c>
      <c r="AK45" s="12">
        <v>87396170</v>
      </c>
      <c r="AL45" s="12"/>
    </row>
    <row r="46" spans="1:38" s="13" customFormat="1" ht="12.75">
      <c r="A46" s="29" t="s">
        <v>116</v>
      </c>
      <c r="B46" s="59" t="s">
        <v>164</v>
      </c>
      <c r="C46" s="131" t="s">
        <v>165</v>
      </c>
      <c r="D46" s="76">
        <v>263308392</v>
      </c>
      <c r="E46" s="77">
        <v>136500000</v>
      </c>
      <c r="F46" s="78">
        <f t="shared" si="17"/>
        <v>399808392</v>
      </c>
      <c r="G46" s="76">
        <v>263308392</v>
      </c>
      <c r="H46" s="77">
        <v>136500000</v>
      </c>
      <c r="I46" s="79">
        <f t="shared" si="18"/>
        <v>399808392</v>
      </c>
      <c r="J46" s="76">
        <v>101156072</v>
      </c>
      <c r="K46" s="77">
        <v>21574059</v>
      </c>
      <c r="L46" s="77">
        <f t="shared" si="19"/>
        <v>122730131</v>
      </c>
      <c r="M46" s="40">
        <f t="shared" si="20"/>
        <v>0.30697237340630906</v>
      </c>
      <c r="N46" s="104">
        <v>119133567</v>
      </c>
      <c r="O46" s="105">
        <v>47759120</v>
      </c>
      <c r="P46" s="106">
        <f t="shared" si="21"/>
        <v>166892687</v>
      </c>
      <c r="Q46" s="40">
        <f t="shared" si="22"/>
        <v>0.4174316756212561</v>
      </c>
      <c r="R46" s="104">
        <v>91018071</v>
      </c>
      <c r="S46" s="106">
        <v>16965942</v>
      </c>
      <c r="T46" s="106">
        <f t="shared" si="23"/>
        <v>107984013</v>
      </c>
      <c r="U46" s="40">
        <f t="shared" si="24"/>
        <v>0.27008941072952763</v>
      </c>
      <c r="V46" s="104">
        <v>89662955</v>
      </c>
      <c r="W46" s="106">
        <v>20683519</v>
      </c>
      <c r="X46" s="106">
        <f t="shared" si="25"/>
        <v>110346474</v>
      </c>
      <c r="Y46" s="40">
        <f t="shared" si="26"/>
        <v>0.2759983937505744</v>
      </c>
      <c r="Z46" s="76">
        <f t="shared" si="27"/>
        <v>400970665</v>
      </c>
      <c r="AA46" s="77">
        <f t="shared" si="28"/>
        <v>106982640</v>
      </c>
      <c r="AB46" s="77">
        <f t="shared" si="29"/>
        <v>507953305</v>
      </c>
      <c r="AC46" s="40">
        <f t="shared" si="30"/>
        <v>1.2704918535076672</v>
      </c>
      <c r="AD46" s="76">
        <v>247310216</v>
      </c>
      <c r="AE46" s="77">
        <v>31923315</v>
      </c>
      <c r="AF46" s="77">
        <f t="shared" si="31"/>
        <v>279233531</v>
      </c>
      <c r="AG46" s="40">
        <f t="shared" si="32"/>
        <v>0.6494599304966481</v>
      </c>
      <c r="AH46" s="40">
        <f t="shared" si="33"/>
        <v>-0.6048236986266524</v>
      </c>
      <c r="AI46" s="12">
        <v>649529825</v>
      </c>
      <c r="AJ46" s="12">
        <v>649529825</v>
      </c>
      <c r="AK46" s="12">
        <v>421843595</v>
      </c>
      <c r="AL46" s="12"/>
    </row>
    <row r="47" spans="1:38" s="55" customFormat="1" ht="12.75">
      <c r="A47" s="60"/>
      <c r="B47" s="61" t="s">
        <v>166</v>
      </c>
      <c r="C47" s="135"/>
      <c r="D47" s="80">
        <f>SUM(D42:D46)</f>
        <v>752713995</v>
      </c>
      <c r="E47" s="81">
        <f>SUM(E42:E46)</f>
        <v>255276373</v>
      </c>
      <c r="F47" s="82">
        <f t="shared" si="17"/>
        <v>1007990368</v>
      </c>
      <c r="G47" s="80">
        <f>SUM(G42:G46)</f>
        <v>785782187</v>
      </c>
      <c r="H47" s="81">
        <f>SUM(H42:H46)</f>
        <v>266578779</v>
      </c>
      <c r="I47" s="82">
        <f t="shared" si="18"/>
        <v>1052360966</v>
      </c>
      <c r="J47" s="80">
        <f>SUM(J42:J46)</f>
        <v>318660415</v>
      </c>
      <c r="K47" s="81">
        <f>SUM(K42:K46)</f>
        <v>41626240</v>
      </c>
      <c r="L47" s="81">
        <f t="shared" si="19"/>
        <v>360286655</v>
      </c>
      <c r="M47" s="44">
        <f t="shared" si="20"/>
        <v>0.3574306525516323</v>
      </c>
      <c r="N47" s="110">
        <f>SUM(N42:N46)</f>
        <v>295065823</v>
      </c>
      <c r="O47" s="111">
        <f>SUM(O42:O46)</f>
        <v>80847640</v>
      </c>
      <c r="P47" s="112">
        <f t="shared" si="21"/>
        <v>375913463</v>
      </c>
      <c r="Q47" s="44">
        <f t="shared" si="22"/>
        <v>0.37293358640506374</v>
      </c>
      <c r="R47" s="110">
        <f>SUM(R42:R46)</f>
        <v>223731232</v>
      </c>
      <c r="S47" s="112">
        <f>SUM(S42:S46)</f>
        <v>35086904</v>
      </c>
      <c r="T47" s="112">
        <f t="shared" si="23"/>
        <v>258818136</v>
      </c>
      <c r="U47" s="44">
        <f t="shared" si="24"/>
        <v>0.24594045613812704</v>
      </c>
      <c r="V47" s="110">
        <f>SUM(V42:V46)</f>
        <v>167735456</v>
      </c>
      <c r="W47" s="112">
        <f>SUM(W42:W46)</f>
        <v>44992979</v>
      </c>
      <c r="X47" s="112">
        <f t="shared" si="25"/>
        <v>212728435</v>
      </c>
      <c r="Y47" s="44">
        <f t="shared" si="26"/>
        <v>0.20214398088953825</v>
      </c>
      <c r="Z47" s="80">
        <f t="shared" si="27"/>
        <v>1005192926</v>
      </c>
      <c r="AA47" s="81">
        <f t="shared" si="28"/>
        <v>202553763</v>
      </c>
      <c r="AB47" s="81">
        <f t="shared" si="29"/>
        <v>1207746689</v>
      </c>
      <c r="AC47" s="44">
        <f t="shared" si="30"/>
        <v>1.1476543961817756</v>
      </c>
      <c r="AD47" s="80">
        <f>SUM(AD42:AD46)</f>
        <v>371015027</v>
      </c>
      <c r="AE47" s="81">
        <f>SUM(AE42:AE46)</f>
        <v>63838798</v>
      </c>
      <c r="AF47" s="81">
        <f t="shared" si="31"/>
        <v>434853825</v>
      </c>
      <c r="AG47" s="44">
        <f t="shared" si="32"/>
        <v>0.8811541518438534</v>
      </c>
      <c r="AH47" s="44">
        <f t="shared" si="33"/>
        <v>-0.5108047284624897</v>
      </c>
      <c r="AI47" s="62">
        <f>SUM(AI42:AI46)</f>
        <v>1206480091</v>
      </c>
      <c r="AJ47" s="62">
        <f>SUM(AJ42:AJ46)</f>
        <v>1296870605</v>
      </c>
      <c r="AK47" s="62">
        <f>SUM(AK42:AK46)</f>
        <v>1142742918</v>
      </c>
      <c r="AL47" s="62"/>
    </row>
    <row r="48" spans="1:38" s="13" customFormat="1" ht="12.75">
      <c r="A48" s="29" t="s">
        <v>97</v>
      </c>
      <c r="B48" s="59" t="s">
        <v>167</v>
      </c>
      <c r="C48" s="131" t="s">
        <v>168</v>
      </c>
      <c r="D48" s="76">
        <v>161556787</v>
      </c>
      <c r="E48" s="77">
        <v>0</v>
      </c>
      <c r="F48" s="78">
        <f t="shared" si="17"/>
        <v>161556787</v>
      </c>
      <c r="G48" s="76">
        <v>161556787</v>
      </c>
      <c r="H48" s="77">
        <v>0</v>
      </c>
      <c r="I48" s="79">
        <f t="shared" si="18"/>
        <v>161556787</v>
      </c>
      <c r="J48" s="76">
        <v>66971739</v>
      </c>
      <c r="K48" s="77">
        <v>4911280</v>
      </c>
      <c r="L48" s="77">
        <f t="shared" si="19"/>
        <v>71883019</v>
      </c>
      <c r="M48" s="40">
        <f t="shared" si="20"/>
        <v>0.44493964218290627</v>
      </c>
      <c r="N48" s="104">
        <v>0</v>
      </c>
      <c r="O48" s="105">
        <v>12008118</v>
      </c>
      <c r="P48" s="106">
        <f t="shared" si="21"/>
        <v>12008118</v>
      </c>
      <c r="Q48" s="40">
        <f t="shared" si="22"/>
        <v>0.07432753660791731</v>
      </c>
      <c r="R48" s="104">
        <v>0</v>
      </c>
      <c r="S48" s="106">
        <v>13844812</v>
      </c>
      <c r="T48" s="106">
        <f t="shared" si="23"/>
        <v>13844812</v>
      </c>
      <c r="U48" s="40">
        <f t="shared" si="24"/>
        <v>0.08569625737852783</v>
      </c>
      <c r="V48" s="104">
        <v>0</v>
      </c>
      <c r="W48" s="106">
        <v>14057769</v>
      </c>
      <c r="X48" s="106">
        <f t="shared" si="25"/>
        <v>14057769</v>
      </c>
      <c r="Y48" s="40">
        <f t="shared" si="26"/>
        <v>0.08701441308064638</v>
      </c>
      <c r="Z48" s="76">
        <f t="shared" si="27"/>
        <v>66971739</v>
      </c>
      <c r="AA48" s="77">
        <f t="shared" si="28"/>
        <v>44821979</v>
      </c>
      <c r="AB48" s="77">
        <f t="shared" si="29"/>
        <v>111793718</v>
      </c>
      <c r="AC48" s="40">
        <f t="shared" si="30"/>
        <v>0.6919778492499977</v>
      </c>
      <c r="AD48" s="76">
        <v>7881943</v>
      </c>
      <c r="AE48" s="77">
        <v>15003840</v>
      </c>
      <c r="AF48" s="77">
        <f t="shared" si="31"/>
        <v>22885783</v>
      </c>
      <c r="AG48" s="40">
        <f t="shared" si="32"/>
        <v>0.6513820700875228</v>
      </c>
      <c r="AH48" s="40">
        <f t="shared" si="33"/>
        <v>-0.38574227501851255</v>
      </c>
      <c r="AI48" s="12">
        <v>155278594</v>
      </c>
      <c r="AJ48" s="12">
        <v>155278594</v>
      </c>
      <c r="AK48" s="12">
        <v>101145692</v>
      </c>
      <c r="AL48" s="12"/>
    </row>
    <row r="49" spans="1:38" s="13" customFormat="1" ht="12.75">
      <c r="A49" s="29" t="s">
        <v>97</v>
      </c>
      <c r="B49" s="59" t="s">
        <v>169</v>
      </c>
      <c r="C49" s="131" t="s">
        <v>170</v>
      </c>
      <c r="D49" s="76">
        <v>88058207</v>
      </c>
      <c r="E49" s="77">
        <v>24226616</v>
      </c>
      <c r="F49" s="78">
        <f t="shared" si="17"/>
        <v>112284823</v>
      </c>
      <c r="G49" s="76">
        <v>88058207</v>
      </c>
      <c r="H49" s="77">
        <v>24226616</v>
      </c>
      <c r="I49" s="79">
        <f t="shared" si="18"/>
        <v>112284823</v>
      </c>
      <c r="J49" s="76">
        <v>40634806</v>
      </c>
      <c r="K49" s="77">
        <v>7950029</v>
      </c>
      <c r="L49" s="77">
        <f t="shared" si="19"/>
        <v>48584835</v>
      </c>
      <c r="M49" s="40">
        <f t="shared" si="20"/>
        <v>0.43269280479695815</v>
      </c>
      <c r="N49" s="104">
        <v>36100767</v>
      </c>
      <c r="O49" s="105">
        <v>4996302</v>
      </c>
      <c r="P49" s="106">
        <f t="shared" si="21"/>
        <v>41097069</v>
      </c>
      <c r="Q49" s="40">
        <f t="shared" si="22"/>
        <v>0.36600733653915096</v>
      </c>
      <c r="R49" s="104">
        <v>27824525</v>
      </c>
      <c r="S49" s="106">
        <v>2428849</v>
      </c>
      <c r="T49" s="106">
        <f t="shared" si="23"/>
        <v>30253374</v>
      </c>
      <c r="U49" s="40">
        <f t="shared" si="24"/>
        <v>0.26943422264645683</v>
      </c>
      <c r="V49" s="104">
        <v>4282156</v>
      </c>
      <c r="W49" s="106">
        <v>3133410</v>
      </c>
      <c r="X49" s="106">
        <f t="shared" si="25"/>
        <v>7415566</v>
      </c>
      <c r="Y49" s="40">
        <f t="shared" si="26"/>
        <v>0.06604246060930247</v>
      </c>
      <c r="Z49" s="76">
        <f t="shared" si="27"/>
        <v>108842254</v>
      </c>
      <c r="AA49" s="77">
        <f t="shared" si="28"/>
        <v>18508590</v>
      </c>
      <c r="AB49" s="77">
        <f t="shared" si="29"/>
        <v>127350844</v>
      </c>
      <c r="AC49" s="40">
        <f t="shared" si="30"/>
        <v>1.1341768245918684</v>
      </c>
      <c r="AD49" s="76">
        <v>9270930</v>
      </c>
      <c r="AE49" s="77">
        <v>3525560</v>
      </c>
      <c r="AF49" s="77">
        <f t="shared" si="31"/>
        <v>12796490</v>
      </c>
      <c r="AG49" s="40">
        <f t="shared" si="32"/>
        <v>3.3951037346365123</v>
      </c>
      <c r="AH49" s="40">
        <f t="shared" si="33"/>
        <v>-0.42049999648341063</v>
      </c>
      <c r="AI49" s="12">
        <v>30802007</v>
      </c>
      <c r="AJ49" s="12">
        <v>30802007</v>
      </c>
      <c r="AK49" s="12">
        <v>104576009</v>
      </c>
      <c r="AL49" s="12"/>
    </row>
    <row r="50" spans="1:38" s="13" customFormat="1" ht="12.75">
      <c r="A50" s="29" t="s">
        <v>97</v>
      </c>
      <c r="B50" s="59" t="s">
        <v>171</v>
      </c>
      <c r="C50" s="131" t="s">
        <v>172</v>
      </c>
      <c r="D50" s="76">
        <v>90209953</v>
      </c>
      <c r="E50" s="77">
        <v>34014650</v>
      </c>
      <c r="F50" s="78">
        <f t="shared" si="17"/>
        <v>124224603</v>
      </c>
      <c r="G50" s="76">
        <v>90209953</v>
      </c>
      <c r="H50" s="77">
        <v>34014650</v>
      </c>
      <c r="I50" s="79">
        <f t="shared" si="18"/>
        <v>124224603</v>
      </c>
      <c r="J50" s="76">
        <v>58740040</v>
      </c>
      <c r="K50" s="77">
        <v>9769080</v>
      </c>
      <c r="L50" s="77">
        <f t="shared" si="19"/>
        <v>68509120</v>
      </c>
      <c r="M50" s="40">
        <f t="shared" si="20"/>
        <v>0.5514939741848078</v>
      </c>
      <c r="N50" s="104">
        <v>66211841</v>
      </c>
      <c r="O50" s="105">
        <v>10941312</v>
      </c>
      <c r="P50" s="106">
        <f t="shared" si="21"/>
        <v>77153153</v>
      </c>
      <c r="Q50" s="40">
        <f t="shared" si="22"/>
        <v>0.6210778793955977</v>
      </c>
      <c r="R50" s="104">
        <v>38673854</v>
      </c>
      <c r="S50" s="106">
        <v>16119160</v>
      </c>
      <c r="T50" s="106">
        <f t="shared" si="23"/>
        <v>54793014</v>
      </c>
      <c r="U50" s="40">
        <f t="shared" si="24"/>
        <v>0.4410802101738252</v>
      </c>
      <c r="V50" s="104">
        <v>1522298</v>
      </c>
      <c r="W50" s="106">
        <v>11774197</v>
      </c>
      <c r="X50" s="106">
        <f t="shared" si="25"/>
        <v>13296495</v>
      </c>
      <c r="Y50" s="40">
        <f t="shared" si="26"/>
        <v>0.10703592266662346</v>
      </c>
      <c r="Z50" s="76">
        <f t="shared" si="27"/>
        <v>165148033</v>
      </c>
      <c r="AA50" s="77">
        <f t="shared" si="28"/>
        <v>48603749</v>
      </c>
      <c r="AB50" s="77">
        <f t="shared" si="29"/>
        <v>213751782</v>
      </c>
      <c r="AC50" s="40">
        <f t="shared" si="30"/>
        <v>1.7206879864208542</v>
      </c>
      <c r="AD50" s="76">
        <v>2325184</v>
      </c>
      <c r="AE50" s="77">
        <v>4413187</v>
      </c>
      <c r="AF50" s="77">
        <f t="shared" si="31"/>
        <v>6738371</v>
      </c>
      <c r="AG50" s="40">
        <f t="shared" si="32"/>
        <v>1.0941946821919004</v>
      </c>
      <c r="AH50" s="40">
        <f t="shared" si="33"/>
        <v>0.9732506565756027</v>
      </c>
      <c r="AI50" s="12">
        <v>124224603</v>
      </c>
      <c r="AJ50" s="12">
        <v>124224603</v>
      </c>
      <c r="AK50" s="12">
        <v>135925900</v>
      </c>
      <c r="AL50" s="12"/>
    </row>
    <row r="51" spans="1:38" s="13" customFormat="1" ht="12.75">
      <c r="A51" s="29" t="s">
        <v>97</v>
      </c>
      <c r="B51" s="59" t="s">
        <v>173</v>
      </c>
      <c r="C51" s="131" t="s">
        <v>174</v>
      </c>
      <c r="D51" s="76">
        <v>90823255</v>
      </c>
      <c r="E51" s="77">
        <v>47480647</v>
      </c>
      <c r="F51" s="78">
        <f t="shared" si="17"/>
        <v>138303902</v>
      </c>
      <c r="G51" s="76">
        <v>90823255</v>
      </c>
      <c r="H51" s="77">
        <v>47480647</v>
      </c>
      <c r="I51" s="79">
        <f t="shared" si="18"/>
        <v>138303902</v>
      </c>
      <c r="J51" s="76">
        <v>2753527</v>
      </c>
      <c r="K51" s="77">
        <v>5687741</v>
      </c>
      <c r="L51" s="77">
        <f t="shared" si="19"/>
        <v>8441268</v>
      </c>
      <c r="M51" s="40">
        <f t="shared" si="20"/>
        <v>0.061034199888301055</v>
      </c>
      <c r="N51" s="104">
        <v>30522205</v>
      </c>
      <c r="O51" s="105">
        <v>0</v>
      </c>
      <c r="P51" s="106">
        <f t="shared" si="21"/>
        <v>30522205</v>
      </c>
      <c r="Q51" s="40">
        <f t="shared" si="22"/>
        <v>0.22068939891515135</v>
      </c>
      <c r="R51" s="104">
        <v>23579420</v>
      </c>
      <c r="S51" s="106">
        <v>5412830</v>
      </c>
      <c r="T51" s="106">
        <f t="shared" si="23"/>
        <v>28992250</v>
      </c>
      <c r="U51" s="40">
        <f t="shared" si="24"/>
        <v>0.20962712968141708</v>
      </c>
      <c r="V51" s="104">
        <v>688832</v>
      </c>
      <c r="W51" s="106">
        <v>12239303</v>
      </c>
      <c r="X51" s="106">
        <f t="shared" si="25"/>
        <v>12928135</v>
      </c>
      <c r="Y51" s="40">
        <f t="shared" si="26"/>
        <v>0.09347628528947795</v>
      </c>
      <c r="Z51" s="76">
        <f t="shared" si="27"/>
        <v>57543984</v>
      </c>
      <c r="AA51" s="77">
        <f t="shared" si="28"/>
        <v>23339874</v>
      </c>
      <c r="AB51" s="77">
        <f t="shared" si="29"/>
        <v>80883858</v>
      </c>
      <c r="AC51" s="40">
        <f t="shared" si="30"/>
        <v>0.5848270137743474</v>
      </c>
      <c r="AD51" s="76">
        <v>1031506</v>
      </c>
      <c r="AE51" s="77">
        <v>1783170</v>
      </c>
      <c r="AF51" s="77">
        <f t="shared" si="31"/>
        <v>2814676</v>
      </c>
      <c r="AG51" s="40">
        <f t="shared" si="32"/>
        <v>0</v>
      </c>
      <c r="AH51" s="40">
        <f t="shared" si="33"/>
        <v>3.5931165789597097</v>
      </c>
      <c r="AI51" s="12">
        <v>0</v>
      </c>
      <c r="AJ51" s="12">
        <v>0</v>
      </c>
      <c r="AK51" s="12">
        <v>145338587</v>
      </c>
      <c r="AL51" s="12"/>
    </row>
    <row r="52" spans="1:38" s="13" customFormat="1" ht="12.75">
      <c r="A52" s="29" t="s">
        <v>97</v>
      </c>
      <c r="B52" s="59" t="s">
        <v>175</v>
      </c>
      <c r="C52" s="131" t="s">
        <v>176</v>
      </c>
      <c r="D52" s="76">
        <v>630574009</v>
      </c>
      <c r="E52" s="77">
        <v>115862000</v>
      </c>
      <c r="F52" s="78">
        <f t="shared" si="17"/>
        <v>746436009</v>
      </c>
      <c r="G52" s="76">
        <v>634131772</v>
      </c>
      <c r="H52" s="77">
        <v>252589928</v>
      </c>
      <c r="I52" s="79">
        <f t="shared" si="18"/>
        <v>886721700</v>
      </c>
      <c r="J52" s="76">
        <v>280430456</v>
      </c>
      <c r="K52" s="77">
        <v>55026502</v>
      </c>
      <c r="L52" s="77">
        <f t="shared" si="19"/>
        <v>335456958</v>
      </c>
      <c r="M52" s="40">
        <f t="shared" si="20"/>
        <v>0.44941154225586133</v>
      </c>
      <c r="N52" s="104">
        <v>63451088</v>
      </c>
      <c r="O52" s="105">
        <v>35491206</v>
      </c>
      <c r="P52" s="106">
        <f t="shared" si="21"/>
        <v>98942294</v>
      </c>
      <c r="Q52" s="40">
        <f t="shared" si="22"/>
        <v>0.13255294868819759</v>
      </c>
      <c r="R52" s="104">
        <v>129435161</v>
      </c>
      <c r="S52" s="106">
        <v>14267240</v>
      </c>
      <c r="T52" s="106">
        <f t="shared" si="23"/>
        <v>143702401</v>
      </c>
      <c r="U52" s="40">
        <f t="shared" si="24"/>
        <v>0.16206031836144305</v>
      </c>
      <c r="V52" s="104">
        <v>129614529</v>
      </c>
      <c r="W52" s="106">
        <v>26525679</v>
      </c>
      <c r="X52" s="106">
        <f t="shared" si="25"/>
        <v>156140208</v>
      </c>
      <c r="Y52" s="40">
        <f t="shared" si="26"/>
        <v>0.17608704963462607</v>
      </c>
      <c r="Z52" s="76">
        <f t="shared" si="27"/>
        <v>602931234</v>
      </c>
      <c r="AA52" s="77">
        <f t="shared" si="28"/>
        <v>131310627</v>
      </c>
      <c r="AB52" s="77">
        <f t="shared" si="29"/>
        <v>734241861</v>
      </c>
      <c r="AC52" s="40">
        <f t="shared" si="30"/>
        <v>0.8280409298655936</v>
      </c>
      <c r="AD52" s="76">
        <v>45963988</v>
      </c>
      <c r="AE52" s="77">
        <v>1309865</v>
      </c>
      <c r="AF52" s="77">
        <f t="shared" si="31"/>
        <v>47273853</v>
      </c>
      <c r="AG52" s="40">
        <f t="shared" si="32"/>
        <v>2.0297002325674454</v>
      </c>
      <c r="AH52" s="40">
        <f t="shared" si="33"/>
        <v>2.3028872852822047</v>
      </c>
      <c r="AI52" s="12">
        <v>651595066</v>
      </c>
      <c r="AJ52" s="12">
        <v>651595066</v>
      </c>
      <c r="AK52" s="12">
        <v>1322542657</v>
      </c>
      <c r="AL52" s="12"/>
    </row>
    <row r="53" spans="1:38" s="13" customFormat="1" ht="12.75">
      <c r="A53" s="29" t="s">
        <v>116</v>
      </c>
      <c r="B53" s="59" t="s">
        <v>177</v>
      </c>
      <c r="C53" s="131" t="s">
        <v>178</v>
      </c>
      <c r="D53" s="76">
        <v>1216074791</v>
      </c>
      <c r="E53" s="77">
        <v>280806270</v>
      </c>
      <c r="F53" s="78">
        <f t="shared" si="17"/>
        <v>1496881061</v>
      </c>
      <c r="G53" s="76">
        <v>1216074791</v>
      </c>
      <c r="H53" s="77">
        <v>280806270</v>
      </c>
      <c r="I53" s="79">
        <f t="shared" si="18"/>
        <v>1496881061</v>
      </c>
      <c r="J53" s="76">
        <v>433334471</v>
      </c>
      <c r="K53" s="77">
        <v>15842938</v>
      </c>
      <c r="L53" s="77">
        <f t="shared" si="19"/>
        <v>449177409</v>
      </c>
      <c r="M53" s="40">
        <f t="shared" si="20"/>
        <v>0.30007555089241655</v>
      </c>
      <c r="N53" s="104">
        <v>188831661</v>
      </c>
      <c r="O53" s="105">
        <v>24836565</v>
      </c>
      <c r="P53" s="106">
        <f t="shared" si="21"/>
        <v>213668226</v>
      </c>
      <c r="Q53" s="40">
        <f t="shared" si="22"/>
        <v>0.1427422869905627</v>
      </c>
      <c r="R53" s="104">
        <v>563048443</v>
      </c>
      <c r="S53" s="106">
        <v>24596995</v>
      </c>
      <c r="T53" s="106">
        <f t="shared" si="23"/>
        <v>587645438</v>
      </c>
      <c r="U53" s="40">
        <f t="shared" si="24"/>
        <v>0.39257991386932245</v>
      </c>
      <c r="V53" s="104">
        <v>43576144</v>
      </c>
      <c r="W53" s="106">
        <v>25082816</v>
      </c>
      <c r="X53" s="106">
        <f t="shared" si="25"/>
        <v>68658960</v>
      </c>
      <c r="Y53" s="40">
        <f t="shared" si="26"/>
        <v>0.04586801302311353</v>
      </c>
      <c r="Z53" s="76">
        <f t="shared" si="27"/>
        <v>1228790719</v>
      </c>
      <c r="AA53" s="77">
        <f t="shared" si="28"/>
        <v>90359314</v>
      </c>
      <c r="AB53" s="77">
        <f t="shared" si="29"/>
        <v>1319150033</v>
      </c>
      <c r="AC53" s="40">
        <f t="shared" si="30"/>
        <v>0.8812657647754153</v>
      </c>
      <c r="AD53" s="76">
        <v>481198208</v>
      </c>
      <c r="AE53" s="77">
        <v>3986874</v>
      </c>
      <c r="AF53" s="77">
        <f t="shared" si="31"/>
        <v>485185082</v>
      </c>
      <c r="AG53" s="40">
        <f t="shared" si="32"/>
        <v>1.050907878821867</v>
      </c>
      <c r="AH53" s="40">
        <f t="shared" si="33"/>
        <v>-0.8584891363168499</v>
      </c>
      <c r="AI53" s="12">
        <v>1274060725</v>
      </c>
      <c r="AJ53" s="12">
        <v>1274060725</v>
      </c>
      <c r="AK53" s="12">
        <v>1338920454</v>
      </c>
      <c r="AL53" s="12"/>
    </row>
    <row r="54" spans="1:38" s="55" customFormat="1" ht="12.75">
      <c r="A54" s="60"/>
      <c r="B54" s="61" t="s">
        <v>179</v>
      </c>
      <c r="C54" s="135"/>
      <c r="D54" s="80">
        <f>SUM(D48:D53)</f>
        <v>2277297002</v>
      </c>
      <c r="E54" s="81">
        <f>SUM(E48:E53)</f>
        <v>502390183</v>
      </c>
      <c r="F54" s="82">
        <f t="shared" si="17"/>
        <v>2779687185</v>
      </c>
      <c r="G54" s="80">
        <f>SUM(G48:G53)</f>
        <v>2280854765</v>
      </c>
      <c r="H54" s="81">
        <f>SUM(H48:H53)</f>
        <v>639118111</v>
      </c>
      <c r="I54" s="82">
        <f t="shared" si="18"/>
        <v>2919972876</v>
      </c>
      <c r="J54" s="80">
        <f>SUM(J48:J53)</f>
        <v>882865039</v>
      </c>
      <c r="K54" s="81">
        <f>SUM(K48:K53)</f>
        <v>99187570</v>
      </c>
      <c r="L54" s="81">
        <f t="shared" si="19"/>
        <v>982052609</v>
      </c>
      <c r="M54" s="44">
        <f t="shared" si="20"/>
        <v>0.35329608824310926</v>
      </c>
      <c r="N54" s="110">
        <f>SUM(N48:N53)</f>
        <v>385117562</v>
      </c>
      <c r="O54" s="111">
        <f>SUM(O48:O53)</f>
        <v>88273503</v>
      </c>
      <c r="P54" s="112">
        <f t="shared" si="21"/>
        <v>473391065</v>
      </c>
      <c r="Q54" s="44">
        <f t="shared" si="22"/>
        <v>0.17030371890569407</v>
      </c>
      <c r="R54" s="110">
        <f>SUM(R48:R53)</f>
        <v>782561403</v>
      </c>
      <c r="S54" s="112">
        <f>SUM(S48:S53)</f>
        <v>76669886</v>
      </c>
      <c r="T54" s="112">
        <f t="shared" si="23"/>
        <v>859231289</v>
      </c>
      <c r="U54" s="44">
        <f t="shared" si="24"/>
        <v>0.29426002414688185</v>
      </c>
      <c r="V54" s="110">
        <f>SUM(V48:V53)</f>
        <v>179683959</v>
      </c>
      <c r="W54" s="112">
        <f>SUM(W48:W53)</f>
        <v>92813174</v>
      </c>
      <c r="X54" s="112">
        <f t="shared" si="25"/>
        <v>272497133</v>
      </c>
      <c r="Y54" s="44">
        <f t="shared" si="26"/>
        <v>0.09332180282896572</v>
      </c>
      <c r="Z54" s="80">
        <f t="shared" si="27"/>
        <v>2230227963</v>
      </c>
      <c r="AA54" s="81">
        <f t="shared" si="28"/>
        <v>356944133</v>
      </c>
      <c r="AB54" s="81">
        <f t="shared" si="29"/>
        <v>2587172096</v>
      </c>
      <c r="AC54" s="44">
        <f t="shared" si="30"/>
        <v>0.8860260714284799</v>
      </c>
      <c r="AD54" s="80">
        <f>SUM(AD48:AD53)</f>
        <v>547671759</v>
      </c>
      <c r="AE54" s="81">
        <f>SUM(AE48:AE53)</f>
        <v>30022496</v>
      </c>
      <c r="AF54" s="81">
        <f t="shared" si="31"/>
        <v>577694255</v>
      </c>
      <c r="AG54" s="44">
        <f t="shared" si="32"/>
        <v>1.408096700273611</v>
      </c>
      <c r="AH54" s="44">
        <f t="shared" si="33"/>
        <v>-0.5283021587258125</v>
      </c>
      <c r="AI54" s="62">
        <f>SUM(AI48:AI53)</f>
        <v>2235960995</v>
      </c>
      <c r="AJ54" s="62">
        <f>SUM(AJ48:AJ53)</f>
        <v>2235960995</v>
      </c>
      <c r="AK54" s="62">
        <f>SUM(AK48:AK53)</f>
        <v>3148449299</v>
      </c>
      <c r="AL54" s="62"/>
    </row>
    <row r="55" spans="1:38" s="13" customFormat="1" ht="12.75">
      <c r="A55" s="29" t="s">
        <v>97</v>
      </c>
      <c r="B55" s="59" t="s">
        <v>180</v>
      </c>
      <c r="C55" s="131" t="s">
        <v>181</v>
      </c>
      <c r="D55" s="76">
        <v>261760</v>
      </c>
      <c r="E55" s="77">
        <v>123713129</v>
      </c>
      <c r="F55" s="78">
        <f t="shared" si="17"/>
        <v>123974889</v>
      </c>
      <c r="G55" s="76">
        <v>231651000</v>
      </c>
      <c r="H55" s="77">
        <v>120141792</v>
      </c>
      <c r="I55" s="78">
        <f t="shared" si="18"/>
        <v>351792792</v>
      </c>
      <c r="J55" s="76">
        <v>53067677</v>
      </c>
      <c r="K55" s="90">
        <v>7746210</v>
      </c>
      <c r="L55" s="77">
        <f t="shared" si="19"/>
        <v>60813887</v>
      </c>
      <c r="M55" s="40">
        <f t="shared" si="20"/>
        <v>0.4905339096532686</v>
      </c>
      <c r="N55" s="104">
        <v>46709012</v>
      </c>
      <c r="O55" s="105">
        <v>7412535</v>
      </c>
      <c r="P55" s="106">
        <f t="shared" si="21"/>
        <v>54121547</v>
      </c>
      <c r="Q55" s="40">
        <f t="shared" si="22"/>
        <v>0.4365524941103194</v>
      </c>
      <c r="R55" s="104">
        <v>49672817</v>
      </c>
      <c r="S55" s="106">
        <v>5997170</v>
      </c>
      <c r="T55" s="106">
        <f t="shared" si="23"/>
        <v>55669987</v>
      </c>
      <c r="U55" s="40">
        <f t="shared" si="24"/>
        <v>0.15824652541488116</v>
      </c>
      <c r="V55" s="104">
        <v>21942946</v>
      </c>
      <c r="W55" s="106">
        <v>9521026</v>
      </c>
      <c r="X55" s="106">
        <f t="shared" si="25"/>
        <v>31463972</v>
      </c>
      <c r="Y55" s="40">
        <f t="shared" si="26"/>
        <v>0.08943893313197844</v>
      </c>
      <c r="Z55" s="76">
        <f t="shared" si="27"/>
        <v>171392452</v>
      </c>
      <c r="AA55" s="77">
        <f t="shared" si="28"/>
        <v>30676941</v>
      </c>
      <c r="AB55" s="77">
        <f t="shared" si="29"/>
        <v>202069393</v>
      </c>
      <c r="AC55" s="40">
        <f t="shared" si="30"/>
        <v>0.5743989007028888</v>
      </c>
      <c r="AD55" s="76">
        <v>44376892</v>
      </c>
      <c r="AE55" s="77">
        <v>11227855</v>
      </c>
      <c r="AF55" s="77">
        <f t="shared" si="31"/>
        <v>55604747</v>
      </c>
      <c r="AG55" s="40">
        <f t="shared" si="32"/>
        <v>0.6914478078815588</v>
      </c>
      <c r="AH55" s="40">
        <f t="shared" si="33"/>
        <v>-0.43414953403168977</v>
      </c>
      <c r="AI55" s="12">
        <v>351925000</v>
      </c>
      <c r="AJ55" s="12">
        <v>350498534</v>
      </c>
      <c r="AK55" s="12">
        <v>242351443</v>
      </c>
      <c r="AL55" s="12"/>
    </row>
    <row r="56" spans="1:38" s="13" customFormat="1" ht="12.75">
      <c r="A56" s="29" t="s">
        <v>97</v>
      </c>
      <c r="B56" s="59" t="s">
        <v>182</v>
      </c>
      <c r="C56" s="131" t="s">
        <v>183</v>
      </c>
      <c r="D56" s="76">
        <v>41172036</v>
      </c>
      <c r="E56" s="77">
        <v>67104490</v>
      </c>
      <c r="F56" s="78">
        <f t="shared" si="17"/>
        <v>108276526</v>
      </c>
      <c r="G56" s="76">
        <v>179326091</v>
      </c>
      <c r="H56" s="77">
        <v>67104490</v>
      </c>
      <c r="I56" s="79">
        <f t="shared" si="18"/>
        <v>246430581</v>
      </c>
      <c r="J56" s="76">
        <v>7609149</v>
      </c>
      <c r="K56" s="77">
        <v>14047118</v>
      </c>
      <c r="L56" s="77">
        <f t="shared" si="19"/>
        <v>21656267</v>
      </c>
      <c r="M56" s="40">
        <f t="shared" si="20"/>
        <v>0.200008882811774</v>
      </c>
      <c r="N56" s="104">
        <v>20356233</v>
      </c>
      <c r="O56" s="105">
        <v>62613023</v>
      </c>
      <c r="P56" s="106">
        <f t="shared" si="21"/>
        <v>82969256</v>
      </c>
      <c r="Q56" s="40">
        <f t="shared" si="22"/>
        <v>0.7662718694908996</v>
      </c>
      <c r="R56" s="104">
        <v>2760145</v>
      </c>
      <c r="S56" s="106">
        <v>10086382</v>
      </c>
      <c r="T56" s="106">
        <f t="shared" si="23"/>
        <v>12846527</v>
      </c>
      <c r="U56" s="40">
        <f t="shared" si="24"/>
        <v>0.052130409090745115</v>
      </c>
      <c r="V56" s="104">
        <v>2692794</v>
      </c>
      <c r="W56" s="106">
        <v>22112361</v>
      </c>
      <c r="X56" s="106">
        <f t="shared" si="25"/>
        <v>24805155</v>
      </c>
      <c r="Y56" s="40">
        <f t="shared" si="26"/>
        <v>0.1006577791576931</v>
      </c>
      <c r="Z56" s="76">
        <f t="shared" si="27"/>
        <v>33418321</v>
      </c>
      <c r="AA56" s="77">
        <f t="shared" si="28"/>
        <v>108858884</v>
      </c>
      <c r="AB56" s="77">
        <f t="shared" si="29"/>
        <v>142277205</v>
      </c>
      <c r="AC56" s="40">
        <f t="shared" si="30"/>
        <v>0.5773520657324588</v>
      </c>
      <c r="AD56" s="76">
        <v>814351</v>
      </c>
      <c r="AE56" s="77">
        <v>22046540</v>
      </c>
      <c r="AF56" s="77">
        <f t="shared" si="31"/>
        <v>22860891</v>
      </c>
      <c r="AG56" s="40">
        <f t="shared" si="32"/>
        <v>1.1602745659984919</v>
      </c>
      <c r="AH56" s="40">
        <f t="shared" si="33"/>
        <v>0.08504760378762133</v>
      </c>
      <c r="AI56" s="12">
        <v>215776900</v>
      </c>
      <c r="AJ56" s="12">
        <v>215776900</v>
      </c>
      <c r="AK56" s="12">
        <v>250360449</v>
      </c>
      <c r="AL56" s="12"/>
    </row>
    <row r="57" spans="1:38" s="13" customFormat="1" ht="12.75">
      <c r="A57" s="29" t="s">
        <v>97</v>
      </c>
      <c r="B57" s="59" t="s">
        <v>184</v>
      </c>
      <c r="C57" s="131" t="s">
        <v>185</v>
      </c>
      <c r="D57" s="76">
        <v>0</v>
      </c>
      <c r="E57" s="77">
        <v>251116269</v>
      </c>
      <c r="F57" s="78">
        <f t="shared" si="17"/>
        <v>251116269</v>
      </c>
      <c r="G57" s="76">
        <v>0</v>
      </c>
      <c r="H57" s="77">
        <v>251116269</v>
      </c>
      <c r="I57" s="79">
        <f t="shared" si="18"/>
        <v>251116269</v>
      </c>
      <c r="J57" s="76">
        <v>32892247</v>
      </c>
      <c r="K57" s="77">
        <v>2874747</v>
      </c>
      <c r="L57" s="77">
        <f t="shared" si="19"/>
        <v>35766994</v>
      </c>
      <c r="M57" s="40">
        <f t="shared" si="20"/>
        <v>0.14243200626718455</v>
      </c>
      <c r="N57" s="104">
        <v>23808320</v>
      </c>
      <c r="O57" s="105">
        <v>6519772</v>
      </c>
      <c r="P57" s="106">
        <f t="shared" si="21"/>
        <v>30328092</v>
      </c>
      <c r="Q57" s="40">
        <f t="shared" si="22"/>
        <v>0.12077310689894011</v>
      </c>
      <c r="R57" s="104">
        <v>38401322</v>
      </c>
      <c r="S57" s="106">
        <v>9489471</v>
      </c>
      <c r="T57" s="106">
        <f t="shared" si="23"/>
        <v>47890793</v>
      </c>
      <c r="U57" s="40">
        <f t="shared" si="24"/>
        <v>0.19071163007761954</v>
      </c>
      <c r="V57" s="104">
        <v>29462463</v>
      </c>
      <c r="W57" s="106">
        <v>24707789</v>
      </c>
      <c r="X57" s="106">
        <f t="shared" si="25"/>
        <v>54170252</v>
      </c>
      <c r="Y57" s="40">
        <f t="shared" si="26"/>
        <v>0.2157178115767561</v>
      </c>
      <c r="Z57" s="76">
        <f t="shared" si="27"/>
        <v>124564352</v>
      </c>
      <c r="AA57" s="77">
        <f t="shared" si="28"/>
        <v>43591779</v>
      </c>
      <c r="AB57" s="77">
        <f t="shared" si="29"/>
        <v>168156131</v>
      </c>
      <c r="AC57" s="40">
        <f t="shared" si="30"/>
        <v>0.6696345548205003</v>
      </c>
      <c r="AD57" s="76">
        <v>33285545</v>
      </c>
      <c r="AE57" s="77">
        <v>15147662</v>
      </c>
      <c r="AF57" s="77">
        <f t="shared" si="31"/>
        <v>48433207</v>
      </c>
      <c r="AG57" s="40">
        <f t="shared" si="32"/>
        <v>0.6274365679022668</v>
      </c>
      <c r="AH57" s="40">
        <f t="shared" si="33"/>
        <v>0.11845271778100508</v>
      </c>
      <c r="AI57" s="12">
        <v>201377622</v>
      </c>
      <c r="AJ57" s="12">
        <v>201377622</v>
      </c>
      <c r="AK57" s="12">
        <v>126351684</v>
      </c>
      <c r="AL57" s="12"/>
    </row>
    <row r="58" spans="1:38" s="13" customFormat="1" ht="12.75">
      <c r="A58" s="29" t="s">
        <v>97</v>
      </c>
      <c r="B58" s="59" t="s">
        <v>186</v>
      </c>
      <c r="C58" s="131" t="s">
        <v>187</v>
      </c>
      <c r="D58" s="76">
        <v>96402177</v>
      </c>
      <c r="E58" s="77">
        <v>35732000</v>
      </c>
      <c r="F58" s="78">
        <f t="shared" si="17"/>
        <v>132134177</v>
      </c>
      <c r="G58" s="76">
        <v>96402177</v>
      </c>
      <c r="H58" s="77">
        <v>35732000</v>
      </c>
      <c r="I58" s="78">
        <f t="shared" si="18"/>
        <v>132134177</v>
      </c>
      <c r="J58" s="76">
        <v>50059815</v>
      </c>
      <c r="K58" s="90">
        <v>8667553</v>
      </c>
      <c r="L58" s="77">
        <f t="shared" si="19"/>
        <v>58727368</v>
      </c>
      <c r="M58" s="40">
        <f t="shared" si="20"/>
        <v>0.4444525204103704</v>
      </c>
      <c r="N58" s="104">
        <v>34433142</v>
      </c>
      <c r="O58" s="105">
        <v>10901530</v>
      </c>
      <c r="P58" s="106">
        <f t="shared" si="21"/>
        <v>45334672</v>
      </c>
      <c r="Q58" s="40">
        <f t="shared" si="22"/>
        <v>0.34309573063750193</v>
      </c>
      <c r="R58" s="104">
        <v>22699597</v>
      </c>
      <c r="S58" s="106">
        <v>2746712</v>
      </c>
      <c r="T58" s="106">
        <f t="shared" si="23"/>
        <v>25446309</v>
      </c>
      <c r="U58" s="40">
        <f t="shared" si="24"/>
        <v>0.19257931276932236</v>
      </c>
      <c r="V58" s="104">
        <v>2468243</v>
      </c>
      <c r="W58" s="106">
        <v>1644230</v>
      </c>
      <c r="X58" s="106">
        <f t="shared" si="25"/>
        <v>4112473</v>
      </c>
      <c r="Y58" s="40">
        <f t="shared" si="26"/>
        <v>0.031123461721792083</v>
      </c>
      <c r="Z58" s="76">
        <f t="shared" si="27"/>
        <v>109660797</v>
      </c>
      <c r="AA58" s="77">
        <f t="shared" si="28"/>
        <v>23960025</v>
      </c>
      <c r="AB58" s="77">
        <f t="shared" si="29"/>
        <v>133620822</v>
      </c>
      <c r="AC58" s="40">
        <f t="shared" si="30"/>
        <v>1.0112510255389868</v>
      </c>
      <c r="AD58" s="76">
        <v>782274</v>
      </c>
      <c r="AE58" s="77">
        <v>5313024</v>
      </c>
      <c r="AF58" s="77">
        <f t="shared" si="31"/>
        <v>6095298</v>
      </c>
      <c r="AG58" s="40">
        <f t="shared" si="32"/>
        <v>0.6785514692979067</v>
      </c>
      <c r="AH58" s="40">
        <f t="shared" si="33"/>
        <v>-0.32530402943383574</v>
      </c>
      <c r="AI58" s="12">
        <v>108581100</v>
      </c>
      <c r="AJ58" s="12">
        <v>109981100</v>
      </c>
      <c r="AK58" s="12">
        <v>74627837</v>
      </c>
      <c r="AL58" s="12"/>
    </row>
    <row r="59" spans="1:38" s="13" customFormat="1" ht="12.75">
      <c r="A59" s="29" t="s">
        <v>116</v>
      </c>
      <c r="B59" s="59" t="s">
        <v>188</v>
      </c>
      <c r="C59" s="131" t="s">
        <v>189</v>
      </c>
      <c r="D59" s="76">
        <v>773928000</v>
      </c>
      <c r="E59" s="77">
        <v>459160350</v>
      </c>
      <c r="F59" s="78">
        <f t="shared" si="17"/>
        <v>1233088350</v>
      </c>
      <c r="G59" s="76">
        <v>793877923</v>
      </c>
      <c r="H59" s="77">
        <v>459660350</v>
      </c>
      <c r="I59" s="78">
        <f t="shared" si="18"/>
        <v>1253538273</v>
      </c>
      <c r="J59" s="76">
        <v>275895763</v>
      </c>
      <c r="K59" s="90">
        <v>42042246</v>
      </c>
      <c r="L59" s="77">
        <f t="shared" si="19"/>
        <v>317938009</v>
      </c>
      <c r="M59" s="40">
        <f t="shared" si="20"/>
        <v>0.2578387907079002</v>
      </c>
      <c r="N59" s="104">
        <v>209226100</v>
      </c>
      <c r="O59" s="105">
        <v>52883439</v>
      </c>
      <c r="P59" s="106">
        <f t="shared" si="21"/>
        <v>262109539</v>
      </c>
      <c r="Q59" s="40">
        <f t="shared" si="22"/>
        <v>0.21256347041150783</v>
      </c>
      <c r="R59" s="104">
        <v>81061226</v>
      </c>
      <c r="S59" s="106">
        <v>82672519</v>
      </c>
      <c r="T59" s="106">
        <f t="shared" si="23"/>
        <v>163733745</v>
      </c>
      <c r="U59" s="40">
        <f t="shared" si="24"/>
        <v>0.1306172683568314</v>
      </c>
      <c r="V59" s="104">
        <v>14529389</v>
      </c>
      <c r="W59" s="106">
        <v>98374786</v>
      </c>
      <c r="X59" s="106">
        <f t="shared" si="25"/>
        <v>112904175</v>
      </c>
      <c r="Y59" s="40">
        <f t="shared" si="26"/>
        <v>0.09006839075586805</v>
      </c>
      <c r="Z59" s="76">
        <f t="shared" si="27"/>
        <v>580712478</v>
      </c>
      <c r="AA59" s="77">
        <f t="shared" si="28"/>
        <v>275972990</v>
      </c>
      <c r="AB59" s="77">
        <f t="shared" si="29"/>
        <v>856685468</v>
      </c>
      <c r="AC59" s="40">
        <f t="shared" si="30"/>
        <v>0.683413890466829</v>
      </c>
      <c r="AD59" s="76">
        <v>57453004</v>
      </c>
      <c r="AE59" s="77">
        <v>25723503</v>
      </c>
      <c r="AF59" s="77">
        <f t="shared" si="31"/>
        <v>83176507</v>
      </c>
      <c r="AG59" s="40">
        <f t="shared" si="32"/>
        <v>0.7831477211285479</v>
      </c>
      <c r="AH59" s="40">
        <f t="shared" si="33"/>
        <v>0.357404621475629</v>
      </c>
      <c r="AI59" s="12">
        <v>567127667</v>
      </c>
      <c r="AJ59" s="12">
        <v>567127667</v>
      </c>
      <c r="AK59" s="12">
        <v>444144740</v>
      </c>
      <c r="AL59" s="12"/>
    </row>
    <row r="60" spans="1:38" s="55" customFormat="1" ht="12.75">
      <c r="A60" s="60"/>
      <c r="B60" s="61" t="s">
        <v>190</v>
      </c>
      <c r="C60" s="135"/>
      <c r="D60" s="80">
        <f>SUM(D55:D59)</f>
        <v>911763973</v>
      </c>
      <c r="E60" s="81">
        <f>SUM(E55:E59)</f>
        <v>936826238</v>
      </c>
      <c r="F60" s="82">
        <f t="shared" si="17"/>
        <v>1848590211</v>
      </c>
      <c r="G60" s="80">
        <f>SUM(G55:G59)</f>
        <v>1301257191</v>
      </c>
      <c r="H60" s="81">
        <f>SUM(H55:H59)</f>
        <v>933754901</v>
      </c>
      <c r="I60" s="89">
        <f t="shared" si="18"/>
        <v>2235012092</v>
      </c>
      <c r="J60" s="80">
        <f>SUM(J55:J59)</f>
        <v>419524651</v>
      </c>
      <c r="K60" s="91">
        <f>SUM(K55:K59)</f>
        <v>75377874</v>
      </c>
      <c r="L60" s="81">
        <f t="shared" si="19"/>
        <v>494902525</v>
      </c>
      <c r="M60" s="44">
        <f t="shared" si="20"/>
        <v>0.2677188930543352</v>
      </c>
      <c r="N60" s="110">
        <f>SUM(N55:N59)</f>
        <v>334532807</v>
      </c>
      <c r="O60" s="111">
        <f>SUM(O55:O59)</f>
        <v>140330299</v>
      </c>
      <c r="P60" s="112">
        <f t="shared" si="21"/>
        <v>474863106</v>
      </c>
      <c r="Q60" s="44">
        <f t="shared" si="22"/>
        <v>0.2568785137854438</v>
      </c>
      <c r="R60" s="110">
        <f>SUM(R55:R59)</f>
        <v>194595107</v>
      </c>
      <c r="S60" s="112">
        <f>SUM(S55:S59)</f>
        <v>110992254</v>
      </c>
      <c r="T60" s="112">
        <f t="shared" si="23"/>
        <v>305587361</v>
      </c>
      <c r="U60" s="44">
        <f t="shared" si="24"/>
        <v>0.136727385992147</v>
      </c>
      <c r="V60" s="110">
        <f>SUM(V55:V59)</f>
        <v>71095835</v>
      </c>
      <c r="W60" s="112">
        <f>SUM(W55:W59)</f>
        <v>156360192</v>
      </c>
      <c r="X60" s="112">
        <f t="shared" si="25"/>
        <v>227456027</v>
      </c>
      <c r="Y60" s="44">
        <f t="shared" si="26"/>
        <v>0.10176948384939655</v>
      </c>
      <c r="Z60" s="80">
        <f t="shared" si="27"/>
        <v>1019748400</v>
      </c>
      <c r="AA60" s="81">
        <f t="shared" si="28"/>
        <v>483060619</v>
      </c>
      <c r="AB60" s="81">
        <f t="shared" si="29"/>
        <v>1502809019</v>
      </c>
      <c r="AC60" s="44">
        <f t="shared" si="30"/>
        <v>0.6723941335168401</v>
      </c>
      <c r="AD60" s="80">
        <f>SUM(AD55:AD59)</f>
        <v>136712066</v>
      </c>
      <c r="AE60" s="81">
        <f>SUM(AE55:AE59)</f>
        <v>79458584</v>
      </c>
      <c r="AF60" s="81">
        <f t="shared" si="31"/>
        <v>216170650</v>
      </c>
      <c r="AG60" s="44">
        <f t="shared" si="32"/>
        <v>0.7875596758483837</v>
      </c>
      <c r="AH60" s="44">
        <f t="shared" si="33"/>
        <v>0.052205870685960276</v>
      </c>
      <c r="AI60" s="62">
        <f>SUM(AI55:AI59)</f>
        <v>1444788289</v>
      </c>
      <c r="AJ60" s="62">
        <f>SUM(AJ55:AJ59)</f>
        <v>1444761823</v>
      </c>
      <c r="AK60" s="62">
        <f>SUM(AK55:AK59)</f>
        <v>1137836153</v>
      </c>
      <c r="AL60" s="62"/>
    </row>
    <row r="61" spans="1:38" s="55" customFormat="1" ht="12.75">
      <c r="A61" s="60"/>
      <c r="B61" s="61" t="s">
        <v>191</v>
      </c>
      <c r="C61" s="135"/>
      <c r="D61" s="80">
        <f>SUM(D9:D10,D12:D21,D23:D30,D32:D40,D42:D46,D48:D53,D55:D59)</f>
        <v>21353012332</v>
      </c>
      <c r="E61" s="81">
        <f>SUM(E9:E10,E12:E21,E23:E30,E32:E40,E42:E46,E48:E53,E55:E59)</f>
        <v>5337528294</v>
      </c>
      <c r="F61" s="82">
        <f t="shared" si="17"/>
        <v>26690540626</v>
      </c>
      <c r="G61" s="80">
        <f>SUM(G9:G10,G12:G21,G23:G30,G32:G40,G42:G46,G48:G53,G55:G59)</f>
        <v>21589320546</v>
      </c>
      <c r="H61" s="81">
        <f>SUM(H9:H10,H12:H21,H23:H30,H32:H40,H42:H46,H48:H53,H55:H59)</f>
        <v>5269061347</v>
      </c>
      <c r="I61" s="89">
        <f t="shared" si="18"/>
        <v>26858381893</v>
      </c>
      <c r="J61" s="80">
        <f>SUM(J9:J10,J12:J21,J23:J30,J32:J40,J42:J46,J48:J53,J55:J59)</f>
        <v>6273371610</v>
      </c>
      <c r="K61" s="91">
        <f>SUM(K9:K10,K12:K21,K23:K30,K32:K40,K42:K46,K48:K53,K55:K59)</f>
        <v>619660601</v>
      </c>
      <c r="L61" s="81">
        <f t="shared" si="19"/>
        <v>6893032211</v>
      </c>
      <c r="M61" s="44">
        <f t="shared" si="20"/>
        <v>0.2582574968258719</v>
      </c>
      <c r="N61" s="110">
        <f>SUM(N9:N10,N12:N21,N23:N30,N32:N40,N42:N46,N48:N53,N55:N59)</f>
        <v>4598850368</v>
      </c>
      <c r="O61" s="111">
        <f>SUM(O9:O10,O12:O21,O23:O30,O32:O40,O42:O46,O48:O53,O55:O59)</f>
        <v>908005204</v>
      </c>
      <c r="P61" s="112">
        <f t="shared" si="21"/>
        <v>5506855572</v>
      </c>
      <c r="Q61" s="44">
        <f t="shared" si="22"/>
        <v>0.20632236900573</v>
      </c>
      <c r="R61" s="110">
        <f>SUM(R9:R10,R12:R21,R23:R30,R32:R40,R42:R46,R48:R53,R55:R59)</f>
        <v>4847762706</v>
      </c>
      <c r="S61" s="112">
        <f>SUM(S9:S10,S12:S21,S23:S30,S32:S40,S42:S46,S48:S53,S55:S59)</f>
        <v>776720067</v>
      </c>
      <c r="T61" s="112">
        <f t="shared" si="23"/>
        <v>5624482773</v>
      </c>
      <c r="U61" s="44">
        <f t="shared" si="24"/>
        <v>0.2094125698043592</v>
      </c>
      <c r="V61" s="110">
        <f>SUM(V9:V10,V12:V21,V23:V30,V32:V40,V42:V46,V48:V53,V55:V59)</f>
        <v>3435847291</v>
      </c>
      <c r="W61" s="112">
        <f>SUM(W9:W10,W12:W21,W23:W30,W32:W40,W42:W46,W48:W53,W55:W59)</f>
        <v>1209556132</v>
      </c>
      <c r="X61" s="112">
        <f t="shared" si="25"/>
        <v>4645403423</v>
      </c>
      <c r="Y61" s="44">
        <f t="shared" si="26"/>
        <v>0.17295916937612366</v>
      </c>
      <c r="Z61" s="80">
        <f t="shared" si="27"/>
        <v>19155831975</v>
      </c>
      <c r="AA61" s="81">
        <f t="shared" si="28"/>
        <v>3513942004</v>
      </c>
      <c r="AB61" s="81">
        <f t="shared" si="29"/>
        <v>22669773979</v>
      </c>
      <c r="AC61" s="44">
        <f t="shared" si="30"/>
        <v>0.8440483894120345</v>
      </c>
      <c r="AD61" s="80">
        <f>SUM(AD9:AD10,AD12:AD21,AD23:AD30,AD32:AD40,AD42:AD46,AD48:AD53,AD55:AD59)</f>
        <v>3737945323</v>
      </c>
      <c r="AE61" s="81">
        <f>SUM(AE9:AE10,AE12:AE21,AE23:AE30,AE32:AE40,AE42:AE46,AE48:AE53,AE55:AE59)</f>
        <v>981209289</v>
      </c>
      <c r="AF61" s="81">
        <f t="shared" si="31"/>
        <v>4719154612</v>
      </c>
      <c r="AG61" s="44">
        <f t="shared" si="32"/>
        <v>0.9418912676637833</v>
      </c>
      <c r="AH61" s="44">
        <f t="shared" si="33"/>
        <v>-0.01562805100991249</v>
      </c>
      <c r="AI61" s="62">
        <f>SUM(AI9:AI10,AI12:AI21,AI23:AI30,AI32:AI40,AI42:AI46,AI48:AI53,AI55:AI59)</f>
        <v>24587565271</v>
      </c>
      <c r="AJ61" s="62">
        <f>SUM(AJ9:AJ10,AJ12:AJ21,AJ23:AJ30,AJ32:AJ40,AJ42:AJ46,AJ48:AJ53,AJ55:AJ59)</f>
        <v>22626510821</v>
      </c>
      <c r="AK61" s="62">
        <f>SUM(AK9:AK10,AK12:AK21,AK23:AK30,AK32:AK40,AK42:AK46,AK48:AK53,AK55:AK59)</f>
        <v>21311712960</v>
      </c>
      <c r="AL61" s="62"/>
    </row>
    <row r="62" spans="1:38" s="13" customFormat="1" ht="12.75">
      <c r="A62" s="63"/>
      <c r="B62" s="64"/>
      <c r="C62" s="65"/>
      <c r="D62" s="92"/>
      <c r="E62" s="92"/>
      <c r="F62" s="93"/>
      <c r="G62" s="94"/>
      <c r="H62" s="92"/>
      <c r="I62" s="95"/>
      <c r="J62" s="94"/>
      <c r="K62" s="96"/>
      <c r="L62" s="92"/>
      <c r="M62" s="69"/>
      <c r="N62" s="94"/>
      <c r="O62" s="96"/>
      <c r="P62" s="92"/>
      <c r="Q62" s="69"/>
      <c r="R62" s="94"/>
      <c r="S62" s="96"/>
      <c r="T62" s="92"/>
      <c r="U62" s="69"/>
      <c r="V62" s="94"/>
      <c r="W62" s="96"/>
      <c r="X62" s="92"/>
      <c r="Y62" s="69"/>
      <c r="Z62" s="94"/>
      <c r="AA62" s="96"/>
      <c r="AB62" s="92"/>
      <c r="AC62" s="69"/>
      <c r="AD62" s="94"/>
      <c r="AE62" s="92"/>
      <c r="AF62" s="92"/>
      <c r="AG62" s="69"/>
      <c r="AH62" s="69"/>
      <c r="AI62" s="12"/>
      <c r="AJ62" s="12"/>
      <c r="AK62" s="12"/>
      <c r="AL62" s="12"/>
    </row>
    <row r="63" spans="1:38" s="13" customFormat="1" ht="12.75" customHeight="1">
      <c r="A63" s="12"/>
      <c r="B63" s="56" t="s">
        <v>657</v>
      </c>
      <c r="C63" s="136"/>
      <c r="D63" s="87"/>
      <c r="E63" s="87"/>
      <c r="F63" s="87"/>
      <c r="G63" s="87"/>
      <c r="H63" s="87"/>
      <c r="I63" s="87"/>
      <c r="J63" s="87"/>
      <c r="K63" s="87"/>
      <c r="L63" s="87"/>
      <c r="M63" s="12"/>
      <c r="N63" s="87"/>
      <c r="O63" s="87"/>
      <c r="P63" s="87"/>
      <c r="Q63" s="12"/>
      <c r="R63" s="87"/>
      <c r="S63" s="87"/>
      <c r="T63" s="87"/>
      <c r="U63" s="12"/>
      <c r="V63" s="87"/>
      <c r="W63" s="87"/>
      <c r="X63" s="87"/>
      <c r="Y63" s="12"/>
      <c r="Z63" s="87"/>
      <c r="AA63" s="87"/>
      <c r="AB63" s="87"/>
      <c r="AC63" s="12"/>
      <c r="AD63" s="87"/>
      <c r="AE63" s="87"/>
      <c r="AF63" s="87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7"/>
      <c r="C64" s="137"/>
      <c r="D64" s="99"/>
      <c r="E64" s="99"/>
      <c r="F64" s="99"/>
      <c r="G64" s="99"/>
      <c r="H64" s="99"/>
      <c r="I64" s="99"/>
      <c r="J64" s="99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71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23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9" t="s">
        <v>50</v>
      </c>
      <c r="C9" s="131" t="s">
        <v>51</v>
      </c>
      <c r="D9" s="76">
        <v>4438450206</v>
      </c>
      <c r="E9" s="77">
        <v>824147005</v>
      </c>
      <c r="F9" s="78">
        <f>$D9+$E9</f>
        <v>5262597211</v>
      </c>
      <c r="G9" s="76">
        <v>4470948196</v>
      </c>
      <c r="H9" s="77">
        <v>815046469</v>
      </c>
      <c r="I9" s="79">
        <f>$G9+$H9</f>
        <v>5285994665</v>
      </c>
      <c r="J9" s="76">
        <v>960358650</v>
      </c>
      <c r="K9" s="77">
        <v>92165352</v>
      </c>
      <c r="L9" s="77">
        <f>$J9+$K9</f>
        <v>1052524002</v>
      </c>
      <c r="M9" s="40">
        <f>IF($F9=0,0,$L9/$F9)</f>
        <v>0.2000008664543033</v>
      </c>
      <c r="N9" s="104">
        <v>941716459</v>
      </c>
      <c r="O9" s="105">
        <v>141693095</v>
      </c>
      <c r="P9" s="106">
        <f>$N9+$O9</f>
        <v>1083409554</v>
      </c>
      <c r="Q9" s="40">
        <f>IF($F9=0,0,$P9/$F9)</f>
        <v>0.20586974654557122</v>
      </c>
      <c r="R9" s="104">
        <v>752150343</v>
      </c>
      <c r="S9" s="106">
        <v>121655462</v>
      </c>
      <c r="T9" s="106">
        <f>$R9+$S9</f>
        <v>873805805</v>
      </c>
      <c r="U9" s="40">
        <f>IF($I9=0,0,$T9/$I9)</f>
        <v>0.16530584315298397</v>
      </c>
      <c r="V9" s="104">
        <v>903252337</v>
      </c>
      <c r="W9" s="106">
        <v>209535974</v>
      </c>
      <c r="X9" s="106">
        <f>$V9+$W9</f>
        <v>1112788311</v>
      </c>
      <c r="Y9" s="40">
        <f>IF($I9=0,0,$X9/$I9)</f>
        <v>0.21051635151432754</v>
      </c>
      <c r="Z9" s="76">
        <f>$J9+$N9+$R9+$V9</f>
        <v>3557477789</v>
      </c>
      <c r="AA9" s="77">
        <f>$K9+$O9+$S9+$W9</f>
        <v>565049883</v>
      </c>
      <c r="AB9" s="77">
        <f>$Z9+$AA9</f>
        <v>4122527672</v>
      </c>
      <c r="AC9" s="40">
        <f>IF($I9=0,0,$AB9/$I9)</f>
        <v>0.7798962982873158</v>
      </c>
      <c r="AD9" s="76">
        <v>568860617</v>
      </c>
      <c r="AE9" s="77">
        <v>154862371</v>
      </c>
      <c r="AF9" s="77">
        <f>$AD9+$AE9</f>
        <v>723722988</v>
      </c>
      <c r="AG9" s="40">
        <f>IF($AJ9=0,0,$AK9/$AJ9)</f>
        <v>0.7427203806268299</v>
      </c>
      <c r="AH9" s="40">
        <f>IF($AF9=0,0,(($X9/$AF9)-1))</f>
        <v>0.5375887313945595</v>
      </c>
      <c r="AI9" s="12">
        <v>3692360923</v>
      </c>
      <c r="AJ9" s="12">
        <v>4544306035</v>
      </c>
      <c r="AK9" s="12">
        <v>3375148708</v>
      </c>
      <c r="AL9" s="12"/>
    </row>
    <row r="10" spans="1:38" s="55" customFormat="1" ht="12.75">
      <c r="A10" s="60"/>
      <c r="B10" s="61" t="s">
        <v>96</v>
      </c>
      <c r="C10" s="135"/>
      <c r="D10" s="80">
        <f>D9</f>
        <v>4438450206</v>
      </c>
      <c r="E10" s="81">
        <f>E9</f>
        <v>824147005</v>
      </c>
      <c r="F10" s="89">
        <f aca="true" t="shared" si="0" ref="F10:F38">$D10+$E10</f>
        <v>5262597211</v>
      </c>
      <c r="G10" s="80">
        <f>G9</f>
        <v>4470948196</v>
      </c>
      <c r="H10" s="81">
        <f>H9</f>
        <v>815046469</v>
      </c>
      <c r="I10" s="82">
        <f aca="true" t="shared" si="1" ref="I10:I38">$G10+$H10</f>
        <v>5285994665</v>
      </c>
      <c r="J10" s="80">
        <f>J9</f>
        <v>960358650</v>
      </c>
      <c r="K10" s="81">
        <f>K9</f>
        <v>92165352</v>
      </c>
      <c r="L10" s="81">
        <f aca="true" t="shared" si="2" ref="L10:L38">$J10+$K10</f>
        <v>1052524002</v>
      </c>
      <c r="M10" s="44">
        <f aca="true" t="shared" si="3" ref="M10:M38">IF($F10=0,0,$L10/$F10)</f>
        <v>0.2000008664543033</v>
      </c>
      <c r="N10" s="110">
        <f>N9</f>
        <v>941716459</v>
      </c>
      <c r="O10" s="111">
        <f>O9</f>
        <v>141693095</v>
      </c>
      <c r="P10" s="112">
        <f aca="true" t="shared" si="4" ref="P10:P38">$N10+$O10</f>
        <v>1083409554</v>
      </c>
      <c r="Q10" s="44">
        <f aca="true" t="shared" si="5" ref="Q10:Q38">IF($F10=0,0,$P10/$F10)</f>
        <v>0.20586974654557122</v>
      </c>
      <c r="R10" s="110">
        <f>R9</f>
        <v>752150343</v>
      </c>
      <c r="S10" s="112">
        <f>S9</f>
        <v>121655462</v>
      </c>
      <c r="T10" s="112">
        <f aca="true" t="shared" si="6" ref="T10:T38">$R10+$S10</f>
        <v>873805805</v>
      </c>
      <c r="U10" s="44">
        <f aca="true" t="shared" si="7" ref="U10:U38">IF($I10=0,0,$T10/$I10)</f>
        <v>0.16530584315298397</v>
      </c>
      <c r="V10" s="110">
        <f>V9</f>
        <v>903252337</v>
      </c>
      <c r="W10" s="112">
        <f>W9</f>
        <v>209535974</v>
      </c>
      <c r="X10" s="112">
        <f aca="true" t="shared" si="8" ref="X10:X38">$V10+$W10</f>
        <v>1112788311</v>
      </c>
      <c r="Y10" s="44">
        <f aca="true" t="shared" si="9" ref="Y10:Y38">IF($I10=0,0,$X10/$I10)</f>
        <v>0.21051635151432754</v>
      </c>
      <c r="Z10" s="80">
        <f aca="true" t="shared" si="10" ref="Z10:Z38">$J10+$N10+$R10+$V10</f>
        <v>3557477789</v>
      </c>
      <c r="AA10" s="81">
        <f aca="true" t="shared" si="11" ref="AA10:AA38">$K10+$O10+$S10+$W10</f>
        <v>565049883</v>
      </c>
      <c r="AB10" s="81">
        <f aca="true" t="shared" si="12" ref="AB10:AB38">$Z10+$AA10</f>
        <v>4122527672</v>
      </c>
      <c r="AC10" s="44">
        <f aca="true" t="shared" si="13" ref="AC10:AC38">IF($I10=0,0,$AB10/$I10)</f>
        <v>0.7798962982873158</v>
      </c>
      <c r="AD10" s="80">
        <f>AD9</f>
        <v>568860617</v>
      </c>
      <c r="AE10" s="81">
        <f>AE9</f>
        <v>154862371</v>
      </c>
      <c r="AF10" s="81">
        <f aca="true" t="shared" si="14" ref="AF10:AF38">$AD10+$AE10</f>
        <v>723722988</v>
      </c>
      <c r="AG10" s="44">
        <f aca="true" t="shared" si="15" ref="AG10:AG38">IF($AJ10=0,0,$AK10/$AJ10)</f>
        <v>0.7427203806268299</v>
      </c>
      <c r="AH10" s="44">
        <f aca="true" t="shared" si="16" ref="AH10:AH38">IF($AF10=0,0,(($X10/$AF10)-1))</f>
        <v>0.5375887313945595</v>
      </c>
      <c r="AI10" s="62">
        <f>AI9</f>
        <v>3692360923</v>
      </c>
      <c r="AJ10" s="62">
        <f>AJ9</f>
        <v>4544306035</v>
      </c>
      <c r="AK10" s="62">
        <f>AK9</f>
        <v>3375148708</v>
      </c>
      <c r="AL10" s="62"/>
    </row>
    <row r="11" spans="1:38" s="13" customFormat="1" ht="12.75">
      <c r="A11" s="29" t="s">
        <v>97</v>
      </c>
      <c r="B11" s="59" t="s">
        <v>192</v>
      </c>
      <c r="C11" s="131" t="s">
        <v>193</v>
      </c>
      <c r="D11" s="76">
        <v>88876818</v>
      </c>
      <c r="E11" s="77">
        <v>19500000</v>
      </c>
      <c r="F11" s="78">
        <f t="shared" si="0"/>
        <v>108376818</v>
      </c>
      <c r="G11" s="76">
        <v>112802876</v>
      </c>
      <c r="H11" s="77">
        <v>25593000</v>
      </c>
      <c r="I11" s="79">
        <f t="shared" si="1"/>
        <v>138395876</v>
      </c>
      <c r="J11" s="76">
        <v>38264301</v>
      </c>
      <c r="K11" s="77">
        <v>1415423</v>
      </c>
      <c r="L11" s="77">
        <f t="shared" si="2"/>
        <v>39679724</v>
      </c>
      <c r="M11" s="40">
        <f t="shared" si="3"/>
        <v>0.3661274129675961</v>
      </c>
      <c r="N11" s="104">
        <v>31492033</v>
      </c>
      <c r="O11" s="105">
        <v>4887338</v>
      </c>
      <c r="P11" s="106">
        <f t="shared" si="4"/>
        <v>36379371</v>
      </c>
      <c r="Q11" s="40">
        <f t="shared" si="5"/>
        <v>0.33567483961376315</v>
      </c>
      <c r="R11" s="104">
        <v>22259905</v>
      </c>
      <c r="S11" s="106">
        <v>5432999</v>
      </c>
      <c r="T11" s="106">
        <f t="shared" si="6"/>
        <v>27692904</v>
      </c>
      <c r="U11" s="40">
        <f t="shared" si="7"/>
        <v>0.20009919948770727</v>
      </c>
      <c r="V11" s="104">
        <v>15901077</v>
      </c>
      <c r="W11" s="106">
        <v>3601974</v>
      </c>
      <c r="X11" s="106">
        <f t="shared" si="8"/>
        <v>19503051</v>
      </c>
      <c r="Y11" s="40">
        <f t="shared" si="9"/>
        <v>0.1409221977105734</v>
      </c>
      <c r="Z11" s="76">
        <f t="shared" si="10"/>
        <v>107917316</v>
      </c>
      <c r="AA11" s="77">
        <f t="shared" si="11"/>
        <v>15337734</v>
      </c>
      <c r="AB11" s="77">
        <f t="shared" si="12"/>
        <v>123255050</v>
      </c>
      <c r="AC11" s="40">
        <f t="shared" si="13"/>
        <v>0.8905977082727523</v>
      </c>
      <c r="AD11" s="76">
        <v>11915478</v>
      </c>
      <c r="AE11" s="77">
        <v>7491353</v>
      </c>
      <c r="AF11" s="77">
        <f t="shared" si="14"/>
        <v>19406831</v>
      </c>
      <c r="AG11" s="40">
        <f t="shared" si="15"/>
        <v>0.9448418259983347</v>
      </c>
      <c r="AH11" s="40">
        <f t="shared" si="16"/>
        <v>0.004958048019277239</v>
      </c>
      <c r="AI11" s="12">
        <v>100047519</v>
      </c>
      <c r="AJ11" s="12">
        <v>98163003</v>
      </c>
      <c r="AK11" s="12">
        <v>92748511</v>
      </c>
      <c r="AL11" s="12"/>
    </row>
    <row r="12" spans="1:38" s="13" customFormat="1" ht="12.75">
      <c r="A12" s="29" t="s">
        <v>97</v>
      </c>
      <c r="B12" s="59" t="s">
        <v>194</v>
      </c>
      <c r="C12" s="131" t="s">
        <v>195</v>
      </c>
      <c r="D12" s="76">
        <v>165055218</v>
      </c>
      <c r="E12" s="77">
        <v>51490000</v>
      </c>
      <c r="F12" s="78">
        <f t="shared" si="0"/>
        <v>216545218</v>
      </c>
      <c r="G12" s="76">
        <v>165055278</v>
      </c>
      <c r="H12" s="77">
        <v>32972000</v>
      </c>
      <c r="I12" s="79">
        <f t="shared" si="1"/>
        <v>198027278</v>
      </c>
      <c r="J12" s="76">
        <v>72163264</v>
      </c>
      <c r="K12" s="77">
        <v>13470001</v>
      </c>
      <c r="L12" s="77">
        <f t="shared" si="2"/>
        <v>85633265</v>
      </c>
      <c r="M12" s="40">
        <f t="shared" si="3"/>
        <v>0.3954521175341771</v>
      </c>
      <c r="N12" s="104">
        <v>55681469</v>
      </c>
      <c r="O12" s="105">
        <v>5334900</v>
      </c>
      <c r="P12" s="106">
        <f t="shared" si="4"/>
        <v>61016369</v>
      </c>
      <c r="Q12" s="40">
        <f t="shared" si="5"/>
        <v>0.28177195305231817</v>
      </c>
      <c r="R12" s="104">
        <v>53302576</v>
      </c>
      <c r="S12" s="106">
        <v>9922616</v>
      </c>
      <c r="T12" s="106">
        <f t="shared" si="6"/>
        <v>63225192</v>
      </c>
      <c r="U12" s="40">
        <f t="shared" si="7"/>
        <v>0.319275165717321</v>
      </c>
      <c r="V12" s="104">
        <v>29937886</v>
      </c>
      <c r="W12" s="106">
        <v>11118840</v>
      </c>
      <c r="X12" s="106">
        <f t="shared" si="8"/>
        <v>41056726</v>
      </c>
      <c r="Y12" s="40">
        <f t="shared" si="9"/>
        <v>0.20732863883530228</v>
      </c>
      <c r="Z12" s="76">
        <f t="shared" si="10"/>
        <v>211085195</v>
      </c>
      <c r="AA12" s="77">
        <f t="shared" si="11"/>
        <v>39846357</v>
      </c>
      <c r="AB12" s="77">
        <f t="shared" si="12"/>
        <v>250931552</v>
      </c>
      <c r="AC12" s="40">
        <f t="shared" si="13"/>
        <v>1.2671564975003091</v>
      </c>
      <c r="AD12" s="76">
        <v>21594719</v>
      </c>
      <c r="AE12" s="77">
        <v>5334567</v>
      </c>
      <c r="AF12" s="77">
        <f t="shared" si="14"/>
        <v>26929286</v>
      </c>
      <c r="AG12" s="40">
        <f t="shared" si="15"/>
        <v>1.1029197895970129</v>
      </c>
      <c r="AH12" s="40">
        <f t="shared" si="16"/>
        <v>0.5246124980810853</v>
      </c>
      <c r="AI12" s="12">
        <v>180486978</v>
      </c>
      <c r="AJ12" s="12">
        <v>180486601</v>
      </c>
      <c r="AK12" s="12">
        <v>199062244</v>
      </c>
      <c r="AL12" s="12"/>
    </row>
    <row r="13" spans="1:38" s="13" customFormat="1" ht="12.75">
      <c r="A13" s="29" t="s">
        <v>97</v>
      </c>
      <c r="B13" s="59" t="s">
        <v>196</v>
      </c>
      <c r="C13" s="131" t="s">
        <v>197</v>
      </c>
      <c r="D13" s="76">
        <v>76897808</v>
      </c>
      <c r="E13" s="77">
        <v>29350000</v>
      </c>
      <c r="F13" s="78">
        <f t="shared" si="0"/>
        <v>106247808</v>
      </c>
      <c r="G13" s="76">
        <v>91025823</v>
      </c>
      <c r="H13" s="77">
        <v>29098000</v>
      </c>
      <c r="I13" s="79">
        <f t="shared" si="1"/>
        <v>120123823</v>
      </c>
      <c r="J13" s="76">
        <v>29774892</v>
      </c>
      <c r="K13" s="77">
        <v>5404383</v>
      </c>
      <c r="L13" s="77">
        <f t="shared" si="2"/>
        <v>35179275</v>
      </c>
      <c r="M13" s="40">
        <f t="shared" si="3"/>
        <v>0.33110588973280275</v>
      </c>
      <c r="N13" s="104">
        <v>17538486</v>
      </c>
      <c r="O13" s="105">
        <v>3803317</v>
      </c>
      <c r="P13" s="106">
        <f t="shared" si="4"/>
        <v>21341803</v>
      </c>
      <c r="Q13" s="40">
        <f t="shared" si="5"/>
        <v>0.20086817226384568</v>
      </c>
      <c r="R13" s="104">
        <v>23295298</v>
      </c>
      <c r="S13" s="106">
        <v>9209171</v>
      </c>
      <c r="T13" s="106">
        <f t="shared" si="6"/>
        <v>32504469</v>
      </c>
      <c r="U13" s="40">
        <f t="shared" si="7"/>
        <v>0.2705913630471118</v>
      </c>
      <c r="V13" s="104">
        <v>6285527</v>
      </c>
      <c r="W13" s="106">
        <v>4413611</v>
      </c>
      <c r="X13" s="106">
        <f t="shared" si="8"/>
        <v>10699138</v>
      </c>
      <c r="Y13" s="40">
        <f t="shared" si="9"/>
        <v>0.08906757821052698</v>
      </c>
      <c r="Z13" s="76">
        <f t="shared" si="10"/>
        <v>76894203</v>
      </c>
      <c r="AA13" s="77">
        <f t="shared" si="11"/>
        <v>22830482</v>
      </c>
      <c r="AB13" s="77">
        <f t="shared" si="12"/>
        <v>99724685</v>
      </c>
      <c r="AC13" s="40">
        <f t="shared" si="13"/>
        <v>0.830182411027661</v>
      </c>
      <c r="AD13" s="76">
        <v>17280348</v>
      </c>
      <c r="AE13" s="77">
        <v>4092648</v>
      </c>
      <c r="AF13" s="77">
        <f t="shared" si="14"/>
        <v>21372996</v>
      </c>
      <c r="AG13" s="40">
        <f t="shared" si="15"/>
        <v>0.8219044555582223</v>
      </c>
      <c r="AH13" s="40">
        <f t="shared" si="16"/>
        <v>-0.4994085995243718</v>
      </c>
      <c r="AI13" s="12">
        <v>143383141</v>
      </c>
      <c r="AJ13" s="12">
        <v>126734782</v>
      </c>
      <c r="AK13" s="12">
        <v>104163882</v>
      </c>
      <c r="AL13" s="12"/>
    </row>
    <row r="14" spans="1:38" s="13" customFormat="1" ht="12.75">
      <c r="A14" s="29" t="s">
        <v>97</v>
      </c>
      <c r="B14" s="59" t="s">
        <v>198</v>
      </c>
      <c r="C14" s="131" t="s">
        <v>199</v>
      </c>
      <c r="D14" s="76">
        <v>48789755</v>
      </c>
      <c r="E14" s="77">
        <v>15597531</v>
      </c>
      <c r="F14" s="78">
        <f t="shared" si="0"/>
        <v>64387286</v>
      </c>
      <c r="G14" s="76">
        <v>50070066</v>
      </c>
      <c r="H14" s="77">
        <v>15597000</v>
      </c>
      <c r="I14" s="79">
        <f t="shared" si="1"/>
        <v>65667066</v>
      </c>
      <c r="J14" s="76">
        <v>38712075</v>
      </c>
      <c r="K14" s="77">
        <v>1316883</v>
      </c>
      <c r="L14" s="77">
        <f t="shared" si="2"/>
        <v>40028958</v>
      </c>
      <c r="M14" s="40">
        <f t="shared" si="3"/>
        <v>0.6216904063948278</v>
      </c>
      <c r="N14" s="104">
        <v>12153028</v>
      </c>
      <c r="O14" s="105">
        <v>3249878</v>
      </c>
      <c r="P14" s="106">
        <f t="shared" si="4"/>
        <v>15402906</v>
      </c>
      <c r="Q14" s="40">
        <f t="shared" si="5"/>
        <v>0.2392227869334328</v>
      </c>
      <c r="R14" s="104">
        <v>10856073</v>
      </c>
      <c r="S14" s="106">
        <v>3256028</v>
      </c>
      <c r="T14" s="106">
        <f t="shared" si="6"/>
        <v>14112101</v>
      </c>
      <c r="U14" s="40">
        <f t="shared" si="7"/>
        <v>0.21490378449373693</v>
      </c>
      <c r="V14" s="104">
        <v>5909384</v>
      </c>
      <c r="W14" s="106">
        <v>1875164</v>
      </c>
      <c r="X14" s="106">
        <f t="shared" si="8"/>
        <v>7784548</v>
      </c>
      <c r="Y14" s="40">
        <f t="shared" si="9"/>
        <v>0.118545695341406</v>
      </c>
      <c r="Z14" s="76">
        <f t="shared" si="10"/>
        <v>67630560</v>
      </c>
      <c r="AA14" s="77">
        <f t="shared" si="11"/>
        <v>9697953</v>
      </c>
      <c r="AB14" s="77">
        <f t="shared" si="12"/>
        <v>77328513</v>
      </c>
      <c r="AC14" s="40">
        <f t="shared" si="13"/>
        <v>1.1775844073801014</v>
      </c>
      <c r="AD14" s="76">
        <v>16208448</v>
      </c>
      <c r="AE14" s="77">
        <v>11299329</v>
      </c>
      <c r="AF14" s="77">
        <f t="shared" si="14"/>
        <v>27507777</v>
      </c>
      <c r="AG14" s="40">
        <f t="shared" si="15"/>
        <v>1.1423949979776178</v>
      </c>
      <c r="AH14" s="40">
        <f t="shared" si="16"/>
        <v>-0.7170055581008963</v>
      </c>
      <c r="AI14" s="12">
        <v>57691865</v>
      </c>
      <c r="AJ14" s="12">
        <v>57691865</v>
      </c>
      <c r="AK14" s="12">
        <v>65906898</v>
      </c>
      <c r="AL14" s="12"/>
    </row>
    <row r="15" spans="1:38" s="13" customFormat="1" ht="12.75">
      <c r="A15" s="29" t="s">
        <v>116</v>
      </c>
      <c r="B15" s="59" t="s">
        <v>200</v>
      </c>
      <c r="C15" s="131" t="s">
        <v>201</v>
      </c>
      <c r="D15" s="76">
        <v>54192882</v>
      </c>
      <c r="E15" s="77">
        <v>3373000</v>
      </c>
      <c r="F15" s="78">
        <f t="shared" si="0"/>
        <v>57565882</v>
      </c>
      <c r="G15" s="76">
        <v>89284979</v>
      </c>
      <c r="H15" s="77">
        <v>3373000</v>
      </c>
      <c r="I15" s="79">
        <f t="shared" si="1"/>
        <v>92657979</v>
      </c>
      <c r="J15" s="76">
        <v>13856574</v>
      </c>
      <c r="K15" s="77">
        <v>222189</v>
      </c>
      <c r="L15" s="77">
        <f t="shared" si="2"/>
        <v>14078763</v>
      </c>
      <c r="M15" s="40">
        <f t="shared" si="3"/>
        <v>0.24456783273120006</v>
      </c>
      <c r="N15" s="104">
        <v>46518567</v>
      </c>
      <c r="O15" s="105">
        <v>646088</v>
      </c>
      <c r="P15" s="106">
        <f t="shared" si="4"/>
        <v>47164655</v>
      </c>
      <c r="Q15" s="40">
        <f t="shared" si="5"/>
        <v>0.8193161185300696</v>
      </c>
      <c r="R15" s="104">
        <v>5511031</v>
      </c>
      <c r="S15" s="106">
        <v>126645</v>
      </c>
      <c r="T15" s="106">
        <f t="shared" si="6"/>
        <v>5637676</v>
      </c>
      <c r="U15" s="40">
        <f t="shared" si="7"/>
        <v>0.06084393444411301</v>
      </c>
      <c r="V15" s="104">
        <v>10346178</v>
      </c>
      <c r="W15" s="106">
        <v>1534362</v>
      </c>
      <c r="X15" s="106">
        <f t="shared" si="8"/>
        <v>11880540</v>
      </c>
      <c r="Y15" s="40">
        <f t="shared" si="9"/>
        <v>0.12821928697581458</v>
      </c>
      <c r="Z15" s="76">
        <f t="shared" si="10"/>
        <v>76232350</v>
      </c>
      <c r="AA15" s="77">
        <f t="shared" si="11"/>
        <v>2529284</v>
      </c>
      <c r="AB15" s="77">
        <f t="shared" si="12"/>
        <v>78761634</v>
      </c>
      <c r="AC15" s="40">
        <f t="shared" si="13"/>
        <v>0.8500253820558724</v>
      </c>
      <c r="AD15" s="76">
        <v>95882</v>
      </c>
      <c r="AE15" s="77">
        <v>1076928</v>
      </c>
      <c r="AF15" s="77">
        <f t="shared" si="14"/>
        <v>1172810</v>
      </c>
      <c r="AG15" s="40">
        <f t="shared" si="15"/>
        <v>1.0912830604159178</v>
      </c>
      <c r="AH15" s="40">
        <f t="shared" si="16"/>
        <v>9.129978427878344</v>
      </c>
      <c r="AI15" s="12">
        <v>39114660</v>
      </c>
      <c r="AJ15" s="12">
        <v>46663017</v>
      </c>
      <c r="AK15" s="12">
        <v>50922560</v>
      </c>
      <c r="AL15" s="12"/>
    </row>
    <row r="16" spans="1:38" s="55" customFormat="1" ht="12.75">
      <c r="A16" s="60"/>
      <c r="B16" s="61" t="s">
        <v>202</v>
      </c>
      <c r="C16" s="135"/>
      <c r="D16" s="80">
        <f>SUM(D11:D15)</f>
        <v>433812481</v>
      </c>
      <c r="E16" s="81">
        <f>SUM(E11:E15)</f>
        <v>119310531</v>
      </c>
      <c r="F16" s="89">
        <f t="shared" si="0"/>
        <v>553123012</v>
      </c>
      <c r="G16" s="80">
        <f>SUM(G11:G15)</f>
        <v>508239022</v>
      </c>
      <c r="H16" s="81">
        <f>SUM(H11:H15)</f>
        <v>106633000</v>
      </c>
      <c r="I16" s="82">
        <f t="shared" si="1"/>
        <v>614872022</v>
      </c>
      <c r="J16" s="80">
        <f>SUM(J11:J15)</f>
        <v>192771106</v>
      </c>
      <c r="K16" s="81">
        <f>SUM(K11:K15)</f>
        <v>21828879</v>
      </c>
      <c r="L16" s="81">
        <f t="shared" si="2"/>
        <v>214599985</v>
      </c>
      <c r="M16" s="44">
        <f t="shared" si="3"/>
        <v>0.3879787684552166</v>
      </c>
      <c r="N16" s="110">
        <f>SUM(N11:N15)</f>
        <v>163383583</v>
      </c>
      <c r="O16" s="111">
        <f>SUM(O11:O15)</f>
        <v>17921521</v>
      </c>
      <c r="P16" s="112">
        <f t="shared" si="4"/>
        <v>181305104</v>
      </c>
      <c r="Q16" s="44">
        <f t="shared" si="5"/>
        <v>0.32778441696799265</v>
      </c>
      <c r="R16" s="110">
        <f>SUM(R11:R15)</f>
        <v>115224883</v>
      </c>
      <c r="S16" s="112">
        <f>SUM(S11:S15)</f>
        <v>27947459</v>
      </c>
      <c r="T16" s="112">
        <f t="shared" si="6"/>
        <v>143172342</v>
      </c>
      <c r="U16" s="44">
        <f t="shared" si="7"/>
        <v>0.23284901065152058</v>
      </c>
      <c r="V16" s="110">
        <f>SUM(V11:V15)</f>
        <v>68380052</v>
      </c>
      <c r="W16" s="112">
        <f>SUM(W11:W15)</f>
        <v>22543951</v>
      </c>
      <c r="X16" s="112">
        <f t="shared" si="8"/>
        <v>90924003</v>
      </c>
      <c r="Y16" s="44">
        <f t="shared" si="9"/>
        <v>0.1478746791962507</v>
      </c>
      <c r="Z16" s="80">
        <f t="shared" si="10"/>
        <v>539759624</v>
      </c>
      <c r="AA16" s="81">
        <f t="shared" si="11"/>
        <v>90241810</v>
      </c>
      <c r="AB16" s="81">
        <f t="shared" si="12"/>
        <v>630001434</v>
      </c>
      <c r="AC16" s="44">
        <f t="shared" si="13"/>
        <v>1.0246057902436159</v>
      </c>
      <c r="AD16" s="80">
        <f>SUM(AD11:AD15)</f>
        <v>67094875</v>
      </c>
      <c r="AE16" s="81">
        <f>SUM(AE11:AE15)</f>
        <v>29294825</v>
      </c>
      <c r="AF16" s="81">
        <f t="shared" si="14"/>
        <v>96389700</v>
      </c>
      <c r="AG16" s="44">
        <f t="shared" si="15"/>
        <v>1.0060125385513756</v>
      </c>
      <c r="AH16" s="44">
        <f t="shared" si="16"/>
        <v>-0.056704160299285045</v>
      </c>
      <c r="AI16" s="62">
        <f>SUM(AI11:AI15)</f>
        <v>520724163</v>
      </c>
      <c r="AJ16" s="62">
        <f>SUM(AJ11:AJ15)</f>
        <v>509739268</v>
      </c>
      <c r="AK16" s="62">
        <f>SUM(AK11:AK15)</f>
        <v>512804095</v>
      </c>
      <c r="AL16" s="62"/>
    </row>
    <row r="17" spans="1:38" s="13" customFormat="1" ht="12.75">
      <c r="A17" s="29" t="s">
        <v>97</v>
      </c>
      <c r="B17" s="59" t="s">
        <v>203</v>
      </c>
      <c r="C17" s="131" t="s">
        <v>204</v>
      </c>
      <c r="D17" s="76">
        <v>185902456</v>
      </c>
      <c r="E17" s="77">
        <v>34142000</v>
      </c>
      <c r="F17" s="78">
        <f t="shared" si="0"/>
        <v>220044456</v>
      </c>
      <c r="G17" s="76">
        <v>185902456</v>
      </c>
      <c r="H17" s="77">
        <v>34142000</v>
      </c>
      <c r="I17" s="79">
        <f t="shared" si="1"/>
        <v>220044456</v>
      </c>
      <c r="J17" s="76">
        <v>29196117</v>
      </c>
      <c r="K17" s="77">
        <v>5362127</v>
      </c>
      <c r="L17" s="77">
        <f t="shared" si="2"/>
        <v>34558244</v>
      </c>
      <c r="M17" s="40">
        <f t="shared" si="3"/>
        <v>0.15705119151013738</v>
      </c>
      <c r="N17" s="104">
        <v>26525678</v>
      </c>
      <c r="O17" s="105">
        <v>5862542</v>
      </c>
      <c r="P17" s="106">
        <f t="shared" si="4"/>
        <v>32388220</v>
      </c>
      <c r="Q17" s="40">
        <f t="shared" si="5"/>
        <v>0.1471894388468483</v>
      </c>
      <c r="R17" s="104">
        <v>20479683</v>
      </c>
      <c r="S17" s="106">
        <v>4967302</v>
      </c>
      <c r="T17" s="106">
        <f t="shared" si="6"/>
        <v>25446985</v>
      </c>
      <c r="U17" s="40">
        <f t="shared" si="7"/>
        <v>0.11564474498734928</v>
      </c>
      <c r="V17" s="104">
        <v>15861000</v>
      </c>
      <c r="W17" s="106">
        <v>11050642</v>
      </c>
      <c r="X17" s="106">
        <f t="shared" si="8"/>
        <v>26911642</v>
      </c>
      <c r="Y17" s="40">
        <f t="shared" si="9"/>
        <v>0.12230093177171435</v>
      </c>
      <c r="Z17" s="76">
        <f t="shared" si="10"/>
        <v>92062478</v>
      </c>
      <c r="AA17" s="77">
        <f t="shared" si="11"/>
        <v>27242613</v>
      </c>
      <c r="AB17" s="77">
        <f t="shared" si="12"/>
        <v>119305091</v>
      </c>
      <c r="AC17" s="40">
        <f t="shared" si="13"/>
        <v>0.5421863071160493</v>
      </c>
      <c r="AD17" s="76">
        <v>14103474</v>
      </c>
      <c r="AE17" s="77">
        <v>5621174</v>
      </c>
      <c r="AF17" s="77">
        <f t="shared" si="14"/>
        <v>19724648</v>
      </c>
      <c r="AG17" s="40">
        <f t="shared" si="15"/>
        <v>0.7979067179589816</v>
      </c>
      <c r="AH17" s="40">
        <f t="shared" si="16"/>
        <v>0.36436614737053863</v>
      </c>
      <c r="AI17" s="12">
        <v>189063541</v>
      </c>
      <c r="AJ17" s="12">
        <v>183674819</v>
      </c>
      <c r="AK17" s="12">
        <v>146555372</v>
      </c>
      <c r="AL17" s="12"/>
    </row>
    <row r="18" spans="1:38" s="13" customFormat="1" ht="12.75">
      <c r="A18" s="29" t="s">
        <v>97</v>
      </c>
      <c r="B18" s="59" t="s">
        <v>205</v>
      </c>
      <c r="C18" s="131" t="s">
        <v>206</v>
      </c>
      <c r="D18" s="76">
        <v>66464000</v>
      </c>
      <c r="E18" s="77">
        <v>67391000</v>
      </c>
      <c r="F18" s="78">
        <f t="shared" si="0"/>
        <v>133855000</v>
      </c>
      <c r="G18" s="76">
        <v>66464000</v>
      </c>
      <c r="H18" s="77">
        <v>67391000</v>
      </c>
      <c r="I18" s="79">
        <f t="shared" si="1"/>
        <v>133855000</v>
      </c>
      <c r="J18" s="76">
        <v>12613267</v>
      </c>
      <c r="K18" s="77">
        <v>4404126</v>
      </c>
      <c r="L18" s="77">
        <f t="shared" si="2"/>
        <v>17017393</v>
      </c>
      <c r="M18" s="40">
        <f t="shared" si="3"/>
        <v>0.12713303948302268</v>
      </c>
      <c r="N18" s="104">
        <v>40774626</v>
      </c>
      <c r="O18" s="105">
        <v>19517289</v>
      </c>
      <c r="P18" s="106">
        <f t="shared" si="4"/>
        <v>60291915</v>
      </c>
      <c r="Q18" s="40">
        <f t="shared" si="5"/>
        <v>0.45042706660192</v>
      </c>
      <c r="R18" s="104">
        <v>58299177</v>
      </c>
      <c r="S18" s="106">
        <v>35763406</v>
      </c>
      <c r="T18" s="106">
        <f t="shared" si="6"/>
        <v>94062583</v>
      </c>
      <c r="U18" s="40">
        <f t="shared" si="7"/>
        <v>0.7027199805759964</v>
      </c>
      <c r="V18" s="104">
        <v>4157732</v>
      </c>
      <c r="W18" s="106">
        <v>7398518</v>
      </c>
      <c r="X18" s="106">
        <f t="shared" si="8"/>
        <v>11556250</v>
      </c>
      <c r="Y18" s="40">
        <f t="shared" si="9"/>
        <v>0.08633409286167869</v>
      </c>
      <c r="Z18" s="76">
        <f t="shared" si="10"/>
        <v>115844802</v>
      </c>
      <c r="AA18" s="77">
        <f t="shared" si="11"/>
        <v>67083339</v>
      </c>
      <c r="AB18" s="77">
        <f t="shared" si="12"/>
        <v>182928141</v>
      </c>
      <c r="AC18" s="40">
        <f t="shared" si="13"/>
        <v>1.3666141795226177</v>
      </c>
      <c r="AD18" s="76">
        <v>5182935</v>
      </c>
      <c r="AE18" s="77">
        <v>0</v>
      </c>
      <c r="AF18" s="77">
        <f t="shared" si="14"/>
        <v>5182935</v>
      </c>
      <c r="AG18" s="40">
        <f t="shared" si="15"/>
        <v>1.1884622680046246</v>
      </c>
      <c r="AH18" s="40">
        <f t="shared" si="16"/>
        <v>1.2296729555743995</v>
      </c>
      <c r="AI18" s="12">
        <v>61350307</v>
      </c>
      <c r="AJ18" s="12">
        <v>61350307</v>
      </c>
      <c r="AK18" s="12">
        <v>72912525</v>
      </c>
      <c r="AL18" s="12"/>
    </row>
    <row r="19" spans="1:38" s="13" customFormat="1" ht="12.75">
      <c r="A19" s="29" t="s">
        <v>97</v>
      </c>
      <c r="B19" s="59" t="s">
        <v>207</v>
      </c>
      <c r="C19" s="131" t="s">
        <v>208</v>
      </c>
      <c r="D19" s="76">
        <v>91719629</v>
      </c>
      <c r="E19" s="77">
        <v>39504500</v>
      </c>
      <c r="F19" s="79">
        <f t="shared" si="0"/>
        <v>131224129</v>
      </c>
      <c r="G19" s="76">
        <v>91889536</v>
      </c>
      <c r="H19" s="77">
        <v>42204500</v>
      </c>
      <c r="I19" s="79">
        <f t="shared" si="1"/>
        <v>134094036</v>
      </c>
      <c r="J19" s="76">
        <v>53731377</v>
      </c>
      <c r="K19" s="77">
        <v>10638393</v>
      </c>
      <c r="L19" s="77">
        <f t="shared" si="2"/>
        <v>64369770</v>
      </c>
      <c r="M19" s="40">
        <f t="shared" si="3"/>
        <v>0.49053303299121154</v>
      </c>
      <c r="N19" s="104">
        <v>21776499</v>
      </c>
      <c r="O19" s="105">
        <v>7320606</v>
      </c>
      <c r="P19" s="106">
        <f t="shared" si="4"/>
        <v>29097105</v>
      </c>
      <c r="Q19" s="40">
        <f t="shared" si="5"/>
        <v>0.22173593546961168</v>
      </c>
      <c r="R19" s="104">
        <v>5026678</v>
      </c>
      <c r="S19" s="106">
        <v>5208687</v>
      </c>
      <c r="T19" s="106">
        <f t="shared" si="6"/>
        <v>10235365</v>
      </c>
      <c r="U19" s="40">
        <f t="shared" si="7"/>
        <v>0.07632975563506791</v>
      </c>
      <c r="V19" s="104">
        <v>24688470</v>
      </c>
      <c r="W19" s="106">
        <v>1761860</v>
      </c>
      <c r="X19" s="106">
        <f t="shared" si="8"/>
        <v>26450330</v>
      </c>
      <c r="Y19" s="40">
        <f t="shared" si="9"/>
        <v>0.1972520985198775</v>
      </c>
      <c r="Z19" s="76">
        <f t="shared" si="10"/>
        <v>105223024</v>
      </c>
      <c r="AA19" s="77">
        <f t="shared" si="11"/>
        <v>24929546</v>
      </c>
      <c r="AB19" s="77">
        <f t="shared" si="12"/>
        <v>130152570</v>
      </c>
      <c r="AC19" s="40">
        <f t="shared" si="13"/>
        <v>0.970606701702975</v>
      </c>
      <c r="AD19" s="76">
        <v>6574406</v>
      </c>
      <c r="AE19" s="77">
        <v>1037039</v>
      </c>
      <c r="AF19" s="77">
        <f t="shared" si="14"/>
        <v>7611445</v>
      </c>
      <c r="AG19" s="40">
        <f t="shared" si="15"/>
        <v>0.6665745765299739</v>
      </c>
      <c r="AH19" s="40">
        <f t="shared" si="16"/>
        <v>2.4750733927657627</v>
      </c>
      <c r="AI19" s="12">
        <v>101267571</v>
      </c>
      <c r="AJ19" s="12">
        <v>100966296</v>
      </c>
      <c r="AK19" s="12">
        <v>67301566</v>
      </c>
      <c r="AL19" s="12"/>
    </row>
    <row r="20" spans="1:38" s="13" customFormat="1" ht="12.75">
      <c r="A20" s="29" t="s">
        <v>97</v>
      </c>
      <c r="B20" s="59" t="s">
        <v>71</v>
      </c>
      <c r="C20" s="131" t="s">
        <v>72</v>
      </c>
      <c r="D20" s="76">
        <v>1491936000</v>
      </c>
      <c r="E20" s="77">
        <v>204638000</v>
      </c>
      <c r="F20" s="78">
        <f t="shared" si="0"/>
        <v>1696574000</v>
      </c>
      <c r="G20" s="76">
        <v>1521083000</v>
      </c>
      <c r="H20" s="77">
        <v>557221981</v>
      </c>
      <c r="I20" s="79">
        <f t="shared" si="1"/>
        <v>2078304981</v>
      </c>
      <c r="J20" s="76">
        <v>416918747</v>
      </c>
      <c r="K20" s="77">
        <v>77236633</v>
      </c>
      <c r="L20" s="77">
        <f t="shared" si="2"/>
        <v>494155380</v>
      </c>
      <c r="M20" s="40">
        <f t="shared" si="3"/>
        <v>0.2912666232065327</v>
      </c>
      <c r="N20" s="104">
        <v>332082361</v>
      </c>
      <c r="O20" s="105">
        <v>26535373</v>
      </c>
      <c r="P20" s="106">
        <f t="shared" si="4"/>
        <v>358617734</v>
      </c>
      <c r="Q20" s="40">
        <f t="shared" si="5"/>
        <v>0.21137759626164257</v>
      </c>
      <c r="R20" s="104">
        <v>360887882</v>
      </c>
      <c r="S20" s="106">
        <v>38864671</v>
      </c>
      <c r="T20" s="106">
        <f t="shared" si="6"/>
        <v>399752553</v>
      </c>
      <c r="U20" s="40">
        <f t="shared" si="7"/>
        <v>0.19234547222595527</v>
      </c>
      <c r="V20" s="104">
        <v>205158518</v>
      </c>
      <c r="W20" s="106">
        <v>38235924</v>
      </c>
      <c r="X20" s="106">
        <f t="shared" si="8"/>
        <v>243394442</v>
      </c>
      <c r="Y20" s="40">
        <f t="shared" si="9"/>
        <v>0.11711199473856239</v>
      </c>
      <c r="Z20" s="76">
        <f t="shared" si="10"/>
        <v>1315047508</v>
      </c>
      <c r="AA20" s="77">
        <f t="shared" si="11"/>
        <v>180872601</v>
      </c>
      <c r="AB20" s="77">
        <f t="shared" si="12"/>
        <v>1495920109</v>
      </c>
      <c r="AC20" s="40">
        <f t="shared" si="13"/>
        <v>0.7197789172791287</v>
      </c>
      <c r="AD20" s="76">
        <v>171762782</v>
      </c>
      <c r="AE20" s="77">
        <v>55285187</v>
      </c>
      <c r="AF20" s="77">
        <f t="shared" si="14"/>
        <v>227047969</v>
      </c>
      <c r="AG20" s="40">
        <f t="shared" si="15"/>
        <v>0.851245517423954</v>
      </c>
      <c r="AH20" s="40">
        <f t="shared" si="16"/>
        <v>0.07199568034893988</v>
      </c>
      <c r="AI20" s="12">
        <v>1578947000</v>
      </c>
      <c r="AJ20" s="12">
        <v>1578947000</v>
      </c>
      <c r="AK20" s="12">
        <v>1344071556</v>
      </c>
      <c r="AL20" s="12"/>
    </row>
    <row r="21" spans="1:38" s="13" customFormat="1" ht="12.75">
      <c r="A21" s="29" t="s">
        <v>97</v>
      </c>
      <c r="B21" s="59" t="s">
        <v>209</v>
      </c>
      <c r="C21" s="131" t="s">
        <v>210</v>
      </c>
      <c r="D21" s="76">
        <v>259170000</v>
      </c>
      <c r="E21" s="77">
        <v>45642000</v>
      </c>
      <c r="F21" s="78">
        <f t="shared" si="0"/>
        <v>304812000</v>
      </c>
      <c r="G21" s="76">
        <v>259170000</v>
      </c>
      <c r="H21" s="77">
        <v>45642000</v>
      </c>
      <c r="I21" s="79">
        <f t="shared" si="1"/>
        <v>304812000</v>
      </c>
      <c r="J21" s="76">
        <v>79495891</v>
      </c>
      <c r="K21" s="77">
        <v>7131807</v>
      </c>
      <c r="L21" s="77">
        <f t="shared" si="2"/>
        <v>86627698</v>
      </c>
      <c r="M21" s="40">
        <f t="shared" si="3"/>
        <v>0.28420041861868955</v>
      </c>
      <c r="N21" s="104">
        <v>66250707</v>
      </c>
      <c r="O21" s="105">
        <v>0</v>
      </c>
      <c r="P21" s="106">
        <f t="shared" si="4"/>
        <v>66250707</v>
      </c>
      <c r="Q21" s="40">
        <f t="shared" si="5"/>
        <v>0.21734940553521515</v>
      </c>
      <c r="R21" s="104">
        <v>93559741</v>
      </c>
      <c r="S21" s="106">
        <v>5993758</v>
      </c>
      <c r="T21" s="106">
        <f t="shared" si="6"/>
        <v>99553499</v>
      </c>
      <c r="U21" s="40">
        <f t="shared" si="7"/>
        <v>0.3266062326942509</v>
      </c>
      <c r="V21" s="104">
        <v>26827451</v>
      </c>
      <c r="W21" s="106">
        <v>3882920</v>
      </c>
      <c r="X21" s="106">
        <f t="shared" si="8"/>
        <v>30710371</v>
      </c>
      <c r="Y21" s="40">
        <f t="shared" si="9"/>
        <v>0.10075184375943204</v>
      </c>
      <c r="Z21" s="76">
        <f t="shared" si="10"/>
        <v>266133790</v>
      </c>
      <c r="AA21" s="77">
        <f t="shared" si="11"/>
        <v>17008485</v>
      </c>
      <c r="AB21" s="77">
        <f t="shared" si="12"/>
        <v>283142275</v>
      </c>
      <c r="AC21" s="40">
        <f t="shared" si="13"/>
        <v>0.9289079006075877</v>
      </c>
      <c r="AD21" s="76">
        <v>0</v>
      </c>
      <c r="AE21" s="77">
        <v>6002576</v>
      </c>
      <c r="AF21" s="77">
        <f t="shared" si="14"/>
        <v>6002576</v>
      </c>
      <c r="AG21" s="40">
        <f t="shared" si="15"/>
        <v>0.5021563897329088</v>
      </c>
      <c r="AH21" s="40">
        <f t="shared" si="16"/>
        <v>4.116198612062554</v>
      </c>
      <c r="AI21" s="12">
        <v>300049889</v>
      </c>
      <c r="AJ21" s="12">
        <v>300049889</v>
      </c>
      <c r="AK21" s="12">
        <v>150671969</v>
      </c>
      <c r="AL21" s="12"/>
    </row>
    <row r="22" spans="1:38" s="13" customFormat="1" ht="12.75">
      <c r="A22" s="29" t="s">
        <v>116</v>
      </c>
      <c r="B22" s="59" t="s">
        <v>211</v>
      </c>
      <c r="C22" s="131" t="s">
        <v>212</v>
      </c>
      <c r="D22" s="76">
        <v>98590000</v>
      </c>
      <c r="E22" s="77">
        <v>8175000</v>
      </c>
      <c r="F22" s="78">
        <f t="shared" si="0"/>
        <v>106765000</v>
      </c>
      <c r="G22" s="76">
        <v>99126675</v>
      </c>
      <c r="H22" s="77">
        <v>10704330</v>
      </c>
      <c r="I22" s="79">
        <f t="shared" si="1"/>
        <v>109831005</v>
      </c>
      <c r="J22" s="76">
        <v>40297474</v>
      </c>
      <c r="K22" s="77">
        <v>600375</v>
      </c>
      <c r="L22" s="77">
        <f t="shared" si="2"/>
        <v>40897849</v>
      </c>
      <c r="M22" s="40">
        <f t="shared" si="3"/>
        <v>0.3830641970683276</v>
      </c>
      <c r="N22" s="104">
        <v>32210284</v>
      </c>
      <c r="O22" s="105">
        <v>2969361</v>
      </c>
      <c r="P22" s="106">
        <f t="shared" si="4"/>
        <v>35179645</v>
      </c>
      <c r="Q22" s="40">
        <f t="shared" si="5"/>
        <v>0.32950540907600806</v>
      </c>
      <c r="R22" s="104">
        <v>25314472</v>
      </c>
      <c r="S22" s="106">
        <v>188002</v>
      </c>
      <c r="T22" s="106">
        <f t="shared" si="6"/>
        <v>25502474</v>
      </c>
      <c r="U22" s="40">
        <f t="shared" si="7"/>
        <v>0.23219740181745582</v>
      </c>
      <c r="V22" s="104">
        <v>1870059</v>
      </c>
      <c r="W22" s="106">
        <v>6000191</v>
      </c>
      <c r="X22" s="106">
        <f t="shared" si="8"/>
        <v>7870250</v>
      </c>
      <c r="Y22" s="40">
        <f t="shared" si="9"/>
        <v>0.07165781647905343</v>
      </c>
      <c r="Z22" s="76">
        <f t="shared" si="10"/>
        <v>99692289</v>
      </c>
      <c r="AA22" s="77">
        <f t="shared" si="11"/>
        <v>9757929</v>
      </c>
      <c r="AB22" s="77">
        <f t="shared" si="12"/>
        <v>109450218</v>
      </c>
      <c r="AC22" s="40">
        <f t="shared" si="13"/>
        <v>0.9965329735442191</v>
      </c>
      <c r="AD22" s="76">
        <v>1317490</v>
      </c>
      <c r="AE22" s="77">
        <v>3738867</v>
      </c>
      <c r="AF22" s="77">
        <f t="shared" si="14"/>
        <v>5056357</v>
      </c>
      <c r="AG22" s="40">
        <f t="shared" si="15"/>
        <v>0.7981430567129733</v>
      </c>
      <c r="AH22" s="40">
        <f t="shared" si="16"/>
        <v>0.5565059982908644</v>
      </c>
      <c r="AI22" s="12">
        <v>112906744</v>
      </c>
      <c r="AJ22" s="12">
        <v>117022960</v>
      </c>
      <c r="AK22" s="12">
        <v>93401063</v>
      </c>
      <c r="AL22" s="12"/>
    </row>
    <row r="23" spans="1:38" s="55" customFormat="1" ht="12.75">
      <c r="A23" s="60"/>
      <c r="B23" s="61" t="s">
        <v>213</v>
      </c>
      <c r="C23" s="135"/>
      <c r="D23" s="80">
        <f>SUM(D17:D22)</f>
        <v>2193782085</v>
      </c>
      <c r="E23" s="81">
        <f>SUM(E17:E22)</f>
        <v>399492500</v>
      </c>
      <c r="F23" s="89">
        <f t="shared" si="0"/>
        <v>2593274585</v>
      </c>
      <c r="G23" s="80">
        <f>SUM(G17:G22)</f>
        <v>2223635667</v>
      </c>
      <c r="H23" s="81">
        <f>SUM(H17:H22)</f>
        <v>757305811</v>
      </c>
      <c r="I23" s="82">
        <f t="shared" si="1"/>
        <v>2980941478</v>
      </c>
      <c r="J23" s="80">
        <f>SUM(J17:J22)</f>
        <v>632252873</v>
      </c>
      <c r="K23" s="81">
        <f>SUM(K17:K22)</f>
        <v>105373461</v>
      </c>
      <c r="L23" s="81">
        <f t="shared" si="2"/>
        <v>737626334</v>
      </c>
      <c r="M23" s="44">
        <f t="shared" si="3"/>
        <v>0.2844381918777799</v>
      </c>
      <c r="N23" s="110">
        <f>SUM(N17:N22)</f>
        <v>519620155</v>
      </c>
      <c r="O23" s="111">
        <f>SUM(O17:O22)</f>
        <v>62205171</v>
      </c>
      <c r="P23" s="112">
        <f t="shared" si="4"/>
        <v>581825326</v>
      </c>
      <c r="Q23" s="44">
        <f t="shared" si="5"/>
        <v>0.22435932136357245</v>
      </c>
      <c r="R23" s="110">
        <f>SUM(R17:R22)</f>
        <v>563567633</v>
      </c>
      <c r="S23" s="112">
        <f>SUM(S17:S22)</f>
        <v>90985826</v>
      </c>
      <c r="T23" s="112">
        <f t="shared" si="6"/>
        <v>654553459</v>
      </c>
      <c r="U23" s="44">
        <f t="shared" si="7"/>
        <v>0.21957943952632</v>
      </c>
      <c r="V23" s="110">
        <f>SUM(V17:V22)</f>
        <v>278563230</v>
      </c>
      <c r="W23" s="112">
        <f>SUM(W17:W22)</f>
        <v>68330055</v>
      </c>
      <c r="X23" s="112">
        <f t="shared" si="8"/>
        <v>346893285</v>
      </c>
      <c r="Y23" s="44">
        <f t="shared" si="9"/>
        <v>0.11637037746636367</v>
      </c>
      <c r="Z23" s="80">
        <f t="shared" si="10"/>
        <v>1994003891</v>
      </c>
      <c r="AA23" s="81">
        <f t="shared" si="11"/>
        <v>326894513</v>
      </c>
      <c r="AB23" s="81">
        <f t="shared" si="12"/>
        <v>2320898404</v>
      </c>
      <c r="AC23" s="44">
        <f t="shared" si="13"/>
        <v>0.7785789896006807</v>
      </c>
      <c r="AD23" s="80">
        <f>SUM(AD17:AD22)</f>
        <v>198941087</v>
      </c>
      <c r="AE23" s="81">
        <f>SUM(AE17:AE22)</f>
        <v>71684843</v>
      </c>
      <c r="AF23" s="81">
        <f t="shared" si="14"/>
        <v>270625930</v>
      </c>
      <c r="AG23" s="44">
        <f t="shared" si="15"/>
        <v>0.8005572279758683</v>
      </c>
      <c r="AH23" s="44">
        <f t="shared" si="16"/>
        <v>0.2818183571692483</v>
      </c>
      <c r="AI23" s="62">
        <f>SUM(AI17:AI22)</f>
        <v>2343585052</v>
      </c>
      <c r="AJ23" s="62">
        <f>SUM(AJ17:AJ22)</f>
        <v>2342011271</v>
      </c>
      <c r="AK23" s="62">
        <f>SUM(AK17:AK22)</f>
        <v>1874914051</v>
      </c>
      <c r="AL23" s="62"/>
    </row>
    <row r="24" spans="1:38" s="13" customFormat="1" ht="12.75">
      <c r="A24" s="29" t="s">
        <v>97</v>
      </c>
      <c r="B24" s="59" t="s">
        <v>214</v>
      </c>
      <c r="C24" s="131" t="s">
        <v>215</v>
      </c>
      <c r="D24" s="76">
        <v>294253270</v>
      </c>
      <c r="E24" s="77">
        <v>76650000</v>
      </c>
      <c r="F24" s="78">
        <f t="shared" si="0"/>
        <v>370903270</v>
      </c>
      <c r="G24" s="76">
        <v>294253270</v>
      </c>
      <c r="H24" s="77">
        <v>76650000</v>
      </c>
      <c r="I24" s="79">
        <f t="shared" si="1"/>
        <v>370903270</v>
      </c>
      <c r="J24" s="76">
        <v>50542309</v>
      </c>
      <c r="K24" s="77">
        <v>14404034</v>
      </c>
      <c r="L24" s="77">
        <f t="shared" si="2"/>
        <v>64946343</v>
      </c>
      <c r="M24" s="40">
        <f t="shared" si="3"/>
        <v>0.17510318256293617</v>
      </c>
      <c r="N24" s="104">
        <v>173433465</v>
      </c>
      <c r="O24" s="105">
        <v>9977017</v>
      </c>
      <c r="P24" s="106">
        <f t="shared" si="4"/>
        <v>183410482</v>
      </c>
      <c r="Q24" s="40">
        <f t="shared" si="5"/>
        <v>0.4944968050564774</v>
      </c>
      <c r="R24" s="104">
        <v>125090065</v>
      </c>
      <c r="S24" s="106">
        <v>13381908</v>
      </c>
      <c r="T24" s="106">
        <f t="shared" si="6"/>
        <v>138471973</v>
      </c>
      <c r="U24" s="40">
        <f t="shared" si="7"/>
        <v>0.3733371587691853</v>
      </c>
      <c r="V24" s="104">
        <v>35606054</v>
      </c>
      <c r="W24" s="106">
        <v>15131148</v>
      </c>
      <c r="X24" s="106">
        <f t="shared" si="8"/>
        <v>50737202</v>
      </c>
      <c r="Y24" s="40">
        <f t="shared" si="9"/>
        <v>0.13679362276854556</v>
      </c>
      <c r="Z24" s="76">
        <f t="shared" si="10"/>
        <v>384671893</v>
      </c>
      <c r="AA24" s="77">
        <f t="shared" si="11"/>
        <v>52894107</v>
      </c>
      <c r="AB24" s="77">
        <f t="shared" si="12"/>
        <v>437566000</v>
      </c>
      <c r="AC24" s="40">
        <f t="shared" si="13"/>
        <v>1.1797307691571444</v>
      </c>
      <c r="AD24" s="76">
        <v>0</v>
      </c>
      <c r="AE24" s="77">
        <v>0</v>
      </c>
      <c r="AF24" s="77">
        <f t="shared" si="14"/>
        <v>0</v>
      </c>
      <c r="AG24" s="40">
        <f t="shared" si="15"/>
        <v>0.4325385218502298</v>
      </c>
      <c r="AH24" s="40">
        <f t="shared" si="16"/>
        <v>0</v>
      </c>
      <c r="AI24" s="12">
        <v>459004692</v>
      </c>
      <c r="AJ24" s="12">
        <v>459004692</v>
      </c>
      <c r="AK24" s="12">
        <v>198537211</v>
      </c>
      <c r="AL24" s="12"/>
    </row>
    <row r="25" spans="1:38" s="13" customFormat="1" ht="12.75">
      <c r="A25" s="29" t="s">
        <v>97</v>
      </c>
      <c r="B25" s="59" t="s">
        <v>216</v>
      </c>
      <c r="C25" s="131" t="s">
        <v>217</v>
      </c>
      <c r="D25" s="76">
        <v>508075000</v>
      </c>
      <c r="E25" s="77">
        <v>67647000</v>
      </c>
      <c r="F25" s="78">
        <f t="shared" si="0"/>
        <v>575722000</v>
      </c>
      <c r="G25" s="76">
        <v>462252000</v>
      </c>
      <c r="H25" s="77">
        <v>67647000</v>
      </c>
      <c r="I25" s="79">
        <f t="shared" si="1"/>
        <v>529899000</v>
      </c>
      <c r="J25" s="76">
        <v>166122551</v>
      </c>
      <c r="K25" s="77">
        <v>6964611</v>
      </c>
      <c r="L25" s="77">
        <f t="shared" si="2"/>
        <v>173087162</v>
      </c>
      <c r="M25" s="40">
        <f t="shared" si="3"/>
        <v>0.300643647454848</v>
      </c>
      <c r="N25" s="104">
        <v>90052526</v>
      </c>
      <c r="O25" s="105">
        <v>16109602</v>
      </c>
      <c r="P25" s="106">
        <f t="shared" si="4"/>
        <v>106162128</v>
      </c>
      <c r="Q25" s="40">
        <f t="shared" si="5"/>
        <v>0.18439824776541455</v>
      </c>
      <c r="R25" s="104">
        <v>190387233</v>
      </c>
      <c r="S25" s="106">
        <v>24211516</v>
      </c>
      <c r="T25" s="106">
        <f t="shared" si="6"/>
        <v>214598749</v>
      </c>
      <c r="U25" s="40">
        <f t="shared" si="7"/>
        <v>0.4049804755245811</v>
      </c>
      <c r="V25" s="104">
        <v>72266470</v>
      </c>
      <c r="W25" s="106">
        <v>19072470</v>
      </c>
      <c r="X25" s="106">
        <f t="shared" si="8"/>
        <v>91338940</v>
      </c>
      <c r="Y25" s="40">
        <f t="shared" si="9"/>
        <v>0.17237047059911417</v>
      </c>
      <c r="Z25" s="76">
        <f t="shared" si="10"/>
        <v>518828780</v>
      </c>
      <c r="AA25" s="77">
        <f t="shared" si="11"/>
        <v>66358199</v>
      </c>
      <c r="AB25" s="77">
        <f t="shared" si="12"/>
        <v>585186979</v>
      </c>
      <c r="AC25" s="40">
        <f t="shared" si="13"/>
        <v>1.1043368245646812</v>
      </c>
      <c r="AD25" s="76">
        <v>74764973</v>
      </c>
      <c r="AE25" s="77">
        <v>0</v>
      </c>
      <c r="AF25" s="77">
        <f t="shared" si="14"/>
        <v>74764973</v>
      </c>
      <c r="AG25" s="40">
        <f t="shared" si="15"/>
        <v>1.0352273851143872</v>
      </c>
      <c r="AH25" s="40">
        <f t="shared" si="16"/>
        <v>0.22168090664595042</v>
      </c>
      <c r="AI25" s="12">
        <v>571163000</v>
      </c>
      <c r="AJ25" s="12">
        <v>451362000</v>
      </c>
      <c r="AK25" s="12">
        <v>467262303</v>
      </c>
      <c r="AL25" s="12"/>
    </row>
    <row r="26" spans="1:38" s="13" customFormat="1" ht="12.75">
      <c r="A26" s="29" t="s">
        <v>97</v>
      </c>
      <c r="B26" s="59" t="s">
        <v>218</v>
      </c>
      <c r="C26" s="131" t="s">
        <v>219</v>
      </c>
      <c r="D26" s="76">
        <v>147468000</v>
      </c>
      <c r="E26" s="77">
        <v>38194830</v>
      </c>
      <c r="F26" s="78">
        <f t="shared" si="0"/>
        <v>185662830</v>
      </c>
      <c r="G26" s="76">
        <v>147468000</v>
      </c>
      <c r="H26" s="77">
        <v>46625685</v>
      </c>
      <c r="I26" s="79">
        <f t="shared" si="1"/>
        <v>194093685</v>
      </c>
      <c r="J26" s="76">
        <v>99674027</v>
      </c>
      <c r="K26" s="77">
        <v>7003932</v>
      </c>
      <c r="L26" s="77">
        <f t="shared" si="2"/>
        <v>106677959</v>
      </c>
      <c r="M26" s="40">
        <f t="shared" si="3"/>
        <v>0.5745789773860498</v>
      </c>
      <c r="N26" s="104">
        <v>8944802</v>
      </c>
      <c r="O26" s="105">
        <v>3743792</v>
      </c>
      <c r="P26" s="106">
        <f t="shared" si="4"/>
        <v>12688594</v>
      </c>
      <c r="Q26" s="40">
        <f t="shared" si="5"/>
        <v>0.068342133964025</v>
      </c>
      <c r="R26" s="104">
        <v>26096057</v>
      </c>
      <c r="S26" s="106">
        <v>6072721</v>
      </c>
      <c r="T26" s="106">
        <f t="shared" si="6"/>
        <v>32168778</v>
      </c>
      <c r="U26" s="40">
        <f t="shared" si="7"/>
        <v>0.16573840617225646</v>
      </c>
      <c r="V26" s="104">
        <v>33333616</v>
      </c>
      <c r="W26" s="106">
        <v>14392574</v>
      </c>
      <c r="X26" s="106">
        <f t="shared" si="8"/>
        <v>47726190</v>
      </c>
      <c r="Y26" s="40">
        <f t="shared" si="9"/>
        <v>0.24589254410827432</v>
      </c>
      <c r="Z26" s="76">
        <f t="shared" si="10"/>
        <v>168048502</v>
      </c>
      <c r="AA26" s="77">
        <f t="shared" si="11"/>
        <v>31213019</v>
      </c>
      <c r="AB26" s="77">
        <f t="shared" si="12"/>
        <v>199261521</v>
      </c>
      <c r="AC26" s="40">
        <f t="shared" si="13"/>
        <v>1.0266254721270298</v>
      </c>
      <c r="AD26" s="76">
        <v>32698284</v>
      </c>
      <c r="AE26" s="77">
        <v>1434593</v>
      </c>
      <c r="AF26" s="77">
        <f t="shared" si="14"/>
        <v>34132877</v>
      </c>
      <c r="AG26" s="40">
        <f t="shared" si="15"/>
        <v>1.3986844477836213</v>
      </c>
      <c r="AH26" s="40">
        <f t="shared" si="16"/>
        <v>0.3982469160158988</v>
      </c>
      <c r="AI26" s="12">
        <v>176360000</v>
      </c>
      <c r="AJ26" s="12">
        <v>143748000</v>
      </c>
      <c r="AK26" s="12">
        <v>201058092</v>
      </c>
      <c r="AL26" s="12"/>
    </row>
    <row r="27" spans="1:38" s="13" customFormat="1" ht="12.75">
      <c r="A27" s="29" t="s">
        <v>97</v>
      </c>
      <c r="B27" s="59" t="s">
        <v>220</v>
      </c>
      <c r="C27" s="131" t="s">
        <v>221</v>
      </c>
      <c r="D27" s="76">
        <v>1747501033</v>
      </c>
      <c r="E27" s="77">
        <v>458350000</v>
      </c>
      <c r="F27" s="78">
        <f t="shared" si="0"/>
        <v>2205851033</v>
      </c>
      <c r="G27" s="76">
        <v>1598706281</v>
      </c>
      <c r="H27" s="77">
        <v>493926000</v>
      </c>
      <c r="I27" s="79">
        <f t="shared" si="1"/>
        <v>2092632281</v>
      </c>
      <c r="J27" s="76">
        <v>367692882</v>
      </c>
      <c r="K27" s="77">
        <v>50381100</v>
      </c>
      <c r="L27" s="77">
        <f t="shared" si="2"/>
        <v>418073982</v>
      </c>
      <c r="M27" s="40">
        <f t="shared" si="3"/>
        <v>0.18952956285149106</v>
      </c>
      <c r="N27" s="104">
        <v>413053095</v>
      </c>
      <c r="O27" s="105">
        <v>74211873</v>
      </c>
      <c r="P27" s="106">
        <f t="shared" si="4"/>
        <v>487264968</v>
      </c>
      <c r="Q27" s="40">
        <f t="shared" si="5"/>
        <v>0.22089658853223204</v>
      </c>
      <c r="R27" s="104">
        <v>277482157</v>
      </c>
      <c r="S27" s="106">
        <v>78119156</v>
      </c>
      <c r="T27" s="106">
        <f t="shared" si="6"/>
        <v>355601313</v>
      </c>
      <c r="U27" s="40">
        <f t="shared" si="7"/>
        <v>0.16993014789491342</v>
      </c>
      <c r="V27" s="104">
        <v>186134666</v>
      </c>
      <c r="W27" s="106">
        <v>119187492</v>
      </c>
      <c r="X27" s="106">
        <f t="shared" si="8"/>
        <v>305322158</v>
      </c>
      <c r="Y27" s="40">
        <f t="shared" si="9"/>
        <v>0.14590339677551786</v>
      </c>
      <c r="Z27" s="76">
        <f t="shared" si="10"/>
        <v>1244362800</v>
      </c>
      <c r="AA27" s="77">
        <f t="shared" si="11"/>
        <v>321899621</v>
      </c>
      <c r="AB27" s="77">
        <f t="shared" si="12"/>
        <v>1566262421</v>
      </c>
      <c r="AC27" s="40">
        <f t="shared" si="13"/>
        <v>0.7484651915297488</v>
      </c>
      <c r="AD27" s="76">
        <v>74201479</v>
      </c>
      <c r="AE27" s="77">
        <v>82951584</v>
      </c>
      <c r="AF27" s="77">
        <f t="shared" si="14"/>
        <v>157153063</v>
      </c>
      <c r="AG27" s="40">
        <f t="shared" si="15"/>
        <v>0.8921972538607322</v>
      </c>
      <c r="AH27" s="40">
        <f t="shared" si="16"/>
        <v>0.9428330073337483</v>
      </c>
      <c r="AI27" s="12">
        <v>1301130572</v>
      </c>
      <c r="AJ27" s="12">
        <v>1223986649</v>
      </c>
      <c r="AK27" s="12">
        <v>1092037527</v>
      </c>
      <c r="AL27" s="12"/>
    </row>
    <row r="28" spans="1:38" s="13" customFormat="1" ht="12.75">
      <c r="A28" s="29" t="s">
        <v>97</v>
      </c>
      <c r="B28" s="59" t="s">
        <v>222</v>
      </c>
      <c r="C28" s="131" t="s">
        <v>223</v>
      </c>
      <c r="D28" s="76">
        <v>110767000</v>
      </c>
      <c r="E28" s="77">
        <v>77617000</v>
      </c>
      <c r="F28" s="78">
        <f t="shared" si="0"/>
        <v>188384000</v>
      </c>
      <c r="G28" s="76">
        <v>93599869</v>
      </c>
      <c r="H28" s="77">
        <v>57292998</v>
      </c>
      <c r="I28" s="79">
        <f t="shared" si="1"/>
        <v>150892867</v>
      </c>
      <c r="J28" s="76">
        <v>34767569</v>
      </c>
      <c r="K28" s="77">
        <v>9528193</v>
      </c>
      <c r="L28" s="77">
        <f t="shared" si="2"/>
        <v>44295762</v>
      </c>
      <c r="M28" s="40">
        <f t="shared" si="3"/>
        <v>0.23513547859690845</v>
      </c>
      <c r="N28" s="104">
        <v>30423983</v>
      </c>
      <c r="O28" s="105">
        <v>8170211</v>
      </c>
      <c r="P28" s="106">
        <f t="shared" si="4"/>
        <v>38594194</v>
      </c>
      <c r="Q28" s="40">
        <f t="shared" si="5"/>
        <v>0.20486980847630373</v>
      </c>
      <c r="R28" s="104">
        <v>26014541</v>
      </c>
      <c r="S28" s="106">
        <v>6655671</v>
      </c>
      <c r="T28" s="106">
        <f t="shared" si="6"/>
        <v>32670212</v>
      </c>
      <c r="U28" s="40">
        <f t="shared" si="7"/>
        <v>0.21651263343018062</v>
      </c>
      <c r="V28" s="104">
        <v>7970458</v>
      </c>
      <c r="W28" s="106">
        <v>8019979</v>
      </c>
      <c r="X28" s="106">
        <f t="shared" si="8"/>
        <v>15990437</v>
      </c>
      <c r="Y28" s="40">
        <f t="shared" si="9"/>
        <v>0.10597211994122956</v>
      </c>
      <c r="Z28" s="76">
        <f t="shared" si="10"/>
        <v>99176551</v>
      </c>
      <c r="AA28" s="77">
        <f t="shared" si="11"/>
        <v>32374054</v>
      </c>
      <c r="AB28" s="77">
        <f t="shared" si="12"/>
        <v>131550605</v>
      </c>
      <c r="AC28" s="40">
        <f t="shared" si="13"/>
        <v>0.8718146034033537</v>
      </c>
      <c r="AD28" s="76">
        <v>15326637</v>
      </c>
      <c r="AE28" s="77">
        <v>1903121</v>
      </c>
      <c r="AF28" s="77">
        <f t="shared" si="14"/>
        <v>17229758</v>
      </c>
      <c r="AG28" s="40">
        <f t="shared" si="15"/>
        <v>0.8357229930115675</v>
      </c>
      <c r="AH28" s="40">
        <f t="shared" si="16"/>
        <v>-0.0719291008033891</v>
      </c>
      <c r="AI28" s="12">
        <v>186704600</v>
      </c>
      <c r="AJ28" s="12">
        <v>137643170</v>
      </c>
      <c r="AK28" s="12">
        <v>115031562</v>
      </c>
      <c r="AL28" s="12"/>
    </row>
    <row r="29" spans="1:38" s="13" customFormat="1" ht="12.75">
      <c r="A29" s="29" t="s">
        <v>97</v>
      </c>
      <c r="B29" s="59" t="s">
        <v>224</v>
      </c>
      <c r="C29" s="131" t="s">
        <v>225</v>
      </c>
      <c r="D29" s="76">
        <v>166390406</v>
      </c>
      <c r="E29" s="77">
        <v>40276461</v>
      </c>
      <c r="F29" s="78">
        <f t="shared" si="0"/>
        <v>206666867</v>
      </c>
      <c r="G29" s="76">
        <v>183741784</v>
      </c>
      <c r="H29" s="77">
        <v>30089718</v>
      </c>
      <c r="I29" s="79">
        <f t="shared" si="1"/>
        <v>213831502</v>
      </c>
      <c r="J29" s="76">
        <v>55260452</v>
      </c>
      <c r="K29" s="77">
        <v>12238927</v>
      </c>
      <c r="L29" s="77">
        <f t="shared" si="2"/>
        <v>67499379</v>
      </c>
      <c r="M29" s="40">
        <f t="shared" si="3"/>
        <v>0.3266095817865183</v>
      </c>
      <c r="N29" s="104">
        <v>46654585</v>
      </c>
      <c r="O29" s="105">
        <v>6839703</v>
      </c>
      <c r="P29" s="106">
        <f t="shared" si="4"/>
        <v>53494288</v>
      </c>
      <c r="Q29" s="40">
        <f t="shared" si="5"/>
        <v>0.25884307812146784</v>
      </c>
      <c r="R29" s="104">
        <v>44132993</v>
      </c>
      <c r="S29" s="106">
        <v>2969317</v>
      </c>
      <c r="T29" s="106">
        <f t="shared" si="6"/>
        <v>47102310</v>
      </c>
      <c r="U29" s="40">
        <f t="shared" si="7"/>
        <v>0.2202776932278201</v>
      </c>
      <c r="V29" s="104">
        <v>27125631</v>
      </c>
      <c r="W29" s="106">
        <v>2041319</v>
      </c>
      <c r="X29" s="106">
        <f t="shared" si="8"/>
        <v>29166950</v>
      </c>
      <c r="Y29" s="40">
        <f t="shared" si="9"/>
        <v>0.13640155789580527</v>
      </c>
      <c r="Z29" s="76">
        <f t="shared" si="10"/>
        <v>173173661</v>
      </c>
      <c r="AA29" s="77">
        <f t="shared" si="11"/>
        <v>24089266</v>
      </c>
      <c r="AB29" s="77">
        <f t="shared" si="12"/>
        <v>197262927</v>
      </c>
      <c r="AC29" s="40">
        <f t="shared" si="13"/>
        <v>0.9225157432603172</v>
      </c>
      <c r="AD29" s="76">
        <v>34481060</v>
      </c>
      <c r="AE29" s="77">
        <v>13147853</v>
      </c>
      <c r="AF29" s="77">
        <f t="shared" si="14"/>
        <v>47628913</v>
      </c>
      <c r="AG29" s="40">
        <f t="shared" si="15"/>
        <v>0.9031347289632097</v>
      </c>
      <c r="AH29" s="40">
        <f t="shared" si="16"/>
        <v>-0.38762091841146995</v>
      </c>
      <c r="AI29" s="12">
        <v>187750969</v>
      </c>
      <c r="AJ29" s="12">
        <v>217928219</v>
      </c>
      <c r="AK29" s="12">
        <v>196818543</v>
      </c>
      <c r="AL29" s="12"/>
    </row>
    <row r="30" spans="1:38" s="13" customFormat="1" ht="12.75">
      <c r="A30" s="29" t="s">
        <v>116</v>
      </c>
      <c r="B30" s="59" t="s">
        <v>226</v>
      </c>
      <c r="C30" s="131" t="s">
        <v>227</v>
      </c>
      <c r="D30" s="76">
        <v>79180050</v>
      </c>
      <c r="E30" s="77">
        <v>13000000</v>
      </c>
      <c r="F30" s="79">
        <f t="shared" si="0"/>
        <v>92180050</v>
      </c>
      <c r="G30" s="76">
        <v>106275234</v>
      </c>
      <c r="H30" s="77">
        <v>1500000</v>
      </c>
      <c r="I30" s="79">
        <f t="shared" si="1"/>
        <v>107775234</v>
      </c>
      <c r="J30" s="76">
        <v>33144934</v>
      </c>
      <c r="K30" s="77">
        <v>0</v>
      </c>
      <c r="L30" s="77">
        <f t="shared" si="2"/>
        <v>33144934</v>
      </c>
      <c r="M30" s="40">
        <f t="shared" si="3"/>
        <v>0.35956732503399597</v>
      </c>
      <c r="N30" s="104">
        <v>43801569</v>
      </c>
      <c r="O30" s="105">
        <v>0</v>
      </c>
      <c r="P30" s="106">
        <f t="shared" si="4"/>
        <v>43801569</v>
      </c>
      <c r="Q30" s="40">
        <f t="shared" si="5"/>
        <v>0.47517406423624203</v>
      </c>
      <c r="R30" s="104">
        <v>20798224</v>
      </c>
      <c r="S30" s="106">
        <v>0</v>
      </c>
      <c r="T30" s="106">
        <f t="shared" si="6"/>
        <v>20798224</v>
      </c>
      <c r="U30" s="40">
        <f t="shared" si="7"/>
        <v>0.19297776704432856</v>
      </c>
      <c r="V30" s="104">
        <v>1742725</v>
      </c>
      <c r="W30" s="106">
        <v>0</v>
      </c>
      <c r="X30" s="106">
        <f t="shared" si="8"/>
        <v>1742725</v>
      </c>
      <c r="Y30" s="40">
        <f t="shared" si="9"/>
        <v>0.01616999504728517</v>
      </c>
      <c r="Z30" s="76">
        <f t="shared" si="10"/>
        <v>99487452</v>
      </c>
      <c r="AA30" s="77">
        <f t="shared" si="11"/>
        <v>0</v>
      </c>
      <c r="AB30" s="77">
        <f t="shared" si="12"/>
        <v>99487452</v>
      </c>
      <c r="AC30" s="40">
        <f t="shared" si="13"/>
        <v>0.9231012386389251</v>
      </c>
      <c r="AD30" s="76">
        <v>680815</v>
      </c>
      <c r="AE30" s="77">
        <v>1507831</v>
      </c>
      <c r="AF30" s="77">
        <f t="shared" si="14"/>
        <v>2188646</v>
      </c>
      <c r="AG30" s="40">
        <f t="shared" si="15"/>
        <v>1.0294643918576791</v>
      </c>
      <c r="AH30" s="40">
        <f t="shared" si="16"/>
        <v>-0.2037428620251973</v>
      </c>
      <c r="AI30" s="12">
        <v>64055000</v>
      </c>
      <c r="AJ30" s="12">
        <v>78179282</v>
      </c>
      <c r="AK30" s="12">
        <v>80482787</v>
      </c>
      <c r="AL30" s="12"/>
    </row>
    <row r="31" spans="1:38" s="55" customFormat="1" ht="12.75">
      <c r="A31" s="60"/>
      <c r="B31" s="61" t="s">
        <v>228</v>
      </c>
      <c r="C31" s="135"/>
      <c r="D31" s="80">
        <f>SUM(D24:D30)</f>
        <v>3053634759</v>
      </c>
      <c r="E31" s="81">
        <f>SUM(E24:E30)</f>
        <v>771735291</v>
      </c>
      <c r="F31" s="89">
        <f t="shared" si="0"/>
        <v>3825370050</v>
      </c>
      <c r="G31" s="80">
        <f>SUM(G24:G30)</f>
        <v>2886296438</v>
      </c>
      <c r="H31" s="81">
        <f>SUM(H24:H30)</f>
        <v>773731401</v>
      </c>
      <c r="I31" s="82">
        <f t="shared" si="1"/>
        <v>3660027839</v>
      </c>
      <c r="J31" s="80">
        <f>SUM(J24:J30)</f>
        <v>807204724</v>
      </c>
      <c r="K31" s="81">
        <f>SUM(K24:K30)</f>
        <v>100520797</v>
      </c>
      <c r="L31" s="81">
        <f t="shared" si="2"/>
        <v>907725521</v>
      </c>
      <c r="M31" s="44">
        <f t="shared" si="3"/>
        <v>0.2372909049674815</v>
      </c>
      <c r="N31" s="110">
        <f>SUM(N24:N30)</f>
        <v>806364025</v>
      </c>
      <c r="O31" s="111">
        <f>SUM(O24:O30)</f>
        <v>119052198</v>
      </c>
      <c r="P31" s="112">
        <f t="shared" si="4"/>
        <v>925416223</v>
      </c>
      <c r="Q31" s="44">
        <f t="shared" si="5"/>
        <v>0.2419154776934587</v>
      </c>
      <c r="R31" s="110">
        <f>SUM(R24:R30)</f>
        <v>710001270</v>
      </c>
      <c r="S31" s="112">
        <f>SUM(S24:S30)</f>
        <v>131410289</v>
      </c>
      <c r="T31" s="112">
        <f t="shared" si="6"/>
        <v>841411559</v>
      </c>
      <c r="U31" s="44">
        <f t="shared" si="7"/>
        <v>0.22989211995444606</v>
      </c>
      <c r="V31" s="110">
        <f>SUM(V24:V30)</f>
        <v>364179620</v>
      </c>
      <c r="W31" s="112">
        <f>SUM(W24:W30)</f>
        <v>177844982</v>
      </c>
      <c r="X31" s="112">
        <f t="shared" si="8"/>
        <v>542024602</v>
      </c>
      <c r="Y31" s="44">
        <f t="shared" si="9"/>
        <v>0.14809302711426725</v>
      </c>
      <c r="Z31" s="80">
        <f t="shared" si="10"/>
        <v>2687749639</v>
      </c>
      <c r="AA31" s="81">
        <f t="shared" si="11"/>
        <v>528828266</v>
      </c>
      <c r="AB31" s="81">
        <f t="shared" si="12"/>
        <v>3216577905</v>
      </c>
      <c r="AC31" s="44">
        <f t="shared" si="13"/>
        <v>0.8788397374263798</v>
      </c>
      <c r="AD31" s="80">
        <f>SUM(AD24:AD30)</f>
        <v>232153248</v>
      </c>
      <c r="AE31" s="81">
        <f>SUM(AE24:AE30)</f>
        <v>100944982</v>
      </c>
      <c r="AF31" s="81">
        <f t="shared" si="14"/>
        <v>333098230</v>
      </c>
      <c r="AG31" s="44">
        <f t="shared" si="15"/>
        <v>0.8670192969954733</v>
      </c>
      <c r="AH31" s="44">
        <f t="shared" si="16"/>
        <v>0.6272215015972915</v>
      </c>
      <c r="AI31" s="62">
        <f>SUM(AI24:AI30)</f>
        <v>2946168833</v>
      </c>
      <c r="AJ31" s="62">
        <f>SUM(AJ24:AJ30)</f>
        <v>2711852012</v>
      </c>
      <c r="AK31" s="62">
        <f>SUM(AK24:AK30)</f>
        <v>2351228025</v>
      </c>
      <c r="AL31" s="62"/>
    </row>
    <row r="32" spans="1:38" s="13" customFormat="1" ht="12.75">
      <c r="A32" s="29" t="s">
        <v>97</v>
      </c>
      <c r="B32" s="59" t="s">
        <v>229</v>
      </c>
      <c r="C32" s="131" t="s">
        <v>230</v>
      </c>
      <c r="D32" s="76">
        <v>467336675</v>
      </c>
      <c r="E32" s="77">
        <v>110007000</v>
      </c>
      <c r="F32" s="78">
        <f t="shared" si="0"/>
        <v>577343675</v>
      </c>
      <c r="G32" s="76">
        <v>467336675</v>
      </c>
      <c r="H32" s="77">
        <v>110007000</v>
      </c>
      <c r="I32" s="79">
        <f t="shared" si="1"/>
        <v>577343675</v>
      </c>
      <c r="J32" s="76">
        <v>144960549</v>
      </c>
      <c r="K32" s="77">
        <v>2049792</v>
      </c>
      <c r="L32" s="77">
        <f t="shared" si="2"/>
        <v>147010341</v>
      </c>
      <c r="M32" s="40">
        <f t="shared" si="3"/>
        <v>0.2546322881254393</v>
      </c>
      <c r="N32" s="104">
        <v>125386327</v>
      </c>
      <c r="O32" s="105">
        <v>2890757</v>
      </c>
      <c r="P32" s="106">
        <f t="shared" si="4"/>
        <v>128277084</v>
      </c>
      <c r="Q32" s="40">
        <f t="shared" si="5"/>
        <v>0.22218496461401435</v>
      </c>
      <c r="R32" s="104">
        <v>103268796</v>
      </c>
      <c r="S32" s="106">
        <v>5184833</v>
      </c>
      <c r="T32" s="106">
        <f t="shared" si="6"/>
        <v>108453629</v>
      </c>
      <c r="U32" s="40">
        <f t="shared" si="7"/>
        <v>0.18784934120911603</v>
      </c>
      <c r="V32" s="104">
        <v>81548170</v>
      </c>
      <c r="W32" s="106">
        <v>0</v>
      </c>
      <c r="X32" s="106">
        <f t="shared" si="8"/>
        <v>81548170</v>
      </c>
      <c r="Y32" s="40">
        <f t="shared" si="9"/>
        <v>0.14124718695497962</v>
      </c>
      <c r="Z32" s="76">
        <f t="shared" si="10"/>
        <v>455163842</v>
      </c>
      <c r="AA32" s="77">
        <f t="shared" si="11"/>
        <v>10125382</v>
      </c>
      <c r="AB32" s="77">
        <f t="shared" si="12"/>
        <v>465289224</v>
      </c>
      <c r="AC32" s="40">
        <f t="shared" si="13"/>
        <v>0.8059137809035494</v>
      </c>
      <c r="AD32" s="76">
        <v>46177167</v>
      </c>
      <c r="AE32" s="77">
        <v>0</v>
      </c>
      <c r="AF32" s="77">
        <f t="shared" si="14"/>
        <v>46177167</v>
      </c>
      <c r="AG32" s="40">
        <f t="shared" si="15"/>
        <v>0.5825570031836556</v>
      </c>
      <c r="AH32" s="40">
        <f t="shared" si="16"/>
        <v>0.7659846910920283</v>
      </c>
      <c r="AI32" s="12">
        <v>546473688</v>
      </c>
      <c r="AJ32" s="12">
        <v>546473688</v>
      </c>
      <c r="AK32" s="12">
        <v>318352074</v>
      </c>
      <c r="AL32" s="12"/>
    </row>
    <row r="33" spans="1:38" s="13" customFormat="1" ht="12.75">
      <c r="A33" s="29" t="s">
        <v>97</v>
      </c>
      <c r="B33" s="59" t="s">
        <v>231</v>
      </c>
      <c r="C33" s="131" t="s">
        <v>232</v>
      </c>
      <c r="D33" s="76">
        <v>426835796</v>
      </c>
      <c r="E33" s="77">
        <v>83428000</v>
      </c>
      <c r="F33" s="78">
        <f t="shared" si="0"/>
        <v>510263796</v>
      </c>
      <c r="G33" s="76">
        <v>426835796</v>
      </c>
      <c r="H33" s="77">
        <v>83428000</v>
      </c>
      <c r="I33" s="79">
        <f t="shared" si="1"/>
        <v>510263796</v>
      </c>
      <c r="J33" s="76">
        <v>142419646</v>
      </c>
      <c r="K33" s="77">
        <v>441067</v>
      </c>
      <c r="L33" s="77">
        <f t="shared" si="2"/>
        <v>142860713</v>
      </c>
      <c r="M33" s="40">
        <f t="shared" si="3"/>
        <v>0.2799742292514125</v>
      </c>
      <c r="N33" s="104">
        <v>133579001</v>
      </c>
      <c r="O33" s="105">
        <v>266930</v>
      </c>
      <c r="P33" s="106">
        <f t="shared" si="4"/>
        <v>133845931</v>
      </c>
      <c r="Q33" s="40">
        <f t="shared" si="5"/>
        <v>0.2623073242687984</v>
      </c>
      <c r="R33" s="104">
        <v>53799287</v>
      </c>
      <c r="S33" s="106">
        <v>14969</v>
      </c>
      <c r="T33" s="106">
        <f t="shared" si="6"/>
        <v>53814256</v>
      </c>
      <c r="U33" s="40">
        <f t="shared" si="7"/>
        <v>0.10546359828358272</v>
      </c>
      <c r="V33" s="104">
        <v>55415170</v>
      </c>
      <c r="W33" s="106">
        <v>214605</v>
      </c>
      <c r="X33" s="106">
        <f t="shared" si="8"/>
        <v>55629775</v>
      </c>
      <c r="Y33" s="40">
        <f t="shared" si="9"/>
        <v>0.1090215990945985</v>
      </c>
      <c r="Z33" s="76">
        <f t="shared" si="10"/>
        <v>385213104</v>
      </c>
      <c r="AA33" s="77">
        <f t="shared" si="11"/>
        <v>937571</v>
      </c>
      <c r="AB33" s="77">
        <f t="shared" si="12"/>
        <v>386150675</v>
      </c>
      <c r="AC33" s="40">
        <f t="shared" si="13"/>
        <v>0.7567667508983922</v>
      </c>
      <c r="AD33" s="76">
        <v>341734972</v>
      </c>
      <c r="AE33" s="77">
        <v>944676</v>
      </c>
      <c r="AF33" s="77">
        <f t="shared" si="14"/>
        <v>342679648</v>
      </c>
      <c r="AG33" s="40">
        <f t="shared" si="15"/>
        <v>0.8241352641810671</v>
      </c>
      <c r="AH33" s="40">
        <f t="shared" si="16"/>
        <v>-0.83766244851518</v>
      </c>
      <c r="AI33" s="12">
        <v>426793553</v>
      </c>
      <c r="AJ33" s="12">
        <v>762726327</v>
      </c>
      <c r="AK33" s="12">
        <v>628589663</v>
      </c>
      <c r="AL33" s="12"/>
    </row>
    <row r="34" spans="1:38" s="13" customFormat="1" ht="12.75">
      <c r="A34" s="29" t="s">
        <v>97</v>
      </c>
      <c r="B34" s="59" t="s">
        <v>233</v>
      </c>
      <c r="C34" s="131" t="s">
        <v>234</v>
      </c>
      <c r="D34" s="76">
        <v>728304150</v>
      </c>
      <c r="E34" s="77">
        <v>278227290</v>
      </c>
      <c r="F34" s="78">
        <f t="shared" si="0"/>
        <v>1006531440</v>
      </c>
      <c r="G34" s="76">
        <v>659678090</v>
      </c>
      <c r="H34" s="77">
        <v>101977050</v>
      </c>
      <c r="I34" s="79">
        <f t="shared" si="1"/>
        <v>761655140</v>
      </c>
      <c r="J34" s="76">
        <v>147729466</v>
      </c>
      <c r="K34" s="77">
        <v>7715780</v>
      </c>
      <c r="L34" s="77">
        <f t="shared" si="2"/>
        <v>155445246</v>
      </c>
      <c r="M34" s="40">
        <f t="shared" si="3"/>
        <v>0.15443655292079103</v>
      </c>
      <c r="N34" s="104">
        <v>141797593</v>
      </c>
      <c r="O34" s="105">
        <v>7913018</v>
      </c>
      <c r="P34" s="106">
        <f t="shared" si="4"/>
        <v>149710611</v>
      </c>
      <c r="Q34" s="40">
        <f t="shared" si="5"/>
        <v>0.14873913029482716</v>
      </c>
      <c r="R34" s="104">
        <v>121507284</v>
      </c>
      <c r="S34" s="106">
        <v>9656677</v>
      </c>
      <c r="T34" s="106">
        <f t="shared" si="6"/>
        <v>131163961</v>
      </c>
      <c r="U34" s="40">
        <f t="shared" si="7"/>
        <v>0.17220911947105091</v>
      </c>
      <c r="V34" s="104">
        <v>124946560</v>
      </c>
      <c r="W34" s="106">
        <v>20679182</v>
      </c>
      <c r="X34" s="106">
        <f t="shared" si="8"/>
        <v>145625742</v>
      </c>
      <c r="Y34" s="40">
        <f t="shared" si="9"/>
        <v>0.19119642782165167</v>
      </c>
      <c r="Z34" s="76">
        <f t="shared" si="10"/>
        <v>535980903</v>
      </c>
      <c r="AA34" s="77">
        <f t="shared" si="11"/>
        <v>45964657</v>
      </c>
      <c r="AB34" s="77">
        <f t="shared" si="12"/>
        <v>581945560</v>
      </c>
      <c r="AC34" s="40">
        <f t="shared" si="13"/>
        <v>0.7640538735155126</v>
      </c>
      <c r="AD34" s="76">
        <v>123996968</v>
      </c>
      <c r="AE34" s="77">
        <v>28963618</v>
      </c>
      <c r="AF34" s="77">
        <f t="shared" si="14"/>
        <v>152960586</v>
      </c>
      <c r="AG34" s="40">
        <f t="shared" si="15"/>
        <v>0.8401422464018936</v>
      </c>
      <c r="AH34" s="40">
        <f t="shared" si="16"/>
        <v>-0.047952509805369026</v>
      </c>
      <c r="AI34" s="12">
        <v>964507810</v>
      </c>
      <c r="AJ34" s="12">
        <v>721517020</v>
      </c>
      <c r="AK34" s="12">
        <v>606176930</v>
      </c>
      <c r="AL34" s="12"/>
    </row>
    <row r="35" spans="1:38" s="13" customFormat="1" ht="12.75">
      <c r="A35" s="29" t="s">
        <v>97</v>
      </c>
      <c r="B35" s="59" t="s">
        <v>235</v>
      </c>
      <c r="C35" s="131" t="s">
        <v>236</v>
      </c>
      <c r="D35" s="76">
        <v>164896383</v>
      </c>
      <c r="E35" s="77">
        <v>37738000</v>
      </c>
      <c r="F35" s="78">
        <f t="shared" si="0"/>
        <v>202634383</v>
      </c>
      <c r="G35" s="76">
        <v>147883394</v>
      </c>
      <c r="H35" s="77">
        <v>49802998</v>
      </c>
      <c r="I35" s="79">
        <f t="shared" si="1"/>
        <v>197686392</v>
      </c>
      <c r="J35" s="76">
        <v>46112210</v>
      </c>
      <c r="K35" s="77">
        <v>15246288</v>
      </c>
      <c r="L35" s="77">
        <f t="shared" si="2"/>
        <v>61358498</v>
      </c>
      <c r="M35" s="40">
        <f t="shared" si="3"/>
        <v>0.302803981691498</v>
      </c>
      <c r="N35" s="104">
        <v>41505929</v>
      </c>
      <c r="O35" s="105">
        <v>12429387</v>
      </c>
      <c r="P35" s="106">
        <f t="shared" si="4"/>
        <v>53935316</v>
      </c>
      <c r="Q35" s="40">
        <f t="shared" si="5"/>
        <v>0.26617060343604176</v>
      </c>
      <c r="R35" s="104">
        <v>46882751</v>
      </c>
      <c r="S35" s="106">
        <v>10142395</v>
      </c>
      <c r="T35" s="106">
        <f t="shared" si="6"/>
        <v>57025146</v>
      </c>
      <c r="U35" s="40">
        <f t="shared" si="7"/>
        <v>0.2884626777952425</v>
      </c>
      <c r="V35" s="104">
        <v>21279269</v>
      </c>
      <c r="W35" s="106">
        <v>4657797</v>
      </c>
      <c r="X35" s="106">
        <f t="shared" si="8"/>
        <v>25937066</v>
      </c>
      <c r="Y35" s="40">
        <f t="shared" si="9"/>
        <v>0.13120309262359342</v>
      </c>
      <c r="Z35" s="76">
        <f t="shared" si="10"/>
        <v>155780159</v>
      </c>
      <c r="AA35" s="77">
        <f t="shared" si="11"/>
        <v>42475867</v>
      </c>
      <c r="AB35" s="77">
        <f t="shared" si="12"/>
        <v>198256026</v>
      </c>
      <c r="AC35" s="40">
        <f t="shared" si="13"/>
        <v>1.0028815033459664</v>
      </c>
      <c r="AD35" s="76">
        <v>18146095</v>
      </c>
      <c r="AE35" s="77">
        <v>0</v>
      </c>
      <c r="AF35" s="77">
        <f t="shared" si="14"/>
        <v>18146095</v>
      </c>
      <c r="AG35" s="40">
        <f t="shared" si="15"/>
        <v>0.7287313274542073</v>
      </c>
      <c r="AH35" s="40">
        <f t="shared" si="16"/>
        <v>0.42934697520320486</v>
      </c>
      <c r="AI35" s="12">
        <v>151490429</v>
      </c>
      <c r="AJ35" s="12">
        <v>201425065</v>
      </c>
      <c r="AK35" s="12">
        <v>146784755</v>
      </c>
      <c r="AL35" s="12"/>
    </row>
    <row r="36" spans="1:38" s="13" customFormat="1" ht="12.75">
      <c r="A36" s="29" t="s">
        <v>116</v>
      </c>
      <c r="B36" s="59" t="s">
        <v>237</v>
      </c>
      <c r="C36" s="131" t="s">
        <v>238</v>
      </c>
      <c r="D36" s="76">
        <v>218830870</v>
      </c>
      <c r="E36" s="77">
        <v>6435000</v>
      </c>
      <c r="F36" s="78">
        <f t="shared" si="0"/>
        <v>225265870</v>
      </c>
      <c r="G36" s="76">
        <v>167508332</v>
      </c>
      <c r="H36" s="77">
        <v>6731000</v>
      </c>
      <c r="I36" s="79">
        <f t="shared" si="1"/>
        <v>174239332</v>
      </c>
      <c r="J36" s="76">
        <v>56101178</v>
      </c>
      <c r="K36" s="77">
        <v>57448</v>
      </c>
      <c r="L36" s="77">
        <f t="shared" si="2"/>
        <v>56158626</v>
      </c>
      <c r="M36" s="40">
        <f t="shared" si="3"/>
        <v>0.2492993101884453</v>
      </c>
      <c r="N36" s="104">
        <v>49333745</v>
      </c>
      <c r="O36" s="105">
        <v>1933867</v>
      </c>
      <c r="P36" s="106">
        <f t="shared" si="4"/>
        <v>51267612</v>
      </c>
      <c r="Q36" s="40">
        <f t="shared" si="5"/>
        <v>0.22758712626994937</v>
      </c>
      <c r="R36" s="104">
        <v>5898262</v>
      </c>
      <c r="S36" s="106">
        <v>276638</v>
      </c>
      <c r="T36" s="106">
        <f t="shared" si="6"/>
        <v>6174900</v>
      </c>
      <c r="U36" s="40">
        <f t="shared" si="7"/>
        <v>0.0354391854532592</v>
      </c>
      <c r="V36" s="104">
        <v>6036330</v>
      </c>
      <c r="W36" s="106">
        <v>434580</v>
      </c>
      <c r="X36" s="106">
        <f t="shared" si="8"/>
        <v>6470910</v>
      </c>
      <c r="Y36" s="40">
        <f t="shared" si="9"/>
        <v>0.037138055602738425</v>
      </c>
      <c r="Z36" s="76">
        <f t="shared" si="10"/>
        <v>117369515</v>
      </c>
      <c r="AA36" s="77">
        <f t="shared" si="11"/>
        <v>2702533</v>
      </c>
      <c r="AB36" s="77">
        <f t="shared" si="12"/>
        <v>120072048</v>
      </c>
      <c r="AC36" s="40">
        <f t="shared" si="13"/>
        <v>0.6891213747307066</v>
      </c>
      <c r="AD36" s="76">
        <v>28031879</v>
      </c>
      <c r="AE36" s="77">
        <v>1445114</v>
      </c>
      <c r="AF36" s="77">
        <f t="shared" si="14"/>
        <v>29476993</v>
      </c>
      <c r="AG36" s="40">
        <f t="shared" si="15"/>
        <v>0.7099427399355795</v>
      </c>
      <c r="AH36" s="40">
        <f t="shared" si="16"/>
        <v>-0.7804759121800517</v>
      </c>
      <c r="AI36" s="12">
        <v>236344900</v>
      </c>
      <c r="AJ36" s="12">
        <v>243776184</v>
      </c>
      <c r="AK36" s="12">
        <v>173067132</v>
      </c>
      <c r="AL36" s="12"/>
    </row>
    <row r="37" spans="1:38" s="55" customFormat="1" ht="12.75">
      <c r="A37" s="60"/>
      <c r="B37" s="61" t="s">
        <v>239</v>
      </c>
      <c r="C37" s="135"/>
      <c r="D37" s="80">
        <f>SUM(D32:D36)</f>
        <v>2006203874</v>
      </c>
      <c r="E37" s="81">
        <f>SUM(E32:E36)</f>
        <v>515835290</v>
      </c>
      <c r="F37" s="82">
        <f t="shared" si="0"/>
        <v>2522039164</v>
      </c>
      <c r="G37" s="80">
        <f>SUM(G32:G36)</f>
        <v>1869242287</v>
      </c>
      <c r="H37" s="81">
        <f>SUM(H32:H36)</f>
        <v>351946048</v>
      </c>
      <c r="I37" s="89">
        <f t="shared" si="1"/>
        <v>2221188335</v>
      </c>
      <c r="J37" s="80">
        <f>SUM(J32:J36)</f>
        <v>537323049</v>
      </c>
      <c r="K37" s="91">
        <f>SUM(K32:K36)</f>
        <v>25510375</v>
      </c>
      <c r="L37" s="81">
        <f t="shared" si="2"/>
        <v>562833424</v>
      </c>
      <c r="M37" s="44">
        <f t="shared" si="3"/>
        <v>0.2231660126591119</v>
      </c>
      <c r="N37" s="110">
        <f>SUM(N32:N36)</f>
        <v>491602595</v>
      </c>
      <c r="O37" s="111">
        <f>SUM(O32:O36)</f>
        <v>25433959</v>
      </c>
      <c r="P37" s="112">
        <f t="shared" si="4"/>
        <v>517036554</v>
      </c>
      <c r="Q37" s="44">
        <f t="shared" si="5"/>
        <v>0.20500734539743254</v>
      </c>
      <c r="R37" s="110">
        <f>SUM(R32:R36)</f>
        <v>331356380</v>
      </c>
      <c r="S37" s="112">
        <f>SUM(S32:S36)</f>
        <v>25275512</v>
      </c>
      <c r="T37" s="112">
        <f t="shared" si="6"/>
        <v>356631892</v>
      </c>
      <c r="U37" s="44">
        <f t="shared" si="7"/>
        <v>0.16055905137823442</v>
      </c>
      <c r="V37" s="110">
        <f>SUM(V32:V36)</f>
        <v>289225499</v>
      </c>
      <c r="W37" s="112">
        <f>SUM(W32:W36)</f>
        <v>25986164</v>
      </c>
      <c r="X37" s="112">
        <f t="shared" si="8"/>
        <v>315211663</v>
      </c>
      <c r="Y37" s="44">
        <f t="shared" si="9"/>
        <v>0.14191127246308</v>
      </c>
      <c r="Z37" s="80">
        <f t="shared" si="10"/>
        <v>1649507523</v>
      </c>
      <c r="AA37" s="81">
        <f t="shared" si="11"/>
        <v>102206010</v>
      </c>
      <c r="AB37" s="81">
        <f t="shared" si="12"/>
        <v>1751713533</v>
      </c>
      <c r="AC37" s="44">
        <f t="shared" si="13"/>
        <v>0.7886380030894589</v>
      </c>
      <c r="AD37" s="80">
        <f>SUM(AD32:AD36)</f>
        <v>558087081</v>
      </c>
      <c r="AE37" s="81">
        <f>SUM(AE32:AE36)</f>
        <v>31353408</v>
      </c>
      <c r="AF37" s="81">
        <f t="shared" si="14"/>
        <v>589440489</v>
      </c>
      <c r="AG37" s="44">
        <f t="shared" si="15"/>
        <v>0.756475109095321</v>
      </c>
      <c r="AH37" s="44">
        <f t="shared" si="16"/>
        <v>-0.46523581450136864</v>
      </c>
      <c r="AI37" s="62">
        <f>SUM(AI32:AI36)</f>
        <v>2325610380</v>
      </c>
      <c r="AJ37" s="62">
        <f>SUM(AJ32:AJ36)</f>
        <v>2475918284</v>
      </c>
      <c r="AK37" s="62">
        <f>SUM(AK32:AK36)</f>
        <v>1872970554</v>
      </c>
      <c r="AL37" s="62"/>
    </row>
    <row r="38" spans="1:38" s="55" customFormat="1" ht="12.75">
      <c r="A38" s="60"/>
      <c r="B38" s="61" t="s">
        <v>240</v>
      </c>
      <c r="C38" s="135"/>
      <c r="D38" s="80">
        <f>SUM(D9,D11:D15,D17:D22,D24:D30,D32:D36)</f>
        <v>12125883405</v>
      </c>
      <c r="E38" s="81">
        <f>SUM(E9,E11:E15,E17:E22,E24:E30,E32:E36)</f>
        <v>2630520617</v>
      </c>
      <c r="F38" s="82">
        <f t="shared" si="0"/>
        <v>14756404022</v>
      </c>
      <c r="G38" s="80">
        <f>SUM(G9,G11:G15,G17:G22,G24:G30,G32:G36)</f>
        <v>11958361610</v>
      </c>
      <c r="H38" s="81">
        <f>SUM(H9,H11:H15,H17:H22,H24:H30,H32:H36)</f>
        <v>2804662729</v>
      </c>
      <c r="I38" s="89">
        <f t="shared" si="1"/>
        <v>14763024339</v>
      </c>
      <c r="J38" s="80">
        <f>SUM(J9,J11:J15,J17:J22,J24:J30,J32:J36)</f>
        <v>3129910402</v>
      </c>
      <c r="K38" s="91">
        <f>SUM(K9,K11:K15,K17:K22,K24:K30,K32:K36)</f>
        <v>345398864</v>
      </c>
      <c r="L38" s="81">
        <f t="shared" si="2"/>
        <v>3475309266</v>
      </c>
      <c r="M38" s="44">
        <f t="shared" si="3"/>
        <v>0.23551193507705112</v>
      </c>
      <c r="N38" s="110">
        <f>SUM(N9,N11:N15,N17:N22,N24:N30,N32:N36)</f>
        <v>2922686817</v>
      </c>
      <c r="O38" s="111">
        <f>SUM(O9,O11:O15,O17:O22,O24:O30,O32:O36)</f>
        <v>366305944</v>
      </c>
      <c r="P38" s="112">
        <f t="shared" si="4"/>
        <v>3288992761</v>
      </c>
      <c r="Q38" s="44">
        <f t="shared" si="5"/>
        <v>0.22288578952545027</v>
      </c>
      <c r="R38" s="110">
        <f>SUM(R9,R11:R15,R17:R22,R24:R30,R32:R36)</f>
        <v>2472300509</v>
      </c>
      <c r="S38" s="112">
        <f>SUM(S9,S11:S15,S17:S22,S24:S30,S32:S36)</f>
        <v>397274548</v>
      </c>
      <c r="T38" s="112">
        <f t="shared" si="6"/>
        <v>2869575057</v>
      </c>
      <c r="U38" s="44">
        <f t="shared" si="7"/>
        <v>0.19437582646391383</v>
      </c>
      <c r="V38" s="110">
        <f>SUM(V9,V11:V15,V17:V22,V24:V30,V32:V36)</f>
        <v>1903600738</v>
      </c>
      <c r="W38" s="112">
        <f>SUM(W9,W11:W15,W17:W22,W24:W30,W32:W36)</f>
        <v>504241126</v>
      </c>
      <c r="X38" s="112">
        <f t="shared" si="8"/>
        <v>2407841864</v>
      </c>
      <c r="Y38" s="44">
        <f t="shared" si="9"/>
        <v>0.16309949836221022</v>
      </c>
      <c r="Z38" s="80">
        <f t="shared" si="10"/>
        <v>10428498466</v>
      </c>
      <c r="AA38" s="81">
        <f t="shared" si="11"/>
        <v>1613220482</v>
      </c>
      <c r="AB38" s="81">
        <f t="shared" si="12"/>
        <v>12041718948</v>
      </c>
      <c r="AC38" s="44">
        <f t="shared" si="13"/>
        <v>0.8156674859763638</v>
      </c>
      <c r="AD38" s="80">
        <f>SUM(AD9,AD11:AD15,AD17:AD22,AD24:AD30,AD32:AD36)</f>
        <v>1625136908</v>
      </c>
      <c r="AE38" s="81">
        <f>SUM(AE9,AE11:AE15,AE17:AE22,AE24:AE30,AE32:AE36)</f>
        <v>388140429</v>
      </c>
      <c r="AF38" s="81">
        <f t="shared" si="14"/>
        <v>2013277337</v>
      </c>
      <c r="AG38" s="44">
        <f t="shared" si="15"/>
        <v>0.79364294631304</v>
      </c>
      <c r="AH38" s="44">
        <f t="shared" si="16"/>
        <v>0.1959812092197608</v>
      </c>
      <c r="AI38" s="62">
        <f>SUM(AI9,AI11:AI15,AI17:AI22,AI24:AI30,AI32:AI36)</f>
        <v>11828449351</v>
      </c>
      <c r="AJ38" s="62">
        <f>SUM(AJ9,AJ11:AJ15,AJ17:AJ22,AJ24:AJ30,AJ32:AJ36)</f>
        <v>12583826870</v>
      </c>
      <c r="AK38" s="62">
        <f>SUM(AK9,AK11:AK15,AK17:AK22,AK24:AK30,AK32:AK36)</f>
        <v>9987065433</v>
      </c>
      <c r="AL38" s="62"/>
    </row>
    <row r="39" spans="1:38" s="13" customFormat="1" ht="12.75">
      <c r="A39" s="63"/>
      <c r="B39" s="64"/>
      <c r="C39" s="65"/>
      <c r="D39" s="92"/>
      <c r="E39" s="92"/>
      <c r="F39" s="93"/>
      <c r="G39" s="94"/>
      <c r="H39" s="92"/>
      <c r="I39" s="95"/>
      <c r="J39" s="94"/>
      <c r="K39" s="96"/>
      <c r="L39" s="92"/>
      <c r="M39" s="69"/>
      <c r="N39" s="94"/>
      <c r="O39" s="96"/>
      <c r="P39" s="92"/>
      <c r="Q39" s="69"/>
      <c r="R39" s="94"/>
      <c r="S39" s="96"/>
      <c r="T39" s="92"/>
      <c r="U39" s="69"/>
      <c r="V39" s="94"/>
      <c r="W39" s="96"/>
      <c r="X39" s="92"/>
      <c r="Y39" s="69"/>
      <c r="Z39" s="94"/>
      <c r="AA39" s="96"/>
      <c r="AB39" s="92"/>
      <c r="AC39" s="69"/>
      <c r="AD39" s="94"/>
      <c r="AE39" s="92"/>
      <c r="AF39" s="92"/>
      <c r="AG39" s="69"/>
      <c r="AH39" s="69"/>
      <c r="AI39" s="12"/>
      <c r="AJ39" s="12"/>
      <c r="AK39" s="12"/>
      <c r="AL39" s="12"/>
    </row>
    <row r="40" spans="1:38" s="13" customFormat="1" ht="12.75">
      <c r="A40" s="12"/>
      <c r="B40" s="56" t="s">
        <v>657</v>
      </c>
      <c r="C40" s="136"/>
      <c r="D40" s="87"/>
      <c r="E40" s="87"/>
      <c r="F40" s="87"/>
      <c r="G40" s="87"/>
      <c r="H40" s="87"/>
      <c r="I40" s="87"/>
      <c r="J40" s="87"/>
      <c r="K40" s="87"/>
      <c r="L40" s="87"/>
      <c r="M40" s="12"/>
      <c r="N40" s="87"/>
      <c r="O40" s="87"/>
      <c r="P40" s="87"/>
      <c r="Q40" s="12"/>
      <c r="R40" s="87"/>
      <c r="S40" s="87"/>
      <c r="T40" s="87"/>
      <c r="U40" s="12"/>
      <c r="V40" s="87"/>
      <c r="W40" s="87"/>
      <c r="X40" s="87"/>
      <c r="Y40" s="12"/>
      <c r="Z40" s="87"/>
      <c r="AA40" s="87"/>
      <c r="AB40" s="87"/>
      <c r="AC40" s="12"/>
      <c r="AD40" s="87"/>
      <c r="AE40" s="87"/>
      <c r="AF40" s="87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25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9" t="s">
        <v>44</v>
      </c>
      <c r="C9" s="131" t="s">
        <v>45</v>
      </c>
      <c r="D9" s="76">
        <v>21151848416</v>
      </c>
      <c r="E9" s="77">
        <v>2374785485</v>
      </c>
      <c r="F9" s="78">
        <f>$D9+$E9</f>
        <v>23526633901</v>
      </c>
      <c r="G9" s="76">
        <v>21265500630</v>
      </c>
      <c r="H9" s="77">
        <v>2252103854</v>
      </c>
      <c r="I9" s="79">
        <f>$G9+$H9</f>
        <v>23517604484</v>
      </c>
      <c r="J9" s="76">
        <v>5711621005</v>
      </c>
      <c r="K9" s="77">
        <v>186036582</v>
      </c>
      <c r="L9" s="77">
        <f>$J9+$K9</f>
        <v>5897657587</v>
      </c>
      <c r="M9" s="40">
        <f>IF($F9=0,0,$L9/$F9)</f>
        <v>0.2506800425346577</v>
      </c>
      <c r="N9" s="104">
        <v>5375229891</v>
      </c>
      <c r="O9" s="105">
        <v>377235287</v>
      </c>
      <c r="P9" s="106">
        <f>$N9+$O9</f>
        <v>5752465178</v>
      </c>
      <c r="Q9" s="40">
        <f>IF($F9=0,0,$P9/$F9)</f>
        <v>0.24450863656085928</v>
      </c>
      <c r="R9" s="104">
        <v>4816891738</v>
      </c>
      <c r="S9" s="106">
        <v>540331144</v>
      </c>
      <c r="T9" s="106">
        <f>$R9+$S9</f>
        <v>5357222882</v>
      </c>
      <c r="U9" s="40">
        <f>IF($I9=0,0,$T9/$I9)</f>
        <v>0.22779628280783193</v>
      </c>
      <c r="V9" s="104">
        <v>4726502121</v>
      </c>
      <c r="W9" s="106">
        <v>835076861</v>
      </c>
      <c r="X9" s="106">
        <f>$V9+$W9</f>
        <v>5561578982</v>
      </c>
      <c r="Y9" s="40">
        <f>IF($I9=0,0,$X9/$I9)</f>
        <v>0.23648577752822456</v>
      </c>
      <c r="Z9" s="76">
        <f>$J9+$N9+$R9+$V9</f>
        <v>20630244755</v>
      </c>
      <c r="AA9" s="77">
        <f>$K9+$O9+$S9+$W9</f>
        <v>1938679874</v>
      </c>
      <c r="AB9" s="77">
        <f>$Z9+$AA9</f>
        <v>22568924629</v>
      </c>
      <c r="AC9" s="40">
        <f>IF($I9=0,0,$AB9/$I9)</f>
        <v>0.9596608636034581</v>
      </c>
      <c r="AD9" s="76">
        <v>3918076195</v>
      </c>
      <c r="AE9" s="77">
        <v>699969097</v>
      </c>
      <c r="AF9" s="77">
        <f>$AD9+$AE9</f>
        <v>4618045292</v>
      </c>
      <c r="AG9" s="40">
        <f>IF($AJ9=0,0,$AK9/$AJ9)</f>
        <v>0.9066496720057354</v>
      </c>
      <c r="AH9" s="40">
        <f>IF($AF9=0,0,(($X9/$AF9)-1))</f>
        <v>0.20431451628127517</v>
      </c>
      <c r="AI9" s="12">
        <v>21826491919</v>
      </c>
      <c r="AJ9" s="12">
        <v>22056479278</v>
      </c>
      <c r="AK9" s="12">
        <v>19997499703</v>
      </c>
      <c r="AL9" s="12"/>
    </row>
    <row r="10" spans="1:38" s="13" customFormat="1" ht="12.75">
      <c r="A10" s="29" t="s">
        <v>95</v>
      </c>
      <c r="B10" s="59" t="s">
        <v>48</v>
      </c>
      <c r="C10" s="131" t="s">
        <v>49</v>
      </c>
      <c r="D10" s="76">
        <v>32072725734</v>
      </c>
      <c r="E10" s="77">
        <v>3722199000</v>
      </c>
      <c r="F10" s="79">
        <f aca="true" t="shared" si="0" ref="F10:F24">$D10+$E10</f>
        <v>35794924734</v>
      </c>
      <c r="G10" s="76">
        <v>32616361667</v>
      </c>
      <c r="H10" s="77">
        <v>3749203000</v>
      </c>
      <c r="I10" s="79">
        <f aca="true" t="shared" si="1" ref="I10:I24">$G10+$H10</f>
        <v>36365564667</v>
      </c>
      <c r="J10" s="76">
        <v>7986481348</v>
      </c>
      <c r="K10" s="77">
        <v>314777401</v>
      </c>
      <c r="L10" s="77">
        <f aca="true" t="shared" si="2" ref="L10:L24">$J10+$K10</f>
        <v>8301258749</v>
      </c>
      <c r="M10" s="40">
        <f aca="true" t="shared" si="3" ref="M10:M24">IF($F10=0,0,$L10/$F10)</f>
        <v>0.23191161346723005</v>
      </c>
      <c r="N10" s="104">
        <v>7584719723</v>
      </c>
      <c r="O10" s="105">
        <v>654509412</v>
      </c>
      <c r="P10" s="106">
        <f aca="true" t="shared" si="4" ref="P10:P24">$N10+$O10</f>
        <v>8239229135</v>
      </c>
      <c r="Q10" s="40">
        <f aca="true" t="shared" si="5" ref="Q10:Q24">IF($F10=0,0,$P10/$F10)</f>
        <v>0.23017869701438215</v>
      </c>
      <c r="R10" s="104">
        <v>7318590755</v>
      </c>
      <c r="S10" s="106">
        <v>614497271</v>
      </c>
      <c r="T10" s="106">
        <f aca="true" t="shared" si="6" ref="T10:T24">$R10+$S10</f>
        <v>7933088026</v>
      </c>
      <c r="U10" s="40">
        <f aca="true" t="shared" si="7" ref="U10:U24">IF($I10=0,0,$T10/$I10)</f>
        <v>0.21814835266943883</v>
      </c>
      <c r="V10" s="104">
        <v>9157277196</v>
      </c>
      <c r="W10" s="106">
        <v>1671787115</v>
      </c>
      <c r="X10" s="106">
        <f aca="true" t="shared" si="8" ref="X10:X24">$V10+$W10</f>
        <v>10829064311</v>
      </c>
      <c r="Y10" s="40">
        <f aca="true" t="shared" si="9" ref="Y10:Y24">IF($I10=0,0,$X10/$I10)</f>
        <v>0.2977834775882596</v>
      </c>
      <c r="Z10" s="76">
        <f aca="true" t="shared" si="10" ref="Z10:Z24">$J10+$N10+$R10+$V10</f>
        <v>32047069022</v>
      </c>
      <c r="AA10" s="77">
        <f aca="true" t="shared" si="11" ref="AA10:AA24">$K10+$O10+$S10+$W10</f>
        <v>3255571199</v>
      </c>
      <c r="AB10" s="77">
        <f aca="true" t="shared" si="12" ref="AB10:AB24">$Z10+$AA10</f>
        <v>35302640221</v>
      </c>
      <c r="AC10" s="40">
        <f aca="true" t="shared" si="13" ref="AC10:AC24">IF($I10=0,0,$AB10/$I10)</f>
        <v>0.9707711276936516</v>
      </c>
      <c r="AD10" s="76">
        <v>9109047399</v>
      </c>
      <c r="AE10" s="77">
        <v>1928595194</v>
      </c>
      <c r="AF10" s="77">
        <f aca="true" t="shared" si="14" ref="AF10:AF24">$AD10+$AE10</f>
        <v>11037642593</v>
      </c>
      <c r="AG10" s="40">
        <f aca="true" t="shared" si="15" ref="AG10:AG24">IF($AJ10=0,0,$AK10/$AJ10)</f>
        <v>0.9927231939516438</v>
      </c>
      <c r="AH10" s="40">
        <f aca="true" t="shared" si="16" ref="AH10:AH24">IF($AF10=0,0,(($X10/$AF10)-1))</f>
        <v>-0.018896995462806432</v>
      </c>
      <c r="AI10" s="12">
        <v>30182821035</v>
      </c>
      <c r="AJ10" s="12">
        <v>32255513812</v>
      </c>
      <c r="AK10" s="12">
        <v>32020796694</v>
      </c>
      <c r="AL10" s="12"/>
    </row>
    <row r="11" spans="1:38" s="13" customFormat="1" ht="12.75">
      <c r="A11" s="29" t="s">
        <v>95</v>
      </c>
      <c r="B11" s="59" t="s">
        <v>54</v>
      </c>
      <c r="C11" s="131" t="s">
        <v>55</v>
      </c>
      <c r="D11" s="76">
        <v>19406082475</v>
      </c>
      <c r="E11" s="77">
        <v>3185417550</v>
      </c>
      <c r="F11" s="78">
        <f t="shared" si="0"/>
        <v>22591500025</v>
      </c>
      <c r="G11" s="76">
        <v>19668700082</v>
      </c>
      <c r="H11" s="77">
        <v>3403637183</v>
      </c>
      <c r="I11" s="79">
        <f t="shared" si="1"/>
        <v>23072337265</v>
      </c>
      <c r="J11" s="76">
        <v>4908656055</v>
      </c>
      <c r="K11" s="77">
        <v>365946388</v>
      </c>
      <c r="L11" s="77">
        <f t="shared" si="2"/>
        <v>5274602443</v>
      </c>
      <c r="M11" s="40">
        <f t="shared" si="3"/>
        <v>0.2334773006291334</v>
      </c>
      <c r="N11" s="104">
        <v>4535752205</v>
      </c>
      <c r="O11" s="105">
        <v>551535704</v>
      </c>
      <c r="P11" s="106">
        <f t="shared" si="4"/>
        <v>5087287909</v>
      </c>
      <c r="Q11" s="40">
        <f t="shared" si="5"/>
        <v>0.22518592848506525</v>
      </c>
      <c r="R11" s="104">
        <v>5540775500</v>
      </c>
      <c r="S11" s="106">
        <v>543054559</v>
      </c>
      <c r="T11" s="106">
        <f t="shared" si="6"/>
        <v>6083830059</v>
      </c>
      <c r="U11" s="40">
        <f t="shared" si="7"/>
        <v>0.26368503498902024</v>
      </c>
      <c r="V11" s="104">
        <v>5092908027</v>
      </c>
      <c r="W11" s="106">
        <v>1506971397</v>
      </c>
      <c r="X11" s="106">
        <f t="shared" si="8"/>
        <v>6599879424</v>
      </c>
      <c r="Y11" s="40">
        <f t="shared" si="9"/>
        <v>0.2860516187933767</v>
      </c>
      <c r="Z11" s="76">
        <f t="shared" si="10"/>
        <v>20078091787</v>
      </c>
      <c r="AA11" s="77">
        <f t="shared" si="11"/>
        <v>2967508048</v>
      </c>
      <c r="AB11" s="77">
        <f t="shared" si="12"/>
        <v>23045599835</v>
      </c>
      <c r="AC11" s="40">
        <f t="shared" si="13"/>
        <v>0.9988411477479328</v>
      </c>
      <c r="AD11" s="76">
        <v>3684325821</v>
      </c>
      <c r="AE11" s="77">
        <v>1076570812</v>
      </c>
      <c r="AF11" s="77">
        <f t="shared" si="14"/>
        <v>4760896633</v>
      </c>
      <c r="AG11" s="40">
        <f t="shared" si="15"/>
        <v>0.9383384639279865</v>
      </c>
      <c r="AH11" s="40">
        <f t="shared" si="16"/>
        <v>0.3862681618107713</v>
      </c>
      <c r="AI11" s="12">
        <v>19572261662</v>
      </c>
      <c r="AJ11" s="12">
        <v>18371723560</v>
      </c>
      <c r="AK11" s="12">
        <v>17238894865</v>
      </c>
      <c r="AL11" s="12"/>
    </row>
    <row r="12" spans="1:38" s="55" customFormat="1" ht="12.75">
      <c r="A12" s="60"/>
      <c r="B12" s="61" t="s">
        <v>96</v>
      </c>
      <c r="C12" s="135"/>
      <c r="D12" s="80">
        <f>SUM(D9:D11)</f>
        <v>72630656625</v>
      </c>
      <c r="E12" s="81">
        <f>SUM(E9:E11)</f>
        <v>9282402035</v>
      </c>
      <c r="F12" s="89">
        <f t="shared" si="0"/>
        <v>81913058660</v>
      </c>
      <c r="G12" s="80">
        <f>SUM(G9:G11)</f>
        <v>73550562379</v>
      </c>
      <c r="H12" s="81">
        <f>SUM(H9:H11)</f>
        <v>9404944037</v>
      </c>
      <c r="I12" s="82">
        <f t="shared" si="1"/>
        <v>82955506416</v>
      </c>
      <c r="J12" s="80">
        <f>SUM(J9:J11)</f>
        <v>18606758408</v>
      </c>
      <c r="K12" s="81">
        <f>SUM(K9:K11)</f>
        <v>866760371</v>
      </c>
      <c r="L12" s="81">
        <f t="shared" si="2"/>
        <v>19473518779</v>
      </c>
      <c r="M12" s="44">
        <f t="shared" si="3"/>
        <v>0.23773399623409935</v>
      </c>
      <c r="N12" s="110">
        <f>SUM(N9:N11)</f>
        <v>17495701819</v>
      </c>
      <c r="O12" s="111">
        <f>SUM(O9:O11)</f>
        <v>1583280403</v>
      </c>
      <c r="P12" s="112">
        <f t="shared" si="4"/>
        <v>19078982222</v>
      </c>
      <c r="Q12" s="44">
        <f t="shared" si="5"/>
        <v>0.23291746803390578</v>
      </c>
      <c r="R12" s="110">
        <f>SUM(R9:R11)</f>
        <v>17676257993</v>
      </c>
      <c r="S12" s="112">
        <f>SUM(S9:S11)</f>
        <v>1697882974</v>
      </c>
      <c r="T12" s="112">
        <f t="shared" si="6"/>
        <v>19374140967</v>
      </c>
      <c r="U12" s="44">
        <f t="shared" si="7"/>
        <v>0.2335485828974847</v>
      </c>
      <c r="V12" s="110">
        <f>SUM(V9:V11)</f>
        <v>18976687344</v>
      </c>
      <c r="W12" s="112">
        <f>SUM(W9:W11)</f>
        <v>4013835373</v>
      </c>
      <c r="X12" s="112">
        <f t="shared" si="8"/>
        <v>22990522717</v>
      </c>
      <c r="Y12" s="44">
        <f t="shared" si="9"/>
        <v>0.27714281679758046</v>
      </c>
      <c r="Z12" s="80">
        <f t="shared" si="10"/>
        <v>72755405564</v>
      </c>
      <c r="AA12" s="81">
        <f t="shared" si="11"/>
        <v>8161759121</v>
      </c>
      <c r="AB12" s="81">
        <f t="shared" si="12"/>
        <v>80917164685</v>
      </c>
      <c r="AC12" s="44">
        <f t="shared" si="13"/>
        <v>0.9754284939112028</v>
      </c>
      <c r="AD12" s="80">
        <f>SUM(AD9:AD11)</f>
        <v>16711449415</v>
      </c>
      <c r="AE12" s="81">
        <f>SUM(AE9:AE11)</f>
        <v>3705135103</v>
      </c>
      <c r="AF12" s="81">
        <f t="shared" si="14"/>
        <v>20416584518</v>
      </c>
      <c r="AG12" s="44">
        <f t="shared" si="15"/>
        <v>0.9528570421831889</v>
      </c>
      <c r="AH12" s="44">
        <f t="shared" si="16"/>
        <v>0.12607094966010224</v>
      </c>
      <c r="AI12" s="62">
        <f>SUM(AI9:AI11)</f>
        <v>71581574616</v>
      </c>
      <c r="AJ12" s="62">
        <f>SUM(AJ9:AJ11)</f>
        <v>72683716650</v>
      </c>
      <c r="AK12" s="62">
        <f>SUM(AK9:AK11)</f>
        <v>69257191262</v>
      </c>
      <c r="AL12" s="62"/>
    </row>
    <row r="13" spans="1:38" s="13" customFormat="1" ht="12.75">
      <c r="A13" s="29" t="s">
        <v>97</v>
      </c>
      <c r="B13" s="59" t="s">
        <v>63</v>
      </c>
      <c r="C13" s="131" t="s">
        <v>64</v>
      </c>
      <c r="D13" s="76">
        <v>3665902369</v>
      </c>
      <c r="E13" s="77">
        <v>303245535</v>
      </c>
      <c r="F13" s="78">
        <f t="shared" si="0"/>
        <v>3969147904</v>
      </c>
      <c r="G13" s="76">
        <v>6076850751</v>
      </c>
      <c r="H13" s="77">
        <v>364369880</v>
      </c>
      <c r="I13" s="79">
        <f t="shared" si="1"/>
        <v>6441220631</v>
      </c>
      <c r="J13" s="76">
        <v>1058893816</v>
      </c>
      <c r="K13" s="77">
        <v>16664991</v>
      </c>
      <c r="L13" s="77">
        <f t="shared" si="2"/>
        <v>1075558807</v>
      </c>
      <c r="M13" s="40">
        <f t="shared" si="3"/>
        <v>0.2709797752600957</v>
      </c>
      <c r="N13" s="104">
        <v>833186940</v>
      </c>
      <c r="O13" s="105">
        <v>50066530</v>
      </c>
      <c r="P13" s="106">
        <f t="shared" si="4"/>
        <v>883253470</v>
      </c>
      <c r="Q13" s="40">
        <f t="shared" si="5"/>
        <v>0.22252974476206366</v>
      </c>
      <c r="R13" s="104">
        <v>726025945</v>
      </c>
      <c r="S13" s="106">
        <v>39437421</v>
      </c>
      <c r="T13" s="106">
        <f t="shared" si="6"/>
        <v>765463366</v>
      </c>
      <c r="U13" s="40">
        <f t="shared" si="7"/>
        <v>0.1188382466385353</v>
      </c>
      <c r="V13" s="104">
        <v>693092340</v>
      </c>
      <c r="W13" s="106">
        <v>52415284</v>
      </c>
      <c r="X13" s="106">
        <f t="shared" si="8"/>
        <v>745507624</v>
      </c>
      <c r="Y13" s="40">
        <f t="shared" si="9"/>
        <v>0.11574011615314905</v>
      </c>
      <c r="Z13" s="76">
        <f t="shared" si="10"/>
        <v>3311199041</v>
      </c>
      <c r="AA13" s="77">
        <f t="shared" si="11"/>
        <v>158584226</v>
      </c>
      <c r="AB13" s="77">
        <f t="shared" si="12"/>
        <v>3469783267</v>
      </c>
      <c r="AC13" s="40">
        <f t="shared" si="13"/>
        <v>0.5386841199478236</v>
      </c>
      <c r="AD13" s="76">
        <v>604765360</v>
      </c>
      <c r="AE13" s="77">
        <v>30669635</v>
      </c>
      <c r="AF13" s="77">
        <f t="shared" si="14"/>
        <v>635434995</v>
      </c>
      <c r="AG13" s="40">
        <f t="shared" si="15"/>
        <v>0.8743890883874722</v>
      </c>
      <c r="AH13" s="40">
        <f t="shared" si="16"/>
        <v>0.1732240588984244</v>
      </c>
      <c r="AI13" s="12">
        <v>3520033350</v>
      </c>
      <c r="AJ13" s="12">
        <v>3520033350</v>
      </c>
      <c r="AK13" s="12">
        <v>3077878752</v>
      </c>
      <c r="AL13" s="12"/>
    </row>
    <row r="14" spans="1:38" s="13" customFormat="1" ht="12.75">
      <c r="A14" s="29" t="s">
        <v>97</v>
      </c>
      <c r="B14" s="59" t="s">
        <v>241</v>
      </c>
      <c r="C14" s="131" t="s">
        <v>242</v>
      </c>
      <c r="D14" s="76">
        <v>529736357</v>
      </c>
      <c r="E14" s="77">
        <v>41524000</v>
      </c>
      <c r="F14" s="78">
        <f t="shared" si="0"/>
        <v>571260357</v>
      </c>
      <c r="G14" s="76">
        <v>546855249</v>
      </c>
      <c r="H14" s="77">
        <v>41781000</v>
      </c>
      <c r="I14" s="79">
        <f t="shared" si="1"/>
        <v>588636249</v>
      </c>
      <c r="J14" s="76">
        <v>148748437</v>
      </c>
      <c r="K14" s="77">
        <v>1097140</v>
      </c>
      <c r="L14" s="77">
        <f t="shared" si="2"/>
        <v>149845577</v>
      </c>
      <c r="M14" s="40">
        <f t="shared" si="3"/>
        <v>0.26230697643176387</v>
      </c>
      <c r="N14" s="104">
        <v>125845515</v>
      </c>
      <c r="O14" s="105">
        <v>6595094</v>
      </c>
      <c r="P14" s="106">
        <f t="shared" si="4"/>
        <v>132440609</v>
      </c>
      <c r="Q14" s="40">
        <f t="shared" si="5"/>
        <v>0.2318393135058731</v>
      </c>
      <c r="R14" s="104">
        <v>152831517</v>
      </c>
      <c r="S14" s="106">
        <v>10502729</v>
      </c>
      <c r="T14" s="106">
        <f t="shared" si="6"/>
        <v>163334246</v>
      </c>
      <c r="U14" s="40">
        <f t="shared" si="7"/>
        <v>0.27747908199245136</v>
      </c>
      <c r="V14" s="104">
        <v>124934153</v>
      </c>
      <c r="W14" s="106">
        <v>11638081</v>
      </c>
      <c r="X14" s="106">
        <f t="shared" si="8"/>
        <v>136572234</v>
      </c>
      <c r="Y14" s="40">
        <f t="shared" si="9"/>
        <v>0.23201465120779538</v>
      </c>
      <c r="Z14" s="76">
        <f t="shared" si="10"/>
        <v>552359622</v>
      </c>
      <c r="AA14" s="77">
        <f t="shared" si="11"/>
        <v>29833044</v>
      </c>
      <c r="AB14" s="77">
        <f t="shared" si="12"/>
        <v>582192666</v>
      </c>
      <c r="AC14" s="40">
        <f t="shared" si="13"/>
        <v>0.9890533703778069</v>
      </c>
      <c r="AD14" s="76">
        <v>254272918</v>
      </c>
      <c r="AE14" s="77">
        <v>157825597</v>
      </c>
      <c r="AF14" s="77">
        <f t="shared" si="14"/>
        <v>412098515</v>
      </c>
      <c r="AG14" s="40">
        <f t="shared" si="15"/>
        <v>1.0040323843998895</v>
      </c>
      <c r="AH14" s="40">
        <f t="shared" si="16"/>
        <v>-0.6685932391675811</v>
      </c>
      <c r="AI14" s="12">
        <v>496918259</v>
      </c>
      <c r="AJ14" s="12">
        <v>795342081</v>
      </c>
      <c r="AK14" s="12">
        <v>798549206</v>
      </c>
      <c r="AL14" s="12"/>
    </row>
    <row r="15" spans="1:38" s="13" customFormat="1" ht="12.75">
      <c r="A15" s="29" t="s">
        <v>97</v>
      </c>
      <c r="B15" s="59" t="s">
        <v>243</v>
      </c>
      <c r="C15" s="131" t="s">
        <v>244</v>
      </c>
      <c r="D15" s="76">
        <v>430718836</v>
      </c>
      <c r="E15" s="77">
        <v>0</v>
      </c>
      <c r="F15" s="78">
        <f t="shared" si="0"/>
        <v>430718836</v>
      </c>
      <c r="G15" s="76">
        <v>430718836</v>
      </c>
      <c r="H15" s="77">
        <v>38880000</v>
      </c>
      <c r="I15" s="79">
        <f t="shared" si="1"/>
        <v>469598836</v>
      </c>
      <c r="J15" s="76">
        <v>103305307</v>
      </c>
      <c r="K15" s="77">
        <v>6659726</v>
      </c>
      <c r="L15" s="77">
        <f t="shared" si="2"/>
        <v>109965033</v>
      </c>
      <c r="M15" s="40">
        <f t="shared" si="3"/>
        <v>0.2553058371470896</v>
      </c>
      <c r="N15" s="104">
        <v>103176417</v>
      </c>
      <c r="O15" s="105">
        <v>14402258</v>
      </c>
      <c r="P15" s="106">
        <f t="shared" si="4"/>
        <v>117578675</v>
      </c>
      <c r="Q15" s="40">
        <f t="shared" si="5"/>
        <v>0.27298243116537396</v>
      </c>
      <c r="R15" s="104">
        <v>107128553</v>
      </c>
      <c r="S15" s="106">
        <v>6601995</v>
      </c>
      <c r="T15" s="106">
        <f t="shared" si="6"/>
        <v>113730548</v>
      </c>
      <c r="U15" s="40">
        <f t="shared" si="7"/>
        <v>0.2421866054199504</v>
      </c>
      <c r="V15" s="104">
        <v>89681815</v>
      </c>
      <c r="W15" s="106">
        <v>5088587</v>
      </c>
      <c r="X15" s="106">
        <f t="shared" si="8"/>
        <v>94770402</v>
      </c>
      <c r="Y15" s="40">
        <f t="shared" si="9"/>
        <v>0.20181140738602682</v>
      </c>
      <c r="Z15" s="76">
        <f t="shared" si="10"/>
        <v>403292092</v>
      </c>
      <c r="AA15" s="77">
        <f t="shared" si="11"/>
        <v>32752566</v>
      </c>
      <c r="AB15" s="77">
        <f t="shared" si="12"/>
        <v>436044658</v>
      </c>
      <c r="AC15" s="40">
        <f t="shared" si="13"/>
        <v>0.9285471440137897</v>
      </c>
      <c r="AD15" s="76">
        <v>91249197</v>
      </c>
      <c r="AE15" s="77">
        <v>18451016</v>
      </c>
      <c r="AF15" s="77">
        <f t="shared" si="14"/>
        <v>109700213</v>
      </c>
      <c r="AG15" s="40">
        <f t="shared" si="15"/>
        <v>1.0869681360911054</v>
      </c>
      <c r="AH15" s="40">
        <f t="shared" si="16"/>
        <v>-0.13609646318553636</v>
      </c>
      <c r="AI15" s="12">
        <v>398090675</v>
      </c>
      <c r="AJ15" s="12">
        <v>398090675</v>
      </c>
      <c r="AK15" s="12">
        <v>432711879</v>
      </c>
      <c r="AL15" s="12"/>
    </row>
    <row r="16" spans="1:38" s="13" customFormat="1" ht="12.75">
      <c r="A16" s="29" t="s">
        <v>116</v>
      </c>
      <c r="B16" s="59" t="s">
        <v>245</v>
      </c>
      <c r="C16" s="131" t="s">
        <v>246</v>
      </c>
      <c r="D16" s="76">
        <v>368214871</v>
      </c>
      <c r="E16" s="77">
        <v>65200450</v>
      </c>
      <c r="F16" s="78">
        <f t="shared" si="0"/>
        <v>433415321</v>
      </c>
      <c r="G16" s="76">
        <v>368214871</v>
      </c>
      <c r="H16" s="77">
        <v>65200450</v>
      </c>
      <c r="I16" s="79">
        <f t="shared" si="1"/>
        <v>433415321</v>
      </c>
      <c r="J16" s="76">
        <v>103039960</v>
      </c>
      <c r="K16" s="77">
        <v>3972178</v>
      </c>
      <c r="L16" s="77">
        <f t="shared" si="2"/>
        <v>107012138</v>
      </c>
      <c r="M16" s="40">
        <f t="shared" si="3"/>
        <v>0.24690437281519173</v>
      </c>
      <c r="N16" s="104">
        <v>107230803</v>
      </c>
      <c r="O16" s="105">
        <v>5108333</v>
      </c>
      <c r="P16" s="106">
        <f t="shared" si="4"/>
        <v>112339136</v>
      </c>
      <c r="Q16" s="40">
        <f t="shared" si="5"/>
        <v>0.25919511968521297</v>
      </c>
      <c r="R16" s="104">
        <v>83051016</v>
      </c>
      <c r="S16" s="106">
        <v>3173087</v>
      </c>
      <c r="T16" s="106">
        <f t="shared" si="6"/>
        <v>86224103</v>
      </c>
      <c r="U16" s="40">
        <f t="shared" si="7"/>
        <v>0.19894105912328836</v>
      </c>
      <c r="V16" s="104">
        <v>49336477</v>
      </c>
      <c r="W16" s="106">
        <v>3625980</v>
      </c>
      <c r="X16" s="106">
        <f t="shared" si="8"/>
        <v>52962457</v>
      </c>
      <c r="Y16" s="40">
        <f t="shared" si="9"/>
        <v>0.12219793448418498</v>
      </c>
      <c r="Z16" s="76">
        <f t="shared" si="10"/>
        <v>342658256</v>
      </c>
      <c r="AA16" s="77">
        <f t="shared" si="11"/>
        <v>15879578</v>
      </c>
      <c r="AB16" s="77">
        <f t="shared" si="12"/>
        <v>358537834</v>
      </c>
      <c r="AC16" s="40">
        <f t="shared" si="13"/>
        <v>0.8272384861078781</v>
      </c>
      <c r="AD16" s="76">
        <v>23348186</v>
      </c>
      <c r="AE16" s="77">
        <v>8074951</v>
      </c>
      <c r="AF16" s="77">
        <f t="shared" si="14"/>
        <v>31423137</v>
      </c>
      <c r="AG16" s="40">
        <f t="shared" si="15"/>
        <v>0.8744519037776155</v>
      </c>
      <c r="AH16" s="40">
        <f t="shared" si="16"/>
        <v>0.6854605254720432</v>
      </c>
      <c r="AI16" s="12">
        <v>373216858</v>
      </c>
      <c r="AJ16" s="12">
        <v>373216858</v>
      </c>
      <c r="AK16" s="12">
        <v>326360192</v>
      </c>
      <c r="AL16" s="12"/>
    </row>
    <row r="17" spans="1:38" s="55" customFormat="1" ht="12.75">
      <c r="A17" s="60"/>
      <c r="B17" s="61" t="s">
        <v>247</v>
      </c>
      <c r="C17" s="135"/>
      <c r="D17" s="80">
        <f>SUM(D13:D16)</f>
        <v>4994572433</v>
      </c>
      <c r="E17" s="81">
        <f>SUM(E13:E16)</f>
        <v>409969985</v>
      </c>
      <c r="F17" s="89">
        <f t="shared" si="0"/>
        <v>5404542418</v>
      </c>
      <c r="G17" s="80">
        <f>SUM(G13:G16)</f>
        <v>7422639707</v>
      </c>
      <c r="H17" s="81">
        <f>SUM(H13:H16)</f>
        <v>510231330</v>
      </c>
      <c r="I17" s="82">
        <f t="shared" si="1"/>
        <v>7932871037</v>
      </c>
      <c r="J17" s="80">
        <f>SUM(J13:J16)</f>
        <v>1413987520</v>
      </c>
      <c r="K17" s="81">
        <f>SUM(K13:K16)</f>
        <v>28394035</v>
      </c>
      <c r="L17" s="81">
        <f t="shared" si="2"/>
        <v>1442381555</v>
      </c>
      <c r="M17" s="44">
        <f t="shared" si="3"/>
        <v>0.2668831962898658</v>
      </c>
      <c r="N17" s="110">
        <f>SUM(N13:N16)</f>
        <v>1169439675</v>
      </c>
      <c r="O17" s="111">
        <f>SUM(O13:O16)</f>
        <v>76172215</v>
      </c>
      <c r="P17" s="112">
        <f t="shared" si="4"/>
        <v>1245611890</v>
      </c>
      <c r="Q17" s="44">
        <f t="shared" si="5"/>
        <v>0.23047499559841553</v>
      </c>
      <c r="R17" s="110">
        <f>SUM(R13:R16)</f>
        <v>1069037031</v>
      </c>
      <c r="S17" s="112">
        <f>SUM(S13:S16)</f>
        <v>59715232</v>
      </c>
      <c r="T17" s="112">
        <f t="shared" si="6"/>
        <v>1128752263</v>
      </c>
      <c r="U17" s="44">
        <f t="shared" si="7"/>
        <v>0.14228798851454214</v>
      </c>
      <c r="V17" s="110">
        <f>SUM(V13:V16)</f>
        <v>957044785</v>
      </c>
      <c r="W17" s="112">
        <f>SUM(W13:W16)</f>
        <v>72767932</v>
      </c>
      <c r="X17" s="112">
        <f t="shared" si="8"/>
        <v>1029812717</v>
      </c>
      <c r="Y17" s="44">
        <f t="shared" si="9"/>
        <v>0.12981589038783212</v>
      </c>
      <c r="Z17" s="80">
        <f t="shared" si="10"/>
        <v>4609509011</v>
      </c>
      <c r="AA17" s="81">
        <f t="shared" si="11"/>
        <v>237049414</v>
      </c>
      <c r="AB17" s="81">
        <f t="shared" si="12"/>
        <v>4846558425</v>
      </c>
      <c r="AC17" s="44">
        <f t="shared" si="13"/>
        <v>0.6109463273000387</v>
      </c>
      <c r="AD17" s="80">
        <f>SUM(AD13:AD16)</f>
        <v>973635661</v>
      </c>
      <c r="AE17" s="81">
        <f>SUM(AE13:AE16)</f>
        <v>215021199</v>
      </c>
      <c r="AF17" s="81">
        <f t="shared" si="14"/>
        <v>1188656860</v>
      </c>
      <c r="AG17" s="44">
        <f t="shared" si="15"/>
        <v>0.9113011488639731</v>
      </c>
      <c r="AH17" s="44">
        <f t="shared" si="16"/>
        <v>-0.1336333035591113</v>
      </c>
      <c r="AI17" s="62">
        <f>SUM(AI13:AI16)</f>
        <v>4788259142</v>
      </c>
      <c r="AJ17" s="62">
        <f>SUM(AJ13:AJ16)</f>
        <v>5086682964</v>
      </c>
      <c r="AK17" s="62">
        <f>SUM(AK13:AK16)</f>
        <v>4635500029</v>
      </c>
      <c r="AL17" s="62"/>
    </row>
    <row r="18" spans="1:38" s="13" customFormat="1" ht="12.75">
      <c r="A18" s="29" t="s">
        <v>97</v>
      </c>
      <c r="B18" s="59" t="s">
        <v>75</v>
      </c>
      <c r="C18" s="131" t="s">
        <v>76</v>
      </c>
      <c r="D18" s="76">
        <v>1603435698</v>
      </c>
      <c r="E18" s="77">
        <v>226212770</v>
      </c>
      <c r="F18" s="78">
        <f t="shared" si="0"/>
        <v>1829648468</v>
      </c>
      <c r="G18" s="76">
        <v>1648135056</v>
      </c>
      <c r="H18" s="77">
        <v>176951393</v>
      </c>
      <c r="I18" s="79">
        <f t="shared" si="1"/>
        <v>1825086449</v>
      </c>
      <c r="J18" s="76">
        <v>419158240</v>
      </c>
      <c r="K18" s="77">
        <v>25772686</v>
      </c>
      <c r="L18" s="77">
        <f t="shared" si="2"/>
        <v>444930926</v>
      </c>
      <c r="M18" s="40">
        <f t="shared" si="3"/>
        <v>0.243178366654419</v>
      </c>
      <c r="N18" s="104">
        <v>421169878</v>
      </c>
      <c r="O18" s="105">
        <v>32584950</v>
      </c>
      <c r="P18" s="106">
        <f t="shared" si="4"/>
        <v>453754828</v>
      </c>
      <c r="Q18" s="40">
        <f t="shared" si="5"/>
        <v>0.24800109744359922</v>
      </c>
      <c r="R18" s="104">
        <v>365007018</v>
      </c>
      <c r="S18" s="106">
        <v>33174755</v>
      </c>
      <c r="T18" s="106">
        <f t="shared" si="6"/>
        <v>398181773</v>
      </c>
      <c r="U18" s="40">
        <f t="shared" si="7"/>
        <v>0.21817145879208705</v>
      </c>
      <c r="V18" s="104">
        <v>370107059</v>
      </c>
      <c r="W18" s="106">
        <v>48222703</v>
      </c>
      <c r="X18" s="106">
        <f t="shared" si="8"/>
        <v>418329762</v>
      </c>
      <c r="Y18" s="40">
        <f t="shared" si="9"/>
        <v>0.2292109298325079</v>
      </c>
      <c r="Z18" s="76">
        <f t="shared" si="10"/>
        <v>1575442195</v>
      </c>
      <c r="AA18" s="77">
        <f t="shared" si="11"/>
        <v>139755094</v>
      </c>
      <c r="AB18" s="77">
        <f t="shared" si="12"/>
        <v>1715197289</v>
      </c>
      <c r="AC18" s="40">
        <f t="shared" si="13"/>
        <v>0.9397896137685914</v>
      </c>
      <c r="AD18" s="76">
        <v>282282116</v>
      </c>
      <c r="AE18" s="77">
        <v>52580470</v>
      </c>
      <c r="AF18" s="77">
        <f t="shared" si="14"/>
        <v>334862586</v>
      </c>
      <c r="AG18" s="40">
        <f t="shared" si="15"/>
        <v>0.9048409682207288</v>
      </c>
      <c r="AH18" s="40">
        <f t="shared" si="16"/>
        <v>0.24925799265015525</v>
      </c>
      <c r="AI18" s="12">
        <v>1686492758</v>
      </c>
      <c r="AJ18" s="12">
        <v>1605336752</v>
      </c>
      <c r="AK18" s="12">
        <v>1452574461</v>
      </c>
      <c r="AL18" s="12"/>
    </row>
    <row r="19" spans="1:38" s="13" customFormat="1" ht="12.75">
      <c r="A19" s="29" t="s">
        <v>97</v>
      </c>
      <c r="B19" s="59" t="s">
        <v>248</v>
      </c>
      <c r="C19" s="131" t="s">
        <v>249</v>
      </c>
      <c r="D19" s="76">
        <v>758731377</v>
      </c>
      <c r="E19" s="77">
        <v>112295824</v>
      </c>
      <c r="F19" s="78">
        <f t="shared" si="0"/>
        <v>871027201</v>
      </c>
      <c r="G19" s="76">
        <v>706016429</v>
      </c>
      <c r="H19" s="77">
        <v>100663143</v>
      </c>
      <c r="I19" s="79">
        <f t="shared" si="1"/>
        <v>806679572</v>
      </c>
      <c r="J19" s="76">
        <v>164051295</v>
      </c>
      <c r="K19" s="77">
        <v>7245186</v>
      </c>
      <c r="L19" s="77">
        <f t="shared" si="2"/>
        <v>171296481</v>
      </c>
      <c r="M19" s="40">
        <f t="shared" si="3"/>
        <v>0.19666031187469196</v>
      </c>
      <c r="N19" s="104">
        <v>162669050</v>
      </c>
      <c r="O19" s="105">
        <v>14259283</v>
      </c>
      <c r="P19" s="106">
        <f t="shared" si="4"/>
        <v>176928333</v>
      </c>
      <c r="Q19" s="40">
        <f t="shared" si="5"/>
        <v>0.20312607091589555</v>
      </c>
      <c r="R19" s="104">
        <v>151973089</v>
      </c>
      <c r="S19" s="106">
        <v>5606468</v>
      </c>
      <c r="T19" s="106">
        <f t="shared" si="6"/>
        <v>157579557</v>
      </c>
      <c r="U19" s="40">
        <f t="shared" si="7"/>
        <v>0.19534343309241503</v>
      </c>
      <c r="V19" s="104">
        <v>162414189</v>
      </c>
      <c r="W19" s="106">
        <v>18141950</v>
      </c>
      <c r="X19" s="106">
        <f t="shared" si="8"/>
        <v>180556139</v>
      </c>
      <c r="Y19" s="40">
        <f t="shared" si="9"/>
        <v>0.22382634352862973</v>
      </c>
      <c r="Z19" s="76">
        <f t="shared" si="10"/>
        <v>641107623</v>
      </c>
      <c r="AA19" s="77">
        <f t="shared" si="11"/>
        <v>45252887</v>
      </c>
      <c r="AB19" s="77">
        <f t="shared" si="12"/>
        <v>686360510</v>
      </c>
      <c r="AC19" s="40">
        <f t="shared" si="13"/>
        <v>0.8508465242256067</v>
      </c>
      <c r="AD19" s="76">
        <v>115302446</v>
      </c>
      <c r="AE19" s="77">
        <v>23331716</v>
      </c>
      <c r="AF19" s="77">
        <f t="shared" si="14"/>
        <v>138634162</v>
      </c>
      <c r="AG19" s="40">
        <f t="shared" si="15"/>
        <v>0.8536357301486753</v>
      </c>
      <c r="AH19" s="40">
        <f t="shared" si="16"/>
        <v>0.3023928330161507</v>
      </c>
      <c r="AI19" s="12">
        <v>704868402</v>
      </c>
      <c r="AJ19" s="12">
        <v>704868402</v>
      </c>
      <c r="AK19" s="12">
        <v>601700853</v>
      </c>
      <c r="AL19" s="12"/>
    </row>
    <row r="20" spans="1:38" s="13" customFormat="1" ht="12.75">
      <c r="A20" s="29" t="s">
        <v>97</v>
      </c>
      <c r="B20" s="59" t="s">
        <v>250</v>
      </c>
      <c r="C20" s="131" t="s">
        <v>251</v>
      </c>
      <c r="D20" s="76">
        <v>355037579</v>
      </c>
      <c r="E20" s="77">
        <v>93577792</v>
      </c>
      <c r="F20" s="78">
        <f t="shared" si="0"/>
        <v>448615371</v>
      </c>
      <c r="G20" s="76">
        <v>347205000</v>
      </c>
      <c r="H20" s="77">
        <v>63597000</v>
      </c>
      <c r="I20" s="79">
        <f t="shared" si="1"/>
        <v>410802000</v>
      </c>
      <c r="J20" s="76">
        <v>103427265</v>
      </c>
      <c r="K20" s="77">
        <v>4210899</v>
      </c>
      <c r="L20" s="77">
        <f t="shared" si="2"/>
        <v>107638164</v>
      </c>
      <c r="M20" s="40">
        <f t="shared" si="3"/>
        <v>0.23993418629429886</v>
      </c>
      <c r="N20" s="104">
        <v>89536106</v>
      </c>
      <c r="O20" s="105">
        <v>14521094</v>
      </c>
      <c r="P20" s="106">
        <f t="shared" si="4"/>
        <v>104057200</v>
      </c>
      <c r="Q20" s="40">
        <f t="shared" si="5"/>
        <v>0.23195192747865076</v>
      </c>
      <c r="R20" s="104">
        <v>118901104</v>
      </c>
      <c r="S20" s="106">
        <v>10064982</v>
      </c>
      <c r="T20" s="106">
        <f t="shared" si="6"/>
        <v>128966086</v>
      </c>
      <c r="U20" s="40">
        <f t="shared" si="7"/>
        <v>0.3139373372086796</v>
      </c>
      <c r="V20" s="104">
        <v>53061944</v>
      </c>
      <c r="W20" s="106">
        <v>12352751</v>
      </c>
      <c r="X20" s="106">
        <f t="shared" si="8"/>
        <v>65414695</v>
      </c>
      <c r="Y20" s="40">
        <f t="shared" si="9"/>
        <v>0.1592365543497841</v>
      </c>
      <c r="Z20" s="76">
        <f t="shared" si="10"/>
        <v>364926419</v>
      </c>
      <c r="AA20" s="77">
        <f t="shared" si="11"/>
        <v>41149726</v>
      </c>
      <c r="AB20" s="77">
        <f t="shared" si="12"/>
        <v>406076145</v>
      </c>
      <c r="AC20" s="40">
        <f t="shared" si="13"/>
        <v>0.9884960272832167</v>
      </c>
      <c r="AD20" s="76">
        <v>73312992</v>
      </c>
      <c r="AE20" s="77">
        <v>10377738</v>
      </c>
      <c r="AF20" s="77">
        <f t="shared" si="14"/>
        <v>83690730</v>
      </c>
      <c r="AG20" s="40">
        <f t="shared" si="15"/>
        <v>1.4142544796755392</v>
      </c>
      <c r="AH20" s="40">
        <f t="shared" si="16"/>
        <v>-0.21837585835372686</v>
      </c>
      <c r="AI20" s="12">
        <v>300760231</v>
      </c>
      <c r="AJ20" s="12">
        <v>300760231</v>
      </c>
      <c r="AK20" s="12">
        <v>425351504</v>
      </c>
      <c r="AL20" s="12"/>
    </row>
    <row r="21" spans="1:38" s="13" customFormat="1" ht="12.75">
      <c r="A21" s="29" t="s">
        <v>97</v>
      </c>
      <c r="B21" s="59" t="s">
        <v>252</v>
      </c>
      <c r="C21" s="131" t="s">
        <v>253</v>
      </c>
      <c r="D21" s="76">
        <v>1259968878</v>
      </c>
      <c r="E21" s="77">
        <v>0</v>
      </c>
      <c r="F21" s="78">
        <f t="shared" si="0"/>
        <v>1259968878</v>
      </c>
      <c r="G21" s="76">
        <v>1259968878</v>
      </c>
      <c r="H21" s="77">
        <v>0</v>
      </c>
      <c r="I21" s="79">
        <f t="shared" si="1"/>
        <v>1259968878</v>
      </c>
      <c r="J21" s="76">
        <v>220757658</v>
      </c>
      <c r="K21" s="77">
        <v>21352040</v>
      </c>
      <c r="L21" s="77">
        <f t="shared" si="2"/>
        <v>242109698</v>
      </c>
      <c r="M21" s="40">
        <f t="shared" si="3"/>
        <v>0.19215530020416902</v>
      </c>
      <c r="N21" s="104">
        <v>274604548</v>
      </c>
      <c r="O21" s="105">
        <v>48245174</v>
      </c>
      <c r="P21" s="106">
        <f t="shared" si="4"/>
        <v>322849722</v>
      </c>
      <c r="Q21" s="40">
        <f t="shared" si="5"/>
        <v>0.25623626713103625</v>
      </c>
      <c r="R21" s="104">
        <v>142107058</v>
      </c>
      <c r="S21" s="106">
        <v>27204608</v>
      </c>
      <c r="T21" s="106">
        <f t="shared" si="6"/>
        <v>169311666</v>
      </c>
      <c r="U21" s="40">
        <f t="shared" si="7"/>
        <v>0.1343776572233715</v>
      </c>
      <c r="V21" s="104">
        <v>154947246</v>
      </c>
      <c r="W21" s="106">
        <v>34650468</v>
      </c>
      <c r="X21" s="106">
        <f t="shared" si="8"/>
        <v>189597714</v>
      </c>
      <c r="Y21" s="40">
        <f t="shared" si="9"/>
        <v>0.1504780929993733</v>
      </c>
      <c r="Z21" s="76">
        <f t="shared" si="10"/>
        <v>792416510</v>
      </c>
      <c r="AA21" s="77">
        <f t="shared" si="11"/>
        <v>131452290</v>
      </c>
      <c r="AB21" s="77">
        <f t="shared" si="12"/>
        <v>923868800</v>
      </c>
      <c r="AC21" s="40">
        <f t="shared" si="13"/>
        <v>0.73324731755795</v>
      </c>
      <c r="AD21" s="76">
        <v>109024228</v>
      </c>
      <c r="AE21" s="77">
        <v>41274077</v>
      </c>
      <c r="AF21" s="77">
        <f t="shared" si="14"/>
        <v>150298305</v>
      </c>
      <c r="AG21" s="40">
        <f t="shared" si="15"/>
        <v>0.3231056414385033</v>
      </c>
      <c r="AH21" s="40">
        <f t="shared" si="16"/>
        <v>0.26147606255439815</v>
      </c>
      <c r="AI21" s="12">
        <v>1404260526</v>
      </c>
      <c r="AJ21" s="12">
        <v>1404260526</v>
      </c>
      <c r="AK21" s="12">
        <v>453724498</v>
      </c>
      <c r="AL21" s="12"/>
    </row>
    <row r="22" spans="1:38" s="13" customFormat="1" ht="12.75">
      <c r="A22" s="29" t="s">
        <v>116</v>
      </c>
      <c r="B22" s="59" t="s">
        <v>254</v>
      </c>
      <c r="C22" s="131" t="s">
        <v>255</v>
      </c>
      <c r="D22" s="76">
        <v>257646700</v>
      </c>
      <c r="E22" s="77">
        <v>1000000</v>
      </c>
      <c r="F22" s="78">
        <f t="shared" si="0"/>
        <v>258646700</v>
      </c>
      <c r="G22" s="76">
        <v>289635500</v>
      </c>
      <c r="H22" s="77">
        <v>7285400</v>
      </c>
      <c r="I22" s="79">
        <f t="shared" si="1"/>
        <v>296920900</v>
      </c>
      <c r="J22" s="76">
        <v>76099353</v>
      </c>
      <c r="K22" s="77">
        <v>258515</v>
      </c>
      <c r="L22" s="77">
        <f t="shared" si="2"/>
        <v>76357868</v>
      </c>
      <c r="M22" s="40">
        <f t="shared" si="3"/>
        <v>0.29522073160028717</v>
      </c>
      <c r="N22" s="104">
        <v>59111582</v>
      </c>
      <c r="O22" s="105">
        <v>1357386</v>
      </c>
      <c r="P22" s="106">
        <f t="shared" si="4"/>
        <v>60468968</v>
      </c>
      <c r="Q22" s="40">
        <f t="shared" si="5"/>
        <v>0.23378982991083977</v>
      </c>
      <c r="R22" s="104">
        <v>43674495</v>
      </c>
      <c r="S22" s="106">
        <v>96985</v>
      </c>
      <c r="T22" s="106">
        <f t="shared" si="6"/>
        <v>43771480</v>
      </c>
      <c r="U22" s="40">
        <f t="shared" si="7"/>
        <v>0.14741798236500023</v>
      </c>
      <c r="V22" s="104">
        <v>24526308</v>
      </c>
      <c r="W22" s="106">
        <v>4044055</v>
      </c>
      <c r="X22" s="106">
        <f t="shared" si="8"/>
        <v>28570363</v>
      </c>
      <c r="Y22" s="40">
        <f t="shared" si="9"/>
        <v>0.09622213525555122</v>
      </c>
      <c r="Z22" s="76">
        <f t="shared" si="10"/>
        <v>203411738</v>
      </c>
      <c r="AA22" s="77">
        <f t="shared" si="11"/>
        <v>5756941</v>
      </c>
      <c r="AB22" s="77">
        <f t="shared" si="12"/>
        <v>209168679</v>
      </c>
      <c r="AC22" s="40">
        <f t="shared" si="13"/>
        <v>0.7044592650769953</v>
      </c>
      <c r="AD22" s="76">
        <v>6333735</v>
      </c>
      <c r="AE22" s="77">
        <v>3613974</v>
      </c>
      <c r="AF22" s="77">
        <f t="shared" si="14"/>
        <v>9947709</v>
      </c>
      <c r="AG22" s="40">
        <f t="shared" si="15"/>
        <v>0.9106226361744735</v>
      </c>
      <c r="AH22" s="40">
        <f t="shared" si="16"/>
        <v>1.8720545605023227</v>
      </c>
      <c r="AI22" s="12">
        <v>267996590</v>
      </c>
      <c r="AJ22" s="12">
        <v>249405040</v>
      </c>
      <c r="AK22" s="12">
        <v>227113875</v>
      </c>
      <c r="AL22" s="12"/>
    </row>
    <row r="23" spans="1:38" s="55" customFormat="1" ht="12.75">
      <c r="A23" s="60"/>
      <c r="B23" s="61" t="s">
        <v>256</v>
      </c>
      <c r="C23" s="135"/>
      <c r="D23" s="80">
        <f>SUM(D18:D22)</f>
        <v>4234820232</v>
      </c>
      <c r="E23" s="81">
        <f>SUM(E18:E22)</f>
        <v>433086386</v>
      </c>
      <c r="F23" s="89">
        <f t="shared" si="0"/>
        <v>4667906618</v>
      </c>
      <c r="G23" s="80">
        <f>SUM(G18:G22)</f>
        <v>4250960863</v>
      </c>
      <c r="H23" s="81">
        <f>SUM(H18:H22)</f>
        <v>348496936</v>
      </c>
      <c r="I23" s="82">
        <f t="shared" si="1"/>
        <v>4599457799</v>
      </c>
      <c r="J23" s="80">
        <f>SUM(J18:J22)</f>
        <v>983493811</v>
      </c>
      <c r="K23" s="81">
        <f>SUM(K18:K22)</f>
        <v>58839326</v>
      </c>
      <c r="L23" s="81">
        <f t="shared" si="2"/>
        <v>1042333137</v>
      </c>
      <c r="M23" s="44">
        <f t="shared" si="3"/>
        <v>0.22329776970701173</v>
      </c>
      <c r="N23" s="110">
        <f>SUM(N18:N22)</f>
        <v>1007091164</v>
      </c>
      <c r="O23" s="111">
        <f>SUM(O18:O22)</f>
        <v>110967887</v>
      </c>
      <c r="P23" s="112">
        <f t="shared" si="4"/>
        <v>1118059051</v>
      </c>
      <c r="Q23" s="44">
        <f t="shared" si="5"/>
        <v>0.23952044085214388</v>
      </c>
      <c r="R23" s="110">
        <f>SUM(R18:R22)</f>
        <v>821662764</v>
      </c>
      <c r="S23" s="112">
        <f>SUM(S18:S22)</f>
        <v>76147798</v>
      </c>
      <c r="T23" s="112">
        <f t="shared" si="6"/>
        <v>897810562</v>
      </c>
      <c r="U23" s="44">
        <f t="shared" si="7"/>
        <v>0.19519921721973385</v>
      </c>
      <c r="V23" s="110">
        <f>SUM(V18:V22)</f>
        <v>765056746</v>
      </c>
      <c r="W23" s="112">
        <f>SUM(W18:W22)</f>
        <v>117411927</v>
      </c>
      <c r="X23" s="112">
        <f t="shared" si="8"/>
        <v>882468673</v>
      </c>
      <c r="Y23" s="44">
        <f t="shared" si="9"/>
        <v>0.19186363079401741</v>
      </c>
      <c r="Z23" s="80">
        <f t="shared" si="10"/>
        <v>3577304485</v>
      </c>
      <c r="AA23" s="81">
        <f t="shared" si="11"/>
        <v>363366938</v>
      </c>
      <c r="AB23" s="81">
        <f t="shared" si="12"/>
        <v>3940671423</v>
      </c>
      <c r="AC23" s="44">
        <f t="shared" si="13"/>
        <v>0.8567686877911498</v>
      </c>
      <c r="AD23" s="80">
        <f>SUM(AD18:AD22)</f>
        <v>586255517</v>
      </c>
      <c r="AE23" s="81">
        <f>SUM(AE18:AE22)</f>
        <v>131177975</v>
      </c>
      <c r="AF23" s="81">
        <f t="shared" si="14"/>
        <v>717433492</v>
      </c>
      <c r="AG23" s="44">
        <f t="shared" si="15"/>
        <v>0.7410876175015595</v>
      </c>
      <c r="AH23" s="44">
        <f t="shared" si="16"/>
        <v>0.23003551247646525</v>
      </c>
      <c r="AI23" s="62">
        <f>SUM(AI18:AI22)</f>
        <v>4364378507</v>
      </c>
      <c r="AJ23" s="62">
        <f>SUM(AJ18:AJ22)</f>
        <v>4264630951</v>
      </c>
      <c r="AK23" s="62">
        <f>SUM(AK18:AK22)</f>
        <v>3160465191</v>
      </c>
      <c r="AL23" s="62"/>
    </row>
    <row r="24" spans="1:38" s="55" customFormat="1" ht="12.75">
      <c r="A24" s="60"/>
      <c r="B24" s="61" t="s">
        <v>257</v>
      </c>
      <c r="C24" s="135"/>
      <c r="D24" s="80">
        <f>SUM(D9:D11,D13:D16,D18:D22)</f>
        <v>81860049290</v>
      </c>
      <c r="E24" s="81">
        <f>SUM(E9:E11,E13:E16,E18:E22)</f>
        <v>10125458406</v>
      </c>
      <c r="F24" s="89">
        <f t="shared" si="0"/>
        <v>91985507696</v>
      </c>
      <c r="G24" s="80">
        <f>SUM(G9:G11,G13:G16,G18:G22)</f>
        <v>85224162949</v>
      </c>
      <c r="H24" s="81">
        <f>SUM(H9:H11,H13:H16,H18:H22)</f>
        <v>10263672303</v>
      </c>
      <c r="I24" s="82">
        <f t="shared" si="1"/>
        <v>95487835252</v>
      </c>
      <c r="J24" s="80">
        <f>SUM(J9:J11,J13:J16,J18:J22)</f>
        <v>21004239739</v>
      </c>
      <c r="K24" s="81">
        <f>SUM(K9:K11,K13:K16,K18:K22)</f>
        <v>953993732</v>
      </c>
      <c r="L24" s="81">
        <f t="shared" si="2"/>
        <v>21958233471</v>
      </c>
      <c r="M24" s="44">
        <f t="shared" si="3"/>
        <v>0.238714054213508</v>
      </c>
      <c r="N24" s="110">
        <f>SUM(N9:N11,N13:N16,N18:N22)</f>
        <v>19672232658</v>
      </c>
      <c r="O24" s="111">
        <f>SUM(O9:O11,O13:O16,O18:O22)</f>
        <v>1770420505</v>
      </c>
      <c r="P24" s="112">
        <f t="shared" si="4"/>
        <v>21442653163</v>
      </c>
      <c r="Q24" s="44">
        <f t="shared" si="5"/>
        <v>0.23310903750039785</v>
      </c>
      <c r="R24" s="110">
        <f>SUM(R9:R11,R13:R16,R18:R22)</f>
        <v>19566957788</v>
      </c>
      <c r="S24" s="112">
        <f>SUM(S9:S11,S13:S16,S18:S22)</f>
        <v>1833746004</v>
      </c>
      <c r="T24" s="112">
        <f t="shared" si="6"/>
        <v>21400703792</v>
      </c>
      <c r="U24" s="44">
        <f t="shared" si="7"/>
        <v>0.22411968745046779</v>
      </c>
      <c r="V24" s="110">
        <f>SUM(V9:V11,V13:V16,V18:V22)</f>
        <v>20698788875</v>
      </c>
      <c r="W24" s="112">
        <f>SUM(W9:W11,W13:W16,W18:W22)</f>
        <v>4204015232</v>
      </c>
      <c r="X24" s="112">
        <f t="shared" si="8"/>
        <v>24902804107</v>
      </c>
      <c r="Y24" s="44">
        <f t="shared" si="9"/>
        <v>0.26079556669474724</v>
      </c>
      <c r="Z24" s="80">
        <f t="shared" si="10"/>
        <v>80942219060</v>
      </c>
      <c r="AA24" s="81">
        <f t="shared" si="11"/>
        <v>8762175473</v>
      </c>
      <c r="AB24" s="81">
        <f t="shared" si="12"/>
        <v>89704394533</v>
      </c>
      <c r="AC24" s="44">
        <f t="shared" si="13"/>
        <v>0.9394326962828612</v>
      </c>
      <c r="AD24" s="80">
        <f>SUM(AD9:AD11,AD13:AD16,AD18:AD22)</f>
        <v>18271340593</v>
      </c>
      <c r="AE24" s="81">
        <f>SUM(AE9:AE11,AE13:AE16,AE18:AE22)</f>
        <v>4051334277</v>
      </c>
      <c r="AF24" s="81">
        <f t="shared" si="14"/>
        <v>22322674870</v>
      </c>
      <c r="AG24" s="44">
        <f t="shared" si="15"/>
        <v>0.9392713814002588</v>
      </c>
      <c r="AH24" s="44">
        <f t="shared" si="16"/>
        <v>0.11558333631725737</v>
      </c>
      <c r="AI24" s="62">
        <f>SUM(AI9:AI11,AI13:AI16,AI18:AI22)</f>
        <v>80734212265</v>
      </c>
      <c r="AJ24" s="62">
        <f>SUM(AJ9:AJ11,AJ13:AJ16,AJ18:AJ22)</f>
        <v>82035030565</v>
      </c>
      <c r="AK24" s="62">
        <f>SUM(AK9:AK11,AK13:AK16,AK18:AK22)</f>
        <v>77053156482</v>
      </c>
      <c r="AL24" s="62"/>
    </row>
    <row r="25" spans="1:38" s="13" customFormat="1" ht="12.75">
      <c r="A25" s="63"/>
      <c r="B25" s="64"/>
      <c r="C25" s="65"/>
      <c r="D25" s="92"/>
      <c r="E25" s="92"/>
      <c r="F25" s="93"/>
      <c r="G25" s="94"/>
      <c r="H25" s="92"/>
      <c r="I25" s="95"/>
      <c r="J25" s="94"/>
      <c r="K25" s="96"/>
      <c r="L25" s="92"/>
      <c r="M25" s="69"/>
      <c r="N25" s="94"/>
      <c r="O25" s="96"/>
      <c r="P25" s="92"/>
      <c r="Q25" s="69"/>
      <c r="R25" s="94"/>
      <c r="S25" s="96"/>
      <c r="T25" s="92"/>
      <c r="U25" s="69"/>
      <c r="V25" s="94"/>
      <c r="W25" s="96"/>
      <c r="X25" s="92"/>
      <c r="Y25" s="69"/>
      <c r="Z25" s="94"/>
      <c r="AA25" s="96"/>
      <c r="AB25" s="92"/>
      <c r="AC25" s="69"/>
      <c r="AD25" s="94"/>
      <c r="AE25" s="92"/>
      <c r="AF25" s="92"/>
      <c r="AG25" s="69"/>
      <c r="AH25" s="69"/>
      <c r="AI25" s="12"/>
      <c r="AJ25" s="12"/>
      <c r="AK25" s="12"/>
      <c r="AL25" s="12"/>
    </row>
    <row r="26" spans="1:38" s="13" customFormat="1" ht="12.75">
      <c r="A26" s="12"/>
      <c r="B26" s="56" t="s">
        <v>657</v>
      </c>
      <c r="C26" s="136"/>
      <c r="D26" s="87"/>
      <c r="E26" s="87"/>
      <c r="F26" s="87"/>
      <c r="G26" s="87"/>
      <c r="H26" s="87"/>
      <c r="I26" s="87"/>
      <c r="J26" s="87"/>
      <c r="K26" s="87"/>
      <c r="L26" s="87"/>
      <c r="M26" s="12"/>
      <c r="N26" s="87"/>
      <c r="O26" s="87"/>
      <c r="P26" s="87"/>
      <c r="Q26" s="12"/>
      <c r="R26" s="87"/>
      <c r="S26" s="87"/>
      <c r="T26" s="87"/>
      <c r="U26" s="12"/>
      <c r="V26" s="87"/>
      <c r="W26" s="87"/>
      <c r="X26" s="87"/>
      <c r="Y26" s="12"/>
      <c r="Z26" s="87"/>
      <c r="AA26" s="87"/>
      <c r="AB26" s="87"/>
      <c r="AC26" s="12"/>
      <c r="AD26" s="87"/>
      <c r="AE26" s="87"/>
      <c r="AF26" s="87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129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9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9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9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27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59" t="s">
        <v>46</v>
      </c>
      <c r="C9" s="131" t="s">
        <v>47</v>
      </c>
      <c r="D9" s="76">
        <v>25700434900</v>
      </c>
      <c r="E9" s="77">
        <v>5097529000</v>
      </c>
      <c r="F9" s="78">
        <f>$D9+$E9</f>
        <v>30797963900</v>
      </c>
      <c r="G9" s="76">
        <v>26333214197</v>
      </c>
      <c r="H9" s="77">
        <v>5302103000</v>
      </c>
      <c r="I9" s="79">
        <f>$G9+$H9</f>
        <v>31635317197</v>
      </c>
      <c r="J9" s="76">
        <v>6271886057</v>
      </c>
      <c r="K9" s="77">
        <v>614665000</v>
      </c>
      <c r="L9" s="77">
        <f>$J9+$K9</f>
        <v>6886551057</v>
      </c>
      <c r="M9" s="40">
        <f>IF($F9=0,0,$L9/$F9)</f>
        <v>0.22360410186077267</v>
      </c>
      <c r="N9" s="104">
        <v>6309945220</v>
      </c>
      <c r="O9" s="105">
        <v>964162000</v>
      </c>
      <c r="P9" s="106">
        <f>$N9+$O9</f>
        <v>7274107220</v>
      </c>
      <c r="Q9" s="40">
        <f>IF($F9=0,0,$P9/$F9)</f>
        <v>0.23618792604663064</v>
      </c>
      <c r="R9" s="104">
        <v>6114377956</v>
      </c>
      <c r="S9" s="106">
        <v>687044000</v>
      </c>
      <c r="T9" s="106">
        <f>$R9+$S9</f>
        <v>6801421956</v>
      </c>
      <c r="U9" s="40">
        <f>IF($I9=0,0,$T9/$I9)</f>
        <v>0.2149945870195031</v>
      </c>
      <c r="V9" s="104">
        <v>6826540202</v>
      </c>
      <c r="W9" s="106">
        <v>1212491376</v>
      </c>
      <c r="X9" s="106">
        <f>$V9+$W9</f>
        <v>8039031578</v>
      </c>
      <c r="Y9" s="40">
        <f>IF($I9=0,0,$X9/$I9)</f>
        <v>0.25411572540712024</v>
      </c>
      <c r="Z9" s="76">
        <f>$J9+$N9+$R9+$V9</f>
        <v>25522749435</v>
      </c>
      <c r="AA9" s="77">
        <f>$K9+$O9+$S9+$W9</f>
        <v>3478362376</v>
      </c>
      <c r="AB9" s="77">
        <f>$Z9+$AA9</f>
        <v>29001111811</v>
      </c>
      <c r="AC9" s="40">
        <f>IF($I9=0,0,$AB9/$I9)</f>
        <v>0.9167321329640468</v>
      </c>
      <c r="AD9" s="76">
        <v>6368080502</v>
      </c>
      <c r="AE9" s="77">
        <v>2203014000</v>
      </c>
      <c r="AF9" s="77">
        <f>$AD9+$AE9</f>
        <v>8571094502</v>
      </c>
      <c r="AG9" s="40">
        <f>IF($AJ9=0,0,$AK9/$AJ9)</f>
        <v>0.9684708469020783</v>
      </c>
      <c r="AH9" s="40">
        <f>IF($AF9=0,0,(($X9/$AF9)-1))</f>
        <v>-0.062076427214266205</v>
      </c>
      <c r="AI9" s="12">
        <v>27998173037</v>
      </c>
      <c r="AJ9" s="12">
        <v>28044316549</v>
      </c>
      <c r="AK9" s="12">
        <v>27160102999</v>
      </c>
      <c r="AL9" s="12"/>
    </row>
    <row r="10" spans="1:38" s="55" customFormat="1" ht="12.75">
      <c r="A10" s="60"/>
      <c r="B10" s="61" t="s">
        <v>96</v>
      </c>
      <c r="C10" s="135"/>
      <c r="D10" s="80">
        <f>D9</f>
        <v>25700434900</v>
      </c>
      <c r="E10" s="81">
        <f>E9</f>
        <v>5097529000</v>
      </c>
      <c r="F10" s="82">
        <f aca="true" t="shared" si="0" ref="F10:F41">$D10+$E10</f>
        <v>30797963900</v>
      </c>
      <c r="G10" s="80">
        <f>G9</f>
        <v>26333214197</v>
      </c>
      <c r="H10" s="81">
        <f>H9</f>
        <v>5302103000</v>
      </c>
      <c r="I10" s="82">
        <f aca="true" t="shared" si="1" ref="I10:I41">$G10+$H10</f>
        <v>31635317197</v>
      </c>
      <c r="J10" s="80">
        <f>J9</f>
        <v>6271886057</v>
      </c>
      <c r="K10" s="81">
        <f>K9</f>
        <v>614665000</v>
      </c>
      <c r="L10" s="81">
        <f aca="true" t="shared" si="2" ref="L10:L41">$J10+$K10</f>
        <v>6886551057</v>
      </c>
      <c r="M10" s="44">
        <f aca="true" t="shared" si="3" ref="M10:M41">IF($F10=0,0,$L10/$F10)</f>
        <v>0.22360410186077267</v>
      </c>
      <c r="N10" s="110">
        <f>N9</f>
        <v>6309945220</v>
      </c>
      <c r="O10" s="111">
        <f>O9</f>
        <v>964162000</v>
      </c>
      <c r="P10" s="112">
        <f aca="true" t="shared" si="4" ref="P10:P41">$N10+$O10</f>
        <v>7274107220</v>
      </c>
      <c r="Q10" s="44">
        <f aca="true" t="shared" si="5" ref="Q10:Q41">IF($F10=0,0,$P10/$F10)</f>
        <v>0.23618792604663064</v>
      </c>
      <c r="R10" s="110">
        <f>R9</f>
        <v>6114377956</v>
      </c>
      <c r="S10" s="112">
        <f>S9</f>
        <v>687044000</v>
      </c>
      <c r="T10" s="112">
        <f aca="true" t="shared" si="6" ref="T10:T41">$R10+$S10</f>
        <v>6801421956</v>
      </c>
      <c r="U10" s="44">
        <f aca="true" t="shared" si="7" ref="U10:U41">IF($I10=0,0,$T10/$I10)</f>
        <v>0.2149945870195031</v>
      </c>
      <c r="V10" s="110">
        <f>V9</f>
        <v>6826540202</v>
      </c>
      <c r="W10" s="112">
        <f>W9</f>
        <v>1212491376</v>
      </c>
      <c r="X10" s="112">
        <f aca="true" t="shared" si="8" ref="X10:X41">$V10+$W10</f>
        <v>8039031578</v>
      </c>
      <c r="Y10" s="44">
        <f aca="true" t="shared" si="9" ref="Y10:Y41">IF($I10=0,0,$X10/$I10)</f>
        <v>0.25411572540712024</v>
      </c>
      <c r="Z10" s="80">
        <f aca="true" t="shared" si="10" ref="Z10:Z41">$J10+$N10+$R10+$V10</f>
        <v>25522749435</v>
      </c>
      <c r="AA10" s="81">
        <f aca="true" t="shared" si="11" ref="AA10:AA41">$K10+$O10+$S10+$W10</f>
        <v>3478362376</v>
      </c>
      <c r="AB10" s="81">
        <f aca="true" t="shared" si="12" ref="AB10:AB41">$Z10+$AA10</f>
        <v>29001111811</v>
      </c>
      <c r="AC10" s="44">
        <f aca="true" t="shared" si="13" ref="AC10:AC41">IF($I10=0,0,$AB10/$I10)</f>
        <v>0.9167321329640468</v>
      </c>
      <c r="AD10" s="80">
        <f>AD9</f>
        <v>6368080502</v>
      </c>
      <c r="AE10" s="81">
        <f>AE9</f>
        <v>2203014000</v>
      </c>
      <c r="AF10" s="81">
        <f aca="true" t="shared" si="14" ref="AF10:AF41">$AD10+$AE10</f>
        <v>8571094502</v>
      </c>
      <c r="AG10" s="44">
        <f aca="true" t="shared" si="15" ref="AG10:AG41">IF($AJ10=0,0,$AK10/$AJ10)</f>
        <v>0.9684708469020783</v>
      </c>
      <c r="AH10" s="44">
        <f aca="true" t="shared" si="16" ref="AH10:AH41">IF($AF10=0,0,(($X10/$AF10)-1))</f>
        <v>-0.062076427214266205</v>
      </c>
      <c r="AI10" s="62">
        <f>AI9</f>
        <v>27998173037</v>
      </c>
      <c r="AJ10" s="62">
        <f>AJ9</f>
        <v>28044316549</v>
      </c>
      <c r="AK10" s="62">
        <f>AK9</f>
        <v>27160102999</v>
      </c>
      <c r="AL10" s="62"/>
    </row>
    <row r="11" spans="1:38" s="13" customFormat="1" ht="12.75">
      <c r="A11" s="29" t="s">
        <v>97</v>
      </c>
      <c r="B11" s="59" t="s">
        <v>258</v>
      </c>
      <c r="C11" s="131" t="s">
        <v>259</v>
      </c>
      <c r="D11" s="76">
        <v>51222659</v>
      </c>
      <c r="E11" s="77">
        <v>18729234</v>
      </c>
      <c r="F11" s="78">
        <f t="shared" si="0"/>
        <v>69951893</v>
      </c>
      <c r="G11" s="76">
        <v>2288625</v>
      </c>
      <c r="H11" s="77">
        <v>18729234</v>
      </c>
      <c r="I11" s="79">
        <f t="shared" si="1"/>
        <v>21017859</v>
      </c>
      <c r="J11" s="76">
        <v>17758667</v>
      </c>
      <c r="K11" s="77">
        <v>23423699</v>
      </c>
      <c r="L11" s="77">
        <f t="shared" si="2"/>
        <v>41182366</v>
      </c>
      <c r="M11" s="40">
        <f t="shared" si="3"/>
        <v>0.5887241107256382</v>
      </c>
      <c r="N11" s="104">
        <v>9132900</v>
      </c>
      <c r="O11" s="105">
        <v>5223206</v>
      </c>
      <c r="P11" s="106">
        <f t="shared" si="4"/>
        <v>14356106</v>
      </c>
      <c r="Q11" s="40">
        <f t="shared" si="5"/>
        <v>0.20522827023423082</v>
      </c>
      <c r="R11" s="104">
        <v>21417215</v>
      </c>
      <c r="S11" s="106">
        <v>2614169</v>
      </c>
      <c r="T11" s="106">
        <f t="shared" si="6"/>
        <v>24031384</v>
      </c>
      <c r="U11" s="40">
        <f t="shared" si="7"/>
        <v>1.143379256659777</v>
      </c>
      <c r="V11" s="104">
        <v>3696873</v>
      </c>
      <c r="W11" s="106">
        <v>3592070</v>
      </c>
      <c r="X11" s="106">
        <f t="shared" si="8"/>
        <v>7288943</v>
      </c>
      <c r="Y11" s="40">
        <f t="shared" si="9"/>
        <v>0.34679759722434145</v>
      </c>
      <c r="Z11" s="76">
        <f t="shared" si="10"/>
        <v>52005655</v>
      </c>
      <c r="AA11" s="77">
        <f t="shared" si="11"/>
        <v>34853144</v>
      </c>
      <c r="AB11" s="77">
        <f t="shared" si="12"/>
        <v>86858799</v>
      </c>
      <c r="AC11" s="40">
        <f t="shared" si="13"/>
        <v>4.1326187886216195</v>
      </c>
      <c r="AD11" s="76">
        <v>1802407</v>
      </c>
      <c r="AE11" s="77">
        <v>0</v>
      </c>
      <c r="AF11" s="77">
        <f t="shared" si="14"/>
        <v>1802407</v>
      </c>
      <c r="AG11" s="40">
        <f t="shared" si="15"/>
        <v>0.7167618484904171</v>
      </c>
      <c r="AH11" s="40">
        <f t="shared" si="16"/>
        <v>3.044005044365673</v>
      </c>
      <c r="AI11" s="12">
        <v>59287405</v>
      </c>
      <c r="AJ11" s="12">
        <v>59287405</v>
      </c>
      <c r="AK11" s="12">
        <v>42494950</v>
      </c>
      <c r="AL11" s="12"/>
    </row>
    <row r="12" spans="1:38" s="13" customFormat="1" ht="12.75">
      <c r="A12" s="29" t="s">
        <v>97</v>
      </c>
      <c r="B12" s="59" t="s">
        <v>260</v>
      </c>
      <c r="C12" s="131" t="s">
        <v>261</v>
      </c>
      <c r="D12" s="76">
        <v>122598963</v>
      </c>
      <c r="E12" s="77">
        <v>13614400</v>
      </c>
      <c r="F12" s="78">
        <f t="shared" si="0"/>
        <v>136213363</v>
      </c>
      <c r="G12" s="76">
        <v>124252722</v>
      </c>
      <c r="H12" s="77">
        <v>123172687</v>
      </c>
      <c r="I12" s="79">
        <f t="shared" si="1"/>
        <v>247425409</v>
      </c>
      <c r="J12" s="76">
        <v>74179137</v>
      </c>
      <c r="K12" s="77">
        <v>12053294</v>
      </c>
      <c r="L12" s="77">
        <f t="shared" si="2"/>
        <v>86232431</v>
      </c>
      <c r="M12" s="40">
        <f t="shared" si="3"/>
        <v>0.6330688054445877</v>
      </c>
      <c r="N12" s="104">
        <v>3905406</v>
      </c>
      <c r="O12" s="105">
        <v>17747494</v>
      </c>
      <c r="P12" s="106">
        <f t="shared" si="4"/>
        <v>21652900</v>
      </c>
      <c r="Q12" s="40">
        <f t="shared" si="5"/>
        <v>0.1589631114239504</v>
      </c>
      <c r="R12" s="104">
        <v>4167246</v>
      </c>
      <c r="S12" s="106">
        <v>11098921</v>
      </c>
      <c r="T12" s="106">
        <f t="shared" si="6"/>
        <v>15266167</v>
      </c>
      <c r="U12" s="40">
        <f t="shared" si="7"/>
        <v>0.061700077860637186</v>
      </c>
      <c r="V12" s="104">
        <v>18112926</v>
      </c>
      <c r="W12" s="106">
        <v>21609681</v>
      </c>
      <c r="X12" s="106">
        <f t="shared" si="8"/>
        <v>39722607</v>
      </c>
      <c r="Y12" s="40">
        <f t="shared" si="9"/>
        <v>0.16054376614165766</v>
      </c>
      <c r="Z12" s="76">
        <f t="shared" si="10"/>
        <v>100364715</v>
      </c>
      <c r="AA12" s="77">
        <f t="shared" si="11"/>
        <v>62509390</v>
      </c>
      <c r="AB12" s="77">
        <f t="shared" si="12"/>
        <v>162874105</v>
      </c>
      <c r="AC12" s="40">
        <f t="shared" si="13"/>
        <v>0.6582755815511252</v>
      </c>
      <c r="AD12" s="76">
        <v>7663109</v>
      </c>
      <c r="AE12" s="77">
        <v>16212155</v>
      </c>
      <c r="AF12" s="77">
        <f t="shared" si="14"/>
        <v>23875264</v>
      </c>
      <c r="AG12" s="40">
        <f t="shared" si="15"/>
        <v>0.5161563523193352</v>
      </c>
      <c r="AH12" s="40">
        <f t="shared" si="16"/>
        <v>0.6637557180519553</v>
      </c>
      <c r="AI12" s="12">
        <v>490993491</v>
      </c>
      <c r="AJ12" s="12">
        <v>503098338</v>
      </c>
      <c r="AK12" s="12">
        <v>259677403</v>
      </c>
      <c r="AL12" s="12"/>
    </row>
    <row r="13" spans="1:38" s="13" customFormat="1" ht="12.75">
      <c r="A13" s="29" t="s">
        <v>97</v>
      </c>
      <c r="B13" s="59" t="s">
        <v>262</v>
      </c>
      <c r="C13" s="131" t="s">
        <v>263</v>
      </c>
      <c r="D13" s="76">
        <v>109473197</v>
      </c>
      <c r="E13" s="77">
        <v>38962077</v>
      </c>
      <c r="F13" s="78">
        <f t="shared" si="0"/>
        <v>148435274</v>
      </c>
      <c r="G13" s="76">
        <v>72354000</v>
      </c>
      <c r="H13" s="77">
        <v>45499543</v>
      </c>
      <c r="I13" s="79">
        <f t="shared" si="1"/>
        <v>117853543</v>
      </c>
      <c r="J13" s="76">
        <v>30935403</v>
      </c>
      <c r="K13" s="77">
        <v>4278585</v>
      </c>
      <c r="L13" s="77">
        <f t="shared" si="2"/>
        <v>35213988</v>
      </c>
      <c r="M13" s="40">
        <f t="shared" si="3"/>
        <v>0.23723463467315728</v>
      </c>
      <c r="N13" s="104">
        <v>12078690</v>
      </c>
      <c r="O13" s="105">
        <v>1890439</v>
      </c>
      <c r="P13" s="106">
        <f t="shared" si="4"/>
        <v>13969129</v>
      </c>
      <c r="Q13" s="40">
        <f t="shared" si="5"/>
        <v>0.09410922770284373</v>
      </c>
      <c r="R13" s="104">
        <v>16254286</v>
      </c>
      <c r="S13" s="106">
        <v>6227747</v>
      </c>
      <c r="T13" s="106">
        <f t="shared" si="6"/>
        <v>22482033</v>
      </c>
      <c r="U13" s="40">
        <f t="shared" si="7"/>
        <v>0.1907624703315029</v>
      </c>
      <c r="V13" s="104">
        <v>13422027</v>
      </c>
      <c r="W13" s="106">
        <v>5898187</v>
      </c>
      <c r="X13" s="106">
        <f t="shared" si="8"/>
        <v>19320214</v>
      </c>
      <c r="Y13" s="40">
        <f t="shared" si="9"/>
        <v>0.16393409572760997</v>
      </c>
      <c r="Z13" s="76">
        <f t="shared" si="10"/>
        <v>72690406</v>
      </c>
      <c r="AA13" s="77">
        <f t="shared" si="11"/>
        <v>18294958</v>
      </c>
      <c r="AB13" s="77">
        <f t="shared" si="12"/>
        <v>90985364</v>
      </c>
      <c r="AC13" s="40">
        <f t="shared" si="13"/>
        <v>0.7720206086634154</v>
      </c>
      <c r="AD13" s="76">
        <v>501699</v>
      </c>
      <c r="AE13" s="77">
        <v>0</v>
      </c>
      <c r="AF13" s="77">
        <f t="shared" si="14"/>
        <v>501699</v>
      </c>
      <c r="AG13" s="40">
        <f t="shared" si="15"/>
        <v>0.7535971799567431</v>
      </c>
      <c r="AH13" s="40">
        <f t="shared" si="16"/>
        <v>37.50957247273764</v>
      </c>
      <c r="AI13" s="12">
        <v>86828999</v>
      </c>
      <c r="AJ13" s="12">
        <v>116327861</v>
      </c>
      <c r="AK13" s="12">
        <v>87664348</v>
      </c>
      <c r="AL13" s="12"/>
    </row>
    <row r="14" spans="1:38" s="13" customFormat="1" ht="12.75">
      <c r="A14" s="29" t="s">
        <v>97</v>
      </c>
      <c r="B14" s="59" t="s">
        <v>264</v>
      </c>
      <c r="C14" s="131" t="s">
        <v>265</v>
      </c>
      <c r="D14" s="76">
        <v>78248193</v>
      </c>
      <c r="E14" s="77">
        <v>32098113</v>
      </c>
      <c r="F14" s="78">
        <f t="shared" si="0"/>
        <v>110346306</v>
      </c>
      <c r="G14" s="76">
        <v>15451469</v>
      </c>
      <c r="H14" s="77">
        <v>0</v>
      </c>
      <c r="I14" s="79">
        <f t="shared" si="1"/>
        <v>15451469</v>
      </c>
      <c r="J14" s="76">
        <v>9715941</v>
      </c>
      <c r="K14" s="77">
        <v>5458864</v>
      </c>
      <c r="L14" s="77">
        <f t="shared" si="2"/>
        <v>15174805</v>
      </c>
      <c r="M14" s="40">
        <f t="shared" si="3"/>
        <v>0.1375198278046571</v>
      </c>
      <c r="N14" s="104">
        <v>24894835</v>
      </c>
      <c r="O14" s="105">
        <v>4908381</v>
      </c>
      <c r="P14" s="106">
        <f t="shared" si="4"/>
        <v>29803216</v>
      </c>
      <c r="Q14" s="40">
        <f t="shared" si="5"/>
        <v>0.2700880263268623</v>
      </c>
      <c r="R14" s="104">
        <v>20811496</v>
      </c>
      <c r="S14" s="106">
        <v>563596</v>
      </c>
      <c r="T14" s="106">
        <f t="shared" si="6"/>
        <v>21375092</v>
      </c>
      <c r="U14" s="40">
        <f t="shared" si="7"/>
        <v>1.3833695682915326</v>
      </c>
      <c r="V14" s="104">
        <v>8426203</v>
      </c>
      <c r="W14" s="106">
        <v>3926587</v>
      </c>
      <c r="X14" s="106">
        <f t="shared" si="8"/>
        <v>12352790</v>
      </c>
      <c r="Y14" s="40">
        <f t="shared" si="9"/>
        <v>0.7994573202069007</v>
      </c>
      <c r="Z14" s="76">
        <f t="shared" si="10"/>
        <v>63848475</v>
      </c>
      <c r="AA14" s="77">
        <f t="shared" si="11"/>
        <v>14857428</v>
      </c>
      <c r="AB14" s="77">
        <f t="shared" si="12"/>
        <v>78705903</v>
      </c>
      <c r="AC14" s="40">
        <f t="shared" si="13"/>
        <v>5.093748885623755</v>
      </c>
      <c r="AD14" s="76">
        <v>8567386</v>
      </c>
      <c r="AE14" s="77">
        <v>0</v>
      </c>
      <c r="AF14" s="77">
        <f t="shared" si="14"/>
        <v>8567386</v>
      </c>
      <c r="AG14" s="40">
        <f t="shared" si="15"/>
        <v>25.06350071140826</v>
      </c>
      <c r="AH14" s="40">
        <f t="shared" si="16"/>
        <v>0.44183885259751343</v>
      </c>
      <c r="AI14" s="12">
        <v>66521031</v>
      </c>
      <c r="AJ14" s="12">
        <v>2608207</v>
      </c>
      <c r="AK14" s="12">
        <v>65370798</v>
      </c>
      <c r="AL14" s="12"/>
    </row>
    <row r="15" spans="1:38" s="13" customFormat="1" ht="12.75">
      <c r="A15" s="29" t="s">
        <v>97</v>
      </c>
      <c r="B15" s="59" t="s">
        <v>266</v>
      </c>
      <c r="C15" s="131" t="s">
        <v>267</v>
      </c>
      <c r="D15" s="76">
        <v>43076000</v>
      </c>
      <c r="E15" s="77">
        <v>18182000</v>
      </c>
      <c r="F15" s="78">
        <f t="shared" si="0"/>
        <v>61258000</v>
      </c>
      <c r="G15" s="76">
        <v>38606000</v>
      </c>
      <c r="H15" s="77">
        <v>13807000</v>
      </c>
      <c r="I15" s="79">
        <f t="shared" si="1"/>
        <v>52413000</v>
      </c>
      <c r="J15" s="76">
        <v>13026257</v>
      </c>
      <c r="K15" s="77">
        <v>2510112</v>
      </c>
      <c r="L15" s="77">
        <f t="shared" si="2"/>
        <v>15536369</v>
      </c>
      <c r="M15" s="40">
        <f t="shared" si="3"/>
        <v>0.2536218779587972</v>
      </c>
      <c r="N15" s="104">
        <v>5550111</v>
      </c>
      <c r="O15" s="105">
        <v>2565058</v>
      </c>
      <c r="P15" s="106">
        <f t="shared" si="4"/>
        <v>8115169</v>
      </c>
      <c r="Q15" s="40">
        <f t="shared" si="5"/>
        <v>0.132475252211956</v>
      </c>
      <c r="R15" s="104">
        <v>16382485</v>
      </c>
      <c r="S15" s="106">
        <v>1317798</v>
      </c>
      <c r="T15" s="106">
        <f t="shared" si="6"/>
        <v>17700283</v>
      </c>
      <c r="U15" s="40">
        <f t="shared" si="7"/>
        <v>0.33770787781657224</v>
      </c>
      <c r="V15" s="104">
        <v>696886</v>
      </c>
      <c r="W15" s="106">
        <v>6761452</v>
      </c>
      <c r="X15" s="106">
        <f t="shared" si="8"/>
        <v>7458338</v>
      </c>
      <c r="Y15" s="40">
        <f t="shared" si="9"/>
        <v>0.14229939137236944</v>
      </c>
      <c r="Z15" s="76">
        <f t="shared" si="10"/>
        <v>35655739</v>
      </c>
      <c r="AA15" s="77">
        <f t="shared" si="11"/>
        <v>13154420</v>
      </c>
      <c r="AB15" s="77">
        <f t="shared" si="12"/>
        <v>48810159</v>
      </c>
      <c r="AC15" s="40">
        <f t="shared" si="13"/>
        <v>0.9312605460477362</v>
      </c>
      <c r="AD15" s="76">
        <v>1246361</v>
      </c>
      <c r="AE15" s="77">
        <v>3731267</v>
      </c>
      <c r="AF15" s="77">
        <f t="shared" si="14"/>
        <v>4977628</v>
      </c>
      <c r="AG15" s="40">
        <f t="shared" si="15"/>
        <v>0.7852224967239438</v>
      </c>
      <c r="AH15" s="40">
        <f t="shared" si="16"/>
        <v>0.49837191529780855</v>
      </c>
      <c r="AI15" s="12">
        <v>21127000</v>
      </c>
      <c r="AJ15" s="12">
        <v>48892630</v>
      </c>
      <c r="AK15" s="12">
        <v>38391593</v>
      </c>
      <c r="AL15" s="12"/>
    </row>
    <row r="16" spans="1:38" s="13" customFormat="1" ht="12.75">
      <c r="A16" s="29" t="s">
        <v>97</v>
      </c>
      <c r="B16" s="59" t="s">
        <v>268</v>
      </c>
      <c r="C16" s="131" t="s">
        <v>269</v>
      </c>
      <c r="D16" s="76">
        <v>526879058</v>
      </c>
      <c r="E16" s="77">
        <v>204953430</v>
      </c>
      <c r="F16" s="78">
        <f t="shared" si="0"/>
        <v>731832488</v>
      </c>
      <c r="G16" s="76">
        <v>480743670</v>
      </c>
      <c r="H16" s="77">
        <v>177517394</v>
      </c>
      <c r="I16" s="79">
        <f t="shared" si="1"/>
        <v>658261064</v>
      </c>
      <c r="J16" s="76">
        <v>135686557</v>
      </c>
      <c r="K16" s="77">
        <v>23605353</v>
      </c>
      <c r="L16" s="77">
        <f t="shared" si="2"/>
        <v>159291910</v>
      </c>
      <c r="M16" s="40">
        <f t="shared" si="3"/>
        <v>0.21766170894561324</v>
      </c>
      <c r="N16" s="104">
        <v>141994043</v>
      </c>
      <c r="O16" s="105">
        <v>21944785</v>
      </c>
      <c r="P16" s="106">
        <f t="shared" si="4"/>
        <v>163938828</v>
      </c>
      <c r="Q16" s="40">
        <f t="shared" si="5"/>
        <v>0.2240114106549476</v>
      </c>
      <c r="R16" s="104">
        <v>121764881</v>
      </c>
      <c r="S16" s="106">
        <v>20618156</v>
      </c>
      <c r="T16" s="106">
        <f t="shared" si="6"/>
        <v>142383037</v>
      </c>
      <c r="U16" s="40">
        <f t="shared" si="7"/>
        <v>0.21630177567361025</v>
      </c>
      <c r="V16" s="104">
        <v>108510706</v>
      </c>
      <c r="W16" s="106">
        <v>95830121</v>
      </c>
      <c r="X16" s="106">
        <f t="shared" si="8"/>
        <v>204340827</v>
      </c>
      <c r="Y16" s="40">
        <f t="shared" si="9"/>
        <v>0.310425206920639</v>
      </c>
      <c r="Z16" s="76">
        <f t="shared" si="10"/>
        <v>507956187</v>
      </c>
      <c r="AA16" s="77">
        <f t="shared" si="11"/>
        <v>161998415</v>
      </c>
      <c r="AB16" s="77">
        <f t="shared" si="12"/>
        <v>669954602</v>
      </c>
      <c r="AC16" s="40">
        <f t="shared" si="13"/>
        <v>1.0177642862984222</v>
      </c>
      <c r="AD16" s="76">
        <v>31242909</v>
      </c>
      <c r="AE16" s="77">
        <v>31139737</v>
      </c>
      <c r="AF16" s="77">
        <f t="shared" si="14"/>
        <v>62382646</v>
      </c>
      <c r="AG16" s="40">
        <f t="shared" si="15"/>
        <v>0.7441608322938599</v>
      </c>
      <c r="AH16" s="40">
        <f t="shared" si="16"/>
        <v>2.275603715174249</v>
      </c>
      <c r="AI16" s="12">
        <v>700813954</v>
      </c>
      <c r="AJ16" s="12">
        <v>622223694</v>
      </c>
      <c r="AK16" s="12">
        <v>463034502</v>
      </c>
      <c r="AL16" s="12"/>
    </row>
    <row r="17" spans="1:38" s="13" customFormat="1" ht="12.75">
      <c r="A17" s="29" t="s">
        <v>116</v>
      </c>
      <c r="B17" s="59" t="s">
        <v>270</v>
      </c>
      <c r="C17" s="131" t="s">
        <v>271</v>
      </c>
      <c r="D17" s="76">
        <v>694930601</v>
      </c>
      <c r="E17" s="77">
        <v>366519235</v>
      </c>
      <c r="F17" s="78">
        <f t="shared" si="0"/>
        <v>1061449836</v>
      </c>
      <c r="G17" s="76">
        <v>632049910</v>
      </c>
      <c r="H17" s="77">
        <v>335092217</v>
      </c>
      <c r="I17" s="79">
        <f t="shared" si="1"/>
        <v>967142127</v>
      </c>
      <c r="J17" s="76">
        <v>135184914</v>
      </c>
      <c r="K17" s="77">
        <v>47215141</v>
      </c>
      <c r="L17" s="77">
        <f t="shared" si="2"/>
        <v>182400055</v>
      </c>
      <c r="M17" s="40">
        <f t="shared" si="3"/>
        <v>0.1718404853566721</v>
      </c>
      <c r="N17" s="104">
        <v>141987976</v>
      </c>
      <c r="O17" s="105">
        <v>48397816</v>
      </c>
      <c r="P17" s="106">
        <f t="shared" si="4"/>
        <v>190385792</v>
      </c>
      <c r="Q17" s="40">
        <f t="shared" si="5"/>
        <v>0.17936390919561082</v>
      </c>
      <c r="R17" s="104">
        <v>186206245</v>
      </c>
      <c r="S17" s="106">
        <v>33739989</v>
      </c>
      <c r="T17" s="106">
        <f t="shared" si="6"/>
        <v>219946234</v>
      </c>
      <c r="U17" s="40">
        <f t="shared" si="7"/>
        <v>0.22741872973960528</v>
      </c>
      <c r="V17" s="104">
        <v>113465742</v>
      </c>
      <c r="W17" s="106">
        <v>50006199</v>
      </c>
      <c r="X17" s="106">
        <f t="shared" si="8"/>
        <v>163471941</v>
      </c>
      <c r="Y17" s="40">
        <f t="shared" si="9"/>
        <v>0.16902576822610066</v>
      </c>
      <c r="Z17" s="76">
        <f t="shared" si="10"/>
        <v>576844877</v>
      </c>
      <c r="AA17" s="77">
        <f t="shared" si="11"/>
        <v>179359145</v>
      </c>
      <c r="AB17" s="77">
        <f t="shared" si="12"/>
        <v>756204022</v>
      </c>
      <c r="AC17" s="40">
        <f t="shared" si="13"/>
        <v>0.7818954431709911</v>
      </c>
      <c r="AD17" s="76">
        <v>432027926</v>
      </c>
      <c r="AE17" s="77">
        <v>53164811</v>
      </c>
      <c r="AF17" s="77">
        <f t="shared" si="14"/>
        <v>485192737</v>
      </c>
      <c r="AG17" s="40">
        <f t="shared" si="15"/>
        <v>0.9268675981434816</v>
      </c>
      <c r="AH17" s="40">
        <f t="shared" si="16"/>
        <v>-0.663078342823586</v>
      </c>
      <c r="AI17" s="12">
        <v>1032870232</v>
      </c>
      <c r="AJ17" s="12">
        <v>938986048</v>
      </c>
      <c r="AK17" s="12">
        <v>870315743</v>
      </c>
      <c r="AL17" s="12"/>
    </row>
    <row r="18" spans="1:38" s="55" customFormat="1" ht="12.75">
      <c r="A18" s="60"/>
      <c r="B18" s="61" t="s">
        <v>272</v>
      </c>
      <c r="C18" s="135"/>
      <c r="D18" s="80">
        <f>SUM(D11:D17)</f>
        <v>1626428671</v>
      </c>
      <c r="E18" s="81">
        <f>SUM(E11:E17)</f>
        <v>693058489</v>
      </c>
      <c r="F18" s="89">
        <f t="shared" si="0"/>
        <v>2319487160</v>
      </c>
      <c r="G18" s="80">
        <f>SUM(G11:G17)</f>
        <v>1365746396</v>
      </c>
      <c r="H18" s="81">
        <f>SUM(H11:H17)</f>
        <v>713818075</v>
      </c>
      <c r="I18" s="82">
        <f t="shared" si="1"/>
        <v>2079564471</v>
      </c>
      <c r="J18" s="80">
        <f>SUM(J11:J17)</f>
        <v>416486876</v>
      </c>
      <c r="K18" s="81">
        <f>SUM(K11:K17)</f>
        <v>118545048</v>
      </c>
      <c r="L18" s="81">
        <f t="shared" si="2"/>
        <v>535031924</v>
      </c>
      <c r="M18" s="44">
        <f t="shared" si="3"/>
        <v>0.2306681982236108</v>
      </c>
      <c r="N18" s="110">
        <f>SUM(N11:N17)</f>
        <v>339543961</v>
      </c>
      <c r="O18" s="111">
        <f>SUM(O11:O17)</f>
        <v>102677179</v>
      </c>
      <c r="P18" s="112">
        <f t="shared" si="4"/>
        <v>442221140</v>
      </c>
      <c r="Q18" s="44">
        <f t="shared" si="5"/>
        <v>0.19065470489605987</v>
      </c>
      <c r="R18" s="110">
        <f>SUM(R11:R17)</f>
        <v>387003854</v>
      </c>
      <c r="S18" s="112">
        <f>SUM(S11:S17)</f>
        <v>76180376</v>
      </c>
      <c r="T18" s="112">
        <f t="shared" si="6"/>
        <v>463184230</v>
      </c>
      <c r="U18" s="44">
        <f t="shared" si="7"/>
        <v>0.2227313634461492</v>
      </c>
      <c r="V18" s="110">
        <f>SUM(V11:V17)</f>
        <v>266331363</v>
      </c>
      <c r="W18" s="112">
        <f>SUM(W11:W17)</f>
        <v>187624297</v>
      </c>
      <c r="X18" s="112">
        <f t="shared" si="8"/>
        <v>453955660</v>
      </c>
      <c r="Y18" s="44">
        <f t="shared" si="9"/>
        <v>0.21829362173210545</v>
      </c>
      <c r="Z18" s="80">
        <f t="shared" si="10"/>
        <v>1409366054</v>
      </c>
      <c r="AA18" s="81">
        <f t="shared" si="11"/>
        <v>485026900</v>
      </c>
      <c r="AB18" s="81">
        <f t="shared" si="12"/>
        <v>1894392954</v>
      </c>
      <c r="AC18" s="44">
        <f t="shared" si="13"/>
        <v>0.9109565875055767</v>
      </c>
      <c r="AD18" s="80">
        <f>SUM(AD11:AD17)</f>
        <v>483051797</v>
      </c>
      <c r="AE18" s="81">
        <f>SUM(AE11:AE17)</f>
        <v>104247970</v>
      </c>
      <c r="AF18" s="81">
        <f t="shared" si="14"/>
        <v>587299767</v>
      </c>
      <c r="AG18" s="44">
        <f t="shared" si="15"/>
        <v>0.7972986191531348</v>
      </c>
      <c r="AH18" s="44">
        <f t="shared" si="16"/>
        <v>-0.2270460750923472</v>
      </c>
      <c r="AI18" s="62">
        <f>SUM(AI11:AI17)</f>
        <v>2458442112</v>
      </c>
      <c r="AJ18" s="62">
        <f>SUM(AJ11:AJ17)</f>
        <v>2291424183</v>
      </c>
      <c r="AK18" s="62">
        <f>SUM(AK11:AK17)</f>
        <v>1826949337</v>
      </c>
      <c r="AL18" s="62"/>
    </row>
    <row r="19" spans="1:38" s="13" customFormat="1" ht="12.75">
      <c r="A19" s="29" t="s">
        <v>97</v>
      </c>
      <c r="B19" s="59" t="s">
        <v>273</v>
      </c>
      <c r="C19" s="131" t="s">
        <v>274</v>
      </c>
      <c r="D19" s="76">
        <v>72414500</v>
      </c>
      <c r="E19" s="77">
        <v>33485000</v>
      </c>
      <c r="F19" s="78">
        <f t="shared" si="0"/>
        <v>105899500</v>
      </c>
      <c r="G19" s="76">
        <v>94048500</v>
      </c>
      <c r="H19" s="77">
        <v>20803285</v>
      </c>
      <c r="I19" s="79">
        <f t="shared" si="1"/>
        <v>114851785</v>
      </c>
      <c r="J19" s="76">
        <v>33442988</v>
      </c>
      <c r="K19" s="77">
        <v>2406647</v>
      </c>
      <c r="L19" s="77">
        <f t="shared" si="2"/>
        <v>35849635</v>
      </c>
      <c r="M19" s="40">
        <f t="shared" si="3"/>
        <v>0.33852506385771414</v>
      </c>
      <c r="N19" s="104">
        <v>24002554</v>
      </c>
      <c r="O19" s="105">
        <v>2330481</v>
      </c>
      <c r="P19" s="106">
        <f t="shared" si="4"/>
        <v>26333035</v>
      </c>
      <c r="Q19" s="40">
        <f t="shared" si="5"/>
        <v>0.2486606169056511</v>
      </c>
      <c r="R19" s="104">
        <v>26447666</v>
      </c>
      <c r="S19" s="106">
        <v>5206808</v>
      </c>
      <c r="T19" s="106">
        <f t="shared" si="6"/>
        <v>31654474</v>
      </c>
      <c r="U19" s="40">
        <f t="shared" si="7"/>
        <v>0.27561151095736125</v>
      </c>
      <c r="V19" s="104">
        <v>10845162</v>
      </c>
      <c r="W19" s="106">
        <v>4760154</v>
      </c>
      <c r="X19" s="106">
        <f t="shared" si="8"/>
        <v>15605316</v>
      </c>
      <c r="Y19" s="40">
        <f t="shared" si="9"/>
        <v>0.13587351733366618</v>
      </c>
      <c r="Z19" s="76">
        <f t="shared" si="10"/>
        <v>94738370</v>
      </c>
      <c r="AA19" s="77">
        <f t="shared" si="11"/>
        <v>14704090</v>
      </c>
      <c r="AB19" s="77">
        <f t="shared" si="12"/>
        <v>109442460</v>
      </c>
      <c r="AC19" s="40">
        <f t="shared" si="13"/>
        <v>0.9529016897734763</v>
      </c>
      <c r="AD19" s="76">
        <v>10989410</v>
      </c>
      <c r="AE19" s="77">
        <v>7421116</v>
      </c>
      <c r="AF19" s="77">
        <f t="shared" si="14"/>
        <v>18410526</v>
      </c>
      <c r="AG19" s="40">
        <f t="shared" si="15"/>
        <v>0.8305991060170781</v>
      </c>
      <c r="AH19" s="40">
        <f t="shared" si="16"/>
        <v>-0.15236989969759696</v>
      </c>
      <c r="AI19" s="12">
        <v>103529443</v>
      </c>
      <c r="AJ19" s="12">
        <v>116689030</v>
      </c>
      <c r="AK19" s="12">
        <v>96921804</v>
      </c>
      <c r="AL19" s="12"/>
    </row>
    <row r="20" spans="1:38" s="13" customFormat="1" ht="12.75">
      <c r="A20" s="29" t="s">
        <v>97</v>
      </c>
      <c r="B20" s="59" t="s">
        <v>275</v>
      </c>
      <c r="C20" s="131" t="s">
        <v>276</v>
      </c>
      <c r="D20" s="76">
        <v>225998955</v>
      </c>
      <c r="E20" s="77">
        <v>18506000</v>
      </c>
      <c r="F20" s="79">
        <f t="shared" si="0"/>
        <v>244504955</v>
      </c>
      <c r="G20" s="76">
        <v>241217877</v>
      </c>
      <c r="H20" s="77">
        <v>38509000</v>
      </c>
      <c r="I20" s="79">
        <f t="shared" si="1"/>
        <v>279726877</v>
      </c>
      <c r="J20" s="76">
        <v>57567318</v>
      </c>
      <c r="K20" s="77">
        <v>6684557</v>
      </c>
      <c r="L20" s="77">
        <f t="shared" si="2"/>
        <v>64251875</v>
      </c>
      <c r="M20" s="40">
        <f t="shared" si="3"/>
        <v>0.2627835292744885</v>
      </c>
      <c r="N20" s="104">
        <v>48795488</v>
      </c>
      <c r="O20" s="105">
        <v>4201462</v>
      </c>
      <c r="P20" s="106">
        <f t="shared" si="4"/>
        <v>52996950</v>
      </c>
      <c r="Q20" s="40">
        <f t="shared" si="5"/>
        <v>0.2167520490535662</v>
      </c>
      <c r="R20" s="104">
        <v>48910414</v>
      </c>
      <c r="S20" s="106">
        <v>4141383</v>
      </c>
      <c r="T20" s="106">
        <f t="shared" si="6"/>
        <v>53051797</v>
      </c>
      <c r="U20" s="40">
        <f t="shared" si="7"/>
        <v>0.18965570119313205</v>
      </c>
      <c r="V20" s="104">
        <v>38886435</v>
      </c>
      <c r="W20" s="106">
        <v>8716399</v>
      </c>
      <c r="X20" s="106">
        <f t="shared" si="8"/>
        <v>47602834</v>
      </c>
      <c r="Y20" s="40">
        <f t="shared" si="9"/>
        <v>0.1701761178994609</v>
      </c>
      <c r="Z20" s="76">
        <f t="shared" si="10"/>
        <v>194159655</v>
      </c>
      <c r="AA20" s="77">
        <f t="shared" si="11"/>
        <v>23743801</v>
      </c>
      <c r="AB20" s="77">
        <f t="shared" si="12"/>
        <v>217903456</v>
      </c>
      <c r="AC20" s="40">
        <f t="shared" si="13"/>
        <v>0.7789864825895868</v>
      </c>
      <c r="AD20" s="76">
        <v>31113661</v>
      </c>
      <c r="AE20" s="77">
        <v>6516346</v>
      </c>
      <c r="AF20" s="77">
        <f t="shared" si="14"/>
        <v>37630007</v>
      </c>
      <c r="AG20" s="40">
        <f t="shared" si="15"/>
        <v>0.6460455456542356</v>
      </c>
      <c r="AH20" s="40">
        <f t="shared" si="16"/>
        <v>0.26502325657287273</v>
      </c>
      <c r="AI20" s="12">
        <v>253153760</v>
      </c>
      <c r="AJ20" s="12">
        <v>265975760</v>
      </c>
      <c r="AK20" s="12">
        <v>171832455</v>
      </c>
      <c r="AL20" s="12"/>
    </row>
    <row r="21" spans="1:38" s="13" customFormat="1" ht="12.75">
      <c r="A21" s="29" t="s">
        <v>97</v>
      </c>
      <c r="B21" s="59" t="s">
        <v>277</v>
      </c>
      <c r="C21" s="131" t="s">
        <v>278</v>
      </c>
      <c r="D21" s="76">
        <v>128534011</v>
      </c>
      <c r="E21" s="77">
        <v>14514000</v>
      </c>
      <c r="F21" s="78">
        <f t="shared" si="0"/>
        <v>143048011</v>
      </c>
      <c r="G21" s="76">
        <v>102731925</v>
      </c>
      <c r="H21" s="77">
        <v>10758000</v>
      </c>
      <c r="I21" s="79">
        <f t="shared" si="1"/>
        <v>113489925</v>
      </c>
      <c r="J21" s="76">
        <v>21356715</v>
      </c>
      <c r="K21" s="77">
        <v>0</v>
      </c>
      <c r="L21" s="77">
        <f t="shared" si="2"/>
        <v>21356715</v>
      </c>
      <c r="M21" s="40">
        <f t="shared" si="3"/>
        <v>0.14929753200133625</v>
      </c>
      <c r="N21" s="104">
        <v>25406420</v>
      </c>
      <c r="O21" s="105">
        <v>0</v>
      </c>
      <c r="P21" s="106">
        <f t="shared" si="4"/>
        <v>25406420</v>
      </c>
      <c r="Q21" s="40">
        <f t="shared" si="5"/>
        <v>0.17760764251381309</v>
      </c>
      <c r="R21" s="104">
        <v>31101903</v>
      </c>
      <c r="S21" s="106">
        <v>0</v>
      </c>
      <c r="T21" s="106">
        <f t="shared" si="6"/>
        <v>31101903</v>
      </c>
      <c r="U21" s="40">
        <f t="shared" si="7"/>
        <v>0.27404990354870706</v>
      </c>
      <c r="V21" s="104">
        <v>11637526</v>
      </c>
      <c r="W21" s="106">
        <v>0</v>
      </c>
      <c r="X21" s="106">
        <f t="shared" si="8"/>
        <v>11637526</v>
      </c>
      <c r="Y21" s="40">
        <f t="shared" si="9"/>
        <v>0.10254237105187972</v>
      </c>
      <c r="Z21" s="76">
        <f t="shared" si="10"/>
        <v>89502564</v>
      </c>
      <c r="AA21" s="77">
        <f t="shared" si="11"/>
        <v>0</v>
      </c>
      <c r="AB21" s="77">
        <f t="shared" si="12"/>
        <v>89502564</v>
      </c>
      <c r="AC21" s="40">
        <f t="shared" si="13"/>
        <v>0.7886388505411384</v>
      </c>
      <c r="AD21" s="76">
        <v>15725638</v>
      </c>
      <c r="AE21" s="77">
        <v>0</v>
      </c>
      <c r="AF21" s="77">
        <f t="shared" si="14"/>
        <v>15725638</v>
      </c>
      <c r="AG21" s="40">
        <f t="shared" si="15"/>
        <v>0.6770653800652635</v>
      </c>
      <c r="AH21" s="40">
        <f t="shared" si="16"/>
        <v>-0.25996477853553546</v>
      </c>
      <c r="AI21" s="12">
        <v>87740597</v>
      </c>
      <c r="AJ21" s="12">
        <v>93242657</v>
      </c>
      <c r="AK21" s="12">
        <v>63131375</v>
      </c>
      <c r="AL21" s="12"/>
    </row>
    <row r="22" spans="1:38" s="13" customFormat="1" ht="12.75">
      <c r="A22" s="29" t="s">
        <v>97</v>
      </c>
      <c r="B22" s="59" t="s">
        <v>279</v>
      </c>
      <c r="C22" s="131" t="s">
        <v>280</v>
      </c>
      <c r="D22" s="76">
        <v>58589836</v>
      </c>
      <c r="E22" s="77">
        <v>15292655</v>
      </c>
      <c r="F22" s="78">
        <f t="shared" si="0"/>
        <v>73882491</v>
      </c>
      <c r="G22" s="76">
        <v>58589836</v>
      </c>
      <c r="H22" s="77">
        <v>15292655</v>
      </c>
      <c r="I22" s="79">
        <f t="shared" si="1"/>
        <v>73882491</v>
      </c>
      <c r="J22" s="76">
        <v>16140641</v>
      </c>
      <c r="K22" s="77">
        <v>634470</v>
      </c>
      <c r="L22" s="77">
        <f t="shared" si="2"/>
        <v>16775111</v>
      </c>
      <c r="M22" s="40">
        <f t="shared" si="3"/>
        <v>0.22705123734932</v>
      </c>
      <c r="N22" s="104">
        <v>18782587</v>
      </c>
      <c r="O22" s="105">
        <v>1963251</v>
      </c>
      <c r="P22" s="106">
        <f t="shared" si="4"/>
        <v>20745838</v>
      </c>
      <c r="Q22" s="40">
        <f t="shared" si="5"/>
        <v>0.28079505332325627</v>
      </c>
      <c r="R22" s="104">
        <v>14991517</v>
      </c>
      <c r="S22" s="106">
        <v>1855106</v>
      </c>
      <c r="T22" s="106">
        <f t="shared" si="6"/>
        <v>16846623</v>
      </c>
      <c r="U22" s="40">
        <f t="shared" si="7"/>
        <v>0.22801915273809595</v>
      </c>
      <c r="V22" s="104">
        <v>206392</v>
      </c>
      <c r="W22" s="106">
        <v>3236847</v>
      </c>
      <c r="X22" s="106">
        <f t="shared" si="8"/>
        <v>3443239</v>
      </c>
      <c r="Y22" s="40">
        <f t="shared" si="9"/>
        <v>0.046604262436143365</v>
      </c>
      <c r="Z22" s="76">
        <f t="shared" si="10"/>
        <v>50121137</v>
      </c>
      <c r="AA22" s="77">
        <f t="shared" si="11"/>
        <v>7689674</v>
      </c>
      <c r="AB22" s="77">
        <f t="shared" si="12"/>
        <v>57810811</v>
      </c>
      <c r="AC22" s="40">
        <f t="shared" si="13"/>
        <v>0.7824697058468156</v>
      </c>
      <c r="AD22" s="76">
        <v>882649</v>
      </c>
      <c r="AE22" s="77">
        <v>3133500</v>
      </c>
      <c r="AF22" s="77">
        <f t="shared" si="14"/>
        <v>4016149</v>
      </c>
      <c r="AG22" s="40">
        <f t="shared" si="15"/>
        <v>1.1015250137787764</v>
      </c>
      <c r="AH22" s="40">
        <f t="shared" si="16"/>
        <v>-0.14265157990901234</v>
      </c>
      <c r="AI22" s="12">
        <v>39170783</v>
      </c>
      <c r="AJ22" s="12">
        <v>47174000</v>
      </c>
      <c r="AK22" s="12">
        <v>51963341</v>
      </c>
      <c r="AL22" s="12"/>
    </row>
    <row r="23" spans="1:38" s="13" customFormat="1" ht="12.75">
      <c r="A23" s="29" t="s">
        <v>97</v>
      </c>
      <c r="B23" s="59" t="s">
        <v>77</v>
      </c>
      <c r="C23" s="131" t="s">
        <v>78</v>
      </c>
      <c r="D23" s="76">
        <v>3339195995</v>
      </c>
      <c r="E23" s="77">
        <v>411313300</v>
      </c>
      <c r="F23" s="78">
        <f t="shared" si="0"/>
        <v>3750509295</v>
      </c>
      <c r="G23" s="76">
        <v>3339195995</v>
      </c>
      <c r="H23" s="77">
        <v>351440647</v>
      </c>
      <c r="I23" s="79">
        <f t="shared" si="1"/>
        <v>3690636642</v>
      </c>
      <c r="J23" s="76">
        <v>713279507</v>
      </c>
      <c r="K23" s="77">
        <v>13359323</v>
      </c>
      <c r="L23" s="77">
        <f t="shared" si="2"/>
        <v>726638830</v>
      </c>
      <c r="M23" s="40">
        <f t="shared" si="3"/>
        <v>0.19374404190084804</v>
      </c>
      <c r="N23" s="104">
        <v>702251268</v>
      </c>
      <c r="O23" s="105">
        <v>37806703</v>
      </c>
      <c r="P23" s="106">
        <f t="shared" si="4"/>
        <v>740057971</v>
      </c>
      <c r="Q23" s="40">
        <f t="shared" si="5"/>
        <v>0.19732199357207567</v>
      </c>
      <c r="R23" s="104">
        <v>602991799</v>
      </c>
      <c r="S23" s="106">
        <v>29082974</v>
      </c>
      <c r="T23" s="106">
        <f t="shared" si="6"/>
        <v>632074773</v>
      </c>
      <c r="U23" s="40">
        <f t="shared" si="7"/>
        <v>0.17126442787861965</v>
      </c>
      <c r="V23" s="104">
        <v>757147783</v>
      </c>
      <c r="W23" s="106">
        <v>143279181</v>
      </c>
      <c r="X23" s="106">
        <f t="shared" si="8"/>
        <v>900426964</v>
      </c>
      <c r="Y23" s="40">
        <f t="shared" si="9"/>
        <v>0.24397605382036414</v>
      </c>
      <c r="Z23" s="76">
        <f t="shared" si="10"/>
        <v>2775670357</v>
      </c>
      <c r="AA23" s="77">
        <f t="shared" si="11"/>
        <v>223528181</v>
      </c>
      <c r="AB23" s="77">
        <f t="shared" si="12"/>
        <v>2999198538</v>
      </c>
      <c r="AC23" s="40">
        <f t="shared" si="13"/>
        <v>0.8126507236905063</v>
      </c>
      <c r="AD23" s="76">
        <v>675483196</v>
      </c>
      <c r="AE23" s="77">
        <v>36146843</v>
      </c>
      <c r="AF23" s="77">
        <f t="shared" si="14"/>
        <v>711630039</v>
      </c>
      <c r="AG23" s="40">
        <f t="shared" si="15"/>
        <v>0.9139642971109676</v>
      </c>
      <c r="AH23" s="40">
        <f t="shared" si="16"/>
        <v>0.26530207362424174</v>
      </c>
      <c r="AI23" s="12">
        <v>2684346466</v>
      </c>
      <c r="AJ23" s="12">
        <v>2684346466</v>
      </c>
      <c r="AK23" s="12">
        <v>2453396831</v>
      </c>
      <c r="AL23" s="12"/>
    </row>
    <row r="24" spans="1:38" s="13" customFormat="1" ht="12.75">
      <c r="A24" s="29" t="s">
        <v>97</v>
      </c>
      <c r="B24" s="59" t="s">
        <v>281</v>
      </c>
      <c r="C24" s="131" t="s">
        <v>282</v>
      </c>
      <c r="D24" s="76">
        <v>52514000</v>
      </c>
      <c r="E24" s="77">
        <v>13038000</v>
      </c>
      <c r="F24" s="78">
        <f t="shared" si="0"/>
        <v>65552000</v>
      </c>
      <c r="G24" s="76">
        <v>54010844</v>
      </c>
      <c r="H24" s="77">
        <v>13058000</v>
      </c>
      <c r="I24" s="79">
        <f t="shared" si="1"/>
        <v>67068844</v>
      </c>
      <c r="J24" s="76">
        <v>20811085</v>
      </c>
      <c r="K24" s="77">
        <v>1373174</v>
      </c>
      <c r="L24" s="77">
        <f t="shared" si="2"/>
        <v>22184259</v>
      </c>
      <c r="M24" s="40">
        <f t="shared" si="3"/>
        <v>0.33842230595557726</v>
      </c>
      <c r="N24" s="104">
        <v>12341995</v>
      </c>
      <c r="O24" s="105">
        <v>233932</v>
      </c>
      <c r="P24" s="106">
        <f t="shared" si="4"/>
        <v>12575927</v>
      </c>
      <c r="Q24" s="40">
        <f t="shared" si="5"/>
        <v>0.1918465798144984</v>
      </c>
      <c r="R24" s="104">
        <v>16297690</v>
      </c>
      <c r="S24" s="106">
        <v>3463994</v>
      </c>
      <c r="T24" s="106">
        <f t="shared" si="6"/>
        <v>19761684</v>
      </c>
      <c r="U24" s="40">
        <f t="shared" si="7"/>
        <v>0.29464775030265916</v>
      </c>
      <c r="V24" s="104">
        <v>2862266</v>
      </c>
      <c r="W24" s="106">
        <v>6491229</v>
      </c>
      <c r="X24" s="106">
        <f t="shared" si="8"/>
        <v>9353495</v>
      </c>
      <c r="Y24" s="40">
        <f t="shared" si="9"/>
        <v>0.1394611035788838</v>
      </c>
      <c r="Z24" s="76">
        <f t="shared" si="10"/>
        <v>52313036</v>
      </c>
      <c r="AA24" s="77">
        <f t="shared" si="11"/>
        <v>11562329</v>
      </c>
      <c r="AB24" s="77">
        <f t="shared" si="12"/>
        <v>63875365</v>
      </c>
      <c r="AC24" s="40">
        <f t="shared" si="13"/>
        <v>0.9523850597454758</v>
      </c>
      <c r="AD24" s="76">
        <v>1963814</v>
      </c>
      <c r="AE24" s="77">
        <v>5024463</v>
      </c>
      <c r="AF24" s="77">
        <f t="shared" si="14"/>
        <v>6988277</v>
      </c>
      <c r="AG24" s="40">
        <f t="shared" si="15"/>
        <v>0.908858989933053</v>
      </c>
      <c r="AH24" s="40">
        <f t="shared" si="16"/>
        <v>0.3384551013075183</v>
      </c>
      <c r="AI24" s="12">
        <v>51200990</v>
      </c>
      <c r="AJ24" s="12">
        <v>52190600</v>
      </c>
      <c r="AK24" s="12">
        <v>47433896</v>
      </c>
      <c r="AL24" s="12"/>
    </row>
    <row r="25" spans="1:38" s="13" customFormat="1" ht="12.75">
      <c r="A25" s="29" t="s">
        <v>97</v>
      </c>
      <c r="B25" s="59" t="s">
        <v>283</v>
      </c>
      <c r="C25" s="131" t="s">
        <v>284</v>
      </c>
      <c r="D25" s="76">
        <v>66948870</v>
      </c>
      <c r="E25" s="77">
        <v>21592000</v>
      </c>
      <c r="F25" s="78">
        <f t="shared" si="0"/>
        <v>88540870</v>
      </c>
      <c r="G25" s="76">
        <v>63786935</v>
      </c>
      <c r="H25" s="77">
        <v>24179470</v>
      </c>
      <c r="I25" s="79">
        <f t="shared" si="1"/>
        <v>87966405</v>
      </c>
      <c r="J25" s="76">
        <v>17265911</v>
      </c>
      <c r="K25" s="77">
        <v>1003514</v>
      </c>
      <c r="L25" s="77">
        <f t="shared" si="2"/>
        <v>18269425</v>
      </c>
      <c r="M25" s="40">
        <f t="shared" si="3"/>
        <v>0.2063388918586411</v>
      </c>
      <c r="N25" s="104">
        <v>14886095</v>
      </c>
      <c r="O25" s="105">
        <v>4910652</v>
      </c>
      <c r="P25" s="106">
        <f t="shared" si="4"/>
        <v>19796747</v>
      </c>
      <c r="Q25" s="40">
        <f t="shared" si="5"/>
        <v>0.2235888014201803</v>
      </c>
      <c r="R25" s="104">
        <v>11177891</v>
      </c>
      <c r="S25" s="106">
        <v>1098360</v>
      </c>
      <c r="T25" s="106">
        <f t="shared" si="6"/>
        <v>12276251</v>
      </c>
      <c r="U25" s="40">
        <f t="shared" si="7"/>
        <v>0.13955612941099502</v>
      </c>
      <c r="V25" s="104">
        <v>9511739</v>
      </c>
      <c r="W25" s="106">
        <v>7388362</v>
      </c>
      <c r="X25" s="106">
        <f t="shared" si="8"/>
        <v>16900101</v>
      </c>
      <c r="Y25" s="40">
        <f t="shared" si="9"/>
        <v>0.19211994624538767</v>
      </c>
      <c r="Z25" s="76">
        <f t="shared" si="10"/>
        <v>52841636</v>
      </c>
      <c r="AA25" s="77">
        <f t="shared" si="11"/>
        <v>14400888</v>
      </c>
      <c r="AB25" s="77">
        <f t="shared" si="12"/>
        <v>67242524</v>
      </c>
      <c r="AC25" s="40">
        <f t="shared" si="13"/>
        <v>0.7644114136527462</v>
      </c>
      <c r="AD25" s="76">
        <v>6888945</v>
      </c>
      <c r="AE25" s="77">
        <v>4429993</v>
      </c>
      <c r="AF25" s="77">
        <f t="shared" si="14"/>
        <v>11318938</v>
      </c>
      <c r="AG25" s="40">
        <f t="shared" si="15"/>
        <v>0.8871780191231234</v>
      </c>
      <c r="AH25" s="40">
        <f t="shared" si="16"/>
        <v>0.49308185979992114</v>
      </c>
      <c r="AI25" s="12">
        <v>84134505</v>
      </c>
      <c r="AJ25" s="12">
        <v>90386385</v>
      </c>
      <c r="AK25" s="12">
        <v>80188814</v>
      </c>
      <c r="AL25" s="12"/>
    </row>
    <row r="26" spans="1:38" s="13" customFormat="1" ht="12.75">
      <c r="A26" s="29" t="s">
        <v>116</v>
      </c>
      <c r="B26" s="59" t="s">
        <v>285</v>
      </c>
      <c r="C26" s="131" t="s">
        <v>286</v>
      </c>
      <c r="D26" s="76">
        <v>498467448</v>
      </c>
      <c r="E26" s="77">
        <v>101771669</v>
      </c>
      <c r="F26" s="78">
        <f t="shared" si="0"/>
        <v>600239117</v>
      </c>
      <c r="G26" s="76">
        <v>498466836</v>
      </c>
      <c r="H26" s="77">
        <v>121771669</v>
      </c>
      <c r="I26" s="79">
        <f t="shared" si="1"/>
        <v>620238505</v>
      </c>
      <c r="J26" s="76">
        <v>138783005</v>
      </c>
      <c r="K26" s="77">
        <v>5338777</v>
      </c>
      <c r="L26" s="77">
        <f t="shared" si="2"/>
        <v>144121782</v>
      </c>
      <c r="M26" s="40">
        <f t="shared" si="3"/>
        <v>0.2401072804457028</v>
      </c>
      <c r="N26" s="104">
        <v>122392874</v>
      </c>
      <c r="O26" s="105">
        <v>22038587</v>
      </c>
      <c r="P26" s="106">
        <f t="shared" si="4"/>
        <v>144431461</v>
      </c>
      <c r="Q26" s="40">
        <f t="shared" si="5"/>
        <v>0.2406232065012184</v>
      </c>
      <c r="R26" s="104">
        <v>8136913</v>
      </c>
      <c r="S26" s="106">
        <v>18385664</v>
      </c>
      <c r="T26" s="106">
        <f t="shared" si="6"/>
        <v>26522577</v>
      </c>
      <c r="U26" s="40">
        <f t="shared" si="7"/>
        <v>0.04276190011776196</v>
      </c>
      <c r="V26" s="104">
        <v>172546021</v>
      </c>
      <c r="W26" s="106">
        <v>46609560</v>
      </c>
      <c r="X26" s="106">
        <f t="shared" si="8"/>
        <v>219155581</v>
      </c>
      <c r="Y26" s="40">
        <f t="shared" si="9"/>
        <v>0.35334081846466464</v>
      </c>
      <c r="Z26" s="76">
        <f t="shared" si="10"/>
        <v>441858813</v>
      </c>
      <c r="AA26" s="77">
        <f t="shared" si="11"/>
        <v>92372588</v>
      </c>
      <c r="AB26" s="77">
        <f t="shared" si="12"/>
        <v>534231401</v>
      </c>
      <c r="AC26" s="40">
        <f t="shared" si="13"/>
        <v>0.8613322080027908</v>
      </c>
      <c r="AD26" s="76">
        <v>9353755</v>
      </c>
      <c r="AE26" s="77">
        <v>0</v>
      </c>
      <c r="AF26" s="77">
        <f t="shared" si="14"/>
        <v>9353755</v>
      </c>
      <c r="AG26" s="40">
        <f t="shared" si="15"/>
        <v>0.665595154978185</v>
      </c>
      <c r="AH26" s="40">
        <f t="shared" si="16"/>
        <v>22.429690108411005</v>
      </c>
      <c r="AI26" s="12">
        <v>522068776</v>
      </c>
      <c r="AJ26" s="12">
        <v>548937549</v>
      </c>
      <c r="AK26" s="12">
        <v>365370173</v>
      </c>
      <c r="AL26" s="12"/>
    </row>
    <row r="27" spans="1:38" s="55" customFormat="1" ht="12.75">
      <c r="A27" s="60"/>
      <c r="B27" s="61" t="s">
        <v>287</v>
      </c>
      <c r="C27" s="135"/>
      <c r="D27" s="80">
        <f>SUM(D19:D26)</f>
        <v>4442663615</v>
      </c>
      <c r="E27" s="81">
        <f>SUM(E19:E26)</f>
        <v>629512624</v>
      </c>
      <c r="F27" s="89">
        <f t="shared" si="0"/>
        <v>5072176239</v>
      </c>
      <c r="G27" s="80">
        <f>SUM(G19:G26)</f>
        <v>4452048748</v>
      </c>
      <c r="H27" s="81">
        <f>SUM(H19:H26)</f>
        <v>595812726</v>
      </c>
      <c r="I27" s="82">
        <f t="shared" si="1"/>
        <v>5047861474</v>
      </c>
      <c r="J27" s="80">
        <f>SUM(J19:J26)</f>
        <v>1018647170</v>
      </c>
      <c r="K27" s="81">
        <f>SUM(K19:K26)</f>
        <v>30800462</v>
      </c>
      <c r="L27" s="81">
        <f t="shared" si="2"/>
        <v>1049447632</v>
      </c>
      <c r="M27" s="44">
        <f t="shared" si="3"/>
        <v>0.20690283273889215</v>
      </c>
      <c r="N27" s="110">
        <f>SUM(N19:N26)</f>
        <v>968859281</v>
      </c>
      <c r="O27" s="111">
        <f>SUM(O19:O26)</f>
        <v>73485068</v>
      </c>
      <c r="P27" s="112">
        <f t="shared" si="4"/>
        <v>1042344349</v>
      </c>
      <c r="Q27" s="44">
        <f t="shared" si="5"/>
        <v>0.20550239185015037</v>
      </c>
      <c r="R27" s="110">
        <f>SUM(R19:R26)</f>
        <v>760055793</v>
      </c>
      <c r="S27" s="112">
        <f>SUM(S19:S26)</f>
        <v>63234289</v>
      </c>
      <c r="T27" s="112">
        <f t="shared" si="6"/>
        <v>823290082</v>
      </c>
      <c r="U27" s="44">
        <f t="shared" si="7"/>
        <v>0.16309680569494964</v>
      </c>
      <c r="V27" s="110">
        <f>SUM(V19:V26)</f>
        <v>1003643324</v>
      </c>
      <c r="W27" s="112">
        <f>SUM(W19:W26)</f>
        <v>220481732</v>
      </c>
      <c r="X27" s="112">
        <f t="shared" si="8"/>
        <v>1224125056</v>
      </c>
      <c r="Y27" s="44">
        <f t="shared" si="9"/>
        <v>0.24250369434761554</v>
      </c>
      <c r="Z27" s="80">
        <f t="shared" si="10"/>
        <v>3751205568</v>
      </c>
      <c r="AA27" s="81">
        <f t="shared" si="11"/>
        <v>388001551</v>
      </c>
      <c r="AB27" s="81">
        <f t="shared" si="12"/>
        <v>4139207119</v>
      </c>
      <c r="AC27" s="44">
        <f t="shared" si="13"/>
        <v>0.8199922165692933</v>
      </c>
      <c r="AD27" s="80">
        <f>SUM(AD19:AD26)</f>
        <v>752401068</v>
      </c>
      <c r="AE27" s="81">
        <f>SUM(AE19:AE26)</f>
        <v>62672261</v>
      </c>
      <c r="AF27" s="81">
        <f t="shared" si="14"/>
        <v>815073329</v>
      </c>
      <c r="AG27" s="44">
        <f t="shared" si="15"/>
        <v>0.8541389708284658</v>
      </c>
      <c r="AH27" s="44">
        <f t="shared" si="16"/>
        <v>0.5018588051480704</v>
      </c>
      <c r="AI27" s="62">
        <f>SUM(AI19:AI26)</f>
        <v>3825345320</v>
      </c>
      <c r="AJ27" s="62">
        <f>SUM(AJ19:AJ26)</f>
        <v>3898942447</v>
      </c>
      <c r="AK27" s="62">
        <f>SUM(AK19:AK26)</f>
        <v>3330238689</v>
      </c>
      <c r="AL27" s="62"/>
    </row>
    <row r="28" spans="1:38" s="13" customFormat="1" ht="12.75">
      <c r="A28" s="29" t="s">
        <v>97</v>
      </c>
      <c r="B28" s="59" t="s">
        <v>288</v>
      </c>
      <c r="C28" s="131" t="s">
        <v>289</v>
      </c>
      <c r="D28" s="76">
        <v>553664632</v>
      </c>
      <c r="E28" s="77">
        <v>74119330</v>
      </c>
      <c r="F28" s="78">
        <f t="shared" si="0"/>
        <v>627783962</v>
      </c>
      <c r="G28" s="76">
        <v>579949302</v>
      </c>
      <c r="H28" s="77">
        <v>94941868</v>
      </c>
      <c r="I28" s="79">
        <f t="shared" si="1"/>
        <v>674891170</v>
      </c>
      <c r="J28" s="76">
        <v>207613695</v>
      </c>
      <c r="K28" s="77">
        <v>19823760</v>
      </c>
      <c r="L28" s="77">
        <f t="shared" si="2"/>
        <v>227437455</v>
      </c>
      <c r="M28" s="40">
        <f t="shared" si="3"/>
        <v>0.36228618245586847</v>
      </c>
      <c r="N28" s="104">
        <v>82736983</v>
      </c>
      <c r="O28" s="105">
        <v>11106433</v>
      </c>
      <c r="P28" s="106">
        <f t="shared" si="4"/>
        <v>93843416</v>
      </c>
      <c r="Q28" s="40">
        <f t="shared" si="5"/>
        <v>0.1494836148745068</v>
      </c>
      <c r="R28" s="104">
        <v>81409253</v>
      </c>
      <c r="S28" s="106">
        <v>13966281</v>
      </c>
      <c r="T28" s="106">
        <f t="shared" si="6"/>
        <v>95375534</v>
      </c>
      <c r="U28" s="40">
        <f t="shared" si="7"/>
        <v>0.14131987235808702</v>
      </c>
      <c r="V28" s="104">
        <v>57045488</v>
      </c>
      <c r="W28" s="106">
        <v>48355309</v>
      </c>
      <c r="X28" s="106">
        <f t="shared" si="8"/>
        <v>105400797</v>
      </c>
      <c r="Y28" s="40">
        <f t="shared" si="9"/>
        <v>0.1561745088471079</v>
      </c>
      <c r="Z28" s="76">
        <f t="shared" si="10"/>
        <v>428805419</v>
      </c>
      <c r="AA28" s="77">
        <f t="shared" si="11"/>
        <v>93251783</v>
      </c>
      <c r="AB28" s="77">
        <f t="shared" si="12"/>
        <v>522057202</v>
      </c>
      <c r="AC28" s="40">
        <f t="shared" si="13"/>
        <v>0.7735427950553865</v>
      </c>
      <c r="AD28" s="76">
        <v>59735351</v>
      </c>
      <c r="AE28" s="77">
        <v>25201249</v>
      </c>
      <c r="AF28" s="77">
        <f t="shared" si="14"/>
        <v>84936600</v>
      </c>
      <c r="AG28" s="40">
        <f t="shared" si="15"/>
        <v>0.8169125349869863</v>
      </c>
      <c r="AH28" s="40">
        <f t="shared" si="16"/>
        <v>0.24093496796434044</v>
      </c>
      <c r="AI28" s="12">
        <v>545170576</v>
      </c>
      <c r="AJ28" s="12">
        <v>593156260</v>
      </c>
      <c r="AK28" s="12">
        <v>484556784</v>
      </c>
      <c r="AL28" s="12"/>
    </row>
    <row r="29" spans="1:38" s="13" customFormat="1" ht="12.75">
      <c r="A29" s="29" t="s">
        <v>97</v>
      </c>
      <c r="B29" s="59" t="s">
        <v>290</v>
      </c>
      <c r="C29" s="131" t="s">
        <v>291</v>
      </c>
      <c r="D29" s="76">
        <v>79665000</v>
      </c>
      <c r="E29" s="77">
        <v>16770000</v>
      </c>
      <c r="F29" s="78">
        <f t="shared" si="0"/>
        <v>96435000</v>
      </c>
      <c r="G29" s="76">
        <v>85024084</v>
      </c>
      <c r="H29" s="77">
        <v>0</v>
      </c>
      <c r="I29" s="79">
        <f t="shared" si="1"/>
        <v>85024084</v>
      </c>
      <c r="J29" s="76">
        <v>27825198</v>
      </c>
      <c r="K29" s="77">
        <v>0</v>
      </c>
      <c r="L29" s="77">
        <f t="shared" si="2"/>
        <v>27825198</v>
      </c>
      <c r="M29" s="40">
        <f t="shared" si="3"/>
        <v>0.28853837299735574</v>
      </c>
      <c r="N29" s="104">
        <v>34078952</v>
      </c>
      <c r="O29" s="105">
        <v>0</v>
      </c>
      <c r="P29" s="106">
        <f t="shared" si="4"/>
        <v>34078952</v>
      </c>
      <c r="Q29" s="40">
        <f t="shared" si="5"/>
        <v>0.35338779488774824</v>
      </c>
      <c r="R29" s="104">
        <v>27199600</v>
      </c>
      <c r="S29" s="106">
        <v>0</v>
      </c>
      <c r="T29" s="106">
        <f t="shared" si="6"/>
        <v>27199600</v>
      </c>
      <c r="U29" s="40">
        <f t="shared" si="7"/>
        <v>0.3199046519572031</v>
      </c>
      <c r="V29" s="104">
        <v>3665658</v>
      </c>
      <c r="W29" s="106">
        <v>0</v>
      </c>
      <c r="X29" s="106">
        <f t="shared" si="8"/>
        <v>3665658</v>
      </c>
      <c r="Y29" s="40">
        <f t="shared" si="9"/>
        <v>0.04311317249827708</v>
      </c>
      <c r="Z29" s="76">
        <f t="shared" si="10"/>
        <v>92769408</v>
      </c>
      <c r="AA29" s="77">
        <f t="shared" si="11"/>
        <v>0</v>
      </c>
      <c r="AB29" s="77">
        <f t="shared" si="12"/>
        <v>92769408</v>
      </c>
      <c r="AC29" s="40">
        <f t="shared" si="13"/>
        <v>1.0910956476755456</v>
      </c>
      <c r="AD29" s="76">
        <v>5291444</v>
      </c>
      <c r="AE29" s="77">
        <v>0</v>
      </c>
      <c r="AF29" s="77">
        <f t="shared" si="14"/>
        <v>5291444</v>
      </c>
      <c r="AG29" s="40">
        <f t="shared" si="15"/>
        <v>2.093710771276371</v>
      </c>
      <c r="AH29" s="40">
        <f t="shared" si="16"/>
        <v>-0.30724807821834643</v>
      </c>
      <c r="AI29" s="12">
        <v>61348097</v>
      </c>
      <c r="AJ29" s="12">
        <v>62067881</v>
      </c>
      <c r="AK29" s="12">
        <v>129952191</v>
      </c>
      <c r="AL29" s="12"/>
    </row>
    <row r="30" spans="1:38" s="13" customFormat="1" ht="12.75">
      <c r="A30" s="29" t="s">
        <v>97</v>
      </c>
      <c r="B30" s="59" t="s">
        <v>292</v>
      </c>
      <c r="C30" s="131" t="s">
        <v>293</v>
      </c>
      <c r="D30" s="76">
        <v>275514000</v>
      </c>
      <c r="E30" s="77">
        <v>47352175</v>
      </c>
      <c r="F30" s="79">
        <f t="shared" si="0"/>
        <v>322866175</v>
      </c>
      <c r="G30" s="76">
        <v>256696000</v>
      </c>
      <c r="H30" s="77">
        <v>39111175</v>
      </c>
      <c r="I30" s="79">
        <f t="shared" si="1"/>
        <v>295807175</v>
      </c>
      <c r="J30" s="76">
        <v>60470474</v>
      </c>
      <c r="K30" s="77">
        <v>4336373</v>
      </c>
      <c r="L30" s="77">
        <f t="shared" si="2"/>
        <v>64806847</v>
      </c>
      <c r="M30" s="40">
        <f t="shared" si="3"/>
        <v>0.20072355674917014</v>
      </c>
      <c r="N30" s="104">
        <v>62818148</v>
      </c>
      <c r="O30" s="105">
        <v>3866760</v>
      </c>
      <c r="P30" s="106">
        <f t="shared" si="4"/>
        <v>66684908</v>
      </c>
      <c r="Q30" s="40">
        <f t="shared" si="5"/>
        <v>0.20654039711654526</v>
      </c>
      <c r="R30" s="104">
        <v>43633559</v>
      </c>
      <c r="S30" s="106">
        <v>4018771</v>
      </c>
      <c r="T30" s="106">
        <f t="shared" si="6"/>
        <v>47652330</v>
      </c>
      <c r="U30" s="40">
        <f t="shared" si="7"/>
        <v>0.16109254280258753</v>
      </c>
      <c r="V30" s="104">
        <v>60169169</v>
      </c>
      <c r="W30" s="106">
        <v>12790459</v>
      </c>
      <c r="X30" s="106">
        <f t="shared" si="8"/>
        <v>72959628</v>
      </c>
      <c r="Y30" s="40">
        <f t="shared" si="9"/>
        <v>0.2466459037039923</v>
      </c>
      <c r="Z30" s="76">
        <f t="shared" si="10"/>
        <v>227091350</v>
      </c>
      <c r="AA30" s="77">
        <f t="shared" si="11"/>
        <v>25012363</v>
      </c>
      <c r="AB30" s="77">
        <f t="shared" si="12"/>
        <v>252103713</v>
      </c>
      <c r="AC30" s="40">
        <f t="shared" si="13"/>
        <v>0.8522569237882752</v>
      </c>
      <c r="AD30" s="76">
        <v>50823112</v>
      </c>
      <c r="AE30" s="77">
        <v>11642997</v>
      </c>
      <c r="AF30" s="77">
        <f t="shared" si="14"/>
        <v>62466109</v>
      </c>
      <c r="AG30" s="40">
        <f t="shared" si="15"/>
        <v>0.9767431720606726</v>
      </c>
      <c r="AH30" s="40">
        <f t="shared" si="16"/>
        <v>0.16798739617349945</v>
      </c>
      <c r="AI30" s="12">
        <v>284857481</v>
      </c>
      <c r="AJ30" s="12">
        <v>264831000</v>
      </c>
      <c r="AK30" s="12">
        <v>258671871</v>
      </c>
      <c r="AL30" s="12"/>
    </row>
    <row r="31" spans="1:38" s="13" customFormat="1" ht="12.75">
      <c r="A31" s="29" t="s">
        <v>97</v>
      </c>
      <c r="B31" s="59" t="s">
        <v>294</v>
      </c>
      <c r="C31" s="131" t="s">
        <v>295</v>
      </c>
      <c r="D31" s="76">
        <v>150132915</v>
      </c>
      <c r="E31" s="77">
        <v>24893000</v>
      </c>
      <c r="F31" s="78">
        <f t="shared" si="0"/>
        <v>175025915</v>
      </c>
      <c r="G31" s="76">
        <v>113167079</v>
      </c>
      <c r="H31" s="77">
        <v>31443000</v>
      </c>
      <c r="I31" s="79">
        <f t="shared" si="1"/>
        <v>144610079</v>
      </c>
      <c r="J31" s="76">
        <v>34976309</v>
      </c>
      <c r="K31" s="77">
        <v>5545438</v>
      </c>
      <c r="L31" s="77">
        <f t="shared" si="2"/>
        <v>40521747</v>
      </c>
      <c r="M31" s="40">
        <f t="shared" si="3"/>
        <v>0.23151855540935182</v>
      </c>
      <c r="N31" s="104">
        <v>27701043</v>
      </c>
      <c r="O31" s="105">
        <v>4005477</v>
      </c>
      <c r="P31" s="106">
        <f t="shared" si="4"/>
        <v>31706520</v>
      </c>
      <c r="Q31" s="40">
        <f t="shared" si="5"/>
        <v>0.18115328807165498</v>
      </c>
      <c r="R31" s="104">
        <v>35388458</v>
      </c>
      <c r="S31" s="106">
        <v>4815069</v>
      </c>
      <c r="T31" s="106">
        <f t="shared" si="6"/>
        <v>40203527</v>
      </c>
      <c r="U31" s="40">
        <f t="shared" si="7"/>
        <v>0.27801331192136336</v>
      </c>
      <c r="V31" s="104">
        <v>5203980</v>
      </c>
      <c r="W31" s="106">
        <v>7887072</v>
      </c>
      <c r="X31" s="106">
        <f t="shared" si="8"/>
        <v>13091052</v>
      </c>
      <c r="Y31" s="40">
        <f t="shared" si="9"/>
        <v>0.09052655313188786</v>
      </c>
      <c r="Z31" s="76">
        <f t="shared" si="10"/>
        <v>103269790</v>
      </c>
      <c r="AA31" s="77">
        <f t="shared" si="11"/>
        <v>22253056</v>
      </c>
      <c r="AB31" s="77">
        <f t="shared" si="12"/>
        <v>125522846</v>
      </c>
      <c r="AC31" s="40">
        <f t="shared" si="13"/>
        <v>0.8680089719057549</v>
      </c>
      <c r="AD31" s="76">
        <v>3456570</v>
      </c>
      <c r="AE31" s="77">
        <v>3981582</v>
      </c>
      <c r="AF31" s="77">
        <f t="shared" si="14"/>
        <v>7438152</v>
      </c>
      <c r="AG31" s="40">
        <f t="shared" si="15"/>
        <v>0.5718097883101361</v>
      </c>
      <c r="AH31" s="40">
        <f t="shared" si="16"/>
        <v>0.7599871581005604</v>
      </c>
      <c r="AI31" s="12">
        <v>38874589</v>
      </c>
      <c r="AJ31" s="12">
        <v>152227931</v>
      </c>
      <c r="AK31" s="12">
        <v>87045421</v>
      </c>
      <c r="AL31" s="12"/>
    </row>
    <row r="32" spans="1:38" s="13" customFormat="1" ht="12.75">
      <c r="A32" s="29" t="s">
        <v>97</v>
      </c>
      <c r="B32" s="59" t="s">
        <v>296</v>
      </c>
      <c r="C32" s="131" t="s">
        <v>297</v>
      </c>
      <c r="D32" s="76">
        <v>63697201</v>
      </c>
      <c r="E32" s="77">
        <v>45531000</v>
      </c>
      <c r="F32" s="78">
        <f t="shared" si="0"/>
        <v>109228201</v>
      </c>
      <c r="G32" s="76">
        <v>66713000</v>
      </c>
      <c r="H32" s="77">
        <v>35531000</v>
      </c>
      <c r="I32" s="79">
        <f t="shared" si="1"/>
        <v>102244000</v>
      </c>
      <c r="J32" s="76">
        <v>30080339</v>
      </c>
      <c r="K32" s="77">
        <v>28154000</v>
      </c>
      <c r="L32" s="77">
        <f t="shared" si="2"/>
        <v>58234339</v>
      </c>
      <c r="M32" s="40">
        <f t="shared" si="3"/>
        <v>0.5331438077974021</v>
      </c>
      <c r="N32" s="104">
        <v>13242938</v>
      </c>
      <c r="O32" s="105">
        <v>1500000</v>
      </c>
      <c r="P32" s="106">
        <f t="shared" si="4"/>
        <v>14742938</v>
      </c>
      <c r="Q32" s="40">
        <f t="shared" si="5"/>
        <v>0.13497373265352966</v>
      </c>
      <c r="R32" s="104">
        <v>36036496</v>
      </c>
      <c r="S32" s="106">
        <v>0</v>
      </c>
      <c r="T32" s="106">
        <f t="shared" si="6"/>
        <v>36036496</v>
      </c>
      <c r="U32" s="40">
        <f t="shared" si="7"/>
        <v>0.35245585071006613</v>
      </c>
      <c r="V32" s="104">
        <v>2986513</v>
      </c>
      <c r="W32" s="106">
        <v>0</v>
      </c>
      <c r="X32" s="106">
        <f t="shared" si="8"/>
        <v>2986513</v>
      </c>
      <c r="Y32" s="40">
        <f t="shared" si="9"/>
        <v>0.029209665114823365</v>
      </c>
      <c r="Z32" s="76">
        <f t="shared" si="10"/>
        <v>82346286</v>
      </c>
      <c r="AA32" s="77">
        <f t="shared" si="11"/>
        <v>29654000</v>
      </c>
      <c r="AB32" s="77">
        <f t="shared" si="12"/>
        <v>112000286</v>
      </c>
      <c r="AC32" s="40">
        <f t="shared" si="13"/>
        <v>1.095421599311451</v>
      </c>
      <c r="AD32" s="76">
        <v>1785836</v>
      </c>
      <c r="AE32" s="77">
        <v>511459</v>
      </c>
      <c r="AF32" s="77">
        <f t="shared" si="14"/>
        <v>2297295</v>
      </c>
      <c r="AG32" s="40">
        <f t="shared" si="15"/>
        <v>1.2718101259428298</v>
      </c>
      <c r="AH32" s="40">
        <f t="shared" si="16"/>
        <v>0.3000128411893117</v>
      </c>
      <c r="AI32" s="12">
        <v>69308658</v>
      </c>
      <c r="AJ32" s="12">
        <v>71897384</v>
      </c>
      <c r="AK32" s="12">
        <v>91439821</v>
      </c>
      <c r="AL32" s="12"/>
    </row>
    <row r="33" spans="1:38" s="13" customFormat="1" ht="12.75">
      <c r="A33" s="29" t="s">
        <v>116</v>
      </c>
      <c r="B33" s="59" t="s">
        <v>298</v>
      </c>
      <c r="C33" s="131" t="s">
        <v>299</v>
      </c>
      <c r="D33" s="76">
        <v>368366400</v>
      </c>
      <c r="E33" s="77">
        <v>171697130</v>
      </c>
      <c r="F33" s="78">
        <f t="shared" si="0"/>
        <v>540063530</v>
      </c>
      <c r="G33" s="76">
        <v>529612904</v>
      </c>
      <c r="H33" s="77">
        <v>175233000</v>
      </c>
      <c r="I33" s="79">
        <f t="shared" si="1"/>
        <v>704845904</v>
      </c>
      <c r="J33" s="76">
        <v>166384008</v>
      </c>
      <c r="K33" s="77">
        <v>4678223</v>
      </c>
      <c r="L33" s="77">
        <f t="shared" si="2"/>
        <v>171062231</v>
      </c>
      <c r="M33" s="40">
        <f t="shared" si="3"/>
        <v>0.3167446448383582</v>
      </c>
      <c r="N33" s="104">
        <v>175479823</v>
      </c>
      <c r="O33" s="105">
        <v>20429219</v>
      </c>
      <c r="P33" s="106">
        <f t="shared" si="4"/>
        <v>195909042</v>
      </c>
      <c r="Q33" s="40">
        <f t="shared" si="5"/>
        <v>0.3627518451394042</v>
      </c>
      <c r="R33" s="104">
        <v>94207900</v>
      </c>
      <c r="S33" s="106">
        <v>31034589</v>
      </c>
      <c r="T33" s="106">
        <f t="shared" si="6"/>
        <v>125242489</v>
      </c>
      <c r="U33" s="40">
        <f t="shared" si="7"/>
        <v>0.17768775882678606</v>
      </c>
      <c r="V33" s="104">
        <v>6261064</v>
      </c>
      <c r="W33" s="106">
        <v>19363310</v>
      </c>
      <c r="X33" s="106">
        <f t="shared" si="8"/>
        <v>25624374</v>
      </c>
      <c r="Y33" s="40">
        <f t="shared" si="9"/>
        <v>0.036354576020917045</v>
      </c>
      <c r="Z33" s="76">
        <f t="shared" si="10"/>
        <v>442332795</v>
      </c>
      <c r="AA33" s="77">
        <f t="shared" si="11"/>
        <v>75505341</v>
      </c>
      <c r="AB33" s="77">
        <f t="shared" si="12"/>
        <v>517838136</v>
      </c>
      <c r="AC33" s="40">
        <f t="shared" si="13"/>
        <v>0.7346827626595671</v>
      </c>
      <c r="AD33" s="76">
        <v>41935517</v>
      </c>
      <c r="AE33" s="77">
        <v>40865747</v>
      </c>
      <c r="AF33" s="77">
        <f t="shared" si="14"/>
        <v>82801264</v>
      </c>
      <c r="AG33" s="40">
        <f t="shared" si="15"/>
        <v>1.108054701813831</v>
      </c>
      <c r="AH33" s="40">
        <f t="shared" si="16"/>
        <v>-0.6905316083097475</v>
      </c>
      <c r="AI33" s="12">
        <v>620786588</v>
      </c>
      <c r="AJ33" s="12">
        <v>490002472</v>
      </c>
      <c r="AK33" s="12">
        <v>542949543</v>
      </c>
      <c r="AL33" s="12"/>
    </row>
    <row r="34" spans="1:38" s="55" customFormat="1" ht="12.75">
      <c r="A34" s="60"/>
      <c r="B34" s="61" t="s">
        <v>300</v>
      </c>
      <c r="C34" s="135"/>
      <c r="D34" s="80">
        <f>SUM(D28:D33)</f>
        <v>1491040148</v>
      </c>
      <c r="E34" s="81">
        <f>SUM(E28:E33)</f>
        <v>380362635</v>
      </c>
      <c r="F34" s="89">
        <f t="shared" si="0"/>
        <v>1871402783</v>
      </c>
      <c r="G34" s="80">
        <f>SUM(G28:G33)</f>
        <v>1631162369</v>
      </c>
      <c r="H34" s="81">
        <f>SUM(H28:H33)</f>
        <v>376260043</v>
      </c>
      <c r="I34" s="82">
        <f t="shared" si="1"/>
        <v>2007422412</v>
      </c>
      <c r="J34" s="80">
        <f>SUM(J28:J33)</f>
        <v>527350023</v>
      </c>
      <c r="K34" s="81">
        <f>SUM(K28:K33)</f>
        <v>62537794</v>
      </c>
      <c r="L34" s="81">
        <f t="shared" si="2"/>
        <v>589887817</v>
      </c>
      <c r="M34" s="44">
        <f t="shared" si="3"/>
        <v>0.3152115740975683</v>
      </c>
      <c r="N34" s="110">
        <f>SUM(N28:N33)</f>
        <v>396057887</v>
      </c>
      <c r="O34" s="111">
        <f>SUM(O28:O33)</f>
        <v>40907889</v>
      </c>
      <c r="P34" s="112">
        <f t="shared" si="4"/>
        <v>436965776</v>
      </c>
      <c r="Q34" s="44">
        <f t="shared" si="5"/>
        <v>0.23349638034603692</v>
      </c>
      <c r="R34" s="110">
        <f>SUM(R28:R33)</f>
        <v>317875266</v>
      </c>
      <c r="S34" s="112">
        <f>SUM(S28:S33)</f>
        <v>53834710</v>
      </c>
      <c r="T34" s="112">
        <f t="shared" si="6"/>
        <v>371709976</v>
      </c>
      <c r="U34" s="44">
        <f t="shared" si="7"/>
        <v>0.1851677921786598</v>
      </c>
      <c r="V34" s="110">
        <f>SUM(V28:V33)</f>
        <v>135331872</v>
      </c>
      <c r="W34" s="112">
        <f>SUM(W28:W33)</f>
        <v>88396150</v>
      </c>
      <c r="X34" s="112">
        <f t="shared" si="8"/>
        <v>223728022</v>
      </c>
      <c r="Y34" s="44">
        <f t="shared" si="9"/>
        <v>0.11145039562306132</v>
      </c>
      <c r="Z34" s="80">
        <f t="shared" si="10"/>
        <v>1376615048</v>
      </c>
      <c r="AA34" s="81">
        <f t="shared" si="11"/>
        <v>245676543</v>
      </c>
      <c r="AB34" s="81">
        <f t="shared" si="12"/>
        <v>1622291591</v>
      </c>
      <c r="AC34" s="44">
        <f t="shared" si="13"/>
        <v>0.8081465970003328</v>
      </c>
      <c r="AD34" s="80">
        <f>SUM(AD28:AD33)</f>
        <v>163027830</v>
      </c>
      <c r="AE34" s="81">
        <f>SUM(AE28:AE33)</f>
        <v>82203034</v>
      </c>
      <c r="AF34" s="81">
        <f t="shared" si="14"/>
        <v>245230864</v>
      </c>
      <c r="AG34" s="44">
        <f t="shared" si="15"/>
        <v>0.9757877185460354</v>
      </c>
      <c r="AH34" s="44">
        <f t="shared" si="16"/>
        <v>-0.08768407715596516</v>
      </c>
      <c r="AI34" s="62">
        <f>SUM(AI28:AI33)</f>
        <v>1620345989</v>
      </c>
      <c r="AJ34" s="62">
        <f>SUM(AJ28:AJ33)</f>
        <v>1634182928</v>
      </c>
      <c r="AK34" s="62">
        <f>SUM(AK28:AK33)</f>
        <v>1594615631</v>
      </c>
      <c r="AL34" s="62"/>
    </row>
    <row r="35" spans="1:38" s="13" customFormat="1" ht="12.75">
      <c r="A35" s="29" t="s">
        <v>97</v>
      </c>
      <c r="B35" s="59" t="s">
        <v>301</v>
      </c>
      <c r="C35" s="131" t="s">
        <v>302</v>
      </c>
      <c r="D35" s="76">
        <v>194031000</v>
      </c>
      <c r="E35" s="77">
        <v>34858000</v>
      </c>
      <c r="F35" s="78">
        <f t="shared" si="0"/>
        <v>228889000</v>
      </c>
      <c r="G35" s="76">
        <v>189436666</v>
      </c>
      <c r="H35" s="77">
        <v>30309724</v>
      </c>
      <c r="I35" s="79">
        <f t="shared" si="1"/>
        <v>219746390</v>
      </c>
      <c r="J35" s="76">
        <v>58511519</v>
      </c>
      <c r="K35" s="77">
        <v>4784177</v>
      </c>
      <c r="L35" s="77">
        <f t="shared" si="2"/>
        <v>63295696</v>
      </c>
      <c r="M35" s="40">
        <f t="shared" si="3"/>
        <v>0.2765344599347282</v>
      </c>
      <c r="N35" s="104">
        <v>44882362</v>
      </c>
      <c r="O35" s="105">
        <v>4310689</v>
      </c>
      <c r="P35" s="106">
        <f t="shared" si="4"/>
        <v>49193051</v>
      </c>
      <c r="Q35" s="40">
        <f t="shared" si="5"/>
        <v>0.21492099227136297</v>
      </c>
      <c r="R35" s="104">
        <v>41970804</v>
      </c>
      <c r="S35" s="106">
        <v>2773551</v>
      </c>
      <c r="T35" s="106">
        <f t="shared" si="6"/>
        <v>44744355</v>
      </c>
      <c r="U35" s="40">
        <f t="shared" si="7"/>
        <v>0.20361815727666788</v>
      </c>
      <c r="V35" s="104">
        <v>35796934</v>
      </c>
      <c r="W35" s="106">
        <v>3463345</v>
      </c>
      <c r="X35" s="106">
        <f t="shared" si="8"/>
        <v>39260279</v>
      </c>
      <c r="Y35" s="40">
        <f t="shared" si="9"/>
        <v>0.17866177005228617</v>
      </c>
      <c r="Z35" s="76">
        <f t="shared" si="10"/>
        <v>181161619</v>
      </c>
      <c r="AA35" s="77">
        <f t="shared" si="11"/>
        <v>15331762</v>
      </c>
      <c r="AB35" s="77">
        <f t="shared" si="12"/>
        <v>196493381</v>
      </c>
      <c r="AC35" s="40">
        <f t="shared" si="13"/>
        <v>0.8941825210416426</v>
      </c>
      <c r="AD35" s="76">
        <v>34778009</v>
      </c>
      <c r="AE35" s="77">
        <v>6198281</v>
      </c>
      <c r="AF35" s="77">
        <f t="shared" si="14"/>
        <v>40976290</v>
      </c>
      <c r="AG35" s="40">
        <f t="shared" si="15"/>
        <v>0.9648062800675778</v>
      </c>
      <c r="AH35" s="40">
        <f t="shared" si="16"/>
        <v>-0.041878144653896165</v>
      </c>
      <c r="AI35" s="12">
        <v>177638000</v>
      </c>
      <c r="AJ35" s="12">
        <v>181193719</v>
      </c>
      <c r="AK35" s="12">
        <v>174816838</v>
      </c>
      <c r="AL35" s="12"/>
    </row>
    <row r="36" spans="1:38" s="13" customFormat="1" ht="12.75">
      <c r="A36" s="29" t="s">
        <v>97</v>
      </c>
      <c r="B36" s="59" t="s">
        <v>303</v>
      </c>
      <c r="C36" s="131" t="s">
        <v>304</v>
      </c>
      <c r="D36" s="76">
        <v>111625653</v>
      </c>
      <c r="E36" s="77">
        <v>25699000</v>
      </c>
      <c r="F36" s="78">
        <f t="shared" si="0"/>
        <v>137324653</v>
      </c>
      <c r="G36" s="76">
        <v>123502601</v>
      </c>
      <c r="H36" s="77">
        <v>25699000</v>
      </c>
      <c r="I36" s="79">
        <f t="shared" si="1"/>
        <v>149201601</v>
      </c>
      <c r="J36" s="76">
        <v>46521413</v>
      </c>
      <c r="K36" s="77">
        <v>5951663</v>
      </c>
      <c r="L36" s="77">
        <f t="shared" si="2"/>
        <v>52473076</v>
      </c>
      <c r="M36" s="40">
        <f t="shared" si="3"/>
        <v>0.3821096565960374</v>
      </c>
      <c r="N36" s="104">
        <v>10273428</v>
      </c>
      <c r="O36" s="105">
        <v>7400912</v>
      </c>
      <c r="P36" s="106">
        <f t="shared" si="4"/>
        <v>17674340</v>
      </c>
      <c r="Q36" s="40">
        <f t="shared" si="5"/>
        <v>0.12870478544009137</v>
      </c>
      <c r="R36" s="104">
        <v>28800353</v>
      </c>
      <c r="S36" s="106">
        <v>9438405</v>
      </c>
      <c r="T36" s="106">
        <f t="shared" si="6"/>
        <v>38238758</v>
      </c>
      <c r="U36" s="40">
        <f t="shared" si="7"/>
        <v>0.2562891935723934</v>
      </c>
      <c r="V36" s="104">
        <v>13157337</v>
      </c>
      <c r="W36" s="106">
        <v>9062060</v>
      </c>
      <c r="X36" s="106">
        <f t="shared" si="8"/>
        <v>22219397</v>
      </c>
      <c r="Y36" s="40">
        <f t="shared" si="9"/>
        <v>0.14892197436943053</v>
      </c>
      <c r="Z36" s="76">
        <f t="shared" si="10"/>
        <v>98752531</v>
      </c>
      <c r="AA36" s="77">
        <f t="shared" si="11"/>
        <v>31853040</v>
      </c>
      <c r="AB36" s="77">
        <f t="shared" si="12"/>
        <v>130605571</v>
      </c>
      <c r="AC36" s="40">
        <f t="shared" si="13"/>
        <v>0.8753630666469859</v>
      </c>
      <c r="AD36" s="76">
        <v>8040369</v>
      </c>
      <c r="AE36" s="77">
        <v>3050578</v>
      </c>
      <c r="AF36" s="77">
        <f t="shared" si="14"/>
        <v>11090947</v>
      </c>
      <c r="AG36" s="40">
        <f t="shared" si="15"/>
        <v>0.6898849839518947</v>
      </c>
      <c r="AH36" s="40">
        <f t="shared" si="16"/>
        <v>1.0033814064750288</v>
      </c>
      <c r="AI36" s="12">
        <v>83355199</v>
      </c>
      <c r="AJ36" s="12">
        <v>92032983</v>
      </c>
      <c r="AK36" s="12">
        <v>63492173</v>
      </c>
      <c r="AL36" s="12"/>
    </row>
    <row r="37" spans="1:38" s="13" customFormat="1" ht="12.75">
      <c r="A37" s="29" t="s">
        <v>97</v>
      </c>
      <c r="B37" s="59" t="s">
        <v>305</v>
      </c>
      <c r="C37" s="131" t="s">
        <v>306</v>
      </c>
      <c r="D37" s="76">
        <v>77321000</v>
      </c>
      <c r="E37" s="77">
        <v>26581000</v>
      </c>
      <c r="F37" s="78">
        <f t="shared" si="0"/>
        <v>103902000</v>
      </c>
      <c r="G37" s="76">
        <v>79162000</v>
      </c>
      <c r="H37" s="77">
        <v>26581000</v>
      </c>
      <c r="I37" s="79">
        <f t="shared" si="1"/>
        <v>105743000</v>
      </c>
      <c r="J37" s="76">
        <v>29400518</v>
      </c>
      <c r="K37" s="77">
        <v>6787996</v>
      </c>
      <c r="L37" s="77">
        <f t="shared" si="2"/>
        <v>36188514</v>
      </c>
      <c r="M37" s="40">
        <f t="shared" si="3"/>
        <v>0.34829468152682336</v>
      </c>
      <c r="N37" s="104">
        <v>112954</v>
      </c>
      <c r="O37" s="105">
        <v>4915878</v>
      </c>
      <c r="P37" s="106">
        <f t="shared" si="4"/>
        <v>5028832</v>
      </c>
      <c r="Q37" s="40">
        <f t="shared" si="5"/>
        <v>0.04839976131354545</v>
      </c>
      <c r="R37" s="104">
        <v>140506</v>
      </c>
      <c r="S37" s="106">
        <v>8743636</v>
      </c>
      <c r="T37" s="106">
        <f t="shared" si="6"/>
        <v>8884142</v>
      </c>
      <c r="U37" s="40">
        <f t="shared" si="7"/>
        <v>0.08401636042102077</v>
      </c>
      <c r="V37" s="104">
        <v>3966226</v>
      </c>
      <c r="W37" s="106">
        <v>25162877</v>
      </c>
      <c r="X37" s="106">
        <f t="shared" si="8"/>
        <v>29129103</v>
      </c>
      <c r="Y37" s="40">
        <f t="shared" si="9"/>
        <v>0.27547074510842323</v>
      </c>
      <c r="Z37" s="76">
        <f t="shared" si="10"/>
        <v>33620204</v>
      </c>
      <c r="AA37" s="77">
        <f t="shared" si="11"/>
        <v>45610387</v>
      </c>
      <c r="AB37" s="77">
        <f t="shared" si="12"/>
        <v>79230591</v>
      </c>
      <c r="AC37" s="40">
        <f t="shared" si="13"/>
        <v>0.7492750442109644</v>
      </c>
      <c r="AD37" s="76">
        <v>6982806</v>
      </c>
      <c r="AE37" s="77">
        <v>10335931</v>
      </c>
      <c r="AF37" s="77">
        <f t="shared" si="14"/>
        <v>17318737</v>
      </c>
      <c r="AG37" s="40">
        <f t="shared" si="15"/>
        <v>0.505196971497221</v>
      </c>
      <c r="AH37" s="40">
        <f t="shared" si="16"/>
        <v>0.681941529569968</v>
      </c>
      <c r="AI37" s="12">
        <v>75747000</v>
      </c>
      <c r="AJ37" s="12">
        <v>75747000</v>
      </c>
      <c r="AK37" s="12">
        <v>38267155</v>
      </c>
      <c r="AL37" s="12"/>
    </row>
    <row r="38" spans="1:38" s="13" customFormat="1" ht="12.75">
      <c r="A38" s="29" t="s">
        <v>97</v>
      </c>
      <c r="B38" s="59" t="s">
        <v>307</v>
      </c>
      <c r="C38" s="131" t="s">
        <v>308</v>
      </c>
      <c r="D38" s="76">
        <v>149356000</v>
      </c>
      <c r="E38" s="77">
        <v>45367000</v>
      </c>
      <c r="F38" s="78">
        <f t="shared" si="0"/>
        <v>194723000</v>
      </c>
      <c r="G38" s="76">
        <v>110942548</v>
      </c>
      <c r="H38" s="77">
        <v>45367000</v>
      </c>
      <c r="I38" s="79">
        <f t="shared" si="1"/>
        <v>156309548</v>
      </c>
      <c r="J38" s="76">
        <v>35227540</v>
      </c>
      <c r="K38" s="77">
        <v>2578594</v>
      </c>
      <c r="L38" s="77">
        <f t="shared" si="2"/>
        <v>37806134</v>
      </c>
      <c r="M38" s="40">
        <f t="shared" si="3"/>
        <v>0.19415340766113914</v>
      </c>
      <c r="N38" s="104">
        <v>33435146</v>
      </c>
      <c r="O38" s="105">
        <v>3162774</v>
      </c>
      <c r="P38" s="106">
        <f t="shared" si="4"/>
        <v>36597920</v>
      </c>
      <c r="Q38" s="40">
        <f t="shared" si="5"/>
        <v>0.1879486244562789</v>
      </c>
      <c r="R38" s="104">
        <v>32751377</v>
      </c>
      <c r="S38" s="106">
        <v>1773627</v>
      </c>
      <c r="T38" s="106">
        <f t="shared" si="6"/>
        <v>34525004</v>
      </c>
      <c r="U38" s="40">
        <f t="shared" si="7"/>
        <v>0.22087584822393574</v>
      </c>
      <c r="V38" s="104">
        <v>29047174</v>
      </c>
      <c r="W38" s="106">
        <v>4906602</v>
      </c>
      <c r="X38" s="106">
        <f t="shared" si="8"/>
        <v>33953776</v>
      </c>
      <c r="Y38" s="40">
        <f t="shared" si="9"/>
        <v>0.21722138176741448</v>
      </c>
      <c r="Z38" s="76">
        <f t="shared" si="10"/>
        <v>130461237</v>
      </c>
      <c r="AA38" s="77">
        <f t="shared" si="11"/>
        <v>12421597</v>
      </c>
      <c r="AB38" s="77">
        <f t="shared" si="12"/>
        <v>142882834</v>
      </c>
      <c r="AC38" s="40">
        <f t="shared" si="13"/>
        <v>0.9141017668351265</v>
      </c>
      <c r="AD38" s="76">
        <v>22096590</v>
      </c>
      <c r="AE38" s="77">
        <v>11297856</v>
      </c>
      <c r="AF38" s="77">
        <f t="shared" si="14"/>
        <v>33394446</v>
      </c>
      <c r="AG38" s="40">
        <f t="shared" si="15"/>
        <v>0.928986370950225</v>
      </c>
      <c r="AH38" s="40">
        <f t="shared" si="16"/>
        <v>0.016749192365700605</v>
      </c>
      <c r="AI38" s="12">
        <v>154012000</v>
      </c>
      <c r="AJ38" s="12">
        <v>136429614</v>
      </c>
      <c r="AK38" s="12">
        <v>126741252</v>
      </c>
      <c r="AL38" s="12"/>
    </row>
    <row r="39" spans="1:38" s="13" customFormat="1" ht="12.75">
      <c r="A39" s="29" t="s">
        <v>116</v>
      </c>
      <c r="B39" s="59" t="s">
        <v>309</v>
      </c>
      <c r="C39" s="131" t="s">
        <v>310</v>
      </c>
      <c r="D39" s="76">
        <v>346140000</v>
      </c>
      <c r="E39" s="77">
        <v>168886000</v>
      </c>
      <c r="F39" s="78">
        <f t="shared" si="0"/>
        <v>515026000</v>
      </c>
      <c r="G39" s="76">
        <v>273246354</v>
      </c>
      <c r="H39" s="77">
        <v>0</v>
      </c>
      <c r="I39" s="79">
        <f t="shared" si="1"/>
        <v>273246354</v>
      </c>
      <c r="J39" s="76">
        <v>93849816</v>
      </c>
      <c r="K39" s="77">
        <v>45954999</v>
      </c>
      <c r="L39" s="77">
        <f t="shared" si="2"/>
        <v>139804815</v>
      </c>
      <c r="M39" s="40">
        <f t="shared" si="3"/>
        <v>0.2714519558235895</v>
      </c>
      <c r="N39" s="104">
        <v>49729034</v>
      </c>
      <c r="O39" s="105">
        <v>70428160</v>
      </c>
      <c r="P39" s="106">
        <f t="shared" si="4"/>
        <v>120157194</v>
      </c>
      <c r="Q39" s="40">
        <f t="shared" si="5"/>
        <v>0.2333031613937937</v>
      </c>
      <c r="R39" s="104">
        <v>147954532</v>
      </c>
      <c r="S39" s="106">
        <v>83537869</v>
      </c>
      <c r="T39" s="106">
        <f t="shared" si="6"/>
        <v>231492401</v>
      </c>
      <c r="U39" s="40">
        <f t="shared" si="7"/>
        <v>0.8471930095725998</v>
      </c>
      <c r="V39" s="104">
        <v>75538903</v>
      </c>
      <c r="W39" s="106">
        <v>107867766</v>
      </c>
      <c r="X39" s="106">
        <f t="shared" si="8"/>
        <v>183406669</v>
      </c>
      <c r="Y39" s="40">
        <f t="shared" si="9"/>
        <v>0.6712136001639019</v>
      </c>
      <c r="Z39" s="76">
        <f t="shared" si="10"/>
        <v>367072285</v>
      </c>
      <c r="AA39" s="77">
        <f t="shared" si="11"/>
        <v>307788794</v>
      </c>
      <c r="AB39" s="77">
        <f t="shared" si="12"/>
        <v>674861079</v>
      </c>
      <c r="AC39" s="40">
        <f t="shared" si="13"/>
        <v>2.469789876866939</v>
      </c>
      <c r="AD39" s="76">
        <v>14432116</v>
      </c>
      <c r="AE39" s="77">
        <v>68329896</v>
      </c>
      <c r="AF39" s="77">
        <f t="shared" si="14"/>
        <v>82762012</v>
      </c>
      <c r="AG39" s="40">
        <f t="shared" si="15"/>
        <v>1.0474453508518493</v>
      </c>
      <c r="AH39" s="40">
        <f t="shared" si="16"/>
        <v>1.2160731061009007</v>
      </c>
      <c r="AI39" s="12">
        <v>326578000</v>
      </c>
      <c r="AJ39" s="12">
        <v>354374005</v>
      </c>
      <c r="AK39" s="12">
        <v>371187404</v>
      </c>
      <c r="AL39" s="12"/>
    </row>
    <row r="40" spans="1:38" s="55" customFormat="1" ht="12.75">
      <c r="A40" s="60"/>
      <c r="B40" s="61" t="s">
        <v>311</v>
      </c>
      <c r="C40" s="135"/>
      <c r="D40" s="80">
        <f>SUM(D35:D39)</f>
        <v>878473653</v>
      </c>
      <c r="E40" s="81">
        <f>SUM(E35:E39)</f>
        <v>301391000</v>
      </c>
      <c r="F40" s="82">
        <f t="shared" si="0"/>
        <v>1179864653</v>
      </c>
      <c r="G40" s="80">
        <f>SUM(G35:G39)</f>
        <v>776290169</v>
      </c>
      <c r="H40" s="81">
        <f>SUM(H35:H39)</f>
        <v>127956724</v>
      </c>
      <c r="I40" s="82">
        <f t="shared" si="1"/>
        <v>904246893</v>
      </c>
      <c r="J40" s="80">
        <f>SUM(J35:J39)</f>
        <v>263510806</v>
      </c>
      <c r="K40" s="81">
        <f>SUM(K35:K39)</f>
        <v>66057429</v>
      </c>
      <c r="L40" s="81">
        <f t="shared" si="2"/>
        <v>329568235</v>
      </c>
      <c r="M40" s="44">
        <f t="shared" si="3"/>
        <v>0.27932715346800036</v>
      </c>
      <c r="N40" s="110">
        <f>SUM(N35:N39)</f>
        <v>138432924</v>
      </c>
      <c r="O40" s="111">
        <f>SUM(O35:O39)</f>
        <v>90218413</v>
      </c>
      <c r="P40" s="112">
        <f t="shared" si="4"/>
        <v>228651337</v>
      </c>
      <c r="Q40" s="44">
        <f t="shared" si="5"/>
        <v>0.19379454789040113</v>
      </c>
      <c r="R40" s="110">
        <f>SUM(R35:R39)</f>
        <v>251617572</v>
      </c>
      <c r="S40" s="112">
        <f>SUM(S35:S39)</f>
        <v>106267088</v>
      </c>
      <c r="T40" s="112">
        <f t="shared" si="6"/>
        <v>357884660</v>
      </c>
      <c r="U40" s="44">
        <f t="shared" si="7"/>
        <v>0.39578201790957107</v>
      </c>
      <c r="V40" s="110">
        <f>SUM(V35:V39)</f>
        <v>157506574</v>
      </c>
      <c r="W40" s="112">
        <f>SUM(W35:W39)</f>
        <v>150462650</v>
      </c>
      <c r="X40" s="112">
        <f t="shared" si="8"/>
        <v>307969224</v>
      </c>
      <c r="Y40" s="44">
        <f t="shared" si="9"/>
        <v>0.3405809037156404</v>
      </c>
      <c r="Z40" s="80">
        <f t="shared" si="10"/>
        <v>811067876</v>
      </c>
      <c r="AA40" s="81">
        <f t="shared" si="11"/>
        <v>413005580</v>
      </c>
      <c r="AB40" s="81">
        <f t="shared" si="12"/>
        <v>1224073456</v>
      </c>
      <c r="AC40" s="44">
        <f t="shared" si="13"/>
        <v>1.3536938478593146</v>
      </c>
      <c r="AD40" s="80">
        <f>SUM(AD35:AD39)</f>
        <v>86329890</v>
      </c>
      <c r="AE40" s="81">
        <f>SUM(AE35:AE39)</f>
        <v>99212542</v>
      </c>
      <c r="AF40" s="81">
        <f t="shared" si="14"/>
        <v>185542432</v>
      </c>
      <c r="AG40" s="44">
        <f t="shared" si="15"/>
        <v>0.9222740393581074</v>
      </c>
      <c r="AH40" s="44">
        <f t="shared" si="16"/>
        <v>0.659831773682906</v>
      </c>
      <c r="AI40" s="62">
        <f>SUM(AI35:AI39)</f>
        <v>817330199</v>
      </c>
      <c r="AJ40" s="62">
        <f>SUM(AJ35:AJ39)</f>
        <v>839777321</v>
      </c>
      <c r="AK40" s="62">
        <f>SUM(AK35:AK39)</f>
        <v>774504822</v>
      </c>
      <c r="AL40" s="62"/>
    </row>
    <row r="41" spans="1:38" s="13" customFormat="1" ht="12.75">
      <c r="A41" s="29" t="s">
        <v>97</v>
      </c>
      <c r="B41" s="59" t="s">
        <v>79</v>
      </c>
      <c r="C41" s="131" t="s">
        <v>80</v>
      </c>
      <c r="D41" s="76">
        <v>1265075000</v>
      </c>
      <c r="E41" s="77">
        <v>312845750</v>
      </c>
      <c r="F41" s="78">
        <f t="shared" si="0"/>
        <v>1577920750</v>
      </c>
      <c r="G41" s="76">
        <v>1204640963</v>
      </c>
      <c r="H41" s="77">
        <v>302957045</v>
      </c>
      <c r="I41" s="79">
        <f t="shared" si="1"/>
        <v>1507598008</v>
      </c>
      <c r="J41" s="76">
        <v>236644787</v>
      </c>
      <c r="K41" s="77">
        <v>42230322</v>
      </c>
      <c r="L41" s="77">
        <f t="shared" si="2"/>
        <v>278875109</v>
      </c>
      <c r="M41" s="40">
        <f t="shared" si="3"/>
        <v>0.1767358145204694</v>
      </c>
      <c r="N41" s="104">
        <v>312914462</v>
      </c>
      <c r="O41" s="105">
        <v>46838944</v>
      </c>
      <c r="P41" s="106">
        <f t="shared" si="4"/>
        <v>359753406</v>
      </c>
      <c r="Q41" s="40">
        <f t="shared" si="5"/>
        <v>0.22799206233899896</v>
      </c>
      <c r="R41" s="104">
        <v>302268031</v>
      </c>
      <c r="S41" s="106">
        <v>24965821</v>
      </c>
      <c r="T41" s="106">
        <f t="shared" si="6"/>
        <v>327233852</v>
      </c>
      <c r="U41" s="40">
        <f t="shared" si="7"/>
        <v>0.21705643697029878</v>
      </c>
      <c r="V41" s="104">
        <v>316944542</v>
      </c>
      <c r="W41" s="106">
        <v>39877006</v>
      </c>
      <c r="X41" s="106">
        <f t="shared" si="8"/>
        <v>356821548</v>
      </c>
      <c r="Y41" s="40">
        <f t="shared" si="9"/>
        <v>0.23668215671985685</v>
      </c>
      <c r="Z41" s="76">
        <f t="shared" si="10"/>
        <v>1168771822</v>
      </c>
      <c r="AA41" s="77">
        <f t="shared" si="11"/>
        <v>153912093</v>
      </c>
      <c r="AB41" s="77">
        <f t="shared" si="12"/>
        <v>1322683915</v>
      </c>
      <c r="AC41" s="40">
        <f t="shared" si="13"/>
        <v>0.8773452259695477</v>
      </c>
      <c r="AD41" s="76">
        <v>249798348</v>
      </c>
      <c r="AE41" s="77">
        <v>83681072</v>
      </c>
      <c r="AF41" s="77">
        <f t="shared" si="14"/>
        <v>333479420</v>
      </c>
      <c r="AG41" s="40">
        <f t="shared" si="15"/>
        <v>0.9398233060165304</v>
      </c>
      <c r="AH41" s="40">
        <f t="shared" si="16"/>
        <v>0.06999570768115171</v>
      </c>
      <c r="AI41" s="12">
        <v>1235459336</v>
      </c>
      <c r="AJ41" s="12">
        <v>1208301357</v>
      </c>
      <c r="AK41" s="12">
        <v>1135589776</v>
      </c>
      <c r="AL41" s="12"/>
    </row>
    <row r="42" spans="1:38" s="13" customFormat="1" ht="12.75">
      <c r="A42" s="29" t="s">
        <v>97</v>
      </c>
      <c r="B42" s="59" t="s">
        <v>312</v>
      </c>
      <c r="C42" s="131" t="s">
        <v>313</v>
      </c>
      <c r="D42" s="76">
        <v>44936400</v>
      </c>
      <c r="E42" s="77">
        <v>9913000</v>
      </c>
      <c r="F42" s="78">
        <f aca="true" t="shared" si="17" ref="F42:F73">$D42+$E42</f>
        <v>54849400</v>
      </c>
      <c r="G42" s="76">
        <v>47616089</v>
      </c>
      <c r="H42" s="77">
        <v>12682290</v>
      </c>
      <c r="I42" s="79">
        <f aca="true" t="shared" si="18" ref="I42:I73">$G42+$H42</f>
        <v>60298379</v>
      </c>
      <c r="J42" s="76">
        <v>9705003</v>
      </c>
      <c r="K42" s="77">
        <v>0</v>
      </c>
      <c r="L42" s="77">
        <f aca="true" t="shared" si="19" ref="L42:L73">$J42+$K42</f>
        <v>9705003</v>
      </c>
      <c r="M42" s="40">
        <f aca="true" t="shared" si="20" ref="M42:M73">IF($F42=0,0,$L42/$F42)</f>
        <v>0.17693909140300532</v>
      </c>
      <c r="N42" s="104">
        <v>9705003</v>
      </c>
      <c r="O42" s="105">
        <v>0</v>
      </c>
      <c r="P42" s="106">
        <f aca="true" t="shared" si="21" ref="P42:P73">$N42+$O42</f>
        <v>9705003</v>
      </c>
      <c r="Q42" s="40">
        <f aca="true" t="shared" si="22" ref="Q42:Q73">IF($F42=0,0,$P42/$F42)</f>
        <v>0.17693909140300532</v>
      </c>
      <c r="R42" s="104">
        <v>3357645</v>
      </c>
      <c r="S42" s="106">
        <v>0</v>
      </c>
      <c r="T42" s="106">
        <f aca="true" t="shared" si="23" ref="T42:T73">$R42+$S42</f>
        <v>3357645</v>
      </c>
      <c r="U42" s="40">
        <f aca="true" t="shared" si="24" ref="U42:U73">IF($I42=0,0,$T42/$I42)</f>
        <v>0.055683835215537054</v>
      </c>
      <c r="V42" s="104">
        <v>0</v>
      </c>
      <c r="W42" s="106">
        <v>0</v>
      </c>
      <c r="X42" s="106">
        <f aca="true" t="shared" si="25" ref="X42:X73">$V42+$W42</f>
        <v>0</v>
      </c>
      <c r="Y42" s="40">
        <f aca="true" t="shared" si="26" ref="Y42:Y73">IF($I42=0,0,$X42/$I42)</f>
        <v>0</v>
      </c>
      <c r="Z42" s="76">
        <f aca="true" t="shared" si="27" ref="Z42:Z73">$J42+$N42+$R42+$V42</f>
        <v>22767651</v>
      </c>
      <c r="AA42" s="77">
        <f aca="true" t="shared" si="28" ref="AA42:AA73">$K42+$O42+$S42+$W42</f>
        <v>0</v>
      </c>
      <c r="AB42" s="77">
        <f aca="true" t="shared" si="29" ref="AB42:AB73">$Z42+$AA42</f>
        <v>22767651</v>
      </c>
      <c r="AC42" s="40">
        <f aca="true" t="shared" si="30" ref="AC42:AC73">IF($I42=0,0,$AB42/$I42)</f>
        <v>0.3775831353609025</v>
      </c>
      <c r="AD42" s="76">
        <v>16395573</v>
      </c>
      <c r="AE42" s="77">
        <v>0</v>
      </c>
      <c r="AF42" s="77">
        <f aca="true" t="shared" si="31" ref="AF42:AF73">$AD42+$AE42</f>
        <v>16395573</v>
      </c>
      <c r="AG42" s="40">
        <f aca="true" t="shared" si="32" ref="AG42:AG73">IF($AJ42=0,0,$AK42/$AJ42)</f>
        <v>0.6830784677504345</v>
      </c>
      <c r="AH42" s="40">
        <f aca="true" t="shared" si="33" ref="AH42:AH73">IF($AF42=0,0,(($X42/$AF42)-1))</f>
        <v>-1</v>
      </c>
      <c r="AI42" s="12">
        <v>26769192</v>
      </c>
      <c r="AJ42" s="12">
        <v>57786670</v>
      </c>
      <c r="AK42" s="12">
        <v>39472830</v>
      </c>
      <c r="AL42" s="12"/>
    </row>
    <row r="43" spans="1:38" s="13" customFormat="1" ht="12.75">
      <c r="A43" s="29" t="s">
        <v>97</v>
      </c>
      <c r="B43" s="59" t="s">
        <v>314</v>
      </c>
      <c r="C43" s="131" t="s">
        <v>315</v>
      </c>
      <c r="D43" s="76">
        <v>83858960</v>
      </c>
      <c r="E43" s="77">
        <v>36352000</v>
      </c>
      <c r="F43" s="78">
        <f t="shared" si="17"/>
        <v>120210960</v>
      </c>
      <c r="G43" s="76">
        <v>49821132</v>
      </c>
      <c r="H43" s="77">
        <v>42648773</v>
      </c>
      <c r="I43" s="79">
        <f t="shared" si="18"/>
        <v>92469905</v>
      </c>
      <c r="J43" s="76">
        <v>33297029</v>
      </c>
      <c r="K43" s="77">
        <v>5854022</v>
      </c>
      <c r="L43" s="77">
        <f t="shared" si="19"/>
        <v>39151051</v>
      </c>
      <c r="M43" s="40">
        <f t="shared" si="20"/>
        <v>0.3256862019902345</v>
      </c>
      <c r="N43" s="104">
        <v>22957448</v>
      </c>
      <c r="O43" s="105">
        <v>8735864</v>
      </c>
      <c r="P43" s="106">
        <f t="shared" si="21"/>
        <v>31693312</v>
      </c>
      <c r="Q43" s="40">
        <f t="shared" si="22"/>
        <v>0.2636474411318236</v>
      </c>
      <c r="R43" s="104">
        <v>22390883</v>
      </c>
      <c r="S43" s="106">
        <v>5917435</v>
      </c>
      <c r="T43" s="106">
        <f t="shared" si="23"/>
        <v>28308318</v>
      </c>
      <c r="U43" s="40">
        <f t="shared" si="24"/>
        <v>0.30613547185973644</v>
      </c>
      <c r="V43" s="104">
        <v>3062531</v>
      </c>
      <c r="W43" s="106">
        <v>7371951</v>
      </c>
      <c r="X43" s="106">
        <f t="shared" si="25"/>
        <v>10434482</v>
      </c>
      <c r="Y43" s="40">
        <f t="shared" si="26"/>
        <v>0.1128419240833004</v>
      </c>
      <c r="Z43" s="76">
        <f t="shared" si="27"/>
        <v>81707891</v>
      </c>
      <c r="AA43" s="77">
        <f t="shared" si="28"/>
        <v>27879272</v>
      </c>
      <c r="AB43" s="77">
        <f t="shared" si="29"/>
        <v>109587163</v>
      </c>
      <c r="AC43" s="40">
        <f t="shared" si="30"/>
        <v>1.1851116641679258</v>
      </c>
      <c r="AD43" s="76">
        <v>1389318</v>
      </c>
      <c r="AE43" s="77">
        <v>459390</v>
      </c>
      <c r="AF43" s="77">
        <f t="shared" si="31"/>
        <v>1848708</v>
      </c>
      <c r="AG43" s="40">
        <f t="shared" si="32"/>
        <v>0.49651972565581565</v>
      </c>
      <c r="AH43" s="40">
        <f t="shared" si="33"/>
        <v>4.644202329410594</v>
      </c>
      <c r="AI43" s="12">
        <v>69878750</v>
      </c>
      <c r="AJ43" s="12">
        <v>83065147</v>
      </c>
      <c r="AK43" s="12">
        <v>41243484</v>
      </c>
      <c r="AL43" s="12"/>
    </row>
    <row r="44" spans="1:38" s="13" customFormat="1" ht="12.75">
      <c r="A44" s="29" t="s">
        <v>116</v>
      </c>
      <c r="B44" s="59" t="s">
        <v>316</v>
      </c>
      <c r="C44" s="131" t="s">
        <v>317</v>
      </c>
      <c r="D44" s="76">
        <v>106968000</v>
      </c>
      <c r="E44" s="77">
        <v>85346000</v>
      </c>
      <c r="F44" s="78">
        <f t="shared" si="17"/>
        <v>192314000</v>
      </c>
      <c r="G44" s="76">
        <v>104067914</v>
      </c>
      <c r="H44" s="77">
        <v>80332494</v>
      </c>
      <c r="I44" s="79">
        <f t="shared" si="18"/>
        <v>184400408</v>
      </c>
      <c r="J44" s="76">
        <v>40245660</v>
      </c>
      <c r="K44" s="77">
        <v>0</v>
      </c>
      <c r="L44" s="77">
        <f t="shared" si="19"/>
        <v>40245660</v>
      </c>
      <c r="M44" s="40">
        <f t="shared" si="20"/>
        <v>0.20927056792537205</v>
      </c>
      <c r="N44" s="104">
        <v>47506397</v>
      </c>
      <c r="O44" s="105">
        <v>0</v>
      </c>
      <c r="P44" s="106">
        <f t="shared" si="21"/>
        <v>47506397</v>
      </c>
      <c r="Q44" s="40">
        <f t="shared" si="22"/>
        <v>0.24702516197468724</v>
      </c>
      <c r="R44" s="104">
        <v>5993011</v>
      </c>
      <c r="S44" s="106">
        <v>0</v>
      </c>
      <c r="T44" s="106">
        <f t="shared" si="23"/>
        <v>5993011</v>
      </c>
      <c r="U44" s="40">
        <f t="shared" si="24"/>
        <v>0.03249998774406183</v>
      </c>
      <c r="V44" s="104">
        <v>18365675</v>
      </c>
      <c r="W44" s="106">
        <v>0</v>
      </c>
      <c r="X44" s="106">
        <f t="shared" si="25"/>
        <v>18365675</v>
      </c>
      <c r="Y44" s="40">
        <f t="shared" si="26"/>
        <v>0.09959671564284174</v>
      </c>
      <c r="Z44" s="76">
        <f t="shared" si="27"/>
        <v>112110743</v>
      </c>
      <c r="AA44" s="77">
        <f t="shared" si="28"/>
        <v>0</v>
      </c>
      <c r="AB44" s="77">
        <f t="shared" si="29"/>
        <v>112110743</v>
      </c>
      <c r="AC44" s="40">
        <f t="shared" si="30"/>
        <v>0.6079744845250017</v>
      </c>
      <c r="AD44" s="76">
        <v>3706316</v>
      </c>
      <c r="AE44" s="77">
        <v>0</v>
      </c>
      <c r="AF44" s="77">
        <f t="shared" si="31"/>
        <v>3706316</v>
      </c>
      <c r="AG44" s="40">
        <f t="shared" si="32"/>
        <v>1.5753779049383125</v>
      </c>
      <c r="AH44" s="40">
        <f t="shared" si="33"/>
        <v>3.9552372220825207</v>
      </c>
      <c r="AI44" s="12">
        <v>193513956</v>
      </c>
      <c r="AJ44" s="12">
        <v>151165000</v>
      </c>
      <c r="AK44" s="12">
        <v>238142001</v>
      </c>
      <c r="AL44" s="12"/>
    </row>
    <row r="45" spans="1:38" s="55" customFormat="1" ht="12.75">
      <c r="A45" s="60"/>
      <c r="B45" s="61" t="s">
        <v>318</v>
      </c>
      <c r="C45" s="135"/>
      <c r="D45" s="80">
        <f>SUM(D41:D44)</f>
        <v>1500838360</v>
      </c>
      <c r="E45" s="81">
        <f>SUM(E41:E44)</f>
        <v>444456750</v>
      </c>
      <c r="F45" s="89">
        <f t="shared" si="17"/>
        <v>1945295110</v>
      </c>
      <c r="G45" s="80">
        <f>SUM(G41:G44)</f>
        <v>1406146098</v>
      </c>
      <c r="H45" s="81">
        <f>SUM(H41:H44)</f>
        <v>438620602</v>
      </c>
      <c r="I45" s="82">
        <f t="shared" si="18"/>
        <v>1844766700</v>
      </c>
      <c r="J45" s="80">
        <f>SUM(J41:J44)</f>
        <v>319892479</v>
      </c>
      <c r="K45" s="81">
        <f>SUM(K41:K44)</f>
        <v>48084344</v>
      </c>
      <c r="L45" s="81">
        <f t="shared" si="19"/>
        <v>367976823</v>
      </c>
      <c r="M45" s="44">
        <f t="shared" si="20"/>
        <v>0.18916246748803064</v>
      </c>
      <c r="N45" s="110">
        <f>SUM(N41:N44)</f>
        <v>393083310</v>
      </c>
      <c r="O45" s="111">
        <f>SUM(O41:O44)</f>
        <v>55574808</v>
      </c>
      <c r="P45" s="112">
        <f t="shared" si="21"/>
        <v>448658118</v>
      </c>
      <c r="Q45" s="44">
        <f t="shared" si="22"/>
        <v>0.23063756017975082</v>
      </c>
      <c r="R45" s="110">
        <f>SUM(R41:R44)</f>
        <v>334009570</v>
      </c>
      <c r="S45" s="112">
        <f>SUM(S41:S44)</f>
        <v>30883256</v>
      </c>
      <c r="T45" s="112">
        <f t="shared" si="23"/>
        <v>364892826</v>
      </c>
      <c r="U45" s="44">
        <f t="shared" si="24"/>
        <v>0.19779890107513323</v>
      </c>
      <c r="V45" s="110">
        <f>SUM(V41:V44)</f>
        <v>338372748</v>
      </c>
      <c r="W45" s="112">
        <f>SUM(W41:W44)</f>
        <v>47248957</v>
      </c>
      <c r="X45" s="112">
        <f t="shared" si="25"/>
        <v>385621705</v>
      </c>
      <c r="Y45" s="44">
        <f t="shared" si="26"/>
        <v>0.20903548670951183</v>
      </c>
      <c r="Z45" s="80">
        <f t="shared" si="27"/>
        <v>1385358107</v>
      </c>
      <c r="AA45" s="81">
        <f t="shared" si="28"/>
        <v>181791365</v>
      </c>
      <c r="AB45" s="81">
        <f t="shared" si="29"/>
        <v>1567149472</v>
      </c>
      <c r="AC45" s="44">
        <f t="shared" si="30"/>
        <v>0.849510928400865</v>
      </c>
      <c r="AD45" s="80">
        <f>SUM(AD41:AD44)</f>
        <v>271289555</v>
      </c>
      <c r="AE45" s="81">
        <f>SUM(AE41:AE44)</f>
        <v>84140462</v>
      </c>
      <c r="AF45" s="81">
        <f t="shared" si="31"/>
        <v>355430017</v>
      </c>
      <c r="AG45" s="44">
        <f t="shared" si="32"/>
        <v>0.9694264298100811</v>
      </c>
      <c r="AH45" s="44">
        <f t="shared" si="33"/>
        <v>0.08494411432898197</v>
      </c>
      <c r="AI45" s="62">
        <f>SUM(AI41:AI44)</f>
        <v>1525621234</v>
      </c>
      <c r="AJ45" s="62">
        <f>SUM(AJ41:AJ44)</f>
        <v>1500318174</v>
      </c>
      <c r="AK45" s="62">
        <f>SUM(AK41:AK44)</f>
        <v>1454448091</v>
      </c>
      <c r="AL45" s="62"/>
    </row>
    <row r="46" spans="1:38" s="13" customFormat="1" ht="12.75">
      <c r="A46" s="29" t="s">
        <v>97</v>
      </c>
      <c r="B46" s="59" t="s">
        <v>319</v>
      </c>
      <c r="C46" s="131" t="s">
        <v>320</v>
      </c>
      <c r="D46" s="76">
        <v>73817472</v>
      </c>
      <c r="E46" s="77">
        <v>16146000</v>
      </c>
      <c r="F46" s="79">
        <f t="shared" si="17"/>
        <v>89963472</v>
      </c>
      <c r="G46" s="76">
        <v>74871045</v>
      </c>
      <c r="H46" s="77">
        <v>0</v>
      </c>
      <c r="I46" s="79">
        <f t="shared" si="18"/>
        <v>74871045</v>
      </c>
      <c r="J46" s="76">
        <v>42778355</v>
      </c>
      <c r="K46" s="77">
        <v>6795879</v>
      </c>
      <c r="L46" s="77">
        <f t="shared" si="19"/>
        <v>49574234</v>
      </c>
      <c r="M46" s="40">
        <f t="shared" si="20"/>
        <v>0.5510484744297107</v>
      </c>
      <c r="N46" s="104">
        <v>31946781</v>
      </c>
      <c r="O46" s="105">
        <v>629253</v>
      </c>
      <c r="P46" s="106">
        <f t="shared" si="21"/>
        <v>32576034</v>
      </c>
      <c r="Q46" s="40">
        <f t="shared" si="22"/>
        <v>0.36210289882987173</v>
      </c>
      <c r="R46" s="104">
        <v>20702193</v>
      </c>
      <c r="S46" s="106">
        <v>0</v>
      </c>
      <c r="T46" s="106">
        <f t="shared" si="23"/>
        <v>20702193</v>
      </c>
      <c r="U46" s="40">
        <f t="shared" si="24"/>
        <v>0.2765046621160423</v>
      </c>
      <c r="V46" s="104">
        <v>65765412</v>
      </c>
      <c r="W46" s="106">
        <v>0</v>
      </c>
      <c r="X46" s="106">
        <f t="shared" si="25"/>
        <v>65765412</v>
      </c>
      <c r="Y46" s="40">
        <f t="shared" si="26"/>
        <v>0.8783824507858813</v>
      </c>
      <c r="Z46" s="76">
        <f t="shared" si="27"/>
        <v>161192741</v>
      </c>
      <c r="AA46" s="77">
        <f t="shared" si="28"/>
        <v>7425132</v>
      </c>
      <c r="AB46" s="77">
        <f t="shared" si="29"/>
        <v>168617873</v>
      </c>
      <c r="AC46" s="40">
        <f t="shared" si="30"/>
        <v>2.2521105856075603</v>
      </c>
      <c r="AD46" s="76">
        <v>6109722</v>
      </c>
      <c r="AE46" s="77">
        <v>7200000</v>
      </c>
      <c r="AF46" s="77">
        <f t="shared" si="31"/>
        <v>13309722</v>
      </c>
      <c r="AG46" s="40">
        <f t="shared" si="32"/>
        <v>1.2847415743261699</v>
      </c>
      <c r="AH46" s="40">
        <f t="shared" si="33"/>
        <v>3.9411559460069867</v>
      </c>
      <c r="AI46" s="12">
        <v>51882533</v>
      </c>
      <c r="AJ46" s="12">
        <v>41954597</v>
      </c>
      <c r="AK46" s="12">
        <v>53900815</v>
      </c>
      <c r="AL46" s="12"/>
    </row>
    <row r="47" spans="1:38" s="13" customFormat="1" ht="12.75">
      <c r="A47" s="29" t="s">
        <v>97</v>
      </c>
      <c r="B47" s="59" t="s">
        <v>321</v>
      </c>
      <c r="C47" s="131" t="s">
        <v>322</v>
      </c>
      <c r="D47" s="76">
        <v>103646316</v>
      </c>
      <c r="E47" s="77">
        <v>31693000</v>
      </c>
      <c r="F47" s="78">
        <f t="shared" si="17"/>
        <v>135339316</v>
      </c>
      <c r="G47" s="76">
        <v>103207075</v>
      </c>
      <c r="H47" s="77">
        <v>26078800</v>
      </c>
      <c r="I47" s="79">
        <f t="shared" si="18"/>
        <v>129285875</v>
      </c>
      <c r="J47" s="76">
        <v>58433435</v>
      </c>
      <c r="K47" s="77">
        <v>0</v>
      </c>
      <c r="L47" s="77">
        <f t="shared" si="19"/>
        <v>58433435</v>
      </c>
      <c r="M47" s="40">
        <f t="shared" si="20"/>
        <v>0.431755063694869</v>
      </c>
      <c r="N47" s="104">
        <v>40769199</v>
      </c>
      <c r="O47" s="105">
        <v>0</v>
      </c>
      <c r="P47" s="106">
        <f t="shared" si="21"/>
        <v>40769199</v>
      </c>
      <c r="Q47" s="40">
        <f t="shared" si="22"/>
        <v>0.30123692216680037</v>
      </c>
      <c r="R47" s="104">
        <v>28375979</v>
      </c>
      <c r="S47" s="106">
        <v>0</v>
      </c>
      <c r="T47" s="106">
        <f t="shared" si="23"/>
        <v>28375979</v>
      </c>
      <c r="U47" s="40">
        <f t="shared" si="24"/>
        <v>0.21948243765995318</v>
      </c>
      <c r="V47" s="104">
        <v>31487611</v>
      </c>
      <c r="W47" s="106">
        <v>0</v>
      </c>
      <c r="X47" s="106">
        <f t="shared" si="25"/>
        <v>31487611</v>
      </c>
      <c r="Y47" s="40">
        <f t="shared" si="26"/>
        <v>0.2435502795645696</v>
      </c>
      <c r="Z47" s="76">
        <f t="shared" si="27"/>
        <v>159066224</v>
      </c>
      <c r="AA47" s="77">
        <f t="shared" si="28"/>
        <v>0</v>
      </c>
      <c r="AB47" s="77">
        <f t="shared" si="29"/>
        <v>159066224</v>
      </c>
      <c r="AC47" s="40">
        <f t="shared" si="30"/>
        <v>1.2303449545435647</v>
      </c>
      <c r="AD47" s="76">
        <v>4990243</v>
      </c>
      <c r="AE47" s="77">
        <v>0</v>
      </c>
      <c r="AF47" s="77">
        <f t="shared" si="31"/>
        <v>4990243</v>
      </c>
      <c r="AG47" s="40">
        <f t="shared" si="32"/>
        <v>0.6674037361996499</v>
      </c>
      <c r="AH47" s="40">
        <f t="shared" si="33"/>
        <v>5.309835212433542</v>
      </c>
      <c r="AI47" s="12">
        <v>120738065</v>
      </c>
      <c r="AJ47" s="12">
        <v>119965163</v>
      </c>
      <c r="AK47" s="12">
        <v>80065198</v>
      </c>
      <c r="AL47" s="12"/>
    </row>
    <row r="48" spans="1:38" s="13" customFormat="1" ht="12.75">
      <c r="A48" s="29" t="s">
        <v>97</v>
      </c>
      <c r="B48" s="59" t="s">
        <v>323</v>
      </c>
      <c r="C48" s="131" t="s">
        <v>324</v>
      </c>
      <c r="D48" s="76">
        <v>363010072</v>
      </c>
      <c r="E48" s="77">
        <v>48248000</v>
      </c>
      <c r="F48" s="78">
        <f t="shared" si="17"/>
        <v>411258072</v>
      </c>
      <c r="G48" s="76">
        <v>357143222</v>
      </c>
      <c r="H48" s="77">
        <v>41105000</v>
      </c>
      <c r="I48" s="79">
        <f t="shared" si="18"/>
        <v>398248222</v>
      </c>
      <c r="J48" s="76">
        <v>85494043</v>
      </c>
      <c r="K48" s="77">
        <v>2817785</v>
      </c>
      <c r="L48" s="77">
        <f t="shared" si="19"/>
        <v>88311828</v>
      </c>
      <c r="M48" s="40">
        <f t="shared" si="20"/>
        <v>0.21473579246853056</v>
      </c>
      <c r="N48" s="104">
        <v>68762723</v>
      </c>
      <c r="O48" s="105">
        <v>3775931</v>
      </c>
      <c r="P48" s="106">
        <f t="shared" si="21"/>
        <v>72538654</v>
      </c>
      <c r="Q48" s="40">
        <f t="shared" si="22"/>
        <v>0.17638232277663354</v>
      </c>
      <c r="R48" s="104">
        <v>76830355</v>
      </c>
      <c r="S48" s="106">
        <v>15727051</v>
      </c>
      <c r="T48" s="106">
        <f t="shared" si="23"/>
        <v>92557406</v>
      </c>
      <c r="U48" s="40">
        <f t="shared" si="24"/>
        <v>0.23241134771469238</v>
      </c>
      <c r="V48" s="104">
        <v>91866464</v>
      </c>
      <c r="W48" s="106">
        <v>11564518</v>
      </c>
      <c r="X48" s="106">
        <f t="shared" si="25"/>
        <v>103430982</v>
      </c>
      <c r="Y48" s="40">
        <f t="shared" si="26"/>
        <v>0.25971486195360843</v>
      </c>
      <c r="Z48" s="76">
        <f t="shared" si="27"/>
        <v>322953585</v>
      </c>
      <c r="AA48" s="77">
        <f t="shared" si="28"/>
        <v>33885285</v>
      </c>
      <c r="AB48" s="77">
        <f t="shared" si="29"/>
        <v>356838870</v>
      </c>
      <c r="AC48" s="40">
        <f t="shared" si="30"/>
        <v>0.8960212507866513</v>
      </c>
      <c r="AD48" s="76">
        <v>52573477</v>
      </c>
      <c r="AE48" s="77">
        <v>5784102</v>
      </c>
      <c r="AF48" s="77">
        <f t="shared" si="31"/>
        <v>58357579</v>
      </c>
      <c r="AG48" s="40">
        <f t="shared" si="32"/>
        <v>0.934855620494714</v>
      </c>
      <c r="AH48" s="40">
        <f t="shared" si="33"/>
        <v>0.7723658824160611</v>
      </c>
      <c r="AI48" s="12">
        <v>300251610</v>
      </c>
      <c r="AJ48" s="12">
        <v>295454330</v>
      </c>
      <c r="AK48" s="12">
        <v>276207141</v>
      </c>
      <c r="AL48" s="12"/>
    </row>
    <row r="49" spans="1:38" s="13" customFormat="1" ht="12.75">
      <c r="A49" s="29" t="s">
        <v>97</v>
      </c>
      <c r="B49" s="59" t="s">
        <v>325</v>
      </c>
      <c r="C49" s="131" t="s">
        <v>326</v>
      </c>
      <c r="D49" s="76">
        <v>107900836</v>
      </c>
      <c r="E49" s="77">
        <v>51834461</v>
      </c>
      <c r="F49" s="78">
        <f t="shared" si="17"/>
        <v>159735297</v>
      </c>
      <c r="G49" s="76">
        <v>140463370</v>
      </c>
      <c r="H49" s="77">
        <v>70578702</v>
      </c>
      <c r="I49" s="79">
        <f t="shared" si="18"/>
        <v>211042072</v>
      </c>
      <c r="J49" s="76">
        <v>70301502</v>
      </c>
      <c r="K49" s="77">
        <v>7309428</v>
      </c>
      <c r="L49" s="77">
        <f t="shared" si="19"/>
        <v>77610930</v>
      </c>
      <c r="M49" s="40">
        <f t="shared" si="20"/>
        <v>0.4858721363256363</v>
      </c>
      <c r="N49" s="104">
        <v>9145089</v>
      </c>
      <c r="O49" s="105">
        <v>31720662</v>
      </c>
      <c r="P49" s="106">
        <f t="shared" si="21"/>
        <v>40865751</v>
      </c>
      <c r="Q49" s="40">
        <f t="shared" si="22"/>
        <v>0.2558341942419902</v>
      </c>
      <c r="R49" s="104">
        <v>74056194</v>
      </c>
      <c r="S49" s="106">
        <v>10117795</v>
      </c>
      <c r="T49" s="106">
        <f t="shared" si="23"/>
        <v>84173989</v>
      </c>
      <c r="U49" s="40">
        <f t="shared" si="24"/>
        <v>0.39884932990991484</v>
      </c>
      <c r="V49" s="104">
        <v>16011589</v>
      </c>
      <c r="W49" s="106">
        <v>5089756</v>
      </c>
      <c r="X49" s="106">
        <f t="shared" si="25"/>
        <v>21101345</v>
      </c>
      <c r="Y49" s="40">
        <f t="shared" si="26"/>
        <v>0.09998643777530766</v>
      </c>
      <c r="Z49" s="76">
        <f t="shared" si="27"/>
        <v>169514374</v>
      </c>
      <c r="AA49" s="77">
        <f t="shared" si="28"/>
        <v>54237641</v>
      </c>
      <c r="AB49" s="77">
        <f t="shared" si="29"/>
        <v>223752015</v>
      </c>
      <c r="AC49" s="40">
        <f t="shared" si="30"/>
        <v>1.0602246882792166</v>
      </c>
      <c r="AD49" s="76">
        <v>1338528</v>
      </c>
      <c r="AE49" s="77">
        <v>1858855</v>
      </c>
      <c r="AF49" s="77">
        <f t="shared" si="31"/>
        <v>3197383</v>
      </c>
      <c r="AG49" s="40">
        <f t="shared" si="32"/>
        <v>0.1404216755949703</v>
      </c>
      <c r="AH49" s="40">
        <f t="shared" si="33"/>
        <v>5.599567521313524</v>
      </c>
      <c r="AI49" s="12">
        <v>97196065</v>
      </c>
      <c r="AJ49" s="12">
        <v>112422252</v>
      </c>
      <c r="AK49" s="12">
        <v>15786521</v>
      </c>
      <c r="AL49" s="12"/>
    </row>
    <row r="50" spans="1:38" s="13" customFormat="1" ht="12.75">
      <c r="A50" s="29" t="s">
        <v>97</v>
      </c>
      <c r="B50" s="59" t="s">
        <v>327</v>
      </c>
      <c r="C50" s="131" t="s">
        <v>328</v>
      </c>
      <c r="D50" s="76">
        <v>194366000</v>
      </c>
      <c r="E50" s="77">
        <v>64484675</v>
      </c>
      <c r="F50" s="78">
        <f t="shared" si="17"/>
        <v>258850675</v>
      </c>
      <c r="G50" s="76">
        <v>194325000</v>
      </c>
      <c r="H50" s="77">
        <v>0</v>
      </c>
      <c r="I50" s="79">
        <f t="shared" si="18"/>
        <v>194325000</v>
      </c>
      <c r="J50" s="76">
        <v>56571845</v>
      </c>
      <c r="K50" s="77">
        <v>7590462</v>
      </c>
      <c r="L50" s="77">
        <f t="shared" si="19"/>
        <v>64162307</v>
      </c>
      <c r="M50" s="40">
        <f t="shared" si="20"/>
        <v>0.2478738253241951</v>
      </c>
      <c r="N50" s="104">
        <v>38385429</v>
      </c>
      <c r="O50" s="105">
        <v>6974279</v>
      </c>
      <c r="P50" s="106">
        <f t="shared" si="21"/>
        <v>45359708</v>
      </c>
      <c r="Q50" s="40">
        <f t="shared" si="22"/>
        <v>0.1752350385024107</v>
      </c>
      <c r="R50" s="104">
        <v>68782771</v>
      </c>
      <c r="S50" s="106">
        <v>1744870</v>
      </c>
      <c r="T50" s="106">
        <f t="shared" si="23"/>
        <v>70527641</v>
      </c>
      <c r="U50" s="40">
        <f t="shared" si="24"/>
        <v>0.36293652901067797</v>
      </c>
      <c r="V50" s="104">
        <v>79755202</v>
      </c>
      <c r="W50" s="106">
        <v>2478211</v>
      </c>
      <c r="X50" s="106">
        <f t="shared" si="25"/>
        <v>82233413</v>
      </c>
      <c r="Y50" s="40">
        <f t="shared" si="26"/>
        <v>0.4231746455679918</v>
      </c>
      <c r="Z50" s="76">
        <f t="shared" si="27"/>
        <v>243495247</v>
      </c>
      <c r="AA50" s="77">
        <f t="shared" si="28"/>
        <v>18787822</v>
      </c>
      <c r="AB50" s="77">
        <f t="shared" si="29"/>
        <v>262283069</v>
      </c>
      <c r="AC50" s="40">
        <f t="shared" si="30"/>
        <v>1.3497134645567992</v>
      </c>
      <c r="AD50" s="76">
        <v>20183534</v>
      </c>
      <c r="AE50" s="77">
        <v>6118463</v>
      </c>
      <c r="AF50" s="77">
        <f t="shared" si="31"/>
        <v>26301997</v>
      </c>
      <c r="AG50" s="40">
        <f t="shared" si="32"/>
        <v>0.9795169648904428</v>
      </c>
      <c r="AH50" s="40">
        <f t="shared" si="33"/>
        <v>2.126508340792526</v>
      </c>
      <c r="AI50" s="12">
        <v>146815500</v>
      </c>
      <c r="AJ50" s="12">
        <v>166255244</v>
      </c>
      <c r="AK50" s="12">
        <v>162849832</v>
      </c>
      <c r="AL50" s="12"/>
    </row>
    <row r="51" spans="1:38" s="13" customFormat="1" ht="12.75">
      <c r="A51" s="29" t="s">
        <v>116</v>
      </c>
      <c r="B51" s="59" t="s">
        <v>329</v>
      </c>
      <c r="C51" s="131" t="s">
        <v>330</v>
      </c>
      <c r="D51" s="76">
        <v>547622017</v>
      </c>
      <c r="E51" s="77">
        <v>248052000</v>
      </c>
      <c r="F51" s="78">
        <f t="shared" si="17"/>
        <v>795674017</v>
      </c>
      <c r="G51" s="76">
        <v>572871491</v>
      </c>
      <c r="H51" s="77">
        <v>242039460</v>
      </c>
      <c r="I51" s="79">
        <f t="shared" si="18"/>
        <v>814910951</v>
      </c>
      <c r="J51" s="76">
        <v>170212304</v>
      </c>
      <c r="K51" s="77">
        <v>30014910</v>
      </c>
      <c r="L51" s="77">
        <f t="shared" si="19"/>
        <v>200227214</v>
      </c>
      <c r="M51" s="40">
        <f t="shared" si="20"/>
        <v>0.25164478130746853</v>
      </c>
      <c r="N51" s="104">
        <v>192381932</v>
      </c>
      <c r="O51" s="105">
        <v>45532655</v>
      </c>
      <c r="P51" s="106">
        <f t="shared" si="21"/>
        <v>237914587</v>
      </c>
      <c r="Q51" s="40">
        <f t="shared" si="22"/>
        <v>0.299010124645053</v>
      </c>
      <c r="R51" s="104">
        <v>201050398</v>
      </c>
      <c r="S51" s="106">
        <v>38683344</v>
      </c>
      <c r="T51" s="106">
        <f t="shared" si="23"/>
        <v>239733742</v>
      </c>
      <c r="U51" s="40">
        <f t="shared" si="24"/>
        <v>0.2941839739738631</v>
      </c>
      <c r="V51" s="104">
        <v>26182657</v>
      </c>
      <c r="W51" s="106">
        <v>128335831</v>
      </c>
      <c r="X51" s="106">
        <f t="shared" si="25"/>
        <v>154518488</v>
      </c>
      <c r="Y51" s="40">
        <f t="shared" si="26"/>
        <v>0.18961395451906254</v>
      </c>
      <c r="Z51" s="76">
        <f t="shared" si="27"/>
        <v>589827291</v>
      </c>
      <c r="AA51" s="77">
        <f t="shared" si="28"/>
        <v>242566740</v>
      </c>
      <c r="AB51" s="77">
        <f t="shared" si="29"/>
        <v>832394031</v>
      </c>
      <c r="AC51" s="40">
        <f t="shared" si="30"/>
        <v>1.0214539760185404</v>
      </c>
      <c r="AD51" s="76">
        <v>80598747</v>
      </c>
      <c r="AE51" s="77">
        <v>68261181</v>
      </c>
      <c r="AF51" s="77">
        <f t="shared" si="31"/>
        <v>148859928</v>
      </c>
      <c r="AG51" s="40">
        <f t="shared" si="32"/>
        <v>1.0430729925905824</v>
      </c>
      <c r="AH51" s="40">
        <f t="shared" si="33"/>
        <v>0.038012647701938906</v>
      </c>
      <c r="AI51" s="12">
        <v>714879000</v>
      </c>
      <c r="AJ51" s="12">
        <v>744059028</v>
      </c>
      <c r="AK51" s="12">
        <v>776107877</v>
      </c>
      <c r="AL51" s="12"/>
    </row>
    <row r="52" spans="1:38" s="55" customFormat="1" ht="12.75">
      <c r="A52" s="60"/>
      <c r="B52" s="61" t="s">
        <v>331</v>
      </c>
      <c r="C52" s="135"/>
      <c r="D52" s="80">
        <f>SUM(D46:D51)</f>
        <v>1390362713</v>
      </c>
      <c r="E52" s="81">
        <f>SUM(E46:E51)</f>
        <v>460458136</v>
      </c>
      <c r="F52" s="89">
        <f t="shared" si="17"/>
        <v>1850820849</v>
      </c>
      <c r="G52" s="80">
        <f>SUM(G46:G51)</f>
        <v>1442881203</v>
      </c>
      <c r="H52" s="81">
        <f>SUM(H46:H51)</f>
        <v>379801962</v>
      </c>
      <c r="I52" s="82">
        <f t="shared" si="18"/>
        <v>1822683165</v>
      </c>
      <c r="J52" s="80">
        <f>SUM(J46:J51)</f>
        <v>483791484</v>
      </c>
      <c r="K52" s="81">
        <f>SUM(K46:K51)</f>
        <v>54528464</v>
      </c>
      <c r="L52" s="81">
        <f t="shared" si="19"/>
        <v>538319948</v>
      </c>
      <c r="M52" s="44">
        <f t="shared" si="20"/>
        <v>0.29085470281516157</v>
      </c>
      <c r="N52" s="110">
        <f>SUM(N46:N51)</f>
        <v>381391153</v>
      </c>
      <c r="O52" s="111">
        <f>SUM(O46:O51)</f>
        <v>88632780</v>
      </c>
      <c r="P52" s="112">
        <f t="shared" si="21"/>
        <v>470023933</v>
      </c>
      <c r="Q52" s="44">
        <f t="shared" si="22"/>
        <v>0.25395431073404773</v>
      </c>
      <c r="R52" s="110">
        <f>SUM(R46:R51)</f>
        <v>469797890</v>
      </c>
      <c r="S52" s="112">
        <f>SUM(S46:S51)</f>
        <v>66273060</v>
      </c>
      <c r="T52" s="112">
        <f t="shared" si="23"/>
        <v>536070950</v>
      </c>
      <c r="U52" s="44">
        <f t="shared" si="24"/>
        <v>0.29411088020884857</v>
      </c>
      <c r="V52" s="110">
        <f>SUM(V46:V51)</f>
        <v>311068935</v>
      </c>
      <c r="W52" s="112">
        <f>SUM(W46:W51)</f>
        <v>147468316</v>
      </c>
      <c r="X52" s="112">
        <f t="shared" si="25"/>
        <v>458537251</v>
      </c>
      <c r="Y52" s="44">
        <f t="shared" si="26"/>
        <v>0.2515726593656227</v>
      </c>
      <c r="Z52" s="80">
        <f t="shared" si="27"/>
        <v>1646049462</v>
      </c>
      <c r="AA52" s="81">
        <f t="shared" si="28"/>
        <v>356902620</v>
      </c>
      <c r="AB52" s="81">
        <f t="shared" si="29"/>
        <v>2002952082</v>
      </c>
      <c r="AC52" s="44">
        <f t="shared" si="30"/>
        <v>1.0989030460485985</v>
      </c>
      <c r="AD52" s="80">
        <f>SUM(AD46:AD51)</f>
        <v>165794251</v>
      </c>
      <c r="AE52" s="81">
        <f>SUM(AE46:AE51)</f>
        <v>89222601</v>
      </c>
      <c r="AF52" s="81">
        <f t="shared" si="31"/>
        <v>255016852</v>
      </c>
      <c r="AG52" s="44">
        <f t="shared" si="32"/>
        <v>0.9221725532467535</v>
      </c>
      <c r="AH52" s="44">
        <f t="shared" si="33"/>
        <v>0.7980664705248577</v>
      </c>
      <c r="AI52" s="62">
        <f>SUM(AI46:AI51)</f>
        <v>1431762773</v>
      </c>
      <c r="AJ52" s="62">
        <f>SUM(AJ46:AJ51)</f>
        <v>1480110614</v>
      </c>
      <c r="AK52" s="62">
        <f>SUM(AK46:AK51)</f>
        <v>1364917384</v>
      </c>
      <c r="AL52" s="62"/>
    </row>
    <row r="53" spans="1:38" s="13" customFormat="1" ht="12.75">
      <c r="A53" s="29" t="s">
        <v>97</v>
      </c>
      <c r="B53" s="59" t="s">
        <v>332</v>
      </c>
      <c r="C53" s="131" t="s">
        <v>333</v>
      </c>
      <c r="D53" s="76">
        <v>119006903</v>
      </c>
      <c r="E53" s="77">
        <v>73127377</v>
      </c>
      <c r="F53" s="78">
        <f t="shared" si="17"/>
        <v>192134280</v>
      </c>
      <c r="G53" s="76">
        <v>102517831</v>
      </c>
      <c r="H53" s="77">
        <v>64694631</v>
      </c>
      <c r="I53" s="79">
        <f t="shared" si="18"/>
        <v>167212462</v>
      </c>
      <c r="J53" s="76">
        <v>30337731</v>
      </c>
      <c r="K53" s="77">
        <v>5303845</v>
      </c>
      <c r="L53" s="77">
        <f t="shared" si="19"/>
        <v>35641576</v>
      </c>
      <c r="M53" s="40">
        <f t="shared" si="20"/>
        <v>0.18550347184271335</v>
      </c>
      <c r="N53" s="104">
        <v>25613083</v>
      </c>
      <c r="O53" s="105">
        <v>7028358</v>
      </c>
      <c r="P53" s="106">
        <f t="shared" si="21"/>
        <v>32641441</v>
      </c>
      <c r="Q53" s="40">
        <f t="shared" si="22"/>
        <v>0.16988868930624978</v>
      </c>
      <c r="R53" s="104">
        <v>24978604</v>
      </c>
      <c r="S53" s="106">
        <v>8627601</v>
      </c>
      <c r="T53" s="106">
        <f t="shared" si="23"/>
        <v>33606205</v>
      </c>
      <c r="U53" s="40">
        <f t="shared" si="24"/>
        <v>0.20097906937103766</v>
      </c>
      <c r="V53" s="104">
        <v>1881068</v>
      </c>
      <c r="W53" s="106">
        <v>15855871</v>
      </c>
      <c r="X53" s="106">
        <f t="shared" si="25"/>
        <v>17736939</v>
      </c>
      <c r="Y53" s="40">
        <f t="shared" si="26"/>
        <v>0.10607426496716495</v>
      </c>
      <c r="Z53" s="76">
        <f t="shared" si="27"/>
        <v>82810486</v>
      </c>
      <c r="AA53" s="77">
        <f t="shared" si="28"/>
        <v>36815675</v>
      </c>
      <c r="AB53" s="77">
        <f t="shared" si="29"/>
        <v>119626161</v>
      </c>
      <c r="AC53" s="40">
        <f t="shared" si="30"/>
        <v>0.7154141477804448</v>
      </c>
      <c r="AD53" s="76">
        <v>1184395</v>
      </c>
      <c r="AE53" s="77">
        <v>328228</v>
      </c>
      <c r="AF53" s="77">
        <f t="shared" si="31"/>
        <v>1512623</v>
      </c>
      <c r="AG53" s="40">
        <f t="shared" si="32"/>
        <v>0.5850449940214648</v>
      </c>
      <c r="AH53" s="40">
        <f t="shared" si="33"/>
        <v>10.725948236936764</v>
      </c>
      <c r="AI53" s="12">
        <v>91619828</v>
      </c>
      <c r="AJ53" s="12">
        <v>122381148</v>
      </c>
      <c r="AK53" s="12">
        <v>71598478</v>
      </c>
      <c r="AL53" s="12"/>
    </row>
    <row r="54" spans="1:38" s="13" customFormat="1" ht="12.75">
      <c r="A54" s="29" t="s">
        <v>97</v>
      </c>
      <c r="B54" s="59" t="s">
        <v>334</v>
      </c>
      <c r="C54" s="131" t="s">
        <v>335</v>
      </c>
      <c r="D54" s="76">
        <v>7718000</v>
      </c>
      <c r="E54" s="77">
        <v>490000</v>
      </c>
      <c r="F54" s="78">
        <f t="shared" si="17"/>
        <v>8208000</v>
      </c>
      <c r="G54" s="76">
        <v>7718000</v>
      </c>
      <c r="H54" s="77">
        <v>0</v>
      </c>
      <c r="I54" s="79">
        <f t="shared" si="18"/>
        <v>7718000</v>
      </c>
      <c r="J54" s="76">
        <v>38992155</v>
      </c>
      <c r="K54" s="77">
        <v>0</v>
      </c>
      <c r="L54" s="77">
        <f t="shared" si="19"/>
        <v>38992155</v>
      </c>
      <c r="M54" s="40">
        <f t="shared" si="20"/>
        <v>4.750506213450293</v>
      </c>
      <c r="N54" s="104">
        <v>17466283</v>
      </c>
      <c r="O54" s="105">
        <v>0</v>
      </c>
      <c r="P54" s="106">
        <f t="shared" si="21"/>
        <v>17466283</v>
      </c>
      <c r="Q54" s="40">
        <f t="shared" si="22"/>
        <v>2.127958455165692</v>
      </c>
      <c r="R54" s="104">
        <v>22218087</v>
      </c>
      <c r="S54" s="106">
        <v>0</v>
      </c>
      <c r="T54" s="106">
        <f t="shared" si="23"/>
        <v>22218087</v>
      </c>
      <c r="U54" s="40">
        <f t="shared" si="24"/>
        <v>2.8787363306556104</v>
      </c>
      <c r="V54" s="104">
        <v>3161285</v>
      </c>
      <c r="W54" s="106">
        <v>0</v>
      </c>
      <c r="X54" s="106">
        <f t="shared" si="25"/>
        <v>3161285</v>
      </c>
      <c r="Y54" s="40">
        <f t="shared" si="26"/>
        <v>0.4095989893754859</v>
      </c>
      <c r="Z54" s="76">
        <f t="shared" si="27"/>
        <v>81837810</v>
      </c>
      <c r="AA54" s="77">
        <f t="shared" si="28"/>
        <v>0</v>
      </c>
      <c r="AB54" s="77">
        <f t="shared" si="29"/>
        <v>81837810</v>
      </c>
      <c r="AC54" s="40">
        <f t="shared" si="30"/>
        <v>10.603499611298265</v>
      </c>
      <c r="AD54" s="76">
        <v>3277625</v>
      </c>
      <c r="AE54" s="77">
        <v>205692</v>
      </c>
      <c r="AF54" s="77">
        <f t="shared" si="31"/>
        <v>3483317</v>
      </c>
      <c r="AG54" s="40">
        <f t="shared" si="32"/>
        <v>1.0032507724786488</v>
      </c>
      <c r="AH54" s="40">
        <f t="shared" si="33"/>
        <v>-0.09244981148715437</v>
      </c>
      <c r="AI54" s="12">
        <v>110165088</v>
      </c>
      <c r="AJ54" s="12">
        <v>104210000</v>
      </c>
      <c r="AK54" s="12">
        <v>104548763</v>
      </c>
      <c r="AL54" s="12"/>
    </row>
    <row r="55" spans="1:38" s="13" customFormat="1" ht="12.75">
      <c r="A55" s="29" t="s">
        <v>97</v>
      </c>
      <c r="B55" s="59" t="s">
        <v>336</v>
      </c>
      <c r="C55" s="131" t="s">
        <v>337</v>
      </c>
      <c r="D55" s="76">
        <v>38744700</v>
      </c>
      <c r="E55" s="77">
        <v>100</v>
      </c>
      <c r="F55" s="79">
        <f t="shared" si="17"/>
        <v>38744800</v>
      </c>
      <c r="G55" s="76">
        <v>23511704</v>
      </c>
      <c r="H55" s="77">
        <v>15384000</v>
      </c>
      <c r="I55" s="79">
        <f t="shared" si="18"/>
        <v>38895704</v>
      </c>
      <c r="J55" s="76">
        <v>8041371</v>
      </c>
      <c r="K55" s="77">
        <v>0</v>
      </c>
      <c r="L55" s="77">
        <f t="shared" si="19"/>
        <v>8041371</v>
      </c>
      <c r="M55" s="40">
        <f t="shared" si="20"/>
        <v>0.20754710309512503</v>
      </c>
      <c r="N55" s="104">
        <v>4089844</v>
      </c>
      <c r="O55" s="105">
        <v>0</v>
      </c>
      <c r="P55" s="106">
        <f t="shared" si="21"/>
        <v>4089844</v>
      </c>
      <c r="Q55" s="40">
        <f t="shared" si="22"/>
        <v>0.10555852656356465</v>
      </c>
      <c r="R55" s="104">
        <v>5551899</v>
      </c>
      <c r="S55" s="106">
        <v>0</v>
      </c>
      <c r="T55" s="106">
        <f t="shared" si="23"/>
        <v>5551899</v>
      </c>
      <c r="U55" s="40">
        <f t="shared" si="24"/>
        <v>0.1427381029020583</v>
      </c>
      <c r="V55" s="104">
        <v>1614269</v>
      </c>
      <c r="W55" s="106">
        <v>0</v>
      </c>
      <c r="X55" s="106">
        <f t="shared" si="25"/>
        <v>1614269</v>
      </c>
      <c r="Y55" s="40">
        <f t="shared" si="26"/>
        <v>0.04150250115025556</v>
      </c>
      <c r="Z55" s="76">
        <f t="shared" si="27"/>
        <v>19297383</v>
      </c>
      <c r="AA55" s="77">
        <f t="shared" si="28"/>
        <v>0</v>
      </c>
      <c r="AB55" s="77">
        <f t="shared" si="29"/>
        <v>19297383</v>
      </c>
      <c r="AC55" s="40">
        <f t="shared" si="30"/>
        <v>0.49613147508526906</v>
      </c>
      <c r="AD55" s="76">
        <v>12250899</v>
      </c>
      <c r="AE55" s="77">
        <v>0</v>
      </c>
      <c r="AF55" s="77">
        <f t="shared" si="31"/>
        <v>12250899</v>
      </c>
      <c r="AG55" s="40">
        <f t="shared" si="32"/>
        <v>1.8820553409209564</v>
      </c>
      <c r="AH55" s="40">
        <f t="shared" si="33"/>
        <v>-0.8682326088885395</v>
      </c>
      <c r="AI55" s="12">
        <v>28618210</v>
      </c>
      <c r="AJ55" s="12">
        <v>19154000</v>
      </c>
      <c r="AK55" s="12">
        <v>36048888</v>
      </c>
      <c r="AL55" s="12"/>
    </row>
    <row r="56" spans="1:38" s="13" customFormat="1" ht="12.75">
      <c r="A56" s="29" t="s">
        <v>97</v>
      </c>
      <c r="B56" s="59" t="s">
        <v>338</v>
      </c>
      <c r="C56" s="131" t="s">
        <v>339</v>
      </c>
      <c r="D56" s="76">
        <v>136349000</v>
      </c>
      <c r="E56" s="77">
        <v>24412000</v>
      </c>
      <c r="F56" s="78">
        <f t="shared" si="17"/>
        <v>160761000</v>
      </c>
      <c r="G56" s="76">
        <v>94098000</v>
      </c>
      <c r="H56" s="77">
        <v>2190000</v>
      </c>
      <c r="I56" s="78">
        <f t="shared" si="18"/>
        <v>96288000</v>
      </c>
      <c r="J56" s="76">
        <v>17360862</v>
      </c>
      <c r="K56" s="90">
        <v>1162149</v>
      </c>
      <c r="L56" s="77">
        <f t="shared" si="19"/>
        <v>18523011</v>
      </c>
      <c r="M56" s="40">
        <f t="shared" si="20"/>
        <v>0.11522079982085207</v>
      </c>
      <c r="N56" s="104">
        <v>12281323</v>
      </c>
      <c r="O56" s="105">
        <v>1561278</v>
      </c>
      <c r="P56" s="106">
        <f t="shared" si="21"/>
        <v>13842601</v>
      </c>
      <c r="Q56" s="40">
        <f t="shared" si="22"/>
        <v>0.08610671120483201</v>
      </c>
      <c r="R56" s="104">
        <v>11348095</v>
      </c>
      <c r="S56" s="106">
        <v>1092792</v>
      </c>
      <c r="T56" s="106">
        <f t="shared" si="23"/>
        <v>12440887</v>
      </c>
      <c r="U56" s="40">
        <f t="shared" si="24"/>
        <v>0.12920495804253904</v>
      </c>
      <c r="V56" s="104">
        <v>914956</v>
      </c>
      <c r="W56" s="106">
        <v>7388465</v>
      </c>
      <c r="X56" s="106">
        <f t="shared" si="25"/>
        <v>8303421</v>
      </c>
      <c r="Y56" s="40">
        <f t="shared" si="26"/>
        <v>0.08623526296111665</v>
      </c>
      <c r="Z56" s="76">
        <f t="shared" si="27"/>
        <v>41905236</v>
      </c>
      <c r="AA56" s="77">
        <f t="shared" si="28"/>
        <v>11204684</v>
      </c>
      <c r="AB56" s="77">
        <f t="shared" si="29"/>
        <v>53109920</v>
      </c>
      <c r="AC56" s="40">
        <f t="shared" si="30"/>
        <v>0.5515736124958458</v>
      </c>
      <c r="AD56" s="76">
        <v>1787961</v>
      </c>
      <c r="AE56" s="77">
        <v>1293758</v>
      </c>
      <c r="AF56" s="77">
        <f t="shared" si="31"/>
        <v>3081719</v>
      </c>
      <c r="AG56" s="40">
        <f t="shared" si="32"/>
        <v>1.3723680622662895</v>
      </c>
      <c r="AH56" s="40">
        <f t="shared" si="33"/>
        <v>1.694412112201015</v>
      </c>
      <c r="AI56" s="12">
        <v>57940000</v>
      </c>
      <c r="AJ56" s="12">
        <v>30273845</v>
      </c>
      <c r="AK56" s="12">
        <v>41546858</v>
      </c>
      <c r="AL56" s="12"/>
    </row>
    <row r="57" spans="1:38" s="13" customFormat="1" ht="12.75">
      <c r="A57" s="29" t="s">
        <v>97</v>
      </c>
      <c r="B57" s="59" t="s">
        <v>340</v>
      </c>
      <c r="C57" s="131" t="s">
        <v>341</v>
      </c>
      <c r="D57" s="76">
        <v>128207070</v>
      </c>
      <c r="E57" s="77">
        <v>0</v>
      </c>
      <c r="F57" s="78">
        <f t="shared" si="17"/>
        <v>128207070</v>
      </c>
      <c r="G57" s="76">
        <v>96630885</v>
      </c>
      <c r="H57" s="77">
        <v>21382000</v>
      </c>
      <c r="I57" s="78">
        <f t="shared" si="18"/>
        <v>118012885</v>
      </c>
      <c r="J57" s="76">
        <v>32195483</v>
      </c>
      <c r="K57" s="90">
        <v>0</v>
      </c>
      <c r="L57" s="77">
        <f t="shared" si="19"/>
        <v>32195483</v>
      </c>
      <c r="M57" s="40">
        <f t="shared" si="20"/>
        <v>0.25112096392188044</v>
      </c>
      <c r="N57" s="104">
        <v>22942859</v>
      </c>
      <c r="O57" s="105">
        <v>0</v>
      </c>
      <c r="P57" s="106">
        <f t="shared" si="21"/>
        <v>22942859</v>
      </c>
      <c r="Q57" s="40">
        <f t="shared" si="22"/>
        <v>0.1789515897992209</v>
      </c>
      <c r="R57" s="104">
        <v>21199844</v>
      </c>
      <c r="S57" s="106">
        <v>0</v>
      </c>
      <c r="T57" s="106">
        <f t="shared" si="23"/>
        <v>21199844</v>
      </c>
      <c r="U57" s="40">
        <f t="shared" si="24"/>
        <v>0.17964007913203714</v>
      </c>
      <c r="V57" s="104">
        <v>12487055</v>
      </c>
      <c r="W57" s="106">
        <v>0</v>
      </c>
      <c r="X57" s="106">
        <f t="shared" si="25"/>
        <v>12487055</v>
      </c>
      <c r="Y57" s="40">
        <f t="shared" si="26"/>
        <v>0.10581094598272045</v>
      </c>
      <c r="Z57" s="76">
        <f t="shared" si="27"/>
        <v>88825241</v>
      </c>
      <c r="AA57" s="77">
        <f t="shared" si="28"/>
        <v>0</v>
      </c>
      <c r="AB57" s="77">
        <f t="shared" si="29"/>
        <v>88825241</v>
      </c>
      <c r="AC57" s="40">
        <f t="shared" si="30"/>
        <v>0.7526740914773841</v>
      </c>
      <c r="AD57" s="76">
        <v>9817086</v>
      </c>
      <c r="AE57" s="77">
        <v>0</v>
      </c>
      <c r="AF57" s="77">
        <f t="shared" si="31"/>
        <v>9817086</v>
      </c>
      <c r="AG57" s="40">
        <f t="shared" si="32"/>
        <v>0.7127598144753082</v>
      </c>
      <c r="AH57" s="40">
        <f t="shared" si="33"/>
        <v>0.271971642094202</v>
      </c>
      <c r="AI57" s="12">
        <v>92735315</v>
      </c>
      <c r="AJ57" s="12">
        <v>63592829</v>
      </c>
      <c r="AK57" s="12">
        <v>45326413</v>
      </c>
      <c r="AL57" s="12"/>
    </row>
    <row r="58" spans="1:38" s="13" customFormat="1" ht="12.75">
      <c r="A58" s="29" t="s">
        <v>116</v>
      </c>
      <c r="B58" s="59" t="s">
        <v>342</v>
      </c>
      <c r="C58" s="131" t="s">
        <v>343</v>
      </c>
      <c r="D58" s="76">
        <v>206614651</v>
      </c>
      <c r="E58" s="77">
        <v>222741391</v>
      </c>
      <c r="F58" s="78">
        <f t="shared" si="17"/>
        <v>429356042</v>
      </c>
      <c r="G58" s="76">
        <v>448397558</v>
      </c>
      <c r="H58" s="77">
        <v>252459105</v>
      </c>
      <c r="I58" s="78">
        <f t="shared" si="18"/>
        <v>700856663</v>
      </c>
      <c r="J58" s="76">
        <v>99448762</v>
      </c>
      <c r="K58" s="90">
        <v>19704121</v>
      </c>
      <c r="L58" s="77">
        <f t="shared" si="19"/>
        <v>119152883</v>
      </c>
      <c r="M58" s="40">
        <f t="shared" si="20"/>
        <v>0.27751532840895715</v>
      </c>
      <c r="N58" s="104">
        <v>83808216</v>
      </c>
      <c r="O58" s="105">
        <v>16271457</v>
      </c>
      <c r="P58" s="106">
        <f t="shared" si="21"/>
        <v>100079673</v>
      </c>
      <c r="Q58" s="40">
        <f t="shared" si="22"/>
        <v>0.23309249948787258</v>
      </c>
      <c r="R58" s="104">
        <v>108652852</v>
      </c>
      <c r="S58" s="106">
        <v>18030062</v>
      </c>
      <c r="T58" s="106">
        <f t="shared" si="23"/>
        <v>126682914</v>
      </c>
      <c r="U58" s="40">
        <f t="shared" si="24"/>
        <v>0.18075438343945657</v>
      </c>
      <c r="V58" s="104">
        <v>201134895</v>
      </c>
      <c r="W58" s="106">
        <v>177048422</v>
      </c>
      <c r="X58" s="106">
        <f t="shared" si="25"/>
        <v>378183317</v>
      </c>
      <c r="Y58" s="40">
        <f t="shared" si="26"/>
        <v>0.5396015147822031</v>
      </c>
      <c r="Z58" s="76">
        <f t="shared" si="27"/>
        <v>493044725</v>
      </c>
      <c r="AA58" s="77">
        <f t="shared" si="28"/>
        <v>231054062</v>
      </c>
      <c r="AB58" s="77">
        <f t="shared" si="29"/>
        <v>724098787</v>
      </c>
      <c r="AC58" s="40">
        <f t="shared" si="30"/>
        <v>1.0331624499373562</v>
      </c>
      <c r="AD58" s="76">
        <v>68105412</v>
      </c>
      <c r="AE58" s="77">
        <v>16388635</v>
      </c>
      <c r="AF58" s="77">
        <f t="shared" si="31"/>
        <v>84494047</v>
      </c>
      <c r="AG58" s="40">
        <f t="shared" si="32"/>
        <v>0.8425568518125097</v>
      </c>
      <c r="AH58" s="40">
        <f t="shared" si="33"/>
        <v>3.4758575358569344</v>
      </c>
      <c r="AI58" s="12">
        <v>173659625</v>
      </c>
      <c r="AJ58" s="12">
        <v>333395747</v>
      </c>
      <c r="AK58" s="12">
        <v>280904871</v>
      </c>
      <c r="AL58" s="12"/>
    </row>
    <row r="59" spans="1:38" s="55" customFormat="1" ht="12.75">
      <c r="A59" s="60"/>
      <c r="B59" s="61" t="s">
        <v>344</v>
      </c>
      <c r="C59" s="135"/>
      <c r="D59" s="80">
        <f>SUM(D53:D58)</f>
        <v>636640324</v>
      </c>
      <c r="E59" s="81">
        <f>SUM(E53:E58)</f>
        <v>320770868</v>
      </c>
      <c r="F59" s="82">
        <f t="shared" si="17"/>
        <v>957411192</v>
      </c>
      <c r="G59" s="80">
        <f>SUM(G53:G58)</f>
        <v>772873978</v>
      </c>
      <c r="H59" s="81">
        <f>SUM(H53:H58)</f>
        <v>356109736</v>
      </c>
      <c r="I59" s="89">
        <f t="shared" si="18"/>
        <v>1128983714</v>
      </c>
      <c r="J59" s="80">
        <f>SUM(J53:J58)</f>
        <v>226376364</v>
      </c>
      <c r="K59" s="91">
        <f>SUM(K53:K58)</f>
        <v>26170115</v>
      </c>
      <c r="L59" s="81">
        <f t="shared" si="19"/>
        <v>252546479</v>
      </c>
      <c r="M59" s="44">
        <f t="shared" si="20"/>
        <v>0.2637805794524282</v>
      </c>
      <c r="N59" s="110">
        <f>SUM(N53:N58)</f>
        <v>166201608</v>
      </c>
      <c r="O59" s="111">
        <f>SUM(O53:O58)</f>
        <v>24861093</v>
      </c>
      <c r="P59" s="112">
        <f t="shared" si="21"/>
        <v>191062701</v>
      </c>
      <c r="Q59" s="44">
        <f t="shared" si="22"/>
        <v>0.1995618001925342</v>
      </c>
      <c r="R59" s="110">
        <f>SUM(R53:R58)</f>
        <v>193949381</v>
      </c>
      <c r="S59" s="112">
        <f>SUM(S53:S58)</f>
        <v>27750455</v>
      </c>
      <c r="T59" s="112">
        <f t="shared" si="23"/>
        <v>221699836</v>
      </c>
      <c r="U59" s="44">
        <f t="shared" si="24"/>
        <v>0.19637115509356232</v>
      </c>
      <c r="V59" s="110">
        <f>SUM(V53:V58)</f>
        <v>221193528</v>
      </c>
      <c r="W59" s="112">
        <f>SUM(W53:W58)</f>
        <v>200292758</v>
      </c>
      <c r="X59" s="112">
        <f t="shared" si="25"/>
        <v>421486286</v>
      </c>
      <c r="Y59" s="44">
        <f t="shared" si="26"/>
        <v>0.37333247661002134</v>
      </c>
      <c r="Z59" s="80">
        <f t="shared" si="27"/>
        <v>807720881</v>
      </c>
      <c r="AA59" s="81">
        <f t="shared" si="28"/>
        <v>279074421</v>
      </c>
      <c r="AB59" s="81">
        <f t="shared" si="29"/>
        <v>1086795302</v>
      </c>
      <c r="AC59" s="44">
        <f t="shared" si="30"/>
        <v>0.9626315140981742</v>
      </c>
      <c r="AD59" s="80">
        <f>SUM(AD53:AD58)</f>
        <v>96423378</v>
      </c>
      <c r="AE59" s="81">
        <f>SUM(AE53:AE58)</f>
        <v>18216313</v>
      </c>
      <c r="AF59" s="81">
        <f t="shared" si="31"/>
        <v>114639691</v>
      </c>
      <c r="AG59" s="44">
        <f t="shared" si="32"/>
        <v>0.8617648563176857</v>
      </c>
      <c r="AH59" s="44">
        <f t="shared" si="33"/>
        <v>2.6766174291240894</v>
      </c>
      <c r="AI59" s="62">
        <f>SUM(AI53:AI58)</f>
        <v>554738066</v>
      </c>
      <c r="AJ59" s="62">
        <f>SUM(AJ53:AJ58)</f>
        <v>673007569</v>
      </c>
      <c r="AK59" s="62">
        <f>SUM(AK53:AK58)</f>
        <v>579974271</v>
      </c>
      <c r="AL59" s="62"/>
    </row>
    <row r="60" spans="1:38" s="13" customFormat="1" ht="12.75">
      <c r="A60" s="29" t="s">
        <v>97</v>
      </c>
      <c r="B60" s="59" t="s">
        <v>345</v>
      </c>
      <c r="C60" s="131" t="s">
        <v>346</v>
      </c>
      <c r="D60" s="76">
        <v>61500000</v>
      </c>
      <c r="E60" s="77">
        <v>17624000</v>
      </c>
      <c r="F60" s="78">
        <f t="shared" si="17"/>
        <v>79124000</v>
      </c>
      <c r="G60" s="76">
        <v>61500000</v>
      </c>
      <c r="H60" s="77">
        <v>14475000</v>
      </c>
      <c r="I60" s="78">
        <f t="shared" si="18"/>
        <v>75975000</v>
      </c>
      <c r="J60" s="76">
        <v>29766710</v>
      </c>
      <c r="K60" s="90">
        <v>457746</v>
      </c>
      <c r="L60" s="77">
        <f t="shared" si="19"/>
        <v>30224456</v>
      </c>
      <c r="M60" s="40">
        <f t="shared" si="20"/>
        <v>0.38198847378797834</v>
      </c>
      <c r="N60" s="104">
        <v>15036335</v>
      </c>
      <c r="O60" s="105">
        <v>68120</v>
      </c>
      <c r="P60" s="106">
        <f t="shared" si="21"/>
        <v>15104455</v>
      </c>
      <c r="Q60" s="40">
        <f t="shared" si="22"/>
        <v>0.1908959986856074</v>
      </c>
      <c r="R60" s="104">
        <v>21118584</v>
      </c>
      <c r="S60" s="106">
        <v>0</v>
      </c>
      <c r="T60" s="106">
        <f t="shared" si="23"/>
        <v>21118584</v>
      </c>
      <c r="U60" s="40">
        <f t="shared" si="24"/>
        <v>0.27796754195459034</v>
      </c>
      <c r="V60" s="104">
        <v>1722307</v>
      </c>
      <c r="W60" s="106">
        <v>0</v>
      </c>
      <c r="X60" s="106">
        <f t="shared" si="25"/>
        <v>1722307</v>
      </c>
      <c r="Y60" s="40">
        <f t="shared" si="26"/>
        <v>0.022669391247120762</v>
      </c>
      <c r="Z60" s="76">
        <f t="shared" si="27"/>
        <v>67643936</v>
      </c>
      <c r="AA60" s="77">
        <f t="shared" si="28"/>
        <v>525866</v>
      </c>
      <c r="AB60" s="77">
        <f t="shared" si="29"/>
        <v>68169802</v>
      </c>
      <c r="AC60" s="40">
        <f t="shared" si="30"/>
        <v>0.897266232313261</v>
      </c>
      <c r="AD60" s="76">
        <v>3528056</v>
      </c>
      <c r="AE60" s="77">
        <v>2454722</v>
      </c>
      <c r="AF60" s="77">
        <f t="shared" si="31"/>
        <v>5982778</v>
      </c>
      <c r="AG60" s="40">
        <f t="shared" si="32"/>
        <v>1.3969403149462862</v>
      </c>
      <c r="AH60" s="40">
        <f t="shared" si="33"/>
        <v>-0.7121225290324996</v>
      </c>
      <c r="AI60" s="12">
        <v>52595131</v>
      </c>
      <c r="AJ60" s="12">
        <v>52710131</v>
      </c>
      <c r="AK60" s="12">
        <v>73632907</v>
      </c>
      <c r="AL60" s="12"/>
    </row>
    <row r="61" spans="1:38" s="13" customFormat="1" ht="12.75">
      <c r="A61" s="29" t="s">
        <v>97</v>
      </c>
      <c r="B61" s="59" t="s">
        <v>93</v>
      </c>
      <c r="C61" s="131" t="s">
        <v>94</v>
      </c>
      <c r="D61" s="76">
        <v>1861269601</v>
      </c>
      <c r="E61" s="77">
        <v>220734200</v>
      </c>
      <c r="F61" s="78">
        <f t="shared" si="17"/>
        <v>2082003801</v>
      </c>
      <c r="G61" s="76">
        <v>1732594101</v>
      </c>
      <c r="H61" s="77">
        <v>166770900</v>
      </c>
      <c r="I61" s="78">
        <f t="shared" si="18"/>
        <v>1899365001</v>
      </c>
      <c r="J61" s="76">
        <v>432582128</v>
      </c>
      <c r="K61" s="90">
        <v>3833687</v>
      </c>
      <c r="L61" s="77">
        <f t="shared" si="19"/>
        <v>436415815</v>
      </c>
      <c r="M61" s="40">
        <f t="shared" si="20"/>
        <v>0.2096133613158567</v>
      </c>
      <c r="N61" s="104">
        <v>445431269</v>
      </c>
      <c r="O61" s="105">
        <v>17515871</v>
      </c>
      <c r="P61" s="106">
        <f t="shared" si="21"/>
        <v>462947140</v>
      </c>
      <c r="Q61" s="40">
        <f t="shared" si="22"/>
        <v>0.22235652969396283</v>
      </c>
      <c r="R61" s="104">
        <v>451533253</v>
      </c>
      <c r="S61" s="106">
        <v>28691988</v>
      </c>
      <c r="T61" s="106">
        <f t="shared" si="23"/>
        <v>480225241</v>
      </c>
      <c r="U61" s="40">
        <f t="shared" si="24"/>
        <v>0.2528346267026956</v>
      </c>
      <c r="V61" s="104">
        <v>451596798</v>
      </c>
      <c r="W61" s="106">
        <v>24161610</v>
      </c>
      <c r="X61" s="106">
        <f t="shared" si="25"/>
        <v>475758408</v>
      </c>
      <c r="Y61" s="40">
        <f t="shared" si="26"/>
        <v>0.25048287598724683</v>
      </c>
      <c r="Z61" s="76">
        <f t="shared" si="27"/>
        <v>1781143448</v>
      </c>
      <c r="AA61" s="77">
        <f t="shared" si="28"/>
        <v>74203156</v>
      </c>
      <c r="AB61" s="77">
        <f t="shared" si="29"/>
        <v>1855346604</v>
      </c>
      <c r="AC61" s="40">
        <f t="shared" si="30"/>
        <v>0.9768246772069483</v>
      </c>
      <c r="AD61" s="76">
        <v>400473618</v>
      </c>
      <c r="AE61" s="77">
        <v>43820922</v>
      </c>
      <c r="AF61" s="77">
        <f t="shared" si="31"/>
        <v>444294540</v>
      </c>
      <c r="AG61" s="40">
        <f t="shared" si="32"/>
        <v>0.9485113968517833</v>
      </c>
      <c r="AH61" s="40">
        <f t="shared" si="33"/>
        <v>0.07081758871040811</v>
      </c>
      <c r="AI61" s="12">
        <v>1792584500</v>
      </c>
      <c r="AJ61" s="12">
        <v>1678950500</v>
      </c>
      <c r="AK61" s="12">
        <v>1592503684</v>
      </c>
      <c r="AL61" s="12"/>
    </row>
    <row r="62" spans="1:38" s="13" customFormat="1" ht="12.75">
      <c r="A62" s="29" t="s">
        <v>97</v>
      </c>
      <c r="B62" s="59" t="s">
        <v>347</v>
      </c>
      <c r="C62" s="131" t="s">
        <v>348</v>
      </c>
      <c r="D62" s="76">
        <v>55733000</v>
      </c>
      <c r="E62" s="77">
        <v>11718000</v>
      </c>
      <c r="F62" s="78">
        <f t="shared" si="17"/>
        <v>67451000</v>
      </c>
      <c r="G62" s="76">
        <v>43316000</v>
      </c>
      <c r="H62" s="77">
        <v>11343000</v>
      </c>
      <c r="I62" s="78">
        <f t="shared" si="18"/>
        <v>54659000</v>
      </c>
      <c r="J62" s="76">
        <v>17602534</v>
      </c>
      <c r="K62" s="90">
        <v>581105</v>
      </c>
      <c r="L62" s="77">
        <f t="shared" si="19"/>
        <v>18183639</v>
      </c>
      <c r="M62" s="40">
        <f t="shared" si="20"/>
        <v>0.26958294169100533</v>
      </c>
      <c r="N62" s="104">
        <v>638404</v>
      </c>
      <c r="O62" s="105">
        <v>2674798</v>
      </c>
      <c r="P62" s="106">
        <f t="shared" si="21"/>
        <v>3313202</v>
      </c>
      <c r="Q62" s="40">
        <f t="shared" si="22"/>
        <v>0.04912013165112452</v>
      </c>
      <c r="R62" s="104">
        <v>75223</v>
      </c>
      <c r="S62" s="106">
        <v>2319711</v>
      </c>
      <c r="T62" s="106">
        <f t="shared" si="23"/>
        <v>2394934</v>
      </c>
      <c r="U62" s="40">
        <f t="shared" si="24"/>
        <v>0.04381591320734005</v>
      </c>
      <c r="V62" s="104">
        <v>66055</v>
      </c>
      <c r="W62" s="106">
        <v>1426585</v>
      </c>
      <c r="X62" s="106">
        <f t="shared" si="25"/>
        <v>1492640</v>
      </c>
      <c r="Y62" s="40">
        <f t="shared" si="26"/>
        <v>0.02730822005525165</v>
      </c>
      <c r="Z62" s="76">
        <f t="shared" si="27"/>
        <v>18382216</v>
      </c>
      <c r="AA62" s="77">
        <f t="shared" si="28"/>
        <v>7002199</v>
      </c>
      <c r="AB62" s="77">
        <f t="shared" si="29"/>
        <v>25384415</v>
      </c>
      <c r="AC62" s="40">
        <f t="shared" si="30"/>
        <v>0.4644141861358605</v>
      </c>
      <c r="AD62" s="76">
        <v>555963</v>
      </c>
      <c r="AE62" s="77">
        <v>1001533</v>
      </c>
      <c r="AF62" s="77">
        <f t="shared" si="31"/>
        <v>1557496</v>
      </c>
      <c r="AG62" s="40">
        <f t="shared" si="32"/>
        <v>1.536424014748339</v>
      </c>
      <c r="AH62" s="40">
        <f t="shared" si="33"/>
        <v>-0.04164119843646463</v>
      </c>
      <c r="AI62" s="12">
        <v>61183655</v>
      </c>
      <c r="AJ62" s="12">
        <v>57498000</v>
      </c>
      <c r="AK62" s="12">
        <v>88341308</v>
      </c>
      <c r="AL62" s="12"/>
    </row>
    <row r="63" spans="1:38" s="13" customFormat="1" ht="12.75">
      <c r="A63" s="29" t="s">
        <v>97</v>
      </c>
      <c r="B63" s="59" t="s">
        <v>349</v>
      </c>
      <c r="C63" s="131" t="s">
        <v>350</v>
      </c>
      <c r="D63" s="76">
        <v>178736100</v>
      </c>
      <c r="E63" s="77">
        <v>33317988</v>
      </c>
      <c r="F63" s="78">
        <f t="shared" si="17"/>
        <v>212054088</v>
      </c>
      <c r="G63" s="76">
        <v>182269750</v>
      </c>
      <c r="H63" s="77">
        <v>39236868</v>
      </c>
      <c r="I63" s="78">
        <f t="shared" si="18"/>
        <v>221506618</v>
      </c>
      <c r="J63" s="76">
        <v>61297963</v>
      </c>
      <c r="K63" s="90">
        <v>2330324</v>
      </c>
      <c r="L63" s="77">
        <f t="shared" si="19"/>
        <v>63628287</v>
      </c>
      <c r="M63" s="40">
        <f t="shared" si="20"/>
        <v>0.30005687511197615</v>
      </c>
      <c r="N63" s="104">
        <v>42090615</v>
      </c>
      <c r="O63" s="105">
        <v>3307706</v>
      </c>
      <c r="P63" s="106">
        <f t="shared" si="21"/>
        <v>45398321</v>
      </c>
      <c r="Q63" s="40">
        <f t="shared" si="22"/>
        <v>0.21408840276637345</v>
      </c>
      <c r="R63" s="104">
        <v>33925692</v>
      </c>
      <c r="S63" s="106">
        <v>7048962</v>
      </c>
      <c r="T63" s="106">
        <f t="shared" si="23"/>
        <v>40974654</v>
      </c>
      <c r="U63" s="40">
        <f t="shared" si="24"/>
        <v>0.1849816243413549</v>
      </c>
      <c r="V63" s="104">
        <v>40993405</v>
      </c>
      <c r="W63" s="106">
        <v>11920795</v>
      </c>
      <c r="X63" s="106">
        <f t="shared" si="25"/>
        <v>52914200</v>
      </c>
      <c r="Y63" s="40">
        <f t="shared" si="26"/>
        <v>0.23888315607798227</v>
      </c>
      <c r="Z63" s="76">
        <f t="shared" si="27"/>
        <v>178307675</v>
      </c>
      <c r="AA63" s="77">
        <f t="shared" si="28"/>
        <v>24607787</v>
      </c>
      <c r="AB63" s="77">
        <f t="shared" si="29"/>
        <v>202915462</v>
      </c>
      <c r="AC63" s="40">
        <f t="shared" si="30"/>
        <v>0.9160695234848468</v>
      </c>
      <c r="AD63" s="76">
        <v>37462076</v>
      </c>
      <c r="AE63" s="77">
        <v>4244105</v>
      </c>
      <c r="AF63" s="77">
        <f t="shared" si="31"/>
        <v>41706181</v>
      </c>
      <c r="AG63" s="40">
        <f t="shared" si="32"/>
        <v>0.91375079754851</v>
      </c>
      <c r="AH63" s="40">
        <f t="shared" si="33"/>
        <v>0.2687376003091724</v>
      </c>
      <c r="AI63" s="12">
        <v>206597197</v>
      </c>
      <c r="AJ63" s="12">
        <v>193500769</v>
      </c>
      <c r="AK63" s="12">
        <v>176811482</v>
      </c>
      <c r="AL63" s="12"/>
    </row>
    <row r="64" spans="1:38" s="13" customFormat="1" ht="12.75">
      <c r="A64" s="29" t="s">
        <v>97</v>
      </c>
      <c r="B64" s="59" t="s">
        <v>351</v>
      </c>
      <c r="C64" s="131" t="s">
        <v>352</v>
      </c>
      <c r="D64" s="76">
        <v>78382000</v>
      </c>
      <c r="E64" s="77">
        <v>31998000</v>
      </c>
      <c r="F64" s="78">
        <f t="shared" si="17"/>
        <v>110380000</v>
      </c>
      <c r="G64" s="76">
        <v>110610000</v>
      </c>
      <c r="H64" s="77">
        <v>64551500</v>
      </c>
      <c r="I64" s="78">
        <f t="shared" si="18"/>
        <v>175161500</v>
      </c>
      <c r="J64" s="76">
        <v>19712164</v>
      </c>
      <c r="K64" s="90">
        <v>0</v>
      </c>
      <c r="L64" s="77">
        <f t="shared" si="19"/>
        <v>19712164</v>
      </c>
      <c r="M64" s="40">
        <f t="shared" si="20"/>
        <v>0.1785845624207284</v>
      </c>
      <c r="N64" s="104">
        <v>17386675</v>
      </c>
      <c r="O64" s="105">
        <v>1981599</v>
      </c>
      <c r="P64" s="106">
        <f t="shared" si="21"/>
        <v>19368274</v>
      </c>
      <c r="Q64" s="40">
        <f t="shared" si="22"/>
        <v>0.1754690523645588</v>
      </c>
      <c r="R64" s="104">
        <v>18189044</v>
      </c>
      <c r="S64" s="106">
        <v>4922013</v>
      </c>
      <c r="T64" s="106">
        <f t="shared" si="23"/>
        <v>23111057</v>
      </c>
      <c r="U64" s="40">
        <f t="shared" si="24"/>
        <v>0.13194141977546436</v>
      </c>
      <c r="V64" s="104">
        <v>16697195</v>
      </c>
      <c r="W64" s="106">
        <v>14844451</v>
      </c>
      <c r="X64" s="106">
        <f t="shared" si="25"/>
        <v>31541646</v>
      </c>
      <c r="Y64" s="40">
        <f t="shared" si="26"/>
        <v>0.18007179659913852</v>
      </c>
      <c r="Z64" s="76">
        <f t="shared" si="27"/>
        <v>71985078</v>
      </c>
      <c r="AA64" s="77">
        <f t="shared" si="28"/>
        <v>21748063</v>
      </c>
      <c r="AB64" s="77">
        <f t="shared" si="29"/>
        <v>93733141</v>
      </c>
      <c r="AC64" s="40">
        <f t="shared" si="30"/>
        <v>0.5351241054683821</v>
      </c>
      <c r="AD64" s="76">
        <v>9506624</v>
      </c>
      <c r="AE64" s="77">
        <v>0</v>
      </c>
      <c r="AF64" s="77">
        <f t="shared" si="31"/>
        <v>9506624</v>
      </c>
      <c r="AG64" s="40">
        <f t="shared" si="32"/>
        <v>0.9889084864771549</v>
      </c>
      <c r="AH64" s="40">
        <f t="shared" si="33"/>
        <v>2.3178598417272</v>
      </c>
      <c r="AI64" s="12">
        <v>56172900</v>
      </c>
      <c r="AJ64" s="12">
        <v>65455900</v>
      </c>
      <c r="AK64" s="12">
        <v>64729895</v>
      </c>
      <c r="AL64" s="12"/>
    </row>
    <row r="65" spans="1:38" s="13" customFormat="1" ht="12.75">
      <c r="A65" s="29" t="s">
        <v>97</v>
      </c>
      <c r="B65" s="59" t="s">
        <v>353</v>
      </c>
      <c r="C65" s="131" t="s">
        <v>354</v>
      </c>
      <c r="D65" s="76">
        <v>90744000</v>
      </c>
      <c r="E65" s="77">
        <v>18697000</v>
      </c>
      <c r="F65" s="78">
        <f t="shared" si="17"/>
        <v>109441000</v>
      </c>
      <c r="G65" s="76">
        <v>92654040</v>
      </c>
      <c r="H65" s="77">
        <v>18697000</v>
      </c>
      <c r="I65" s="78">
        <f t="shared" si="18"/>
        <v>111351040</v>
      </c>
      <c r="J65" s="76">
        <v>31053410</v>
      </c>
      <c r="K65" s="90">
        <v>6872000</v>
      </c>
      <c r="L65" s="77">
        <f t="shared" si="19"/>
        <v>37925410</v>
      </c>
      <c r="M65" s="40">
        <f t="shared" si="20"/>
        <v>0.3465374950886779</v>
      </c>
      <c r="N65" s="104">
        <v>11436429</v>
      </c>
      <c r="O65" s="105">
        <v>0</v>
      </c>
      <c r="P65" s="106">
        <f t="shared" si="21"/>
        <v>11436429</v>
      </c>
      <c r="Q65" s="40">
        <f t="shared" si="22"/>
        <v>0.10449857914309993</v>
      </c>
      <c r="R65" s="104">
        <v>46843792</v>
      </c>
      <c r="S65" s="106">
        <v>11015000</v>
      </c>
      <c r="T65" s="106">
        <f t="shared" si="23"/>
        <v>57858792</v>
      </c>
      <c r="U65" s="40">
        <f t="shared" si="24"/>
        <v>0.5196071091926937</v>
      </c>
      <c r="V65" s="104">
        <v>6222443</v>
      </c>
      <c r="W65" s="106">
        <v>0</v>
      </c>
      <c r="X65" s="106">
        <f t="shared" si="25"/>
        <v>6222443</v>
      </c>
      <c r="Y65" s="40">
        <f t="shared" si="26"/>
        <v>0.05588131911475636</v>
      </c>
      <c r="Z65" s="76">
        <f t="shared" si="27"/>
        <v>95556074</v>
      </c>
      <c r="AA65" s="77">
        <f t="shared" si="28"/>
        <v>17887000</v>
      </c>
      <c r="AB65" s="77">
        <f t="shared" si="29"/>
        <v>113443074</v>
      </c>
      <c r="AC65" s="40">
        <f t="shared" si="30"/>
        <v>1.0187877365132827</v>
      </c>
      <c r="AD65" s="76">
        <v>2044501</v>
      </c>
      <c r="AE65" s="77">
        <v>0</v>
      </c>
      <c r="AF65" s="77">
        <f t="shared" si="31"/>
        <v>2044501</v>
      </c>
      <c r="AG65" s="40">
        <f t="shared" si="32"/>
        <v>1.4016556740867956</v>
      </c>
      <c r="AH65" s="40">
        <f t="shared" si="33"/>
        <v>2.043502057470258</v>
      </c>
      <c r="AI65" s="12">
        <v>78297039</v>
      </c>
      <c r="AJ65" s="12">
        <v>60556000</v>
      </c>
      <c r="AK65" s="12">
        <v>84878661</v>
      </c>
      <c r="AL65" s="12"/>
    </row>
    <row r="66" spans="1:38" s="13" customFormat="1" ht="12.75">
      <c r="A66" s="29" t="s">
        <v>116</v>
      </c>
      <c r="B66" s="59" t="s">
        <v>355</v>
      </c>
      <c r="C66" s="131" t="s">
        <v>356</v>
      </c>
      <c r="D66" s="76">
        <v>638566180</v>
      </c>
      <c r="E66" s="77">
        <v>196754868</v>
      </c>
      <c r="F66" s="78">
        <f t="shared" si="17"/>
        <v>835321048</v>
      </c>
      <c r="G66" s="76">
        <v>819117122</v>
      </c>
      <c r="H66" s="77">
        <v>309431594</v>
      </c>
      <c r="I66" s="78">
        <f t="shared" si="18"/>
        <v>1128548716</v>
      </c>
      <c r="J66" s="76">
        <v>178000851</v>
      </c>
      <c r="K66" s="90">
        <v>28027964</v>
      </c>
      <c r="L66" s="77">
        <f t="shared" si="19"/>
        <v>206028815</v>
      </c>
      <c r="M66" s="40">
        <f t="shared" si="20"/>
        <v>0.24664626312636623</v>
      </c>
      <c r="N66" s="104">
        <v>164122742</v>
      </c>
      <c r="O66" s="105">
        <v>44601441</v>
      </c>
      <c r="P66" s="106">
        <f t="shared" si="21"/>
        <v>208724183</v>
      </c>
      <c r="Q66" s="40">
        <f t="shared" si="22"/>
        <v>0.24987300810837465</v>
      </c>
      <c r="R66" s="104">
        <v>132999128</v>
      </c>
      <c r="S66" s="106">
        <v>33304355</v>
      </c>
      <c r="T66" s="106">
        <f t="shared" si="23"/>
        <v>166303483</v>
      </c>
      <c r="U66" s="40">
        <f t="shared" si="24"/>
        <v>0.1473604822213098</v>
      </c>
      <c r="V66" s="104">
        <v>135998523</v>
      </c>
      <c r="W66" s="106">
        <v>69978443</v>
      </c>
      <c r="X66" s="106">
        <f t="shared" si="25"/>
        <v>205976966</v>
      </c>
      <c r="Y66" s="40">
        <f t="shared" si="26"/>
        <v>0.18251490882029411</v>
      </c>
      <c r="Z66" s="76">
        <f t="shared" si="27"/>
        <v>611121244</v>
      </c>
      <c r="AA66" s="77">
        <f t="shared" si="28"/>
        <v>175912203</v>
      </c>
      <c r="AB66" s="77">
        <f t="shared" si="29"/>
        <v>787033447</v>
      </c>
      <c r="AC66" s="40">
        <f t="shared" si="30"/>
        <v>0.6973854436603693</v>
      </c>
      <c r="AD66" s="76">
        <v>60838070</v>
      </c>
      <c r="AE66" s="77">
        <v>27587739</v>
      </c>
      <c r="AF66" s="77">
        <f t="shared" si="31"/>
        <v>88425809</v>
      </c>
      <c r="AG66" s="40">
        <f t="shared" si="32"/>
        <v>0.5919924165512013</v>
      </c>
      <c r="AH66" s="40">
        <f t="shared" si="33"/>
        <v>1.329376098781296</v>
      </c>
      <c r="AI66" s="12">
        <v>650715088</v>
      </c>
      <c r="AJ66" s="12">
        <v>902357777</v>
      </c>
      <c r="AK66" s="12">
        <v>534188961</v>
      </c>
      <c r="AL66" s="12"/>
    </row>
    <row r="67" spans="1:38" s="55" customFormat="1" ht="12.75">
      <c r="A67" s="60"/>
      <c r="B67" s="61" t="s">
        <v>357</v>
      </c>
      <c r="C67" s="135"/>
      <c r="D67" s="80">
        <f>SUM(D60:D66)</f>
        <v>2964930881</v>
      </c>
      <c r="E67" s="81">
        <f>SUM(E60:E66)</f>
        <v>530844056</v>
      </c>
      <c r="F67" s="89">
        <f t="shared" si="17"/>
        <v>3495774937</v>
      </c>
      <c r="G67" s="80">
        <f>SUM(G60:G66)</f>
        <v>3042061013</v>
      </c>
      <c r="H67" s="81">
        <f>SUM(H60:H66)</f>
        <v>624505862</v>
      </c>
      <c r="I67" s="89">
        <f t="shared" si="18"/>
        <v>3666566875</v>
      </c>
      <c r="J67" s="80">
        <f>SUM(J60:J66)</f>
        <v>770015760</v>
      </c>
      <c r="K67" s="91">
        <f>SUM(K60:K66)</f>
        <v>42102826</v>
      </c>
      <c r="L67" s="81">
        <f t="shared" si="19"/>
        <v>812118586</v>
      </c>
      <c r="M67" s="44">
        <f t="shared" si="20"/>
        <v>0.2323143224709263</v>
      </c>
      <c r="N67" s="110">
        <f>SUM(N60:N66)</f>
        <v>696142469</v>
      </c>
      <c r="O67" s="111">
        <f>SUM(O60:O66)</f>
        <v>70149535</v>
      </c>
      <c r="P67" s="112">
        <f t="shared" si="21"/>
        <v>766292004</v>
      </c>
      <c r="Q67" s="44">
        <f t="shared" si="22"/>
        <v>0.21920518849466195</v>
      </c>
      <c r="R67" s="110">
        <f>SUM(R60:R66)</f>
        <v>704684716</v>
      </c>
      <c r="S67" s="112">
        <f>SUM(S60:S66)</f>
        <v>87302029</v>
      </c>
      <c r="T67" s="112">
        <f t="shared" si="23"/>
        <v>791986745</v>
      </c>
      <c r="U67" s="44">
        <f t="shared" si="24"/>
        <v>0.21600226369797224</v>
      </c>
      <c r="V67" s="110">
        <f>SUM(V60:V66)</f>
        <v>653296726</v>
      </c>
      <c r="W67" s="112">
        <f>SUM(W60:W66)</f>
        <v>122331884</v>
      </c>
      <c r="X67" s="112">
        <f t="shared" si="25"/>
        <v>775628610</v>
      </c>
      <c r="Y67" s="44">
        <f t="shared" si="26"/>
        <v>0.21154083273061808</v>
      </c>
      <c r="Z67" s="80">
        <f t="shared" si="27"/>
        <v>2824139671</v>
      </c>
      <c r="AA67" s="81">
        <f t="shared" si="28"/>
        <v>321886274</v>
      </c>
      <c r="AB67" s="81">
        <f t="shared" si="29"/>
        <v>3146025945</v>
      </c>
      <c r="AC67" s="44">
        <f t="shared" si="30"/>
        <v>0.8580304279872163</v>
      </c>
      <c r="AD67" s="80">
        <f>SUM(AD60:AD66)</f>
        <v>514408908</v>
      </c>
      <c r="AE67" s="81">
        <f>SUM(AE60:AE66)</f>
        <v>79109021</v>
      </c>
      <c r="AF67" s="81">
        <f t="shared" si="31"/>
        <v>593517929</v>
      </c>
      <c r="AG67" s="44">
        <f t="shared" si="32"/>
        <v>0.8685027049308697</v>
      </c>
      <c r="AH67" s="44">
        <f t="shared" si="33"/>
        <v>0.30683265340750987</v>
      </c>
      <c r="AI67" s="62">
        <f>SUM(AI60:AI66)</f>
        <v>2898145510</v>
      </c>
      <c r="AJ67" s="62">
        <f>SUM(AJ60:AJ66)</f>
        <v>3011029077</v>
      </c>
      <c r="AK67" s="62">
        <f>SUM(AK60:AK66)</f>
        <v>2615086898</v>
      </c>
      <c r="AL67" s="62"/>
    </row>
    <row r="68" spans="1:38" s="13" customFormat="1" ht="12.75">
      <c r="A68" s="29" t="s">
        <v>97</v>
      </c>
      <c r="B68" s="59" t="s">
        <v>358</v>
      </c>
      <c r="C68" s="131" t="s">
        <v>359</v>
      </c>
      <c r="D68" s="76">
        <v>176188758</v>
      </c>
      <c r="E68" s="77">
        <v>70198000</v>
      </c>
      <c r="F68" s="78">
        <f t="shared" si="17"/>
        <v>246386758</v>
      </c>
      <c r="G68" s="76">
        <v>190743123</v>
      </c>
      <c r="H68" s="77">
        <v>83303860</v>
      </c>
      <c r="I68" s="78">
        <f t="shared" si="18"/>
        <v>274046983</v>
      </c>
      <c r="J68" s="76">
        <v>31439626</v>
      </c>
      <c r="K68" s="90">
        <v>14077855</v>
      </c>
      <c r="L68" s="77">
        <f t="shared" si="19"/>
        <v>45517481</v>
      </c>
      <c r="M68" s="40">
        <f t="shared" si="20"/>
        <v>0.1847399647995693</v>
      </c>
      <c r="N68" s="104">
        <v>12727010</v>
      </c>
      <c r="O68" s="105">
        <v>9716520</v>
      </c>
      <c r="P68" s="106">
        <f t="shared" si="21"/>
        <v>22443530</v>
      </c>
      <c r="Q68" s="40">
        <f t="shared" si="22"/>
        <v>0.09109065025320882</v>
      </c>
      <c r="R68" s="104">
        <v>41148129</v>
      </c>
      <c r="S68" s="106">
        <v>10356492</v>
      </c>
      <c r="T68" s="106">
        <f t="shared" si="23"/>
        <v>51504621</v>
      </c>
      <c r="U68" s="40">
        <f t="shared" si="24"/>
        <v>0.18794084297581923</v>
      </c>
      <c r="V68" s="104">
        <v>18164845</v>
      </c>
      <c r="W68" s="106">
        <v>9255188</v>
      </c>
      <c r="X68" s="106">
        <f t="shared" si="25"/>
        <v>27420033</v>
      </c>
      <c r="Y68" s="40">
        <f t="shared" si="26"/>
        <v>0.10005595646349444</v>
      </c>
      <c r="Z68" s="76">
        <f t="shared" si="27"/>
        <v>103479610</v>
      </c>
      <c r="AA68" s="77">
        <f t="shared" si="28"/>
        <v>43406055</v>
      </c>
      <c r="AB68" s="77">
        <f t="shared" si="29"/>
        <v>146885665</v>
      </c>
      <c r="AC68" s="40">
        <f t="shared" si="30"/>
        <v>0.5359871631938382</v>
      </c>
      <c r="AD68" s="76">
        <v>22414336</v>
      </c>
      <c r="AE68" s="77">
        <v>18926715</v>
      </c>
      <c r="AF68" s="77">
        <f t="shared" si="31"/>
        <v>41341051</v>
      </c>
      <c r="AG68" s="40">
        <f t="shared" si="32"/>
        <v>0.8042612964489788</v>
      </c>
      <c r="AH68" s="40">
        <f t="shared" si="33"/>
        <v>-0.3367359480048052</v>
      </c>
      <c r="AI68" s="12">
        <v>179287580</v>
      </c>
      <c r="AJ68" s="12">
        <v>242114580</v>
      </c>
      <c r="AK68" s="12">
        <v>194723386</v>
      </c>
      <c r="AL68" s="12"/>
    </row>
    <row r="69" spans="1:38" s="13" customFormat="1" ht="12.75">
      <c r="A69" s="29" t="s">
        <v>97</v>
      </c>
      <c r="B69" s="59" t="s">
        <v>360</v>
      </c>
      <c r="C69" s="131" t="s">
        <v>361</v>
      </c>
      <c r="D69" s="76">
        <v>865142061</v>
      </c>
      <c r="E69" s="77">
        <v>390852537</v>
      </c>
      <c r="F69" s="78">
        <f t="shared" si="17"/>
        <v>1255994598</v>
      </c>
      <c r="G69" s="76">
        <v>805496149</v>
      </c>
      <c r="H69" s="77">
        <v>219698428</v>
      </c>
      <c r="I69" s="78">
        <f t="shared" si="18"/>
        <v>1025194577</v>
      </c>
      <c r="J69" s="76">
        <v>202456358</v>
      </c>
      <c r="K69" s="90">
        <v>7637395</v>
      </c>
      <c r="L69" s="77">
        <f t="shared" si="19"/>
        <v>210093753</v>
      </c>
      <c r="M69" s="40">
        <f t="shared" si="20"/>
        <v>0.16727281577050224</v>
      </c>
      <c r="N69" s="104">
        <v>216412914</v>
      </c>
      <c r="O69" s="105">
        <v>14459808</v>
      </c>
      <c r="P69" s="106">
        <f t="shared" si="21"/>
        <v>230872722</v>
      </c>
      <c r="Q69" s="40">
        <f t="shared" si="22"/>
        <v>0.18381665205219297</v>
      </c>
      <c r="R69" s="104">
        <v>199605021</v>
      </c>
      <c r="S69" s="106">
        <v>8971416</v>
      </c>
      <c r="T69" s="106">
        <f t="shared" si="23"/>
        <v>208576437</v>
      </c>
      <c r="U69" s="40">
        <f t="shared" si="24"/>
        <v>0.20345058555650164</v>
      </c>
      <c r="V69" s="104">
        <v>223643321</v>
      </c>
      <c r="W69" s="106">
        <v>60078614</v>
      </c>
      <c r="X69" s="106">
        <f t="shared" si="25"/>
        <v>283721935</v>
      </c>
      <c r="Y69" s="40">
        <f t="shared" si="26"/>
        <v>0.2767493521378625</v>
      </c>
      <c r="Z69" s="76">
        <f t="shared" si="27"/>
        <v>842117614</v>
      </c>
      <c r="AA69" s="77">
        <f t="shared" si="28"/>
        <v>91147233</v>
      </c>
      <c r="AB69" s="77">
        <f t="shared" si="29"/>
        <v>933264847</v>
      </c>
      <c r="AC69" s="40">
        <f t="shared" si="30"/>
        <v>0.9103294808005993</v>
      </c>
      <c r="AD69" s="76">
        <v>209892433</v>
      </c>
      <c r="AE69" s="77">
        <v>32570433</v>
      </c>
      <c r="AF69" s="77">
        <f t="shared" si="31"/>
        <v>242462866</v>
      </c>
      <c r="AG69" s="40">
        <f t="shared" si="32"/>
        <v>0.9306478144561976</v>
      </c>
      <c r="AH69" s="40">
        <f t="shared" si="33"/>
        <v>0.17016654830764888</v>
      </c>
      <c r="AI69" s="12">
        <v>958233626</v>
      </c>
      <c r="AJ69" s="12">
        <v>876213713</v>
      </c>
      <c r="AK69" s="12">
        <v>815446377</v>
      </c>
      <c r="AL69" s="12"/>
    </row>
    <row r="70" spans="1:38" s="13" customFormat="1" ht="12.75">
      <c r="A70" s="29" t="s">
        <v>97</v>
      </c>
      <c r="B70" s="59" t="s">
        <v>362</v>
      </c>
      <c r="C70" s="131" t="s">
        <v>363</v>
      </c>
      <c r="D70" s="76">
        <v>107753005</v>
      </c>
      <c r="E70" s="77">
        <v>47524000</v>
      </c>
      <c r="F70" s="78">
        <f t="shared" si="17"/>
        <v>155277005</v>
      </c>
      <c r="G70" s="76">
        <v>97734009</v>
      </c>
      <c r="H70" s="77">
        <v>37110000</v>
      </c>
      <c r="I70" s="78">
        <f t="shared" si="18"/>
        <v>134844009</v>
      </c>
      <c r="J70" s="76">
        <v>28929788</v>
      </c>
      <c r="K70" s="90">
        <v>5548416</v>
      </c>
      <c r="L70" s="77">
        <f t="shared" si="19"/>
        <v>34478204</v>
      </c>
      <c r="M70" s="40">
        <f t="shared" si="20"/>
        <v>0.22204320594668864</v>
      </c>
      <c r="N70" s="104">
        <v>25144634</v>
      </c>
      <c r="O70" s="105">
        <v>5956461</v>
      </c>
      <c r="P70" s="106">
        <f t="shared" si="21"/>
        <v>31101095</v>
      </c>
      <c r="Q70" s="40">
        <f t="shared" si="22"/>
        <v>0.20029427409422276</v>
      </c>
      <c r="R70" s="104">
        <v>27978585</v>
      </c>
      <c r="S70" s="106">
        <v>5765769</v>
      </c>
      <c r="T70" s="106">
        <f t="shared" si="23"/>
        <v>33744354</v>
      </c>
      <c r="U70" s="40">
        <f t="shared" si="24"/>
        <v>0.2502473357937615</v>
      </c>
      <c r="V70" s="104">
        <v>19719067</v>
      </c>
      <c r="W70" s="106">
        <v>4357683</v>
      </c>
      <c r="X70" s="106">
        <f t="shared" si="25"/>
        <v>24076750</v>
      </c>
      <c r="Y70" s="40">
        <f t="shared" si="26"/>
        <v>0.17855261185537727</v>
      </c>
      <c r="Z70" s="76">
        <f t="shared" si="27"/>
        <v>101772074</v>
      </c>
      <c r="AA70" s="77">
        <f t="shared" si="28"/>
        <v>21628329</v>
      </c>
      <c r="AB70" s="77">
        <f t="shared" si="29"/>
        <v>123400403</v>
      </c>
      <c r="AC70" s="40">
        <f t="shared" si="30"/>
        <v>0.9151344869908162</v>
      </c>
      <c r="AD70" s="76">
        <v>18089043</v>
      </c>
      <c r="AE70" s="77">
        <v>14386657</v>
      </c>
      <c r="AF70" s="77">
        <f t="shared" si="31"/>
        <v>32475700</v>
      </c>
      <c r="AG70" s="40">
        <f t="shared" si="32"/>
        <v>1.1277583315782402</v>
      </c>
      <c r="AH70" s="40">
        <f t="shared" si="33"/>
        <v>-0.25862260089851796</v>
      </c>
      <c r="AI70" s="12">
        <v>114903808</v>
      </c>
      <c r="AJ70" s="12">
        <v>94862009</v>
      </c>
      <c r="AK70" s="12">
        <v>106981421</v>
      </c>
      <c r="AL70" s="12"/>
    </row>
    <row r="71" spans="1:38" s="13" customFormat="1" ht="12.75">
      <c r="A71" s="29" t="s">
        <v>97</v>
      </c>
      <c r="B71" s="59" t="s">
        <v>364</v>
      </c>
      <c r="C71" s="131" t="s">
        <v>365</v>
      </c>
      <c r="D71" s="76">
        <v>94318430</v>
      </c>
      <c r="E71" s="77">
        <v>39127000</v>
      </c>
      <c r="F71" s="78">
        <f t="shared" si="17"/>
        <v>133445430</v>
      </c>
      <c r="G71" s="76">
        <v>99738588</v>
      </c>
      <c r="H71" s="77">
        <v>49001285</v>
      </c>
      <c r="I71" s="78">
        <f t="shared" si="18"/>
        <v>148739873</v>
      </c>
      <c r="J71" s="76">
        <v>32014588</v>
      </c>
      <c r="K71" s="90">
        <v>1932704</v>
      </c>
      <c r="L71" s="77">
        <f t="shared" si="19"/>
        <v>33947292</v>
      </c>
      <c r="M71" s="40">
        <f t="shared" si="20"/>
        <v>0.2543908172801422</v>
      </c>
      <c r="N71" s="104">
        <v>31969470</v>
      </c>
      <c r="O71" s="105">
        <v>2890186</v>
      </c>
      <c r="P71" s="106">
        <f t="shared" si="21"/>
        <v>34859656</v>
      </c>
      <c r="Q71" s="40">
        <f t="shared" si="22"/>
        <v>0.26122779925846845</v>
      </c>
      <c r="R71" s="104">
        <v>20898122</v>
      </c>
      <c r="S71" s="106">
        <v>1586603</v>
      </c>
      <c r="T71" s="106">
        <f t="shared" si="23"/>
        <v>22484725</v>
      </c>
      <c r="U71" s="40">
        <f t="shared" si="24"/>
        <v>0.15116810675238374</v>
      </c>
      <c r="V71" s="104">
        <v>3139739</v>
      </c>
      <c r="W71" s="106">
        <v>8088596</v>
      </c>
      <c r="X71" s="106">
        <f t="shared" si="25"/>
        <v>11228335</v>
      </c>
      <c r="Y71" s="40">
        <f t="shared" si="26"/>
        <v>0.07548974443456732</v>
      </c>
      <c r="Z71" s="76">
        <f t="shared" si="27"/>
        <v>88021919</v>
      </c>
      <c r="AA71" s="77">
        <f t="shared" si="28"/>
        <v>14498089</v>
      </c>
      <c r="AB71" s="77">
        <f t="shared" si="29"/>
        <v>102520008</v>
      </c>
      <c r="AC71" s="40">
        <f t="shared" si="30"/>
        <v>0.6892570628993343</v>
      </c>
      <c r="AD71" s="76">
        <v>1186587</v>
      </c>
      <c r="AE71" s="77">
        <v>5579553</v>
      </c>
      <c r="AF71" s="77">
        <f t="shared" si="31"/>
        <v>6766140</v>
      </c>
      <c r="AG71" s="40">
        <f t="shared" si="32"/>
        <v>0.6198442162151933</v>
      </c>
      <c r="AH71" s="40">
        <f t="shared" si="33"/>
        <v>0.6594890144159002</v>
      </c>
      <c r="AI71" s="12">
        <v>37120000</v>
      </c>
      <c r="AJ71" s="12">
        <v>73870461</v>
      </c>
      <c r="AK71" s="12">
        <v>45788178</v>
      </c>
      <c r="AL71" s="12"/>
    </row>
    <row r="72" spans="1:38" s="13" customFormat="1" ht="12.75">
      <c r="A72" s="29" t="s">
        <v>116</v>
      </c>
      <c r="B72" s="59" t="s">
        <v>366</v>
      </c>
      <c r="C72" s="131" t="s">
        <v>367</v>
      </c>
      <c r="D72" s="76">
        <v>553014262</v>
      </c>
      <c r="E72" s="77">
        <v>254825200</v>
      </c>
      <c r="F72" s="78">
        <f t="shared" si="17"/>
        <v>807839462</v>
      </c>
      <c r="G72" s="76">
        <v>425017423</v>
      </c>
      <c r="H72" s="77">
        <v>218647224</v>
      </c>
      <c r="I72" s="78">
        <f t="shared" si="18"/>
        <v>643664647</v>
      </c>
      <c r="J72" s="76">
        <v>83673309</v>
      </c>
      <c r="K72" s="90">
        <v>28443571</v>
      </c>
      <c r="L72" s="77">
        <f t="shared" si="19"/>
        <v>112116880</v>
      </c>
      <c r="M72" s="40">
        <f t="shared" si="20"/>
        <v>0.13878608965502603</v>
      </c>
      <c r="N72" s="104">
        <v>84664001</v>
      </c>
      <c r="O72" s="105">
        <v>51862377</v>
      </c>
      <c r="P72" s="106">
        <f t="shared" si="21"/>
        <v>136526378</v>
      </c>
      <c r="Q72" s="40">
        <f t="shared" si="22"/>
        <v>0.16900186784883753</v>
      </c>
      <c r="R72" s="104">
        <v>135589211</v>
      </c>
      <c r="S72" s="106">
        <v>37020414</v>
      </c>
      <c r="T72" s="106">
        <f t="shared" si="23"/>
        <v>172609625</v>
      </c>
      <c r="U72" s="40">
        <f t="shared" si="24"/>
        <v>0.26816701181974345</v>
      </c>
      <c r="V72" s="104">
        <v>158001673</v>
      </c>
      <c r="W72" s="106">
        <v>96444748</v>
      </c>
      <c r="X72" s="106">
        <f t="shared" si="25"/>
        <v>254446421</v>
      </c>
      <c r="Y72" s="40">
        <f t="shared" si="26"/>
        <v>0.39530898921655394</v>
      </c>
      <c r="Z72" s="76">
        <f t="shared" si="27"/>
        <v>461928194</v>
      </c>
      <c r="AA72" s="77">
        <f t="shared" si="28"/>
        <v>213771110</v>
      </c>
      <c r="AB72" s="77">
        <f t="shared" si="29"/>
        <v>675699304</v>
      </c>
      <c r="AC72" s="40">
        <f t="shared" si="30"/>
        <v>1.0497691727350686</v>
      </c>
      <c r="AD72" s="76">
        <v>102806459</v>
      </c>
      <c r="AE72" s="77">
        <v>57448116</v>
      </c>
      <c r="AF72" s="77">
        <f t="shared" si="31"/>
        <v>160254575</v>
      </c>
      <c r="AG72" s="40">
        <f t="shared" si="32"/>
        <v>1.5481602225872642</v>
      </c>
      <c r="AH72" s="40">
        <f t="shared" si="33"/>
        <v>0.5877638501116116</v>
      </c>
      <c r="AI72" s="12">
        <v>580182317</v>
      </c>
      <c r="AJ72" s="12">
        <v>360450452</v>
      </c>
      <c r="AK72" s="12">
        <v>558035052</v>
      </c>
      <c r="AL72" s="12"/>
    </row>
    <row r="73" spans="1:38" s="55" customFormat="1" ht="12.75">
      <c r="A73" s="60"/>
      <c r="B73" s="61" t="s">
        <v>368</v>
      </c>
      <c r="C73" s="135"/>
      <c r="D73" s="80">
        <f>SUM(D68:D72)</f>
        <v>1796416516</v>
      </c>
      <c r="E73" s="81">
        <f>SUM(E68:E72)</f>
        <v>802526737</v>
      </c>
      <c r="F73" s="89">
        <f t="shared" si="17"/>
        <v>2598943253</v>
      </c>
      <c r="G73" s="80">
        <f>SUM(G68:G72)</f>
        <v>1618729292</v>
      </c>
      <c r="H73" s="81">
        <f>SUM(H68:H72)</f>
        <v>607760797</v>
      </c>
      <c r="I73" s="89">
        <f t="shared" si="18"/>
        <v>2226490089</v>
      </c>
      <c r="J73" s="80">
        <f>SUM(J68:J72)</f>
        <v>378513669</v>
      </c>
      <c r="K73" s="91">
        <f>SUM(K68:K72)</f>
        <v>57639941</v>
      </c>
      <c r="L73" s="81">
        <f t="shared" si="19"/>
        <v>436153610</v>
      </c>
      <c r="M73" s="44">
        <f t="shared" si="20"/>
        <v>0.16781959725228368</v>
      </c>
      <c r="N73" s="110">
        <f>SUM(N68:N72)</f>
        <v>370918029</v>
      </c>
      <c r="O73" s="111">
        <f>SUM(O68:O72)</f>
        <v>84885352</v>
      </c>
      <c r="P73" s="112">
        <f t="shared" si="21"/>
        <v>455803381</v>
      </c>
      <c r="Q73" s="44">
        <f t="shared" si="22"/>
        <v>0.1753802744534184</v>
      </c>
      <c r="R73" s="110">
        <f>SUM(R68:R72)</f>
        <v>425219068</v>
      </c>
      <c r="S73" s="112">
        <f>SUM(S68:S72)</f>
        <v>63700694</v>
      </c>
      <c r="T73" s="112">
        <f t="shared" si="23"/>
        <v>488919762</v>
      </c>
      <c r="U73" s="44">
        <f t="shared" si="24"/>
        <v>0.21959215736711057</v>
      </c>
      <c r="V73" s="110">
        <f>SUM(V68:V72)</f>
        <v>422668645</v>
      </c>
      <c r="W73" s="112">
        <f>SUM(W68:W72)</f>
        <v>178224829</v>
      </c>
      <c r="X73" s="112">
        <f t="shared" si="25"/>
        <v>600893474</v>
      </c>
      <c r="Y73" s="44">
        <f t="shared" si="26"/>
        <v>0.26988374076701316</v>
      </c>
      <c r="Z73" s="80">
        <f t="shared" si="27"/>
        <v>1597319411</v>
      </c>
      <c r="AA73" s="81">
        <f t="shared" si="28"/>
        <v>384450816</v>
      </c>
      <c r="AB73" s="81">
        <f t="shared" si="29"/>
        <v>1981770227</v>
      </c>
      <c r="AC73" s="44">
        <f t="shared" si="30"/>
        <v>0.8900871541225172</v>
      </c>
      <c r="AD73" s="80">
        <f>SUM(AD68:AD72)</f>
        <v>354388858</v>
      </c>
      <c r="AE73" s="81">
        <f>SUM(AE68:AE72)</f>
        <v>128911474</v>
      </c>
      <c r="AF73" s="81">
        <f t="shared" si="31"/>
        <v>483300332</v>
      </c>
      <c r="AG73" s="44">
        <f t="shared" si="32"/>
        <v>1.0445904090552731</v>
      </c>
      <c r="AH73" s="44">
        <f t="shared" si="33"/>
        <v>0.24331276892232712</v>
      </c>
      <c r="AI73" s="62">
        <f>SUM(AI68:AI72)</f>
        <v>1869727331</v>
      </c>
      <c r="AJ73" s="62">
        <f>SUM(AJ68:AJ72)</f>
        <v>1647511215</v>
      </c>
      <c r="AK73" s="62">
        <f>SUM(AK68:AK72)</f>
        <v>1720974414</v>
      </c>
      <c r="AL73" s="62"/>
    </row>
    <row r="74" spans="1:38" s="13" customFormat="1" ht="12.75">
      <c r="A74" s="29" t="s">
        <v>97</v>
      </c>
      <c r="B74" s="59" t="s">
        <v>369</v>
      </c>
      <c r="C74" s="131" t="s">
        <v>370</v>
      </c>
      <c r="D74" s="76">
        <v>89173000</v>
      </c>
      <c r="E74" s="77">
        <v>41604269</v>
      </c>
      <c r="F74" s="78">
        <f aca="true" t="shared" si="34" ref="F74:F81">$D74+$E74</f>
        <v>130777269</v>
      </c>
      <c r="G74" s="76">
        <v>91946790</v>
      </c>
      <c r="H74" s="77">
        <v>62193472</v>
      </c>
      <c r="I74" s="78">
        <f aca="true" t="shared" si="35" ref="I74:I81">$G74+$H74</f>
        <v>154140262</v>
      </c>
      <c r="J74" s="76">
        <v>16382725</v>
      </c>
      <c r="K74" s="90">
        <v>5889009</v>
      </c>
      <c r="L74" s="77">
        <f aca="true" t="shared" si="36" ref="L74:L81">$J74+$K74</f>
        <v>22271734</v>
      </c>
      <c r="M74" s="40">
        <f aca="true" t="shared" si="37" ref="M74:M81">IF($F74=0,0,$L74/$F74)</f>
        <v>0.17030279168775117</v>
      </c>
      <c r="N74" s="104">
        <v>28616201</v>
      </c>
      <c r="O74" s="105">
        <v>1509285</v>
      </c>
      <c r="P74" s="106">
        <f aca="true" t="shared" si="38" ref="P74:P81">$N74+$O74</f>
        <v>30125486</v>
      </c>
      <c r="Q74" s="40">
        <f aca="true" t="shared" si="39" ref="Q74:Q81">IF($F74=0,0,$P74/$F74)</f>
        <v>0.23035720374310614</v>
      </c>
      <c r="R74" s="104">
        <v>44757031</v>
      </c>
      <c r="S74" s="106">
        <v>4813638</v>
      </c>
      <c r="T74" s="106">
        <f aca="true" t="shared" si="40" ref="T74:T81">$R74+$S74</f>
        <v>49570669</v>
      </c>
      <c r="U74" s="40">
        <f aca="true" t="shared" si="41" ref="U74:U81">IF($I74=0,0,$T74/$I74)</f>
        <v>0.3215945552239946</v>
      </c>
      <c r="V74" s="104">
        <v>1812291</v>
      </c>
      <c r="W74" s="106">
        <v>11183646</v>
      </c>
      <c r="X74" s="106">
        <f aca="true" t="shared" si="42" ref="X74:X81">$V74+$W74</f>
        <v>12995937</v>
      </c>
      <c r="Y74" s="40">
        <f aca="true" t="shared" si="43" ref="Y74:Y81">IF($I74=0,0,$X74/$I74)</f>
        <v>0.08431241021245961</v>
      </c>
      <c r="Z74" s="76">
        <f aca="true" t="shared" si="44" ref="Z74:Z81">$J74+$N74+$R74+$V74</f>
        <v>91568248</v>
      </c>
      <c r="AA74" s="77">
        <f aca="true" t="shared" si="45" ref="AA74:AA81">$K74+$O74+$S74+$W74</f>
        <v>23395578</v>
      </c>
      <c r="AB74" s="77">
        <f aca="true" t="shared" si="46" ref="AB74:AB81">$Z74+$AA74</f>
        <v>114963826</v>
      </c>
      <c r="AC74" s="40">
        <f aca="true" t="shared" si="47" ref="AC74:AC81">IF($I74=0,0,$AB74/$I74)</f>
        <v>0.7458390462577519</v>
      </c>
      <c r="AD74" s="76">
        <v>9746393</v>
      </c>
      <c r="AE74" s="77">
        <v>4398634</v>
      </c>
      <c r="AF74" s="77">
        <f aca="true" t="shared" si="48" ref="AF74:AF81">$AD74+$AE74</f>
        <v>14145027</v>
      </c>
      <c r="AG74" s="40">
        <f aca="true" t="shared" si="49" ref="AG74:AG81">IF($AJ74=0,0,$AK74/$AJ74)</f>
        <v>1.1301187379833368</v>
      </c>
      <c r="AH74" s="40">
        <f aca="true" t="shared" si="50" ref="AH74:AH81">IF($AF74=0,0,(($X74/$AF74)-1))</f>
        <v>-0.08123632425728133</v>
      </c>
      <c r="AI74" s="12">
        <v>99936000</v>
      </c>
      <c r="AJ74" s="12">
        <v>74896000</v>
      </c>
      <c r="AK74" s="12">
        <v>84641373</v>
      </c>
      <c r="AL74" s="12"/>
    </row>
    <row r="75" spans="1:38" s="13" customFormat="1" ht="12.75">
      <c r="A75" s="29" t="s">
        <v>97</v>
      </c>
      <c r="B75" s="59" t="s">
        <v>371</v>
      </c>
      <c r="C75" s="131" t="s">
        <v>372</v>
      </c>
      <c r="D75" s="76">
        <v>26438542</v>
      </c>
      <c r="E75" s="77">
        <v>8374000</v>
      </c>
      <c r="F75" s="78">
        <f t="shared" si="34"/>
        <v>34812542</v>
      </c>
      <c r="G75" s="76">
        <v>27732472</v>
      </c>
      <c r="H75" s="77">
        <v>18241490</v>
      </c>
      <c r="I75" s="78">
        <f t="shared" si="35"/>
        <v>45973962</v>
      </c>
      <c r="J75" s="76">
        <v>15808003</v>
      </c>
      <c r="K75" s="90">
        <v>1236326</v>
      </c>
      <c r="L75" s="77">
        <f t="shared" si="36"/>
        <v>17044329</v>
      </c>
      <c r="M75" s="40">
        <f t="shared" si="37"/>
        <v>0.48960311487739105</v>
      </c>
      <c r="N75" s="104">
        <v>366641</v>
      </c>
      <c r="O75" s="105">
        <v>197837</v>
      </c>
      <c r="P75" s="106">
        <f t="shared" si="38"/>
        <v>564478</v>
      </c>
      <c r="Q75" s="40">
        <f t="shared" si="39"/>
        <v>0.016214788336916044</v>
      </c>
      <c r="R75" s="104">
        <v>12091728</v>
      </c>
      <c r="S75" s="106">
        <v>306529</v>
      </c>
      <c r="T75" s="106">
        <f t="shared" si="40"/>
        <v>12398257</v>
      </c>
      <c r="U75" s="40">
        <f t="shared" si="41"/>
        <v>0.2696799766789732</v>
      </c>
      <c r="V75" s="104">
        <v>-3440065</v>
      </c>
      <c r="W75" s="106">
        <v>1219437</v>
      </c>
      <c r="X75" s="106">
        <f t="shared" si="42"/>
        <v>-2220628</v>
      </c>
      <c r="Y75" s="40">
        <f t="shared" si="43"/>
        <v>-0.04830186269349594</v>
      </c>
      <c r="Z75" s="76">
        <f t="shared" si="44"/>
        <v>24826307</v>
      </c>
      <c r="AA75" s="77">
        <f t="shared" si="45"/>
        <v>2960129</v>
      </c>
      <c r="AB75" s="77">
        <f t="shared" si="46"/>
        <v>27786436</v>
      </c>
      <c r="AC75" s="40">
        <f t="shared" si="47"/>
        <v>0.6043950704096375</v>
      </c>
      <c r="AD75" s="76">
        <v>6666390</v>
      </c>
      <c r="AE75" s="77">
        <v>1279744</v>
      </c>
      <c r="AF75" s="77">
        <f t="shared" si="48"/>
        <v>7946134</v>
      </c>
      <c r="AG75" s="40">
        <f t="shared" si="49"/>
        <v>0.9854550467746386</v>
      </c>
      <c r="AH75" s="40">
        <f t="shared" si="50"/>
        <v>-1.2794601752248327</v>
      </c>
      <c r="AI75" s="12">
        <v>40426692</v>
      </c>
      <c r="AJ75" s="12">
        <v>38364166</v>
      </c>
      <c r="AK75" s="12">
        <v>37806161</v>
      </c>
      <c r="AL75" s="12"/>
    </row>
    <row r="76" spans="1:38" s="13" customFormat="1" ht="12.75">
      <c r="A76" s="29" t="s">
        <v>97</v>
      </c>
      <c r="B76" s="59" t="s">
        <v>373</v>
      </c>
      <c r="C76" s="131" t="s">
        <v>374</v>
      </c>
      <c r="D76" s="76">
        <v>303040409</v>
      </c>
      <c r="E76" s="77">
        <v>90440560</v>
      </c>
      <c r="F76" s="78">
        <f t="shared" si="34"/>
        <v>393480969</v>
      </c>
      <c r="G76" s="76">
        <v>261534000</v>
      </c>
      <c r="H76" s="77">
        <v>87042580</v>
      </c>
      <c r="I76" s="78">
        <f t="shared" si="35"/>
        <v>348576580</v>
      </c>
      <c r="J76" s="76">
        <v>98650160</v>
      </c>
      <c r="K76" s="90">
        <v>14331765</v>
      </c>
      <c r="L76" s="77">
        <f t="shared" si="36"/>
        <v>112981925</v>
      </c>
      <c r="M76" s="40">
        <f t="shared" si="37"/>
        <v>0.2871344077634413</v>
      </c>
      <c r="N76" s="104">
        <v>36159094</v>
      </c>
      <c r="O76" s="105">
        <v>10506967</v>
      </c>
      <c r="P76" s="106">
        <f t="shared" si="38"/>
        <v>46666061</v>
      </c>
      <c r="Q76" s="40">
        <f t="shared" si="39"/>
        <v>0.11859801280503607</v>
      </c>
      <c r="R76" s="104">
        <v>90620662</v>
      </c>
      <c r="S76" s="106">
        <v>24610777</v>
      </c>
      <c r="T76" s="106">
        <f t="shared" si="40"/>
        <v>115231439</v>
      </c>
      <c r="U76" s="40">
        <f t="shared" si="41"/>
        <v>0.3305771116349813</v>
      </c>
      <c r="V76" s="104">
        <v>37116889</v>
      </c>
      <c r="W76" s="106">
        <v>26464809</v>
      </c>
      <c r="X76" s="106">
        <f t="shared" si="42"/>
        <v>63581698</v>
      </c>
      <c r="Y76" s="40">
        <f t="shared" si="43"/>
        <v>0.18240381496657063</v>
      </c>
      <c r="Z76" s="76">
        <f t="shared" si="44"/>
        <v>262546805</v>
      </c>
      <c r="AA76" s="77">
        <f t="shared" si="45"/>
        <v>75914318</v>
      </c>
      <c r="AB76" s="77">
        <f t="shared" si="46"/>
        <v>338461123</v>
      </c>
      <c r="AC76" s="40">
        <f t="shared" si="47"/>
        <v>0.9709806751790381</v>
      </c>
      <c r="AD76" s="76">
        <v>39455142</v>
      </c>
      <c r="AE76" s="77">
        <v>19993348</v>
      </c>
      <c r="AF76" s="77">
        <f t="shared" si="48"/>
        <v>59448490</v>
      </c>
      <c r="AG76" s="40">
        <f t="shared" si="49"/>
        <v>0.7765332772164678</v>
      </c>
      <c r="AH76" s="40">
        <f t="shared" si="50"/>
        <v>0.06952587021133749</v>
      </c>
      <c r="AI76" s="12">
        <v>398775369</v>
      </c>
      <c r="AJ76" s="12">
        <v>340052255</v>
      </c>
      <c r="AK76" s="12">
        <v>264061892</v>
      </c>
      <c r="AL76" s="12"/>
    </row>
    <row r="77" spans="1:38" s="13" customFormat="1" ht="12.75">
      <c r="A77" s="29" t="s">
        <v>97</v>
      </c>
      <c r="B77" s="59" t="s">
        <v>375</v>
      </c>
      <c r="C77" s="131" t="s">
        <v>376</v>
      </c>
      <c r="D77" s="76">
        <v>85525701</v>
      </c>
      <c r="E77" s="77">
        <v>27222399</v>
      </c>
      <c r="F77" s="78">
        <f t="shared" si="34"/>
        <v>112748100</v>
      </c>
      <c r="G77" s="76">
        <v>93110381</v>
      </c>
      <c r="H77" s="77">
        <v>32344200</v>
      </c>
      <c r="I77" s="78">
        <f t="shared" si="35"/>
        <v>125454581</v>
      </c>
      <c r="J77" s="76">
        <v>40297094</v>
      </c>
      <c r="K77" s="90">
        <v>0</v>
      </c>
      <c r="L77" s="77">
        <f t="shared" si="36"/>
        <v>40297094</v>
      </c>
      <c r="M77" s="40">
        <f t="shared" si="37"/>
        <v>0.35740818692288384</v>
      </c>
      <c r="N77" s="104">
        <v>12655968</v>
      </c>
      <c r="O77" s="105">
        <v>1174609</v>
      </c>
      <c r="P77" s="106">
        <f t="shared" si="38"/>
        <v>13830577</v>
      </c>
      <c r="Q77" s="40">
        <f t="shared" si="39"/>
        <v>0.12266793852845413</v>
      </c>
      <c r="R77" s="104">
        <v>17270320</v>
      </c>
      <c r="S77" s="106">
        <v>7815069</v>
      </c>
      <c r="T77" s="106">
        <f t="shared" si="40"/>
        <v>25085389</v>
      </c>
      <c r="U77" s="40">
        <f t="shared" si="41"/>
        <v>0.19995594262117858</v>
      </c>
      <c r="V77" s="104">
        <v>2422049</v>
      </c>
      <c r="W77" s="106">
        <v>9752248</v>
      </c>
      <c r="X77" s="106">
        <f t="shared" si="42"/>
        <v>12174297</v>
      </c>
      <c r="Y77" s="40">
        <f t="shared" si="43"/>
        <v>0.0970414703310037</v>
      </c>
      <c r="Z77" s="76">
        <f t="shared" si="44"/>
        <v>72645431</v>
      </c>
      <c r="AA77" s="77">
        <f t="shared" si="45"/>
        <v>18741926</v>
      </c>
      <c r="AB77" s="77">
        <f t="shared" si="46"/>
        <v>91387357</v>
      </c>
      <c r="AC77" s="40">
        <f t="shared" si="47"/>
        <v>0.7284497407073561</v>
      </c>
      <c r="AD77" s="76">
        <v>19940250</v>
      </c>
      <c r="AE77" s="77">
        <v>3386578</v>
      </c>
      <c r="AF77" s="77">
        <f t="shared" si="48"/>
        <v>23326828</v>
      </c>
      <c r="AG77" s="40">
        <f t="shared" si="49"/>
        <v>0.7829992478990223</v>
      </c>
      <c r="AH77" s="40">
        <f t="shared" si="50"/>
        <v>-0.4780989082613375</v>
      </c>
      <c r="AI77" s="12">
        <v>99546643</v>
      </c>
      <c r="AJ77" s="12">
        <v>88684900</v>
      </c>
      <c r="AK77" s="12">
        <v>69440210</v>
      </c>
      <c r="AL77" s="12"/>
    </row>
    <row r="78" spans="1:38" s="13" customFormat="1" ht="12.75">
      <c r="A78" s="29" t="s">
        <v>97</v>
      </c>
      <c r="B78" s="59" t="s">
        <v>377</v>
      </c>
      <c r="C78" s="131" t="s">
        <v>378</v>
      </c>
      <c r="D78" s="76">
        <v>101316189</v>
      </c>
      <c r="E78" s="77">
        <v>52703600</v>
      </c>
      <c r="F78" s="78">
        <f t="shared" si="34"/>
        <v>154019789</v>
      </c>
      <c r="G78" s="76">
        <v>101617821</v>
      </c>
      <c r="H78" s="77">
        <v>69773600</v>
      </c>
      <c r="I78" s="78">
        <f t="shared" si="35"/>
        <v>171391421</v>
      </c>
      <c r="J78" s="76">
        <v>38082981</v>
      </c>
      <c r="K78" s="90">
        <v>0</v>
      </c>
      <c r="L78" s="77">
        <f t="shared" si="36"/>
        <v>38082981</v>
      </c>
      <c r="M78" s="40">
        <f t="shared" si="37"/>
        <v>0.2472603114655611</v>
      </c>
      <c r="N78" s="104">
        <v>29792269</v>
      </c>
      <c r="O78" s="105">
        <v>17467632</v>
      </c>
      <c r="P78" s="106">
        <f t="shared" si="38"/>
        <v>47259901</v>
      </c>
      <c r="Q78" s="40">
        <f t="shared" si="39"/>
        <v>0.3068430446947307</v>
      </c>
      <c r="R78" s="104">
        <v>24630077</v>
      </c>
      <c r="S78" s="106">
        <v>14619967</v>
      </c>
      <c r="T78" s="106">
        <f t="shared" si="40"/>
        <v>39250044</v>
      </c>
      <c r="U78" s="40">
        <f t="shared" si="41"/>
        <v>0.22900821856188472</v>
      </c>
      <c r="V78" s="104">
        <v>6219220</v>
      </c>
      <c r="W78" s="106">
        <v>34276357</v>
      </c>
      <c r="X78" s="106">
        <f t="shared" si="42"/>
        <v>40495577</v>
      </c>
      <c r="Y78" s="40">
        <f t="shared" si="43"/>
        <v>0.23627540260606159</v>
      </c>
      <c r="Z78" s="76">
        <f t="shared" si="44"/>
        <v>98724547</v>
      </c>
      <c r="AA78" s="77">
        <f t="shared" si="45"/>
        <v>66363956</v>
      </c>
      <c r="AB78" s="77">
        <f t="shared" si="46"/>
        <v>165088503</v>
      </c>
      <c r="AC78" s="40">
        <f t="shared" si="47"/>
        <v>0.9632250087943434</v>
      </c>
      <c r="AD78" s="76">
        <v>4711002</v>
      </c>
      <c r="AE78" s="77">
        <v>0</v>
      </c>
      <c r="AF78" s="77">
        <f t="shared" si="48"/>
        <v>4711002</v>
      </c>
      <c r="AG78" s="40">
        <f t="shared" si="49"/>
        <v>1.5881166064763468</v>
      </c>
      <c r="AH78" s="40">
        <f t="shared" si="50"/>
        <v>7.595958354507173</v>
      </c>
      <c r="AI78" s="12">
        <v>85131000</v>
      </c>
      <c r="AJ78" s="12">
        <v>86600027</v>
      </c>
      <c r="AK78" s="12">
        <v>137530941</v>
      </c>
      <c r="AL78" s="12"/>
    </row>
    <row r="79" spans="1:38" s="13" customFormat="1" ht="12.75">
      <c r="A79" s="29" t="s">
        <v>116</v>
      </c>
      <c r="B79" s="59" t="s">
        <v>379</v>
      </c>
      <c r="C79" s="131" t="s">
        <v>380</v>
      </c>
      <c r="D79" s="76">
        <v>562607613</v>
      </c>
      <c r="E79" s="77">
        <v>294807705</v>
      </c>
      <c r="F79" s="78">
        <f t="shared" si="34"/>
        <v>857415318</v>
      </c>
      <c r="G79" s="76">
        <v>513934296</v>
      </c>
      <c r="H79" s="77">
        <v>268860431</v>
      </c>
      <c r="I79" s="78">
        <f t="shared" si="35"/>
        <v>782794727</v>
      </c>
      <c r="J79" s="76">
        <v>177484463</v>
      </c>
      <c r="K79" s="90">
        <v>42363924</v>
      </c>
      <c r="L79" s="77">
        <f t="shared" si="36"/>
        <v>219848387</v>
      </c>
      <c r="M79" s="40">
        <f t="shared" si="37"/>
        <v>0.256408280076937</v>
      </c>
      <c r="N79" s="104">
        <v>103957285</v>
      </c>
      <c r="O79" s="105">
        <v>38605363</v>
      </c>
      <c r="P79" s="106">
        <f t="shared" si="38"/>
        <v>142562648</v>
      </c>
      <c r="Q79" s="40">
        <f t="shared" si="39"/>
        <v>0.16627023684687658</v>
      </c>
      <c r="R79" s="104">
        <v>127395275</v>
      </c>
      <c r="S79" s="106">
        <v>23040878</v>
      </c>
      <c r="T79" s="106">
        <f t="shared" si="40"/>
        <v>150436153</v>
      </c>
      <c r="U79" s="40">
        <f t="shared" si="41"/>
        <v>0.19217829120609292</v>
      </c>
      <c r="V79" s="104">
        <v>16942696</v>
      </c>
      <c r="W79" s="106">
        <v>47707980</v>
      </c>
      <c r="X79" s="106">
        <f t="shared" si="42"/>
        <v>64650676</v>
      </c>
      <c r="Y79" s="40">
        <f t="shared" si="43"/>
        <v>0.08258956501632132</v>
      </c>
      <c r="Z79" s="76">
        <f t="shared" si="44"/>
        <v>425779719</v>
      </c>
      <c r="AA79" s="77">
        <f t="shared" si="45"/>
        <v>151718145</v>
      </c>
      <c r="AB79" s="77">
        <f t="shared" si="46"/>
        <v>577497864</v>
      </c>
      <c r="AC79" s="40">
        <f t="shared" si="47"/>
        <v>0.7377385719155464</v>
      </c>
      <c r="AD79" s="76">
        <v>74864886</v>
      </c>
      <c r="AE79" s="77">
        <v>62327386</v>
      </c>
      <c r="AF79" s="77">
        <f t="shared" si="48"/>
        <v>137192272</v>
      </c>
      <c r="AG79" s="40">
        <f t="shared" si="49"/>
        <v>0.6985731985203534</v>
      </c>
      <c r="AH79" s="40">
        <f t="shared" si="50"/>
        <v>-0.5287586169576666</v>
      </c>
      <c r="AI79" s="12">
        <v>681504477</v>
      </c>
      <c r="AJ79" s="12">
        <v>697557659</v>
      </c>
      <c r="AK79" s="12">
        <v>487295085</v>
      </c>
      <c r="AL79" s="12"/>
    </row>
    <row r="80" spans="1:38" s="55" customFormat="1" ht="12.75">
      <c r="A80" s="60"/>
      <c r="B80" s="61" t="s">
        <v>381</v>
      </c>
      <c r="C80" s="135"/>
      <c r="D80" s="80">
        <f>SUM(D74:D79)</f>
        <v>1168101454</v>
      </c>
      <c r="E80" s="81">
        <f>SUM(E74:E79)</f>
        <v>515152533</v>
      </c>
      <c r="F80" s="82">
        <f t="shared" si="34"/>
        <v>1683253987</v>
      </c>
      <c r="G80" s="80">
        <f>SUM(G74:G79)</f>
        <v>1089875760</v>
      </c>
      <c r="H80" s="81">
        <f>SUM(H74:H79)</f>
        <v>538455773</v>
      </c>
      <c r="I80" s="89">
        <f t="shared" si="35"/>
        <v>1628331533</v>
      </c>
      <c r="J80" s="80">
        <f>SUM(J74:J79)</f>
        <v>386705426</v>
      </c>
      <c r="K80" s="91">
        <f>SUM(K74:K79)</f>
        <v>63821024</v>
      </c>
      <c r="L80" s="81">
        <f t="shared" si="36"/>
        <v>450526450</v>
      </c>
      <c r="M80" s="44">
        <f t="shared" si="37"/>
        <v>0.26765209141310653</v>
      </c>
      <c r="N80" s="110">
        <f>SUM(N74:N79)</f>
        <v>211547458</v>
      </c>
      <c r="O80" s="111">
        <f>SUM(O74:O79)</f>
        <v>69461693</v>
      </c>
      <c r="P80" s="112">
        <f t="shared" si="38"/>
        <v>281009151</v>
      </c>
      <c r="Q80" s="44">
        <f t="shared" si="39"/>
        <v>0.1669439984519698</v>
      </c>
      <c r="R80" s="110">
        <f>SUM(R74:R79)</f>
        <v>316765093</v>
      </c>
      <c r="S80" s="112">
        <f>SUM(S74:S79)</f>
        <v>75206858</v>
      </c>
      <c r="T80" s="112">
        <f t="shared" si="40"/>
        <v>391971951</v>
      </c>
      <c r="U80" s="44">
        <f t="shared" si="41"/>
        <v>0.2407199904050498</v>
      </c>
      <c r="V80" s="110">
        <f>SUM(V74:V79)</f>
        <v>61073080</v>
      </c>
      <c r="W80" s="112">
        <f>SUM(W74:W79)</f>
        <v>130604477</v>
      </c>
      <c r="X80" s="112">
        <f t="shared" si="42"/>
        <v>191677557</v>
      </c>
      <c r="Y80" s="44">
        <f t="shared" si="43"/>
        <v>0.11771408531704704</v>
      </c>
      <c r="Z80" s="80">
        <f t="shared" si="44"/>
        <v>976091057</v>
      </c>
      <c r="AA80" s="81">
        <f t="shared" si="45"/>
        <v>339094052</v>
      </c>
      <c r="AB80" s="81">
        <f t="shared" si="46"/>
        <v>1315185109</v>
      </c>
      <c r="AC80" s="44">
        <f t="shared" si="47"/>
        <v>0.8076887798008392</v>
      </c>
      <c r="AD80" s="80">
        <f>SUM(AD74:AD79)</f>
        <v>155384063</v>
      </c>
      <c r="AE80" s="81">
        <f>SUM(AE74:AE79)</f>
        <v>91385690</v>
      </c>
      <c r="AF80" s="81">
        <f t="shared" si="48"/>
        <v>246769753</v>
      </c>
      <c r="AG80" s="44">
        <f t="shared" si="49"/>
        <v>0.8149693333699414</v>
      </c>
      <c r="AH80" s="44">
        <f t="shared" si="50"/>
        <v>-0.22325343900635986</v>
      </c>
      <c r="AI80" s="62">
        <f>SUM(AI74:AI79)</f>
        <v>1405320181</v>
      </c>
      <c r="AJ80" s="62">
        <f>SUM(AJ74:AJ79)</f>
        <v>1326155007</v>
      </c>
      <c r="AK80" s="62">
        <f>SUM(AK74:AK79)</f>
        <v>1080775662</v>
      </c>
      <c r="AL80" s="62"/>
    </row>
    <row r="81" spans="1:38" s="55" customFormat="1" ht="12.75">
      <c r="A81" s="60"/>
      <c r="B81" s="61" t="s">
        <v>382</v>
      </c>
      <c r="C81" s="135"/>
      <c r="D81" s="80">
        <f>SUM(D9,D11:D17,D19:D26,D28:D33,D35:D39,D41:D44,D46:D51,D53:D58,D60:D66,D68:D72,D74:D79)</f>
        <v>43596331235</v>
      </c>
      <c r="E81" s="81">
        <f>SUM(E9,E11:E17,E19:E26,E28:E33,E35:E39,E41:E44,E46:E51,E53:E58,E60:E66,E68:E72,E74:E79)</f>
        <v>10176062828</v>
      </c>
      <c r="F81" s="82">
        <f t="shared" si="34"/>
        <v>53772394063</v>
      </c>
      <c r="G81" s="80">
        <f>SUM(G9,G11:G17,G19:G26,G28:G33,G35:G39,G41:G44,G46:G51,G53:G58,G60:G66,G68:G72,G74:G79)</f>
        <v>43931029223</v>
      </c>
      <c r="H81" s="81">
        <f>SUM(H9,H11:H17,H19:H26,H28:H33,H35:H39,H41:H44,H46:H51,H53:H58,H60:H66,H68:H72,H74:H79)</f>
        <v>10061205300</v>
      </c>
      <c r="I81" s="89">
        <f t="shared" si="35"/>
        <v>53992234523</v>
      </c>
      <c r="J81" s="80">
        <f>SUM(J9,J11:J17,J19:J26,J28:J33,J35:J39,J41:J44,J46:J51,J53:J58,J60:J66,J68:J72,J74:J79)</f>
        <v>11063176114</v>
      </c>
      <c r="K81" s="91">
        <f>SUM(K9,K11:K17,K19:K26,K28:K33,K35:K39,K41:K44,K46:K51,K53:K58,K60:K66,K68:K72,K74:K79)</f>
        <v>1184952447</v>
      </c>
      <c r="L81" s="81">
        <f t="shared" si="36"/>
        <v>12248128561</v>
      </c>
      <c r="M81" s="44">
        <f t="shared" si="37"/>
        <v>0.2277772595850955</v>
      </c>
      <c r="N81" s="110">
        <f>SUM(N9,N11:N17,N19:N26,N28:N33,N35:N39,N41:N44,N46:N51,N53:N58,N60:N66,N68:N72,N74:N79)</f>
        <v>10372123300</v>
      </c>
      <c r="O81" s="111">
        <f>SUM(O9,O11:O17,O19:O26,O28:O33,O35:O39,O41:O44,O46:O51,O53:O58,O60:O66,O68:O72,O74:O79)</f>
        <v>1665015810</v>
      </c>
      <c r="P81" s="112">
        <f t="shared" si="38"/>
        <v>12037139110</v>
      </c>
      <c r="Q81" s="44">
        <f t="shared" si="39"/>
        <v>0.22385350921696417</v>
      </c>
      <c r="R81" s="110">
        <f>SUM(R9,R11:R17,R19:R26,R28:R33,R35:R39,R41:R44,R46:R51,R53:R58,R60:R66,R68:R72,R74:R79)</f>
        <v>10275356159</v>
      </c>
      <c r="S81" s="112">
        <f>SUM(S9,S11:S17,S19:S26,S28:S33,S35:S39,S41:S44,S46:S51,S53:S58,S60:S66,S68:S72,S74:S79)</f>
        <v>1337676815</v>
      </c>
      <c r="T81" s="112">
        <f t="shared" si="40"/>
        <v>11613032974</v>
      </c>
      <c r="U81" s="44">
        <f t="shared" si="41"/>
        <v>0.21508709681302404</v>
      </c>
      <c r="V81" s="110">
        <f>SUM(V9,V11:V17,V19:V26,V28:V33,V35:V39,V41:V44,V46:V51,V53:V58,V60:V66,V68:V72,V74:V79)</f>
        <v>10397026997</v>
      </c>
      <c r="W81" s="112">
        <f>SUM(W9,W11:W17,W19:W26,W28:W33,W35:W39,W41:W44,W46:W51,W53:W58,W60:W66,W68:W72,W74:W79)</f>
        <v>2685627426</v>
      </c>
      <c r="X81" s="112">
        <f t="shared" si="42"/>
        <v>13082654423</v>
      </c>
      <c r="Y81" s="44">
        <f t="shared" si="43"/>
        <v>0.242306223081524</v>
      </c>
      <c r="Z81" s="80">
        <f t="shared" si="44"/>
        <v>42107682570</v>
      </c>
      <c r="AA81" s="81">
        <f t="shared" si="45"/>
        <v>6873272498</v>
      </c>
      <c r="AB81" s="81">
        <f t="shared" si="46"/>
        <v>48980955068</v>
      </c>
      <c r="AC81" s="44">
        <f t="shared" si="47"/>
        <v>0.9071851813640857</v>
      </c>
      <c r="AD81" s="80">
        <f>SUM(AD9,AD11:AD17,AD19:AD26,AD28:AD33,AD35:AD39,AD41:AD44,AD46:AD51,AD53:AD58,AD60:AD66,AD68:AD72,AD74:AD79)</f>
        <v>9410580100</v>
      </c>
      <c r="AE81" s="81">
        <f>SUM(AE9,AE11:AE17,AE19:AE26,AE28:AE33,AE35:AE39,AE41:AE44,AE46:AE51,AE53:AE58,AE60:AE66,AE68:AE72,AE74:AE79)</f>
        <v>3042335368</v>
      </c>
      <c r="AF81" s="81">
        <f t="shared" si="48"/>
        <v>12452915468</v>
      </c>
      <c r="AG81" s="44">
        <f t="shared" si="49"/>
        <v>0.938632474841127</v>
      </c>
      <c r="AH81" s="44">
        <f t="shared" si="50"/>
        <v>0.05056960007624145</v>
      </c>
      <c r="AI81" s="62">
        <f>SUM(AI9,AI11:AI17,AI19:AI26,AI28:AI33,AI35:AI39,AI41:AI44,AI46:AI51,AI53:AI58,AI60:AI66,AI68:AI72,AI74:AI79)</f>
        <v>46404951752</v>
      </c>
      <c r="AJ81" s="62">
        <f>SUM(AJ9,AJ11:AJ17,AJ19:AJ26,AJ28:AJ33,AJ35:AJ39,AJ41:AJ44,AJ46:AJ51,AJ53:AJ58,AJ60:AJ66,AJ68:AJ72,AJ74:AJ79)</f>
        <v>46346775084</v>
      </c>
      <c r="AK81" s="62">
        <f>SUM(AK9,AK11:AK17,AK19:AK26,AK28:AK33,AK35:AK39,AK41:AK44,AK46:AK51,AK53:AK58,AK60:AK66,AK68:AK72,AK74:AK79)</f>
        <v>43502588198</v>
      </c>
      <c r="AL81" s="62"/>
    </row>
    <row r="82" spans="1:38" s="13" customFormat="1" ht="12.75">
      <c r="A82" s="63"/>
      <c r="B82" s="64"/>
      <c r="C82" s="65"/>
      <c r="D82" s="66"/>
      <c r="E82" s="66"/>
      <c r="F82" s="67"/>
      <c r="G82" s="68"/>
      <c r="H82" s="66"/>
      <c r="I82" s="69"/>
      <c r="J82" s="68"/>
      <c r="K82" s="70"/>
      <c r="L82" s="66"/>
      <c r="M82" s="69"/>
      <c r="N82" s="68"/>
      <c r="O82" s="70"/>
      <c r="P82" s="66"/>
      <c r="Q82" s="69"/>
      <c r="R82" s="68"/>
      <c r="S82" s="70"/>
      <c r="T82" s="66"/>
      <c r="U82" s="69"/>
      <c r="V82" s="68"/>
      <c r="W82" s="70"/>
      <c r="X82" s="66"/>
      <c r="Y82" s="69"/>
      <c r="Z82" s="68"/>
      <c r="AA82" s="70"/>
      <c r="AB82" s="66"/>
      <c r="AC82" s="69"/>
      <c r="AD82" s="68"/>
      <c r="AE82" s="66"/>
      <c r="AF82" s="66"/>
      <c r="AG82" s="69"/>
      <c r="AH82" s="69"/>
      <c r="AI82" s="12"/>
      <c r="AJ82" s="12"/>
      <c r="AK82" s="12"/>
      <c r="AL82" s="12"/>
    </row>
    <row r="83" spans="1:38" s="13" customFormat="1" ht="12.75">
      <c r="A83" s="12"/>
      <c r="B83" s="56" t="s">
        <v>657</v>
      </c>
      <c r="C83" s="13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3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29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59" t="s">
        <v>383</v>
      </c>
      <c r="C9" s="131" t="s">
        <v>384</v>
      </c>
      <c r="D9" s="76">
        <v>194839210</v>
      </c>
      <c r="E9" s="77">
        <v>54932014</v>
      </c>
      <c r="F9" s="78">
        <f>$D9+$E9</f>
        <v>249771224</v>
      </c>
      <c r="G9" s="76">
        <v>216133235</v>
      </c>
      <c r="H9" s="77">
        <v>0</v>
      </c>
      <c r="I9" s="79">
        <f>$G9+$H9</f>
        <v>216133235</v>
      </c>
      <c r="J9" s="76">
        <v>81046212</v>
      </c>
      <c r="K9" s="77">
        <v>7385939</v>
      </c>
      <c r="L9" s="77">
        <f>$J9+$K9</f>
        <v>88432151</v>
      </c>
      <c r="M9" s="40">
        <f>IF($F9=0,0,$L9/$F9)</f>
        <v>0.3540525989495091</v>
      </c>
      <c r="N9" s="104">
        <v>63312882</v>
      </c>
      <c r="O9" s="105">
        <v>9153481</v>
      </c>
      <c r="P9" s="106">
        <f>$N9+$O9</f>
        <v>72466363</v>
      </c>
      <c r="Q9" s="40">
        <f>IF($F9=0,0,$P9/$F9)</f>
        <v>0.29013095199469413</v>
      </c>
      <c r="R9" s="104">
        <v>48030589</v>
      </c>
      <c r="S9" s="106">
        <v>4496304</v>
      </c>
      <c r="T9" s="106">
        <f>$R9+$S9</f>
        <v>52526893</v>
      </c>
      <c r="U9" s="40">
        <f>IF($I9=0,0,$T9/$I9)</f>
        <v>0.2430301522114357</v>
      </c>
      <c r="V9" s="104">
        <v>14088156</v>
      </c>
      <c r="W9" s="106">
        <v>10270063</v>
      </c>
      <c r="X9" s="106">
        <f>$V9+$W9</f>
        <v>24358219</v>
      </c>
      <c r="Y9" s="40">
        <f>IF($I9=0,0,$X9/$I9)</f>
        <v>0.1127000158027524</v>
      </c>
      <c r="Z9" s="76">
        <f>$J9+$N9+$R9+$V9</f>
        <v>206477839</v>
      </c>
      <c r="AA9" s="77">
        <f>$K9+$O9+$S9+$W9</f>
        <v>31305787</v>
      </c>
      <c r="AB9" s="77">
        <f>$Z9+$AA9</f>
        <v>237783626</v>
      </c>
      <c r="AC9" s="40">
        <f>IF($I9=0,0,$AB9/$I9)</f>
        <v>1.100171503008318</v>
      </c>
      <c r="AD9" s="76">
        <v>6522248</v>
      </c>
      <c r="AE9" s="77">
        <v>24286209</v>
      </c>
      <c r="AF9" s="77">
        <f>$AD9+$AE9</f>
        <v>30808457</v>
      </c>
      <c r="AG9" s="40">
        <f>IF($AJ9=0,0,$AK9/$AJ9)</f>
        <v>0.8507127085546246</v>
      </c>
      <c r="AH9" s="40">
        <f>IF($AF9=0,0,(($X9/$AF9)-1))</f>
        <v>-0.20936582445527863</v>
      </c>
      <c r="AI9" s="12">
        <v>265871000</v>
      </c>
      <c r="AJ9" s="12">
        <v>240350700</v>
      </c>
      <c r="AK9" s="12">
        <v>204469395</v>
      </c>
      <c r="AL9" s="12"/>
    </row>
    <row r="10" spans="1:38" s="13" customFormat="1" ht="12.75">
      <c r="A10" s="29" t="s">
        <v>97</v>
      </c>
      <c r="B10" s="59" t="s">
        <v>385</v>
      </c>
      <c r="C10" s="131" t="s">
        <v>386</v>
      </c>
      <c r="D10" s="76">
        <v>185123688</v>
      </c>
      <c r="E10" s="77">
        <v>81243000</v>
      </c>
      <c r="F10" s="79">
        <f aca="true" t="shared" si="0" ref="F10:F44">$D10+$E10</f>
        <v>266366688</v>
      </c>
      <c r="G10" s="76">
        <v>185123688</v>
      </c>
      <c r="H10" s="77">
        <v>81243000</v>
      </c>
      <c r="I10" s="79">
        <f aca="true" t="shared" si="1" ref="I10:I44">$G10+$H10</f>
        <v>266366688</v>
      </c>
      <c r="J10" s="76">
        <v>78579914</v>
      </c>
      <c r="K10" s="77">
        <v>7823133</v>
      </c>
      <c r="L10" s="77">
        <f aca="true" t="shared" si="2" ref="L10:L44">$J10+$K10</f>
        <v>86403047</v>
      </c>
      <c r="M10" s="40">
        <f aca="true" t="shared" si="3" ref="M10:M44">IF($F10=0,0,$L10/$F10)</f>
        <v>0.32437632366401614</v>
      </c>
      <c r="N10" s="104">
        <v>60694585</v>
      </c>
      <c r="O10" s="105">
        <v>17700174</v>
      </c>
      <c r="P10" s="106">
        <f aca="true" t="shared" si="4" ref="P10:P44">$N10+$O10</f>
        <v>78394759</v>
      </c>
      <c r="Q10" s="40">
        <f aca="true" t="shared" si="5" ref="Q10:Q44">IF($F10=0,0,$P10/$F10)</f>
        <v>0.2943114230560242</v>
      </c>
      <c r="R10" s="104">
        <v>43053573</v>
      </c>
      <c r="S10" s="106">
        <v>10856672</v>
      </c>
      <c r="T10" s="106">
        <f aca="true" t="shared" si="6" ref="T10:T44">$R10+$S10</f>
        <v>53910245</v>
      </c>
      <c r="U10" s="40">
        <f aca="true" t="shared" si="7" ref="U10:U44">IF($I10=0,0,$T10/$I10)</f>
        <v>0.20239109253781765</v>
      </c>
      <c r="V10" s="104">
        <v>9669363</v>
      </c>
      <c r="W10" s="106">
        <v>16965155</v>
      </c>
      <c r="X10" s="106">
        <f aca="true" t="shared" si="8" ref="X10:X44">$V10+$W10</f>
        <v>26634518</v>
      </c>
      <c r="Y10" s="40">
        <f aca="true" t="shared" si="9" ref="Y10:Y44">IF($I10=0,0,$X10/$I10)</f>
        <v>0.0999919254167398</v>
      </c>
      <c r="Z10" s="76">
        <f aca="true" t="shared" si="10" ref="Z10:Z44">$J10+$N10+$R10+$V10</f>
        <v>191997435</v>
      </c>
      <c r="AA10" s="77">
        <f aca="true" t="shared" si="11" ref="AA10:AA44">$K10+$O10+$S10+$W10</f>
        <v>53345134</v>
      </c>
      <c r="AB10" s="77">
        <f aca="true" t="shared" si="12" ref="AB10:AB44">$Z10+$AA10</f>
        <v>245342569</v>
      </c>
      <c r="AC10" s="40">
        <f aca="true" t="shared" si="13" ref="AC10:AC44">IF($I10=0,0,$AB10/$I10)</f>
        <v>0.9210707646745977</v>
      </c>
      <c r="AD10" s="76">
        <v>11555644</v>
      </c>
      <c r="AE10" s="77">
        <v>17910022</v>
      </c>
      <c r="AF10" s="77">
        <f aca="true" t="shared" si="14" ref="AF10:AF44">$AD10+$AE10</f>
        <v>29465666</v>
      </c>
      <c r="AG10" s="40">
        <f aca="true" t="shared" si="15" ref="AG10:AG44">IF($AJ10=0,0,$AK10/$AJ10)</f>
        <v>0.8803055093949946</v>
      </c>
      <c r="AH10" s="40">
        <f aca="true" t="shared" si="16" ref="AH10:AH44">IF($AF10=0,0,(($X10/$AF10)-1))</f>
        <v>-0.09608294616520796</v>
      </c>
      <c r="AI10" s="12">
        <v>267902498</v>
      </c>
      <c r="AJ10" s="12">
        <v>216423328</v>
      </c>
      <c r="AK10" s="12">
        <v>190518648</v>
      </c>
      <c r="AL10" s="12"/>
    </row>
    <row r="11" spans="1:38" s="13" customFormat="1" ht="12.75">
      <c r="A11" s="29" t="s">
        <v>97</v>
      </c>
      <c r="B11" s="59" t="s">
        <v>387</v>
      </c>
      <c r="C11" s="131" t="s">
        <v>388</v>
      </c>
      <c r="D11" s="76">
        <v>683338617</v>
      </c>
      <c r="E11" s="77">
        <v>118376400</v>
      </c>
      <c r="F11" s="78">
        <f t="shared" si="0"/>
        <v>801715017</v>
      </c>
      <c r="G11" s="76">
        <v>682705617</v>
      </c>
      <c r="H11" s="77">
        <v>118376400</v>
      </c>
      <c r="I11" s="79">
        <f t="shared" si="1"/>
        <v>801082017</v>
      </c>
      <c r="J11" s="76">
        <v>230381393</v>
      </c>
      <c r="K11" s="77">
        <v>18679814</v>
      </c>
      <c r="L11" s="77">
        <f t="shared" si="2"/>
        <v>249061207</v>
      </c>
      <c r="M11" s="40">
        <f t="shared" si="3"/>
        <v>0.3106605236508873</v>
      </c>
      <c r="N11" s="104">
        <v>198863689</v>
      </c>
      <c r="O11" s="105">
        <v>18887161</v>
      </c>
      <c r="P11" s="106">
        <f t="shared" si="4"/>
        <v>217750850</v>
      </c>
      <c r="Q11" s="40">
        <f t="shared" si="5"/>
        <v>0.27160630072119507</v>
      </c>
      <c r="R11" s="104">
        <v>165934173</v>
      </c>
      <c r="S11" s="106">
        <v>12829704</v>
      </c>
      <c r="T11" s="106">
        <f t="shared" si="6"/>
        <v>178763877</v>
      </c>
      <c r="U11" s="40">
        <f t="shared" si="7"/>
        <v>0.22315302703892803</v>
      </c>
      <c r="V11" s="104">
        <v>120186449</v>
      </c>
      <c r="W11" s="106">
        <v>21108088</v>
      </c>
      <c r="X11" s="106">
        <f t="shared" si="8"/>
        <v>141294537</v>
      </c>
      <c r="Y11" s="40">
        <f t="shared" si="9"/>
        <v>0.17637961407389827</v>
      </c>
      <c r="Z11" s="76">
        <f t="shared" si="10"/>
        <v>715365704</v>
      </c>
      <c r="AA11" s="77">
        <f t="shared" si="11"/>
        <v>71504767</v>
      </c>
      <c r="AB11" s="77">
        <f t="shared" si="12"/>
        <v>786870471</v>
      </c>
      <c r="AC11" s="40">
        <f t="shared" si="13"/>
        <v>0.9822595618196233</v>
      </c>
      <c r="AD11" s="76">
        <v>106536299</v>
      </c>
      <c r="AE11" s="77">
        <v>33359583</v>
      </c>
      <c r="AF11" s="77">
        <f t="shared" si="14"/>
        <v>139895882</v>
      </c>
      <c r="AG11" s="40">
        <f t="shared" si="15"/>
        <v>0.922438235966513</v>
      </c>
      <c r="AH11" s="40">
        <f t="shared" si="16"/>
        <v>0.009997828242006346</v>
      </c>
      <c r="AI11" s="12">
        <v>777059557</v>
      </c>
      <c r="AJ11" s="12">
        <v>777059557</v>
      </c>
      <c r="AK11" s="12">
        <v>716789447</v>
      </c>
      <c r="AL11" s="12"/>
    </row>
    <row r="12" spans="1:38" s="13" customFormat="1" ht="12.75">
      <c r="A12" s="29" t="s">
        <v>97</v>
      </c>
      <c r="B12" s="59" t="s">
        <v>389</v>
      </c>
      <c r="C12" s="131" t="s">
        <v>390</v>
      </c>
      <c r="D12" s="76">
        <v>336488000</v>
      </c>
      <c r="E12" s="77">
        <v>45701000</v>
      </c>
      <c r="F12" s="78">
        <f t="shared" si="0"/>
        <v>382189000</v>
      </c>
      <c r="G12" s="76">
        <v>353766136</v>
      </c>
      <c r="H12" s="77">
        <v>36701000</v>
      </c>
      <c r="I12" s="79">
        <f t="shared" si="1"/>
        <v>390467136</v>
      </c>
      <c r="J12" s="76">
        <v>65367011</v>
      </c>
      <c r="K12" s="77">
        <v>3658297</v>
      </c>
      <c r="L12" s="77">
        <f t="shared" si="2"/>
        <v>69025308</v>
      </c>
      <c r="M12" s="40">
        <f t="shared" si="3"/>
        <v>0.1806051665537208</v>
      </c>
      <c r="N12" s="104">
        <v>107132893</v>
      </c>
      <c r="O12" s="105">
        <v>8184471</v>
      </c>
      <c r="P12" s="106">
        <f t="shared" si="4"/>
        <v>115317364</v>
      </c>
      <c r="Q12" s="40">
        <f t="shared" si="5"/>
        <v>0.30172863164559943</v>
      </c>
      <c r="R12" s="104">
        <v>88752110</v>
      </c>
      <c r="S12" s="106">
        <v>5707115</v>
      </c>
      <c r="T12" s="106">
        <f t="shared" si="6"/>
        <v>94459225</v>
      </c>
      <c r="U12" s="40">
        <f t="shared" si="7"/>
        <v>0.24191338089974362</v>
      </c>
      <c r="V12" s="104">
        <v>76665527</v>
      </c>
      <c r="W12" s="106">
        <v>14016712</v>
      </c>
      <c r="X12" s="106">
        <f t="shared" si="8"/>
        <v>90682239</v>
      </c>
      <c r="Y12" s="40">
        <f t="shared" si="9"/>
        <v>0.23224038757515306</v>
      </c>
      <c r="Z12" s="76">
        <f t="shared" si="10"/>
        <v>337917541</v>
      </c>
      <c r="AA12" s="77">
        <f t="shared" si="11"/>
        <v>31566595</v>
      </c>
      <c r="AB12" s="77">
        <f t="shared" si="12"/>
        <v>369484136</v>
      </c>
      <c r="AC12" s="40">
        <f t="shared" si="13"/>
        <v>0.9462618026834402</v>
      </c>
      <c r="AD12" s="76">
        <v>47487694</v>
      </c>
      <c r="AE12" s="77">
        <v>14870783</v>
      </c>
      <c r="AF12" s="77">
        <f t="shared" si="14"/>
        <v>62358477</v>
      </c>
      <c r="AG12" s="40">
        <f t="shared" si="15"/>
        <v>0.7539003674092796</v>
      </c>
      <c r="AH12" s="40">
        <f t="shared" si="16"/>
        <v>0.4542086876175633</v>
      </c>
      <c r="AI12" s="12">
        <v>419529000</v>
      </c>
      <c r="AJ12" s="12">
        <v>361757330</v>
      </c>
      <c r="AK12" s="12">
        <v>272728984</v>
      </c>
      <c r="AL12" s="12"/>
    </row>
    <row r="13" spans="1:38" s="13" customFormat="1" ht="12.75">
      <c r="A13" s="29" t="s">
        <v>97</v>
      </c>
      <c r="B13" s="59" t="s">
        <v>391</v>
      </c>
      <c r="C13" s="131" t="s">
        <v>392</v>
      </c>
      <c r="D13" s="76">
        <v>111791555</v>
      </c>
      <c r="E13" s="77">
        <v>34257961</v>
      </c>
      <c r="F13" s="78">
        <f t="shared" si="0"/>
        <v>146049516</v>
      </c>
      <c r="G13" s="76">
        <v>120720397</v>
      </c>
      <c r="H13" s="77">
        <v>44789084</v>
      </c>
      <c r="I13" s="79">
        <f t="shared" si="1"/>
        <v>165509481</v>
      </c>
      <c r="J13" s="76">
        <v>34343647</v>
      </c>
      <c r="K13" s="77">
        <v>7567553</v>
      </c>
      <c r="L13" s="77">
        <f t="shared" si="2"/>
        <v>41911200</v>
      </c>
      <c r="M13" s="40">
        <f t="shared" si="3"/>
        <v>0.2869656890886239</v>
      </c>
      <c r="N13" s="104">
        <v>20906066</v>
      </c>
      <c r="O13" s="105">
        <v>7794387</v>
      </c>
      <c r="P13" s="106">
        <f t="shared" si="4"/>
        <v>28700453</v>
      </c>
      <c r="Q13" s="40">
        <f t="shared" si="5"/>
        <v>0.19651179809455857</v>
      </c>
      <c r="R13" s="104">
        <v>30509528</v>
      </c>
      <c r="S13" s="106">
        <v>11570346</v>
      </c>
      <c r="T13" s="106">
        <f t="shared" si="6"/>
        <v>42079874</v>
      </c>
      <c r="U13" s="40">
        <f t="shared" si="7"/>
        <v>0.25424449249526676</v>
      </c>
      <c r="V13" s="104">
        <v>15912086</v>
      </c>
      <c r="W13" s="106">
        <v>9344650</v>
      </c>
      <c r="X13" s="106">
        <f t="shared" si="8"/>
        <v>25256736</v>
      </c>
      <c r="Y13" s="40">
        <f t="shared" si="9"/>
        <v>0.1525999347433154</v>
      </c>
      <c r="Z13" s="76">
        <f t="shared" si="10"/>
        <v>101671327</v>
      </c>
      <c r="AA13" s="77">
        <f t="shared" si="11"/>
        <v>36276936</v>
      </c>
      <c r="AB13" s="77">
        <f t="shared" si="12"/>
        <v>137948263</v>
      </c>
      <c r="AC13" s="40">
        <f t="shared" si="13"/>
        <v>0.8334765003583088</v>
      </c>
      <c r="AD13" s="76">
        <v>14260950</v>
      </c>
      <c r="AE13" s="77">
        <v>4854453</v>
      </c>
      <c r="AF13" s="77">
        <f t="shared" si="14"/>
        <v>19115403</v>
      </c>
      <c r="AG13" s="40">
        <f t="shared" si="15"/>
        <v>1.0861640061219042</v>
      </c>
      <c r="AH13" s="40">
        <f t="shared" si="16"/>
        <v>0.3212766688727411</v>
      </c>
      <c r="AI13" s="12">
        <v>110507104</v>
      </c>
      <c r="AJ13" s="12">
        <v>97980623</v>
      </c>
      <c r="AK13" s="12">
        <v>106423026</v>
      </c>
      <c r="AL13" s="12"/>
    </row>
    <row r="14" spans="1:38" s="13" customFormat="1" ht="12.75">
      <c r="A14" s="29" t="s">
        <v>116</v>
      </c>
      <c r="B14" s="59" t="s">
        <v>393</v>
      </c>
      <c r="C14" s="131" t="s">
        <v>394</v>
      </c>
      <c r="D14" s="76">
        <v>1308078000</v>
      </c>
      <c r="E14" s="77">
        <v>937827809</v>
      </c>
      <c r="F14" s="78">
        <f t="shared" si="0"/>
        <v>2245905809</v>
      </c>
      <c r="G14" s="76">
        <v>1308078000</v>
      </c>
      <c r="H14" s="77">
        <v>937827809</v>
      </c>
      <c r="I14" s="79">
        <f t="shared" si="1"/>
        <v>2245905809</v>
      </c>
      <c r="J14" s="76">
        <v>267875286</v>
      </c>
      <c r="K14" s="77">
        <v>27890943</v>
      </c>
      <c r="L14" s="77">
        <f t="shared" si="2"/>
        <v>295766229</v>
      </c>
      <c r="M14" s="40">
        <f t="shared" si="3"/>
        <v>0.13169128812739092</v>
      </c>
      <c r="N14" s="104">
        <v>302876288</v>
      </c>
      <c r="O14" s="105">
        <v>83135378</v>
      </c>
      <c r="P14" s="106">
        <f t="shared" si="4"/>
        <v>386011666</v>
      </c>
      <c r="Q14" s="40">
        <f t="shared" si="5"/>
        <v>0.1718734883952562</v>
      </c>
      <c r="R14" s="104">
        <v>311216498</v>
      </c>
      <c r="S14" s="106">
        <v>18249750</v>
      </c>
      <c r="T14" s="106">
        <f t="shared" si="6"/>
        <v>329466248</v>
      </c>
      <c r="U14" s="40">
        <f t="shared" si="7"/>
        <v>0.1466963782184153</v>
      </c>
      <c r="V14" s="104">
        <v>28961455</v>
      </c>
      <c r="W14" s="106">
        <v>32002059</v>
      </c>
      <c r="X14" s="106">
        <f t="shared" si="8"/>
        <v>60963514</v>
      </c>
      <c r="Y14" s="40">
        <f t="shared" si="9"/>
        <v>0.02714428795531024</v>
      </c>
      <c r="Z14" s="76">
        <f t="shared" si="10"/>
        <v>910929527</v>
      </c>
      <c r="AA14" s="77">
        <f t="shared" si="11"/>
        <v>161278130</v>
      </c>
      <c r="AB14" s="77">
        <f t="shared" si="12"/>
        <v>1072207657</v>
      </c>
      <c r="AC14" s="40">
        <f t="shared" si="13"/>
        <v>0.4774054426963727</v>
      </c>
      <c r="AD14" s="76">
        <v>3176506</v>
      </c>
      <c r="AE14" s="77">
        <v>78747557</v>
      </c>
      <c r="AF14" s="77">
        <f t="shared" si="14"/>
        <v>81924063</v>
      </c>
      <c r="AG14" s="40">
        <f t="shared" si="15"/>
        <v>0.8073643786618906</v>
      </c>
      <c r="AH14" s="40">
        <f t="shared" si="16"/>
        <v>-0.255853387056743</v>
      </c>
      <c r="AI14" s="12">
        <v>1078698865</v>
      </c>
      <c r="AJ14" s="12">
        <v>1284331949</v>
      </c>
      <c r="AK14" s="12">
        <v>1036923866</v>
      </c>
      <c r="AL14" s="12"/>
    </row>
    <row r="15" spans="1:38" s="55" customFormat="1" ht="12.75">
      <c r="A15" s="60"/>
      <c r="B15" s="61" t="s">
        <v>395</v>
      </c>
      <c r="C15" s="135"/>
      <c r="D15" s="80">
        <f>SUM(D9:D14)</f>
        <v>2819659070</v>
      </c>
      <c r="E15" s="81">
        <f>SUM(E9:E14)</f>
        <v>1272338184</v>
      </c>
      <c r="F15" s="89">
        <f t="shared" si="0"/>
        <v>4091997254</v>
      </c>
      <c r="G15" s="80">
        <f>SUM(G9:G14)</f>
        <v>2866527073</v>
      </c>
      <c r="H15" s="81">
        <f>SUM(H9:H14)</f>
        <v>1218937293</v>
      </c>
      <c r="I15" s="82">
        <f t="shared" si="1"/>
        <v>4085464366</v>
      </c>
      <c r="J15" s="80">
        <f>SUM(J9:J14)</f>
        <v>757593463</v>
      </c>
      <c r="K15" s="81">
        <f>SUM(K9:K14)</f>
        <v>73005679</v>
      </c>
      <c r="L15" s="81">
        <f t="shared" si="2"/>
        <v>830599142</v>
      </c>
      <c r="M15" s="44">
        <f t="shared" si="3"/>
        <v>0.20298135371133855</v>
      </c>
      <c r="N15" s="110">
        <f>SUM(N9:N14)</f>
        <v>753786403</v>
      </c>
      <c r="O15" s="111">
        <f>SUM(O9:O14)</f>
        <v>144855052</v>
      </c>
      <c r="P15" s="112">
        <f t="shared" si="4"/>
        <v>898641455</v>
      </c>
      <c r="Q15" s="44">
        <f t="shared" si="5"/>
        <v>0.21960949610158267</v>
      </c>
      <c r="R15" s="110">
        <f>SUM(R9:R14)</f>
        <v>687496471</v>
      </c>
      <c r="S15" s="112">
        <f>SUM(S9:S14)</f>
        <v>63709891</v>
      </c>
      <c r="T15" s="112">
        <f t="shared" si="6"/>
        <v>751206362</v>
      </c>
      <c r="U15" s="44">
        <f t="shared" si="7"/>
        <v>0.1838729443467137</v>
      </c>
      <c r="V15" s="110">
        <f>SUM(V9:V14)</f>
        <v>265483036</v>
      </c>
      <c r="W15" s="112">
        <f>SUM(W9:W14)</f>
        <v>103706727</v>
      </c>
      <c r="X15" s="112">
        <f t="shared" si="8"/>
        <v>369189763</v>
      </c>
      <c r="Y15" s="44">
        <f t="shared" si="9"/>
        <v>0.09036665845686145</v>
      </c>
      <c r="Z15" s="80">
        <f t="shared" si="10"/>
        <v>2464359373</v>
      </c>
      <c r="AA15" s="81">
        <f t="shared" si="11"/>
        <v>385277349</v>
      </c>
      <c r="AB15" s="81">
        <f t="shared" si="12"/>
        <v>2849636722</v>
      </c>
      <c r="AC15" s="44">
        <f t="shared" si="13"/>
        <v>0.6975061992255301</v>
      </c>
      <c r="AD15" s="80">
        <f>SUM(AD9:AD14)</f>
        <v>189539341</v>
      </c>
      <c r="AE15" s="81">
        <f>SUM(AE9:AE14)</f>
        <v>174028607</v>
      </c>
      <c r="AF15" s="81">
        <f t="shared" si="14"/>
        <v>363567948</v>
      </c>
      <c r="AG15" s="44">
        <f t="shared" si="15"/>
        <v>0.8488701454010554</v>
      </c>
      <c r="AH15" s="44">
        <f t="shared" si="16"/>
        <v>0.01546290048648613</v>
      </c>
      <c r="AI15" s="62">
        <f>SUM(AI9:AI14)</f>
        <v>2919568024</v>
      </c>
      <c r="AJ15" s="62">
        <f>SUM(AJ9:AJ14)</f>
        <v>2977903487</v>
      </c>
      <c r="AK15" s="62">
        <f>SUM(AK9:AK14)</f>
        <v>2527853366</v>
      </c>
      <c r="AL15" s="62"/>
    </row>
    <row r="16" spans="1:38" s="13" customFormat="1" ht="12.75">
      <c r="A16" s="29" t="s">
        <v>97</v>
      </c>
      <c r="B16" s="59" t="s">
        <v>396</v>
      </c>
      <c r="C16" s="131" t="s">
        <v>397</v>
      </c>
      <c r="D16" s="76">
        <v>152838000</v>
      </c>
      <c r="E16" s="77">
        <v>12039000</v>
      </c>
      <c r="F16" s="78">
        <f t="shared" si="0"/>
        <v>164877000</v>
      </c>
      <c r="G16" s="76">
        <v>190786114</v>
      </c>
      <c r="H16" s="77">
        <v>0</v>
      </c>
      <c r="I16" s="79">
        <f t="shared" si="1"/>
        <v>190786114</v>
      </c>
      <c r="J16" s="76">
        <v>43105398</v>
      </c>
      <c r="K16" s="77">
        <v>2267910</v>
      </c>
      <c r="L16" s="77">
        <f t="shared" si="2"/>
        <v>45373308</v>
      </c>
      <c r="M16" s="40">
        <f t="shared" si="3"/>
        <v>0.27519489073673103</v>
      </c>
      <c r="N16" s="104">
        <v>26299805</v>
      </c>
      <c r="O16" s="105">
        <v>0</v>
      </c>
      <c r="P16" s="106">
        <f t="shared" si="4"/>
        <v>26299805</v>
      </c>
      <c r="Q16" s="40">
        <f t="shared" si="5"/>
        <v>0.15951166627243338</v>
      </c>
      <c r="R16" s="104">
        <v>38850764</v>
      </c>
      <c r="S16" s="106">
        <v>0</v>
      </c>
      <c r="T16" s="106">
        <f t="shared" si="6"/>
        <v>38850764</v>
      </c>
      <c r="U16" s="40">
        <f t="shared" si="7"/>
        <v>0.20363517650975374</v>
      </c>
      <c r="V16" s="104">
        <v>52945499</v>
      </c>
      <c r="W16" s="106">
        <v>0</v>
      </c>
      <c r="X16" s="106">
        <f t="shared" si="8"/>
        <v>52945499</v>
      </c>
      <c r="Y16" s="40">
        <f t="shared" si="9"/>
        <v>0.27751232985436247</v>
      </c>
      <c r="Z16" s="76">
        <f t="shared" si="10"/>
        <v>161201466</v>
      </c>
      <c r="AA16" s="77">
        <f t="shared" si="11"/>
        <v>2267910</v>
      </c>
      <c r="AB16" s="77">
        <f t="shared" si="12"/>
        <v>163469376</v>
      </c>
      <c r="AC16" s="40">
        <f t="shared" si="13"/>
        <v>0.8568200933114032</v>
      </c>
      <c r="AD16" s="76">
        <v>49986966</v>
      </c>
      <c r="AE16" s="77">
        <v>455820</v>
      </c>
      <c r="AF16" s="77">
        <f t="shared" si="14"/>
        <v>50442786</v>
      </c>
      <c r="AG16" s="40">
        <f t="shared" si="15"/>
        <v>1.1320584544216956</v>
      </c>
      <c r="AH16" s="40">
        <f t="shared" si="16"/>
        <v>0.04961488447525486</v>
      </c>
      <c r="AI16" s="12">
        <v>152261467</v>
      </c>
      <c r="AJ16" s="12">
        <v>152261467</v>
      </c>
      <c r="AK16" s="12">
        <v>172368881</v>
      </c>
      <c r="AL16" s="12"/>
    </row>
    <row r="17" spans="1:38" s="13" customFormat="1" ht="12.75">
      <c r="A17" s="29" t="s">
        <v>97</v>
      </c>
      <c r="B17" s="59" t="s">
        <v>398</v>
      </c>
      <c r="C17" s="131" t="s">
        <v>399</v>
      </c>
      <c r="D17" s="76">
        <v>96772554</v>
      </c>
      <c r="E17" s="77">
        <v>18222542</v>
      </c>
      <c r="F17" s="78">
        <f t="shared" si="0"/>
        <v>114995096</v>
      </c>
      <c r="G17" s="76">
        <v>81628684</v>
      </c>
      <c r="H17" s="77">
        <v>1300000</v>
      </c>
      <c r="I17" s="79">
        <f t="shared" si="1"/>
        <v>82928684</v>
      </c>
      <c r="J17" s="76">
        <v>27171932</v>
      </c>
      <c r="K17" s="77">
        <v>2593593</v>
      </c>
      <c r="L17" s="77">
        <f t="shared" si="2"/>
        <v>29765525</v>
      </c>
      <c r="M17" s="40">
        <f t="shared" si="3"/>
        <v>0.2588416900838971</v>
      </c>
      <c r="N17" s="104">
        <v>10370515</v>
      </c>
      <c r="O17" s="105">
        <v>8694672</v>
      </c>
      <c r="P17" s="106">
        <f t="shared" si="4"/>
        <v>19065187</v>
      </c>
      <c r="Q17" s="40">
        <f t="shared" si="5"/>
        <v>0.16579130470050654</v>
      </c>
      <c r="R17" s="104">
        <v>13040594</v>
      </c>
      <c r="S17" s="106">
        <v>1199553</v>
      </c>
      <c r="T17" s="106">
        <f t="shared" si="6"/>
        <v>14240147</v>
      </c>
      <c r="U17" s="40">
        <f t="shared" si="7"/>
        <v>0.17171557913544125</v>
      </c>
      <c r="V17" s="104">
        <v>5041764</v>
      </c>
      <c r="W17" s="106">
        <v>2987616</v>
      </c>
      <c r="X17" s="106">
        <f t="shared" si="8"/>
        <v>8029380</v>
      </c>
      <c r="Y17" s="40">
        <f t="shared" si="9"/>
        <v>0.09682271094522614</v>
      </c>
      <c r="Z17" s="76">
        <f t="shared" si="10"/>
        <v>55624805</v>
      </c>
      <c r="AA17" s="77">
        <f t="shared" si="11"/>
        <v>15475434</v>
      </c>
      <c r="AB17" s="77">
        <f t="shared" si="12"/>
        <v>71100239</v>
      </c>
      <c r="AC17" s="40">
        <f t="shared" si="13"/>
        <v>0.8573660592515854</v>
      </c>
      <c r="AD17" s="76">
        <v>7579246</v>
      </c>
      <c r="AE17" s="77">
        <v>4218651</v>
      </c>
      <c r="AF17" s="77">
        <f t="shared" si="14"/>
        <v>11797897</v>
      </c>
      <c r="AG17" s="40">
        <f t="shared" si="15"/>
        <v>0.9089264418692337</v>
      </c>
      <c r="AH17" s="40">
        <f t="shared" si="16"/>
        <v>-0.3194227750928831</v>
      </c>
      <c r="AI17" s="12">
        <v>79469828</v>
      </c>
      <c r="AJ17" s="12">
        <v>79469828</v>
      </c>
      <c r="AK17" s="12">
        <v>72232228</v>
      </c>
      <c r="AL17" s="12"/>
    </row>
    <row r="18" spans="1:38" s="13" customFormat="1" ht="12.75">
      <c r="A18" s="29" t="s">
        <v>97</v>
      </c>
      <c r="B18" s="59" t="s">
        <v>400</v>
      </c>
      <c r="C18" s="131" t="s">
        <v>401</v>
      </c>
      <c r="D18" s="76">
        <v>643844146</v>
      </c>
      <c r="E18" s="77">
        <v>95778500</v>
      </c>
      <c r="F18" s="78">
        <f t="shared" si="0"/>
        <v>739622646</v>
      </c>
      <c r="G18" s="76">
        <v>727352249</v>
      </c>
      <c r="H18" s="77">
        <v>137870500</v>
      </c>
      <c r="I18" s="79">
        <f t="shared" si="1"/>
        <v>865222749</v>
      </c>
      <c r="J18" s="76">
        <v>198082081</v>
      </c>
      <c r="K18" s="77">
        <v>29515803</v>
      </c>
      <c r="L18" s="77">
        <f t="shared" si="2"/>
        <v>227597884</v>
      </c>
      <c r="M18" s="40">
        <f t="shared" si="3"/>
        <v>0.30772162700924116</v>
      </c>
      <c r="N18" s="104">
        <v>141689196</v>
      </c>
      <c r="O18" s="105">
        <v>42817970</v>
      </c>
      <c r="P18" s="106">
        <f t="shared" si="4"/>
        <v>184507166</v>
      </c>
      <c r="Q18" s="40">
        <f t="shared" si="5"/>
        <v>0.24946121782214872</v>
      </c>
      <c r="R18" s="104">
        <v>193628806</v>
      </c>
      <c r="S18" s="106">
        <v>17848092</v>
      </c>
      <c r="T18" s="106">
        <f t="shared" si="6"/>
        <v>211476898</v>
      </c>
      <c r="U18" s="40">
        <f t="shared" si="7"/>
        <v>0.24441902185815043</v>
      </c>
      <c r="V18" s="104">
        <v>28065086</v>
      </c>
      <c r="W18" s="106">
        <v>39456920</v>
      </c>
      <c r="X18" s="106">
        <f t="shared" si="8"/>
        <v>67522006</v>
      </c>
      <c r="Y18" s="40">
        <f t="shared" si="9"/>
        <v>0.07804002619907997</v>
      </c>
      <c r="Z18" s="76">
        <f t="shared" si="10"/>
        <v>561465169</v>
      </c>
      <c r="AA18" s="77">
        <f t="shared" si="11"/>
        <v>129638785</v>
      </c>
      <c r="AB18" s="77">
        <f t="shared" si="12"/>
        <v>691103954</v>
      </c>
      <c r="AC18" s="40">
        <f t="shared" si="13"/>
        <v>0.7987584177586158</v>
      </c>
      <c r="AD18" s="76">
        <v>82828473</v>
      </c>
      <c r="AE18" s="77">
        <v>34970736</v>
      </c>
      <c r="AF18" s="77">
        <f t="shared" si="14"/>
        <v>117799209</v>
      </c>
      <c r="AG18" s="40">
        <f t="shared" si="15"/>
        <v>0.8867148356784621</v>
      </c>
      <c r="AH18" s="40">
        <f t="shared" si="16"/>
        <v>-0.42680424959390006</v>
      </c>
      <c r="AI18" s="12">
        <v>573727499</v>
      </c>
      <c r="AJ18" s="12">
        <v>573727499</v>
      </c>
      <c r="AK18" s="12">
        <v>508732685</v>
      </c>
      <c r="AL18" s="12"/>
    </row>
    <row r="19" spans="1:38" s="13" customFormat="1" ht="12.75">
      <c r="A19" s="29" t="s">
        <v>97</v>
      </c>
      <c r="B19" s="59" t="s">
        <v>402</v>
      </c>
      <c r="C19" s="131" t="s">
        <v>403</v>
      </c>
      <c r="D19" s="76">
        <v>697731003</v>
      </c>
      <c r="E19" s="77">
        <v>216927201</v>
      </c>
      <c r="F19" s="78">
        <f t="shared" si="0"/>
        <v>914658204</v>
      </c>
      <c r="G19" s="76">
        <v>697731003</v>
      </c>
      <c r="H19" s="77">
        <v>216927201</v>
      </c>
      <c r="I19" s="79">
        <f t="shared" si="1"/>
        <v>914658204</v>
      </c>
      <c r="J19" s="76">
        <v>163783362</v>
      </c>
      <c r="K19" s="77">
        <v>6119525</v>
      </c>
      <c r="L19" s="77">
        <f t="shared" si="2"/>
        <v>169902887</v>
      </c>
      <c r="M19" s="40">
        <f t="shared" si="3"/>
        <v>0.1857556038495884</v>
      </c>
      <c r="N19" s="104">
        <v>139883070</v>
      </c>
      <c r="O19" s="105">
        <v>7299424</v>
      </c>
      <c r="P19" s="106">
        <f t="shared" si="4"/>
        <v>147182494</v>
      </c>
      <c r="Q19" s="40">
        <f t="shared" si="5"/>
        <v>0.16091529421191306</v>
      </c>
      <c r="R19" s="104">
        <v>164550529</v>
      </c>
      <c r="S19" s="106">
        <v>5762917</v>
      </c>
      <c r="T19" s="106">
        <f t="shared" si="6"/>
        <v>170313446</v>
      </c>
      <c r="U19" s="40">
        <f t="shared" si="7"/>
        <v>0.18620446988304715</v>
      </c>
      <c r="V19" s="104">
        <v>53754134</v>
      </c>
      <c r="W19" s="106">
        <v>3167020</v>
      </c>
      <c r="X19" s="106">
        <f t="shared" si="8"/>
        <v>56921154</v>
      </c>
      <c r="Y19" s="40">
        <f t="shared" si="9"/>
        <v>0.062232158145055026</v>
      </c>
      <c r="Z19" s="76">
        <f t="shared" si="10"/>
        <v>521971095</v>
      </c>
      <c r="AA19" s="77">
        <f t="shared" si="11"/>
        <v>22348886</v>
      </c>
      <c r="AB19" s="77">
        <f t="shared" si="12"/>
        <v>544319981</v>
      </c>
      <c r="AC19" s="40">
        <f t="shared" si="13"/>
        <v>0.5951075260896036</v>
      </c>
      <c r="AD19" s="76">
        <v>61163042</v>
      </c>
      <c r="AE19" s="77">
        <v>34437135</v>
      </c>
      <c r="AF19" s="77">
        <f t="shared" si="14"/>
        <v>95600177</v>
      </c>
      <c r="AG19" s="40">
        <f t="shared" si="15"/>
        <v>0.732936111053687</v>
      </c>
      <c r="AH19" s="40">
        <f t="shared" si="16"/>
        <v>-0.40459154170812883</v>
      </c>
      <c r="AI19" s="12">
        <v>773968000</v>
      </c>
      <c r="AJ19" s="12">
        <v>773968000</v>
      </c>
      <c r="AK19" s="12">
        <v>567269096</v>
      </c>
      <c r="AL19" s="12"/>
    </row>
    <row r="20" spans="1:38" s="13" customFormat="1" ht="12.75">
      <c r="A20" s="29" t="s">
        <v>116</v>
      </c>
      <c r="B20" s="59" t="s">
        <v>404</v>
      </c>
      <c r="C20" s="131" t="s">
        <v>405</v>
      </c>
      <c r="D20" s="76">
        <v>516679725</v>
      </c>
      <c r="E20" s="77">
        <v>816469363</v>
      </c>
      <c r="F20" s="78">
        <f t="shared" si="0"/>
        <v>1333149088</v>
      </c>
      <c r="G20" s="76">
        <v>548885140</v>
      </c>
      <c r="H20" s="77">
        <v>539623049</v>
      </c>
      <c r="I20" s="79">
        <f t="shared" si="1"/>
        <v>1088508189</v>
      </c>
      <c r="J20" s="76">
        <v>452624564</v>
      </c>
      <c r="K20" s="77">
        <v>57124089</v>
      </c>
      <c r="L20" s="77">
        <f t="shared" si="2"/>
        <v>509748653</v>
      </c>
      <c r="M20" s="40">
        <f t="shared" si="3"/>
        <v>0.3823643263820768</v>
      </c>
      <c r="N20" s="104">
        <v>338970362</v>
      </c>
      <c r="O20" s="105">
        <v>100878111</v>
      </c>
      <c r="P20" s="106">
        <f t="shared" si="4"/>
        <v>439848473</v>
      </c>
      <c r="Q20" s="40">
        <f t="shared" si="5"/>
        <v>0.3299319460660352</v>
      </c>
      <c r="R20" s="104">
        <v>131374063</v>
      </c>
      <c r="S20" s="106">
        <v>94470394</v>
      </c>
      <c r="T20" s="106">
        <f t="shared" si="6"/>
        <v>225844457</v>
      </c>
      <c r="U20" s="40">
        <f t="shared" si="7"/>
        <v>0.20748071469033294</v>
      </c>
      <c r="V20" s="104">
        <v>177117203</v>
      </c>
      <c r="W20" s="106">
        <v>87701805</v>
      </c>
      <c r="X20" s="106">
        <f t="shared" si="8"/>
        <v>264819008</v>
      </c>
      <c r="Y20" s="40">
        <f t="shared" si="9"/>
        <v>0.24328618808397406</v>
      </c>
      <c r="Z20" s="76">
        <f t="shared" si="10"/>
        <v>1100086192</v>
      </c>
      <c r="AA20" s="77">
        <f t="shared" si="11"/>
        <v>340174399</v>
      </c>
      <c r="AB20" s="77">
        <f t="shared" si="12"/>
        <v>1440260591</v>
      </c>
      <c r="AC20" s="40">
        <f t="shared" si="13"/>
        <v>1.3231509009804978</v>
      </c>
      <c r="AD20" s="76">
        <v>28688803</v>
      </c>
      <c r="AE20" s="77">
        <v>111167260</v>
      </c>
      <c r="AF20" s="77">
        <f t="shared" si="14"/>
        <v>139856063</v>
      </c>
      <c r="AG20" s="40">
        <f t="shared" si="15"/>
        <v>6.306915634231119</v>
      </c>
      <c r="AH20" s="40">
        <f t="shared" si="16"/>
        <v>0.893511102196549</v>
      </c>
      <c r="AI20" s="12">
        <v>442365790</v>
      </c>
      <c r="AJ20" s="12">
        <v>442365790</v>
      </c>
      <c r="AK20" s="12">
        <v>2789963717</v>
      </c>
      <c r="AL20" s="12"/>
    </row>
    <row r="21" spans="1:38" s="55" customFormat="1" ht="12.75">
      <c r="A21" s="60"/>
      <c r="B21" s="61" t="s">
        <v>406</v>
      </c>
      <c r="C21" s="135"/>
      <c r="D21" s="80">
        <f>SUM(D16:D20)</f>
        <v>2107865428</v>
      </c>
      <c r="E21" s="81">
        <f>SUM(E16:E20)</f>
        <v>1159436606</v>
      </c>
      <c r="F21" s="82">
        <f t="shared" si="0"/>
        <v>3267302034</v>
      </c>
      <c r="G21" s="80">
        <f>SUM(G16:G20)</f>
        <v>2246383190</v>
      </c>
      <c r="H21" s="81">
        <f>SUM(H16:H20)</f>
        <v>895720750</v>
      </c>
      <c r="I21" s="82">
        <f t="shared" si="1"/>
        <v>3142103940</v>
      </c>
      <c r="J21" s="80">
        <f>SUM(J16:J20)</f>
        <v>884767337</v>
      </c>
      <c r="K21" s="81">
        <f>SUM(K16:K20)</f>
        <v>97620920</v>
      </c>
      <c r="L21" s="81">
        <f t="shared" si="2"/>
        <v>982388257</v>
      </c>
      <c r="M21" s="44">
        <f t="shared" si="3"/>
        <v>0.30067261819603175</v>
      </c>
      <c r="N21" s="110">
        <f>SUM(N16:N20)</f>
        <v>657212948</v>
      </c>
      <c r="O21" s="111">
        <f>SUM(O16:O20)</f>
        <v>159690177</v>
      </c>
      <c r="P21" s="112">
        <f t="shared" si="4"/>
        <v>816903125</v>
      </c>
      <c r="Q21" s="44">
        <f t="shared" si="5"/>
        <v>0.2500237555326053</v>
      </c>
      <c r="R21" s="110">
        <f>SUM(R16:R20)</f>
        <v>541444756</v>
      </c>
      <c r="S21" s="112">
        <f>SUM(S16:S20)</f>
        <v>119280956</v>
      </c>
      <c r="T21" s="112">
        <f t="shared" si="6"/>
        <v>660725712</v>
      </c>
      <c r="U21" s="44">
        <f t="shared" si="7"/>
        <v>0.2102813034249911</v>
      </c>
      <c r="V21" s="110">
        <f>SUM(V16:V20)</f>
        <v>316923686</v>
      </c>
      <c r="W21" s="112">
        <f>SUM(W16:W20)</f>
        <v>133313361</v>
      </c>
      <c r="X21" s="112">
        <f t="shared" si="8"/>
        <v>450237047</v>
      </c>
      <c r="Y21" s="44">
        <f t="shared" si="9"/>
        <v>0.14329158283669</v>
      </c>
      <c r="Z21" s="80">
        <f t="shared" si="10"/>
        <v>2400348727</v>
      </c>
      <c r="AA21" s="81">
        <f t="shared" si="11"/>
        <v>509905414</v>
      </c>
      <c r="AB21" s="81">
        <f t="shared" si="12"/>
        <v>2910254141</v>
      </c>
      <c r="AC21" s="44">
        <f t="shared" si="13"/>
        <v>0.9262119256946032</v>
      </c>
      <c r="AD21" s="80">
        <f>SUM(AD16:AD20)</f>
        <v>230246530</v>
      </c>
      <c r="AE21" s="81">
        <f>SUM(AE16:AE20)</f>
        <v>185249602</v>
      </c>
      <c r="AF21" s="81">
        <f t="shared" si="14"/>
        <v>415496132</v>
      </c>
      <c r="AG21" s="44">
        <f t="shared" si="15"/>
        <v>2.0331297283064917</v>
      </c>
      <c r="AH21" s="44">
        <f t="shared" si="16"/>
        <v>0.08361308884579466</v>
      </c>
      <c r="AI21" s="62">
        <f>SUM(AI16:AI20)</f>
        <v>2021792584</v>
      </c>
      <c r="AJ21" s="62">
        <f>SUM(AJ16:AJ20)</f>
        <v>2021792584</v>
      </c>
      <c r="AK21" s="62">
        <f>SUM(AK16:AK20)</f>
        <v>4110566607</v>
      </c>
      <c r="AL21" s="62"/>
    </row>
    <row r="22" spans="1:38" s="13" customFormat="1" ht="12.75">
      <c r="A22" s="29" t="s">
        <v>97</v>
      </c>
      <c r="B22" s="59" t="s">
        <v>407</v>
      </c>
      <c r="C22" s="131" t="s">
        <v>408</v>
      </c>
      <c r="D22" s="76">
        <v>147548200</v>
      </c>
      <c r="E22" s="77">
        <v>39755000</v>
      </c>
      <c r="F22" s="78">
        <f t="shared" si="0"/>
        <v>187303200</v>
      </c>
      <c r="G22" s="76">
        <v>152715515</v>
      </c>
      <c r="H22" s="77">
        <v>49894878</v>
      </c>
      <c r="I22" s="79">
        <f t="shared" si="1"/>
        <v>202610393</v>
      </c>
      <c r="J22" s="76">
        <v>54113589</v>
      </c>
      <c r="K22" s="77">
        <v>10457358</v>
      </c>
      <c r="L22" s="77">
        <f t="shared" si="2"/>
        <v>64570947</v>
      </c>
      <c r="M22" s="40">
        <f t="shared" si="3"/>
        <v>0.344740223338416</v>
      </c>
      <c r="N22" s="104">
        <v>37791786</v>
      </c>
      <c r="O22" s="105">
        <v>0</v>
      </c>
      <c r="P22" s="106">
        <f t="shared" si="4"/>
        <v>37791786</v>
      </c>
      <c r="Q22" s="40">
        <f t="shared" si="5"/>
        <v>0.20176796765885474</v>
      </c>
      <c r="R22" s="104">
        <v>30268577</v>
      </c>
      <c r="S22" s="106">
        <v>10440406</v>
      </c>
      <c r="T22" s="106">
        <f t="shared" si="6"/>
        <v>40708983</v>
      </c>
      <c r="U22" s="40">
        <f t="shared" si="7"/>
        <v>0.2009224817998354</v>
      </c>
      <c r="V22" s="104">
        <v>7222577</v>
      </c>
      <c r="W22" s="106">
        <v>20961961</v>
      </c>
      <c r="X22" s="106">
        <f t="shared" si="8"/>
        <v>28184538</v>
      </c>
      <c r="Y22" s="40">
        <f t="shared" si="9"/>
        <v>0.13910706939895232</v>
      </c>
      <c r="Z22" s="76">
        <f t="shared" si="10"/>
        <v>129396529</v>
      </c>
      <c r="AA22" s="77">
        <f t="shared" si="11"/>
        <v>41859725</v>
      </c>
      <c r="AB22" s="77">
        <f t="shared" si="12"/>
        <v>171256254</v>
      </c>
      <c r="AC22" s="40">
        <f t="shared" si="13"/>
        <v>0.8452491082231897</v>
      </c>
      <c r="AD22" s="76">
        <v>4937933</v>
      </c>
      <c r="AE22" s="77">
        <v>0</v>
      </c>
      <c r="AF22" s="77">
        <f t="shared" si="14"/>
        <v>4937933</v>
      </c>
      <c r="AG22" s="40">
        <f t="shared" si="15"/>
        <v>0.8489491742553884</v>
      </c>
      <c r="AH22" s="40">
        <f t="shared" si="16"/>
        <v>4.707760311855183</v>
      </c>
      <c r="AI22" s="12">
        <v>120324612</v>
      </c>
      <c r="AJ22" s="12">
        <v>120324612</v>
      </c>
      <c r="AK22" s="12">
        <v>102149480</v>
      </c>
      <c r="AL22" s="12"/>
    </row>
    <row r="23" spans="1:38" s="13" customFormat="1" ht="12.75">
      <c r="A23" s="29" t="s">
        <v>97</v>
      </c>
      <c r="B23" s="59" t="s">
        <v>409</v>
      </c>
      <c r="C23" s="131" t="s">
        <v>410</v>
      </c>
      <c r="D23" s="76">
        <v>64797813</v>
      </c>
      <c r="E23" s="77">
        <v>37527987</v>
      </c>
      <c r="F23" s="78">
        <f t="shared" si="0"/>
        <v>102325800</v>
      </c>
      <c r="G23" s="76">
        <v>64797813</v>
      </c>
      <c r="H23" s="77">
        <v>37527987</v>
      </c>
      <c r="I23" s="79">
        <f t="shared" si="1"/>
        <v>102325800</v>
      </c>
      <c r="J23" s="76">
        <v>2265333</v>
      </c>
      <c r="K23" s="77">
        <v>7959501</v>
      </c>
      <c r="L23" s="77">
        <f t="shared" si="2"/>
        <v>10224834</v>
      </c>
      <c r="M23" s="40">
        <f t="shared" si="3"/>
        <v>0.09992430061626686</v>
      </c>
      <c r="N23" s="104">
        <v>23059300</v>
      </c>
      <c r="O23" s="105">
        <v>6748844</v>
      </c>
      <c r="P23" s="106">
        <f t="shared" si="4"/>
        <v>29808144</v>
      </c>
      <c r="Q23" s="40">
        <f t="shared" si="5"/>
        <v>0.29130623948212475</v>
      </c>
      <c r="R23" s="104">
        <v>31789105</v>
      </c>
      <c r="S23" s="106">
        <v>5754499</v>
      </c>
      <c r="T23" s="106">
        <f t="shared" si="6"/>
        <v>37543604</v>
      </c>
      <c r="U23" s="40">
        <f t="shared" si="7"/>
        <v>0.36690261888985964</v>
      </c>
      <c r="V23" s="104">
        <v>2553686</v>
      </c>
      <c r="W23" s="106">
        <v>4492349</v>
      </c>
      <c r="X23" s="106">
        <f t="shared" si="8"/>
        <v>7046035</v>
      </c>
      <c r="Y23" s="40">
        <f t="shared" si="9"/>
        <v>0.06885883130158768</v>
      </c>
      <c r="Z23" s="76">
        <f t="shared" si="10"/>
        <v>59667424</v>
      </c>
      <c r="AA23" s="77">
        <f t="shared" si="11"/>
        <v>24955193</v>
      </c>
      <c r="AB23" s="77">
        <f t="shared" si="12"/>
        <v>84622617</v>
      </c>
      <c r="AC23" s="40">
        <f t="shared" si="13"/>
        <v>0.8269919902898389</v>
      </c>
      <c r="AD23" s="76">
        <v>1793080</v>
      </c>
      <c r="AE23" s="77">
        <v>6676703</v>
      </c>
      <c r="AF23" s="77">
        <f t="shared" si="14"/>
        <v>8469783</v>
      </c>
      <c r="AG23" s="40">
        <f t="shared" si="15"/>
        <v>1.233889805448552</v>
      </c>
      <c r="AH23" s="40">
        <f t="shared" si="16"/>
        <v>-0.16809734086457706</v>
      </c>
      <c r="AI23" s="12">
        <v>93844894</v>
      </c>
      <c r="AJ23" s="12">
        <v>93844894</v>
      </c>
      <c r="AK23" s="12">
        <v>115794258</v>
      </c>
      <c r="AL23" s="12"/>
    </row>
    <row r="24" spans="1:38" s="13" customFormat="1" ht="12.75">
      <c r="A24" s="29" t="s">
        <v>97</v>
      </c>
      <c r="B24" s="59" t="s">
        <v>411</v>
      </c>
      <c r="C24" s="131" t="s">
        <v>412</v>
      </c>
      <c r="D24" s="76">
        <v>131701455</v>
      </c>
      <c r="E24" s="77">
        <v>35943655</v>
      </c>
      <c r="F24" s="78">
        <f t="shared" si="0"/>
        <v>167645110</v>
      </c>
      <c r="G24" s="76">
        <v>119087588</v>
      </c>
      <c r="H24" s="77">
        <v>33040106</v>
      </c>
      <c r="I24" s="79">
        <f t="shared" si="1"/>
        <v>152127694</v>
      </c>
      <c r="J24" s="76">
        <v>9879755</v>
      </c>
      <c r="K24" s="77">
        <v>5568437</v>
      </c>
      <c r="L24" s="77">
        <f t="shared" si="2"/>
        <v>15448192</v>
      </c>
      <c r="M24" s="40">
        <f t="shared" si="3"/>
        <v>0.092148181357631</v>
      </c>
      <c r="N24" s="104">
        <v>33373375</v>
      </c>
      <c r="O24" s="105">
        <v>3556147</v>
      </c>
      <c r="P24" s="106">
        <f t="shared" si="4"/>
        <v>36929522</v>
      </c>
      <c r="Q24" s="40">
        <f t="shared" si="5"/>
        <v>0.22028392000219987</v>
      </c>
      <c r="R24" s="104">
        <v>20644869</v>
      </c>
      <c r="S24" s="106">
        <v>899717</v>
      </c>
      <c r="T24" s="106">
        <f t="shared" si="6"/>
        <v>21544586</v>
      </c>
      <c r="U24" s="40">
        <f t="shared" si="7"/>
        <v>0.14162172207776974</v>
      </c>
      <c r="V24" s="104">
        <v>6608249</v>
      </c>
      <c r="W24" s="106">
        <v>1603443</v>
      </c>
      <c r="X24" s="106">
        <f t="shared" si="8"/>
        <v>8211692</v>
      </c>
      <c r="Y24" s="40">
        <f t="shared" si="9"/>
        <v>0.053978942190499514</v>
      </c>
      <c r="Z24" s="76">
        <f t="shared" si="10"/>
        <v>70506248</v>
      </c>
      <c r="AA24" s="77">
        <f t="shared" si="11"/>
        <v>11627744</v>
      </c>
      <c r="AB24" s="77">
        <f t="shared" si="12"/>
        <v>82133992</v>
      </c>
      <c r="AC24" s="40">
        <f t="shared" si="13"/>
        <v>0.5399016434180617</v>
      </c>
      <c r="AD24" s="76">
        <v>9937094</v>
      </c>
      <c r="AE24" s="77">
        <v>745178</v>
      </c>
      <c r="AF24" s="77">
        <f t="shared" si="14"/>
        <v>10682272</v>
      </c>
      <c r="AG24" s="40">
        <f t="shared" si="15"/>
        <v>0.6268224286321676</v>
      </c>
      <c r="AH24" s="40">
        <f t="shared" si="16"/>
        <v>-0.2312785145332379</v>
      </c>
      <c r="AI24" s="12">
        <v>117704815</v>
      </c>
      <c r="AJ24" s="12">
        <v>117704815</v>
      </c>
      <c r="AK24" s="12">
        <v>73780018</v>
      </c>
      <c r="AL24" s="12"/>
    </row>
    <row r="25" spans="1:38" s="13" customFormat="1" ht="12.75">
      <c r="A25" s="29" t="s">
        <v>97</v>
      </c>
      <c r="B25" s="59" t="s">
        <v>81</v>
      </c>
      <c r="C25" s="131" t="s">
        <v>82</v>
      </c>
      <c r="D25" s="76">
        <v>1475578905</v>
      </c>
      <c r="E25" s="77">
        <v>389198000</v>
      </c>
      <c r="F25" s="78">
        <f t="shared" si="0"/>
        <v>1864776905</v>
      </c>
      <c r="G25" s="76">
        <v>1475578905</v>
      </c>
      <c r="H25" s="77">
        <v>389198000</v>
      </c>
      <c r="I25" s="79">
        <f t="shared" si="1"/>
        <v>1864776905</v>
      </c>
      <c r="J25" s="76">
        <v>598232604</v>
      </c>
      <c r="K25" s="77">
        <v>38430922</v>
      </c>
      <c r="L25" s="77">
        <f t="shared" si="2"/>
        <v>636663526</v>
      </c>
      <c r="M25" s="40">
        <f t="shared" si="3"/>
        <v>0.3414153855578772</v>
      </c>
      <c r="N25" s="104">
        <v>399753967</v>
      </c>
      <c r="O25" s="105">
        <v>79264938</v>
      </c>
      <c r="P25" s="106">
        <f t="shared" si="4"/>
        <v>479018905</v>
      </c>
      <c r="Q25" s="40">
        <f t="shared" si="5"/>
        <v>0.2568773260305902</v>
      </c>
      <c r="R25" s="104">
        <v>469890025</v>
      </c>
      <c r="S25" s="106">
        <v>41824397</v>
      </c>
      <c r="T25" s="106">
        <f t="shared" si="6"/>
        <v>511714422</v>
      </c>
      <c r="U25" s="40">
        <f t="shared" si="7"/>
        <v>0.27441053169842855</v>
      </c>
      <c r="V25" s="104">
        <v>267938446</v>
      </c>
      <c r="W25" s="106">
        <v>196445066</v>
      </c>
      <c r="X25" s="106">
        <f t="shared" si="8"/>
        <v>464383512</v>
      </c>
      <c r="Y25" s="40">
        <f t="shared" si="9"/>
        <v>0.24902899148678592</v>
      </c>
      <c r="Z25" s="76">
        <f t="shared" si="10"/>
        <v>1735815042</v>
      </c>
      <c r="AA25" s="77">
        <f t="shared" si="11"/>
        <v>355965323</v>
      </c>
      <c r="AB25" s="77">
        <f t="shared" si="12"/>
        <v>2091780365</v>
      </c>
      <c r="AC25" s="40">
        <f t="shared" si="13"/>
        <v>1.121732234773682</v>
      </c>
      <c r="AD25" s="76">
        <v>271739356</v>
      </c>
      <c r="AE25" s="77">
        <v>77232489</v>
      </c>
      <c r="AF25" s="77">
        <f t="shared" si="14"/>
        <v>348971845</v>
      </c>
      <c r="AG25" s="40">
        <f t="shared" si="15"/>
        <v>0.9553230026501114</v>
      </c>
      <c r="AH25" s="40">
        <f t="shared" si="16"/>
        <v>0.33071913580879286</v>
      </c>
      <c r="AI25" s="12">
        <v>2075178000</v>
      </c>
      <c r="AJ25" s="12">
        <v>1894260000</v>
      </c>
      <c r="AK25" s="12">
        <v>1809630151</v>
      </c>
      <c r="AL25" s="12"/>
    </row>
    <row r="26" spans="1:38" s="13" customFormat="1" ht="12.75">
      <c r="A26" s="29" t="s">
        <v>97</v>
      </c>
      <c r="B26" s="59" t="s">
        <v>413</v>
      </c>
      <c r="C26" s="131" t="s">
        <v>414</v>
      </c>
      <c r="D26" s="76">
        <v>253708666</v>
      </c>
      <c r="E26" s="77">
        <v>114595979</v>
      </c>
      <c r="F26" s="78">
        <f t="shared" si="0"/>
        <v>368304645</v>
      </c>
      <c r="G26" s="76">
        <v>257727999</v>
      </c>
      <c r="H26" s="77">
        <v>118103101</v>
      </c>
      <c r="I26" s="79">
        <f t="shared" si="1"/>
        <v>375831100</v>
      </c>
      <c r="J26" s="76">
        <v>77145421</v>
      </c>
      <c r="K26" s="77">
        <v>8406116</v>
      </c>
      <c r="L26" s="77">
        <f t="shared" si="2"/>
        <v>85551537</v>
      </c>
      <c r="M26" s="40">
        <f t="shared" si="3"/>
        <v>0.23228470822028324</v>
      </c>
      <c r="N26" s="104">
        <v>67725210</v>
      </c>
      <c r="O26" s="105">
        <v>19511513</v>
      </c>
      <c r="P26" s="106">
        <f t="shared" si="4"/>
        <v>87236723</v>
      </c>
      <c r="Q26" s="40">
        <f t="shared" si="5"/>
        <v>0.23686023020426472</v>
      </c>
      <c r="R26" s="104">
        <v>75948964</v>
      </c>
      <c r="S26" s="106">
        <v>4717325</v>
      </c>
      <c r="T26" s="106">
        <f t="shared" si="6"/>
        <v>80666289</v>
      </c>
      <c r="U26" s="40">
        <f t="shared" si="7"/>
        <v>0.21463441689631327</v>
      </c>
      <c r="V26" s="104">
        <v>33725365</v>
      </c>
      <c r="W26" s="106">
        <v>15943484</v>
      </c>
      <c r="X26" s="106">
        <f t="shared" si="8"/>
        <v>49668849</v>
      </c>
      <c r="Y26" s="40">
        <f t="shared" si="9"/>
        <v>0.13215736803047964</v>
      </c>
      <c r="Z26" s="76">
        <f t="shared" si="10"/>
        <v>254544960</v>
      </c>
      <c r="AA26" s="77">
        <f t="shared" si="11"/>
        <v>48578438</v>
      </c>
      <c r="AB26" s="77">
        <f t="shared" si="12"/>
        <v>303123398</v>
      </c>
      <c r="AC26" s="40">
        <f t="shared" si="13"/>
        <v>0.8065415501803869</v>
      </c>
      <c r="AD26" s="76">
        <v>28405092</v>
      </c>
      <c r="AE26" s="77">
        <v>17309807</v>
      </c>
      <c r="AF26" s="77">
        <f t="shared" si="14"/>
        <v>45714899</v>
      </c>
      <c r="AG26" s="40">
        <f t="shared" si="15"/>
        <v>0.7593550338242419</v>
      </c>
      <c r="AH26" s="40">
        <f t="shared" si="16"/>
        <v>0.08649149591252514</v>
      </c>
      <c r="AI26" s="12">
        <v>340339336</v>
      </c>
      <c r="AJ26" s="12">
        <v>340339336</v>
      </c>
      <c r="AK26" s="12">
        <v>258438388</v>
      </c>
      <c r="AL26" s="12"/>
    </row>
    <row r="27" spans="1:38" s="13" customFormat="1" ht="12.75">
      <c r="A27" s="29" t="s">
        <v>116</v>
      </c>
      <c r="B27" s="59" t="s">
        <v>415</v>
      </c>
      <c r="C27" s="131" t="s">
        <v>416</v>
      </c>
      <c r="D27" s="76">
        <v>702751297</v>
      </c>
      <c r="E27" s="77">
        <v>270921075</v>
      </c>
      <c r="F27" s="78">
        <f t="shared" si="0"/>
        <v>973672372</v>
      </c>
      <c r="G27" s="76">
        <v>702751297</v>
      </c>
      <c r="H27" s="77">
        <v>310177271</v>
      </c>
      <c r="I27" s="79">
        <f t="shared" si="1"/>
        <v>1012928568</v>
      </c>
      <c r="J27" s="76">
        <v>201682177</v>
      </c>
      <c r="K27" s="77">
        <v>23345708</v>
      </c>
      <c r="L27" s="77">
        <f t="shared" si="2"/>
        <v>225027885</v>
      </c>
      <c r="M27" s="40">
        <f t="shared" si="3"/>
        <v>0.23111252970829904</v>
      </c>
      <c r="N27" s="104">
        <v>145460597</v>
      </c>
      <c r="O27" s="105">
        <v>25740643</v>
      </c>
      <c r="P27" s="106">
        <f t="shared" si="4"/>
        <v>171201240</v>
      </c>
      <c r="Q27" s="40">
        <f t="shared" si="5"/>
        <v>0.1758304383725494</v>
      </c>
      <c r="R27" s="104">
        <v>166167619</v>
      </c>
      <c r="S27" s="106">
        <v>23108462</v>
      </c>
      <c r="T27" s="106">
        <f t="shared" si="6"/>
        <v>189276081</v>
      </c>
      <c r="U27" s="40">
        <f t="shared" si="7"/>
        <v>0.18686024560815823</v>
      </c>
      <c r="V27" s="104">
        <v>80976265</v>
      </c>
      <c r="W27" s="106">
        <v>54038099</v>
      </c>
      <c r="X27" s="106">
        <f t="shared" si="8"/>
        <v>135014364</v>
      </c>
      <c r="Y27" s="40">
        <f t="shared" si="9"/>
        <v>0.13329110093773167</v>
      </c>
      <c r="Z27" s="76">
        <f t="shared" si="10"/>
        <v>594286658</v>
      </c>
      <c r="AA27" s="77">
        <f t="shared" si="11"/>
        <v>126232912</v>
      </c>
      <c r="AB27" s="77">
        <f t="shared" si="12"/>
        <v>720519570</v>
      </c>
      <c r="AC27" s="40">
        <f t="shared" si="13"/>
        <v>0.7113231798987034</v>
      </c>
      <c r="AD27" s="76">
        <v>38664192</v>
      </c>
      <c r="AE27" s="77">
        <v>29980405</v>
      </c>
      <c r="AF27" s="77">
        <f t="shared" si="14"/>
        <v>68644597</v>
      </c>
      <c r="AG27" s="40">
        <f t="shared" si="15"/>
        <v>0.9611822243201797</v>
      </c>
      <c r="AH27" s="40">
        <f t="shared" si="16"/>
        <v>0.9668607567176772</v>
      </c>
      <c r="AI27" s="12">
        <v>571811177</v>
      </c>
      <c r="AJ27" s="12">
        <v>571811177</v>
      </c>
      <c r="AK27" s="12">
        <v>549614739</v>
      </c>
      <c r="AL27" s="12"/>
    </row>
    <row r="28" spans="1:38" s="55" customFormat="1" ht="12.75">
      <c r="A28" s="60"/>
      <c r="B28" s="61" t="s">
        <v>417</v>
      </c>
      <c r="C28" s="135"/>
      <c r="D28" s="80">
        <f>SUM(D22:D27)</f>
        <v>2776086336</v>
      </c>
      <c r="E28" s="81">
        <f>SUM(E22:E27)</f>
        <v>887941696</v>
      </c>
      <c r="F28" s="89">
        <f t="shared" si="0"/>
        <v>3664028032</v>
      </c>
      <c r="G28" s="80">
        <f>SUM(G22:G27)</f>
        <v>2772659117</v>
      </c>
      <c r="H28" s="81">
        <f>SUM(H22:H27)</f>
        <v>937941343</v>
      </c>
      <c r="I28" s="82">
        <f t="shared" si="1"/>
        <v>3710600460</v>
      </c>
      <c r="J28" s="80">
        <f>SUM(J22:J27)</f>
        <v>943318879</v>
      </c>
      <c r="K28" s="81">
        <f>SUM(K22:K27)</f>
        <v>94168042</v>
      </c>
      <c r="L28" s="81">
        <f t="shared" si="2"/>
        <v>1037486921</v>
      </c>
      <c r="M28" s="44">
        <f t="shared" si="3"/>
        <v>0.2831547444340076</v>
      </c>
      <c r="N28" s="110">
        <f>SUM(N22:N27)</f>
        <v>707164235</v>
      </c>
      <c r="O28" s="111">
        <f>SUM(O22:O27)</f>
        <v>134822085</v>
      </c>
      <c r="P28" s="112">
        <f t="shared" si="4"/>
        <v>841986320</v>
      </c>
      <c r="Q28" s="44">
        <f t="shared" si="5"/>
        <v>0.22979800172009165</v>
      </c>
      <c r="R28" s="110">
        <f>SUM(R22:R27)</f>
        <v>794709159</v>
      </c>
      <c r="S28" s="112">
        <f>SUM(S22:S27)</f>
        <v>86744806</v>
      </c>
      <c r="T28" s="112">
        <f t="shared" si="6"/>
        <v>881453965</v>
      </c>
      <c r="U28" s="44">
        <f t="shared" si="7"/>
        <v>0.23755022253190794</v>
      </c>
      <c r="V28" s="110">
        <f>SUM(V22:V27)</f>
        <v>399024588</v>
      </c>
      <c r="W28" s="112">
        <f>SUM(W22:W27)</f>
        <v>293484402</v>
      </c>
      <c r="X28" s="112">
        <f t="shared" si="8"/>
        <v>692508990</v>
      </c>
      <c r="Y28" s="44">
        <f t="shared" si="9"/>
        <v>0.18662989924816642</v>
      </c>
      <c r="Z28" s="80">
        <f t="shared" si="10"/>
        <v>2844216861</v>
      </c>
      <c r="AA28" s="81">
        <f t="shared" si="11"/>
        <v>609219335</v>
      </c>
      <c r="AB28" s="81">
        <f t="shared" si="12"/>
        <v>3453436196</v>
      </c>
      <c r="AC28" s="44">
        <f t="shared" si="13"/>
        <v>0.9306947037892622</v>
      </c>
      <c r="AD28" s="80">
        <f>SUM(AD22:AD27)</f>
        <v>355476747</v>
      </c>
      <c r="AE28" s="81">
        <f>SUM(AE22:AE27)</f>
        <v>131944582</v>
      </c>
      <c r="AF28" s="81">
        <f t="shared" si="14"/>
        <v>487421329</v>
      </c>
      <c r="AG28" s="44">
        <f t="shared" si="15"/>
        <v>0.9270691437818674</v>
      </c>
      <c r="AH28" s="44">
        <f t="shared" si="16"/>
        <v>0.42076053877404296</v>
      </c>
      <c r="AI28" s="62">
        <f>SUM(AI22:AI27)</f>
        <v>3319202834</v>
      </c>
      <c r="AJ28" s="62">
        <f>SUM(AJ22:AJ27)</f>
        <v>3138284834</v>
      </c>
      <c r="AK28" s="62">
        <f>SUM(AK22:AK27)</f>
        <v>2909407034</v>
      </c>
      <c r="AL28" s="62"/>
    </row>
    <row r="29" spans="1:38" s="13" customFormat="1" ht="12.75">
      <c r="A29" s="29" t="s">
        <v>97</v>
      </c>
      <c r="B29" s="59" t="s">
        <v>418</v>
      </c>
      <c r="C29" s="131" t="s">
        <v>419</v>
      </c>
      <c r="D29" s="76">
        <v>235836237</v>
      </c>
      <c r="E29" s="77">
        <v>363806</v>
      </c>
      <c r="F29" s="78">
        <f t="shared" si="0"/>
        <v>236200043</v>
      </c>
      <c r="G29" s="76">
        <v>235836237</v>
      </c>
      <c r="H29" s="77">
        <v>363806</v>
      </c>
      <c r="I29" s="79">
        <f t="shared" si="1"/>
        <v>236200043</v>
      </c>
      <c r="J29" s="76">
        <v>66477669</v>
      </c>
      <c r="K29" s="77">
        <v>1375127</v>
      </c>
      <c r="L29" s="77">
        <f t="shared" si="2"/>
        <v>67852796</v>
      </c>
      <c r="M29" s="40">
        <f t="shared" si="3"/>
        <v>0.28726834736435675</v>
      </c>
      <c r="N29" s="104">
        <v>47549769</v>
      </c>
      <c r="O29" s="105">
        <v>5099041</v>
      </c>
      <c r="P29" s="106">
        <f t="shared" si="4"/>
        <v>52648810</v>
      </c>
      <c r="Q29" s="40">
        <f t="shared" si="5"/>
        <v>0.2228992396923484</v>
      </c>
      <c r="R29" s="104">
        <v>10152544</v>
      </c>
      <c r="S29" s="106">
        <v>202489</v>
      </c>
      <c r="T29" s="106">
        <f t="shared" si="6"/>
        <v>10355033</v>
      </c>
      <c r="U29" s="40">
        <f t="shared" si="7"/>
        <v>0.04384009786145551</v>
      </c>
      <c r="V29" s="104">
        <v>51888057</v>
      </c>
      <c r="W29" s="106">
        <v>136570</v>
      </c>
      <c r="X29" s="106">
        <f t="shared" si="8"/>
        <v>52024627</v>
      </c>
      <c r="Y29" s="40">
        <f t="shared" si="9"/>
        <v>0.22025663644777574</v>
      </c>
      <c r="Z29" s="76">
        <f t="shared" si="10"/>
        <v>176068039</v>
      </c>
      <c r="AA29" s="77">
        <f t="shared" si="11"/>
        <v>6813227</v>
      </c>
      <c r="AB29" s="77">
        <f t="shared" si="12"/>
        <v>182881266</v>
      </c>
      <c r="AC29" s="40">
        <f t="shared" si="13"/>
        <v>0.7742643213659364</v>
      </c>
      <c r="AD29" s="76">
        <v>21053329</v>
      </c>
      <c r="AE29" s="77">
        <v>158011</v>
      </c>
      <c r="AF29" s="77">
        <f t="shared" si="14"/>
        <v>21211340</v>
      </c>
      <c r="AG29" s="40">
        <f t="shared" si="15"/>
        <v>0.6344135029553658</v>
      </c>
      <c r="AH29" s="40">
        <f t="shared" si="16"/>
        <v>1.4526798872678484</v>
      </c>
      <c r="AI29" s="12">
        <v>278073703</v>
      </c>
      <c r="AJ29" s="12">
        <v>278073703</v>
      </c>
      <c r="AK29" s="12">
        <v>176413712</v>
      </c>
      <c r="AL29" s="12"/>
    </row>
    <row r="30" spans="1:38" s="13" customFormat="1" ht="12.75">
      <c r="A30" s="29" t="s">
        <v>97</v>
      </c>
      <c r="B30" s="59" t="s">
        <v>420</v>
      </c>
      <c r="C30" s="131" t="s">
        <v>421</v>
      </c>
      <c r="D30" s="76">
        <v>243035144</v>
      </c>
      <c r="E30" s="77">
        <v>55578046</v>
      </c>
      <c r="F30" s="78">
        <f t="shared" si="0"/>
        <v>298613190</v>
      </c>
      <c r="G30" s="76">
        <v>243035144</v>
      </c>
      <c r="H30" s="77">
        <v>55578046</v>
      </c>
      <c r="I30" s="79">
        <f t="shared" si="1"/>
        <v>298613190</v>
      </c>
      <c r="J30" s="76">
        <v>78975065</v>
      </c>
      <c r="K30" s="77">
        <v>17759651</v>
      </c>
      <c r="L30" s="77">
        <f t="shared" si="2"/>
        <v>96734716</v>
      </c>
      <c r="M30" s="40">
        <f t="shared" si="3"/>
        <v>0.32394656110133646</v>
      </c>
      <c r="N30" s="104">
        <v>67294972</v>
      </c>
      <c r="O30" s="105">
        <v>24107448</v>
      </c>
      <c r="P30" s="106">
        <f t="shared" si="4"/>
        <v>91402420</v>
      </c>
      <c r="Q30" s="40">
        <f t="shared" si="5"/>
        <v>0.3060896941625385</v>
      </c>
      <c r="R30" s="104">
        <v>59060983</v>
      </c>
      <c r="S30" s="106">
        <v>9639716</v>
      </c>
      <c r="T30" s="106">
        <f t="shared" si="6"/>
        <v>68700699</v>
      </c>
      <c r="U30" s="40">
        <f t="shared" si="7"/>
        <v>0.23006585542989577</v>
      </c>
      <c r="V30" s="104">
        <v>20816550</v>
      </c>
      <c r="W30" s="106">
        <v>10773338</v>
      </c>
      <c r="X30" s="106">
        <f t="shared" si="8"/>
        <v>31589888</v>
      </c>
      <c r="Y30" s="40">
        <f t="shared" si="9"/>
        <v>0.10578865588623194</v>
      </c>
      <c r="Z30" s="76">
        <f t="shared" si="10"/>
        <v>226147570</v>
      </c>
      <c r="AA30" s="77">
        <f t="shared" si="11"/>
        <v>62280153</v>
      </c>
      <c r="AB30" s="77">
        <f t="shared" si="12"/>
        <v>288427723</v>
      </c>
      <c r="AC30" s="40">
        <f t="shared" si="13"/>
        <v>0.9658907665800027</v>
      </c>
      <c r="AD30" s="76">
        <v>27751720</v>
      </c>
      <c r="AE30" s="77">
        <v>39358427</v>
      </c>
      <c r="AF30" s="77">
        <f t="shared" si="14"/>
        <v>67110147</v>
      </c>
      <c r="AG30" s="40">
        <f t="shared" si="15"/>
        <v>0.837441221926489</v>
      </c>
      <c r="AH30" s="40">
        <f t="shared" si="16"/>
        <v>-0.5292829860736261</v>
      </c>
      <c r="AI30" s="12">
        <v>418228236</v>
      </c>
      <c r="AJ30" s="12">
        <v>418228236</v>
      </c>
      <c r="AK30" s="12">
        <v>350241565</v>
      </c>
      <c r="AL30" s="12"/>
    </row>
    <row r="31" spans="1:38" s="13" customFormat="1" ht="12.75">
      <c r="A31" s="29" t="s">
        <v>97</v>
      </c>
      <c r="B31" s="59" t="s">
        <v>422</v>
      </c>
      <c r="C31" s="131" t="s">
        <v>423</v>
      </c>
      <c r="D31" s="76">
        <v>98813411</v>
      </c>
      <c r="E31" s="77">
        <v>16859200</v>
      </c>
      <c r="F31" s="79">
        <f t="shared" si="0"/>
        <v>115672611</v>
      </c>
      <c r="G31" s="76">
        <v>98221411</v>
      </c>
      <c r="H31" s="77">
        <v>19700000</v>
      </c>
      <c r="I31" s="79">
        <f t="shared" si="1"/>
        <v>117921411</v>
      </c>
      <c r="J31" s="76">
        <v>23734824</v>
      </c>
      <c r="K31" s="77">
        <v>0</v>
      </c>
      <c r="L31" s="77">
        <f t="shared" si="2"/>
        <v>23734824</v>
      </c>
      <c r="M31" s="40">
        <f t="shared" si="3"/>
        <v>0.20518966239985711</v>
      </c>
      <c r="N31" s="104">
        <v>13511647</v>
      </c>
      <c r="O31" s="105">
        <v>0</v>
      </c>
      <c r="P31" s="106">
        <f t="shared" si="4"/>
        <v>13511647</v>
      </c>
      <c r="Q31" s="40">
        <f t="shared" si="5"/>
        <v>0.11680938887080192</v>
      </c>
      <c r="R31" s="104">
        <v>25284976</v>
      </c>
      <c r="S31" s="106">
        <v>333257</v>
      </c>
      <c r="T31" s="106">
        <f t="shared" si="6"/>
        <v>25618233</v>
      </c>
      <c r="U31" s="40">
        <f t="shared" si="7"/>
        <v>0.21724835873953374</v>
      </c>
      <c r="V31" s="104">
        <v>17672148</v>
      </c>
      <c r="W31" s="106">
        <v>1793140</v>
      </c>
      <c r="X31" s="106">
        <f t="shared" si="8"/>
        <v>19465288</v>
      </c>
      <c r="Y31" s="40">
        <f t="shared" si="9"/>
        <v>0.16507000581938425</v>
      </c>
      <c r="Z31" s="76">
        <f t="shared" si="10"/>
        <v>80203595</v>
      </c>
      <c r="AA31" s="77">
        <f t="shared" si="11"/>
        <v>2126397</v>
      </c>
      <c r="AB31" s="77">
        <f t="shared" si="12"/>
        <v>82329992</v>
      </c>
      <c r="AC31" s="40">
        <f t="shared" si="13"/>
        <v>0.6981767882679084</v>
      </c>
      <c r="AD31" s="76">
        <v>4383688</v>
      </c>
      <c r="AE31" s="77">
        <v>0</v>
      </c>
      <c r="AF31" s="77">
        <f t="shared" si="14"/>
        <v>4383688</v>
      </c>
      <c r="AG31" s="40">
        <f t="shared" si="15"/>
        <v>0.6183358947775247</v>
      </c>
      <c r="AH31" s="40">
        <f t="shared" si="16"/>
        <v>3.4403908307343043</v>
      </c>
      <c r="AI31" s="12">
        <v>118152096</v>
      </c>
      <c r="AJ31" s="12">
        <v>118152096</v>
      </c>
      <c r="AK31" s="12">
        <v>73057682</v>
      </c>
      <c r="AL31" s="12"/>
    </row>
    <row r="32" spans="1:38" s="13" customFormat="1" ht="12.75">
      <c r="A32" s="29" t="s">
        <v>97</v>
      </c>
      <c r="B32" s="59" t="s">
        <v>424</v>
      </c>
      <c r="C32" s="131" t="s">
        <v>425</v>
      </c>
      <c r="D32" s="76">
        <v>186984700</v>
      </c>
      <c r="E32" s="77">
        <v>33315200</v>
      </c>
      <c r="F32" s="78">
        <f t="shared" si="0"/>
        <v>220299900</v>
      </c>
      <c r="G32" s="76">
        <v>186984700</v>
      </c>
      <c r="H32" s="77">
        <v>33315200</v>
      </c>
      <c r="I32" s="79">
        <f t="shared" si="1"/>
        <v>220299900</v>
      </c>
      <c r="J32" s="76">
        <v>51615858</v>
      </c>
      <c r="K32" s="77">
        <v>5425544</v>
      </c>
      <c r="L32" s="77">
        <f t="shared" si="2"/>
        <v>57041402</v>
      </c>
      <c r="M32" s="40">
        <f t="shared" si="3"/>
        <v>0.2589261365983371</v>
      </c>
      <c r="N32" s="104">
        <v>50469657</v>
      </c>
      <c r="O32" s="105">
        <v>8384941</v>
      </c>
      <c r="P32" s="106">
        <f t="shared" si="4"/>
        <v>58854598</v>
      </c>
      <c r="Q32" s="40">
        <f t="shared" si="5"/>
        <v>0.26715671682102443</v>
      </c>
      <c r="R32" s="104">
        <v>46456422</v>
      </c>
      <c r="S32" s="106">
        <v>3417872</v>
      </c>
      <c r="T32" s="106">
        <f t="shared" si="6"/>
        <v>49874294</v>
      </c>
      <c r="U32" s="40">
        <f t="shared" si="7"/>
        <v>0.2263927219213445</v>
      </c>
      <c r="V32" s="104">
        <v>35310504</v>
      </c>
      <c r="W32" s="106">
        <v>5986100</v>
      </c>
      <c r="X32" s="106">
        <f t="shared" si="8"/>
        <v>41296604</v>
      </c>
      <c r="Y32" s="40">
        <f t="shared" si="9"/>
        <v>0.18745629934466607</v>
      </c>
      <c r="Z32" s="76">
        <f t="shared" si="10"/>
        <v>183852441</v>
      </c>
      <c r="AA32" s="77">
        <f t="shared" si="11"/>
        <v>23214457</v>
      </c>
      <c r="AB32" s="77">
        <f t="shared" si="12"/>
        <v>207066898</v>
      </c>
      <c r="AC32" s="40">
        <f t="shared" si="13"/>
        <v>0.9399318746853721</v>
      </c>
      <c r="AD32" s="76">
        <v>38942472</v>
      </c>
      <c r="AE32" s="77">
        <v>6311804</v>
      </c>
      <c r="AF32" s="77">
        <f t="shared" si="14"/>
        <v>45254276</v>
      </c>
      <c r="AG32" s="40">
        <f t="shared" si="15"/>
        <v>0.93655143191982</v>
      </c>
      <c r="AH32" s="40">
        <f t="shared" si="16"/>
        <v>-0.08745410046997548</v>
      </c>
      <c r="AI32" s="12">
        <v>205812257</v>
      </c>
      <c r="AJ32" s="12">
        <v>205812257</v>
      </c>
      <c r="AK32" s="12">
        <v>192753764</v>
      </c>
      <c r="AL32" s="12"/>
    </row>
    <row r="33" spans="1:38" s="13" customFormat="1" ht="12.75">
      <c r="A33" s="29" t="s">
        <v>97</v>
      </c>
      <c r="B33" s="59" t="s">
        <v>426</v>
      </c>
      <c r="C33" s="131" t="s">
        <v>427</v>
      </c>
      <c r="D33" s="76">
        <v>209438001</v>
      </c>
      <c r="E33" s="77">
        <v>28863736</v>
      </c>
      <c r="F33" s="78">
        <f t="shared" si="0"/>
        <v>238301737</v>
      </c>
      <c r="G33" s="76">
        <v>209438001</v>
      </c>
      <c r="H33" s="77">
        <v>28863736</v>
      </c>
      <c r="I33" s="79">
        <f t="shared" si="1"/>
        <v>238301737</v>
      </c>
      <c r="J33" s="76">
        <v>69076204</v>
      </c>
      <c r="K33" s="77">
        <v>0</v>
      </c>
      <c r="L33" s="77">
        <f t="shared" si="2"/>
        <v>69076204</v>
      </c>
      <c r="M33" s="40">
        <f t="shared" si="3"/>
        <v>0.28986865504887194</v>
      </c>
      <c r="N33" s="104">
        <v>47326216</v>
      </c>
      <c r="O33" s="105">
        <v>1218810</v>
      </c>
      <c r="P33" s="106">
        <f t="shared" si="4"/>
        <v>48545026</v>
      </c>
      <c r="Q33" s="40">
        <f t="shared" si="5"/>
        <v>0.2037124303462379</v>
      </c>
      <c r="R33" s="104">
        <v>51682258</v>
      </c>
      <c r="S33" s="106">
        <v>3517925</v>
      </c>
      <c r="T33" s="106">
        <f t="shared" si="6"/>
        <v>55200183</v>
      </c>
      <c r="U33" s="40">
        <f t="shared" si="7"/>
        <v>0.23163986840767342</v>
      </c>
      <c r="V33" s="104">
        <v>43585017</v>
      </c>
      <c r="W33" s="106">
        <v>49914</v>
      </c>
      <c r="X33" s="106">
        <f t="shared" si="8"/>
        <v>43634931</v>
      </c>
      <c r="Y33" s="40">
        <f t="shared" si="9"/>
        <v>0.18310790155927398</v>
      </c>
      <c r="Z33" s="76">
        <f t="shared" si="10"/>
        <v>211669695</v>
      </c>
      <c r="AA33" s="77">
        <f t="shared" si="11"/>
        <v>4786649</v>
      </c>
      <c r="AB33" s="77">
        <f t="shared" si="12"/>
        <v>216456344</v>
      </c>
      <c r="AC33" s="40">
        <f t="shared" si="13"/>
        <v>0.9083288553620572</v>
      </c>
      <c r="AD33" s="76">
        <v>31941041</v>
      </c>
      <c r="AE33" s="77">
        <v>5550016</v>
      </c>
      <c r="AF33" s="77">
        <f t="shared" si="14"/>
        <v>37491057</v>
      </c>
      <c r="AG33" s="40">
        <f t="shared" si="15"/>
        <v>1.2291579198704</v>
      </c>
      <c r="AH33" s="40">
        <f t="shared" si="16"/>
        <v>0.1638757210819637</v>
      </c>
      <c r="AI33" s="12">
        <v>165432000</v>
      </c>
      <c r="AJ33" s="12">
        <v>165432000</v>
      </c>
      <c r="AK33" s="12">
        <v>203342053</v>
      </c>
      <c r="AL33" s="12"/>
    </row>
    <row r="34" spans="1:38" s="13" customFormat="1" ht="12.75">
      <c r="A34" s="29" t="s">
        <v>97</v>
      </c>
      <c r="B34" s="59" t="s">
        <v>428</v>
      </c>
      <c r="C34" s="131" t="s">
        <v>429</v>
      </c>
      <c r="D34" s="76">
        <v>697924498</v>
      </c>
      <c r="E34" s="77">
        <v>203996240</v>
      </c>
      <c r="F34" s="78">
        <f t="shared" si="0"/>
        <v>901920738</v>
      </c>
      <c r="G34" s="76">
        <v>697924498</v>
      </c>
      <c r="H34" s="77">
        <v>203996240</v>
      </c>
      <c r="I34" s="79">
        <f t="shared" si="1"/>
        <v>901920738</v>
      </c>
      <c r="J34" s="76">
        <v>170314008</v>
      </c>
      <c r="K34" s="77">
        <v>18732812</v>
      </c>
      <c r="L34" s="77">
        <f t="shared" si="2"/>
        <v>189046820</v>
      </c>
      <c r="M34" s="40">
        <f t="shared" si="3"/>
        <v>0.20960469366655143</v>
      </c>
      <c r="N34" s="104">
        <v>155475735</v>
      </c>
      <c r="O34" s="105">
        <v>41831883</v>
      </c>
      <c r="P34" s="106">
        <f t="shared" si="4"/>
        <v>197307618</v>
      </c>
      <c r="Q34" s="40">
        <f t="shared" si="5"/>
        <v>0.21876381114988844</v>
      </c>
      <c r="R34" s="104">
        <v>131558493</v>
      </c>
      <c r="S34" s="106">
        <v>35083731</v>
      </c>
      <c r="T34" s="106">
        <f t="shared" si="6"/>
        <v>166642224</v>
      </c>
      <c r="U34" s="40">
        <f t="shared" si="7"/>
        <v>0.1847637125735987</v>
      </c>
      <c r="V34" s="104">
        <v>145518364</v>
      </c>
      <c r="W34" s="106">
        <v>26450160</v>
      </c>
      <c r="X34" s="106">
        <f t="shared" si="8"/>
        <v>171968524</v>
      </c>
      <c r="Y34" s="40">
        <f t="shared" si="9"/>
        <v>0.19066922042544276</v>
      </c>
      <c r="Z34" s="76">
        <f t="shared" si="10"/>
        <v>602866600</v>
      </c>
      <c r="AA34" s="77">
        <f t="shared" si="11"/>
        <v>122098586</v>
      </c>
      <c r="AB34" s="77">
        <f t="shared" si="12"/>
        <v>724965186</v>
      </c>
      <c r="AC34" s="40">
        <f t="shared" si="13"/>
        <v>0.8038014378154813</v>
      </c>
      <c r="AD34" s="76">
        <v>82370377</v>
      </c>
      <c r="AE34" s="77">
        <v>50774576</v>
      </c>
      <c r="AF34" s="77">
        <f t="shared" si="14"/>
        <v>133144953</v>
      </c>
      <c r="AG34" s="40">
        <f t="shared" si="15"/>
        <v>0.8817260761050234</v>
      </c>
      <c r="AH34" s="40">
        <f t="shared" si="16"/>
        <v>0.2915887544006268</v>
      </c>
      <c r="AI34" s="12">
        <v>757146893</v>
      </c>
      <c r="AJ34" s="12">
        <v>757146893</v>
      </c>
      <c r="AK34" s="12">
        <v>667596159</v>
      </c>
      <c r="AL34" s="12"/>
    </row>
    <row r="35" spans="1:38" s="13" customFormat="1" ht="12.75">
      <c r="A35" s="29" t="s">
        <v>116</v>
      </c>
      <c r="B35" s="59" t="s">
        <v>430</v>
      </c>
      <c r="C35" s="131" t="s">
        <v>431</v>
      </c>
      <c r="D35" s="76">
        <v>108938372</v>
      </c>
      <c r="E35" s="77">
        <v>18603000</v>
      </c>
      <c r="F35" s="78">
        <f t="shared" si="0"/>
        <v>127541372</v>
      </c>
      <c r="G35" s="76">
        <v>107933264</v>
      </c>
      <c r="H35" s="77">
        <v>24778045</v>
      </c>
      <c r="I35" s="79">
        <f t="shared" si="1"/>
        <v>132711309</v>
      </c>
      <c r="J35" s="76">
        <v>41761303</v>
      </c>
      <c r="K35" s="77">
        <v>1062140</v>
      </c>
      <c r="L35" s="77">
        <f t="shared" si="2"/>
        <v>42823443</v>
      </c>
      <c r="M35" s="40">
        <f t="shared" si="3"/>
        <v>0.3357611912783877</v>
      </c>
      <c r="N35" s="104">
        <v>32902920</v>
      </c>
      <c r="O35" s="105">
        <v>3754074</v>
      </c>
      <c r="P35" s="106">
        <f t="shared" si="4"/>
        <v>36656994</v>
      </c>
      <c r="Q35" s="40">
        <f t="shared" si="5"/>
        <v>0.28741257385877894</v>
      </c>
      <c r="R35" s="104">
        <v>28883956</v>
      </c>
      <c r="S35" s="106">
        <v>3604252</v>
      </c>
      <c r="T35" s="106">
        <f t="shared" si="6"/>
        <v>32488208</v>
      </c>
      <c r="U35" s="40">
        <f t="shared" si="7"/>
        <v>0.24480361353379462</v>
      </c>
      <c r="V35" s="104">
        <v>3586319</v>
      </c>
      <c r="W35" s="106">
        <v>9777595</v>
      </c>
      <c r="X35" s="106">
        <f t="shared" si="8"/>
        <v>13363914</v>
      </c>
      <c r="Y35" s="40">
        <f t="shared" si="9"/>
        <v>0.1006991348416283</v>
      </c>
      <c r="Z35" s="76">
        <f t="shared" si="10"/>
        <v>107134498</v>
      </c>
      <c r="AA35" s="77">
        <f t="shared" si="11"/>
        <v>18198061</v>
      </c>
      <c r="AB35" s="77">
        <f t="shared" si="12"/>
        <v>125332559</v>
      </c>
      <c r="AC35" s="40">
        <f t="shared" si="13"/>
        <v>0.9443999908101276</v>
      </c>
      <c r="AD35" s="76">
        <v>3585149</v>
      </c>
      <c r="AE35" s="77">
        <v>2831515</v>
      </c>
      <c r="AF35" s="77">
        <f t="shared" si="14"/>
        <v>6416664</v>
      </c>
      <c r="AG35" s="40">
        <f t="shared" si="15"/>
        <v>0.8664551605032739</v>
      </c>
      <c r="AH35" s="40">
        <f t="shared" si="16"/>
        <v>1.0826887616368879</v>
      </c>
      <c r="AI35" s="12">
        <v>126082693</v>
      </c>
      <c r="AJ35" s="12">
        <v>126082693</v>
      </c>
      <c r="AK35" s="12">
        <v>109245000</v>
      </c>
      <c r="AL35" s="12"/>
    </row>
    <row r="36" spans="1:38" s="55" customFormat="1" ht="12.75">
      <c r="A36" s="60"/>
      <c r="B36" s="61" t="s">
        <v>432</v>
      </c>
      <c r="C36" s="135"/>
      <c r="D36" s="80">
        <f>SUM(D29:D35)</f>
        <v>1780970363</v>
      </c>
      <c r="E36" s="81">
        <f>SUM(E29:E35)</f>
        <v>357579228</v>
      </c>
      <c r="F36" s="89">
        <f t="shared" si="0"/>
        <v>2138549591</v>
      </c>
      <c r="G36" s="80">
        <f>SUM(G29:G35)</f>
        <v>1779373255</v>
      </c>
      <c r="H36" s="81">
        <f>SUM(H29:H35)</f>
        <v>366595073</v>
      </c>
      <c r="I36" s="82">
        <f t="shared" si="1"/>
        <v>2145968328</v>
      </c>
      <c r="J36" s="80">
        <f>SUM(J29:J35)</f>
        <v>501954931</v>
      </c>
      <c r="K36" s="81">
        <f>SUM(K29:K35)</f>
        <v>44355274</v>
      </c>
      <c r="L36" s="81">
        <f t="shared" si="2"/>
        <v>546310205</v>
      </c>
      <c r="M36" s="44">
        <f t="shared" si="3"/>
        <v>0.2554582822391047</v>
      </c>
      <c r="N36" s="110">
        <f>SUM(N29:N35)</f>
        <v>414530916</v>
      </c>
      <c r="O36" s="111">
        <f>SUM(O29:O35)</f>
        <v>84396197</v>
      </c>
      <c r="P36" s="112">
        <f t="shared" si="4"/>
        <v>498927113</v>
      </c>
      <c r="Q36" s="44">
        <f t="shared" si="5"/>
        <v>0.23330163354626646</v>
      </c>
      <c r="R36" s="110">
        <f>SUM(R29:R35)</f>
        <v>353079632</v>
      </c>
      <c r="S36" s="112">
        <f>SUM(S29:S35)</f>
        <v>55799242</v>
      </c>
      <c r="T36" s="112">
        <f t="shared" si="6"/>
        <v>408878874</v>
      </c>
      <c r="U36" s="44">
        <f t="shared" si="7"/>
        <v>0.1905335081907136</v>
      </c>
      <c r="V36" s="110">
        <f>SUM(V29:V35)</f>
        <v>318376959</v>
      </c>
      <c r="W36" s="112">
        <f>SUM(W29:W35)</f>
        <v>54966817</v>
      </c>
      <c r="X36" s="112">
        <f t="shared" si="8"/>
        <v>373343776</v>
      </c>
      <c r="Y36" s="44">
        <f t="shared" si="9"/>
        <v>0.17397450424999936</v>
      </c>
      <c r="Z36" s="80">
        <f t="shared" si="10"/>
        <v>1587942438</v>
      </c>
      <c r="AA36" s="81">
        <f t="shared" si="11"/>
        <v>239517530</v>
      </c>
      <c r="AB36" s="81">
        <f t="shared" si="12"/>
        <v>1827459968</v>
      </c>
      <c r="AC36" s="44">
        <f t="shared" si="13"/>
        <v>0.8515782568436863</v>
      </c>
      <c r="AD36" s="80">
        <f>SUM(AD29:AD35)</f>
        <v>210027776</v>
      </c>
      <c r="AE36" s="81">
        <f>SUM(AE29:AE35)</f>
        <v>104984349</v>
      </c>
      <c r="AF36" s="81">
        <f t="shared" si="14"/>
        <v>315012125</v>
      </c>
      <c r="AG36" s="44">
        <f t="shared" si="15"/>
        <v>0.8567963890136145</v>
      </c>
      <c r="AH36" s="44">
        <f t="shared" si="16"/>
        <v>0.18517271676447367</v>
      </c>
      <c r="AI36" s="62">
        <f>SUM(AI29:AI35)</f>
        <v>2068927878</v>
      </c>
      <c r="AJ36" s="62">
        <f>SUM(AJ29:AJ35)</f>
        <v>2068927878</v>
      </c>
      <c r="AK36" s="62">
        <f>SUM(AK29:AK35)</f>
        <v>1772649935</v>
      </c>
      <c r="AL36" s="62"/>
    </row>
    <row r="37" spans="1:38" s="13" customFormat="1" ht="12.75">
      <c r="A37" s="29" t="s">
        <v>97</v>
      </c>
      <c r="B37" s="59" t="s">
        <v>433</v>
      </c>
      <c r="C37" s="131" t="s">
        <v>434</v>
      </c>
      <c r="D37" s="76">
        <v>137176115</v>
      </c>
      <c r="E37" s="77">
        <v>28209666</v>
      </c>
      <c r="F37" s="78">
        <f t="shared" si="0"/>
        <v>165385781</v>
      </c>
      <c r="G37" s="76">
        <v>137176115</v>
      </c>
      <c r="H37" s="77">
        <v>28209666</v>
      </c>
      <c r="I37" s="79">
        <f t="shared" si="1"/>
        <v>165385781</v>
      </c>
      <c r="J37" s="76">
        <v>56458404</v>
      </c>
      <c r="K37" s="77">
        <v>3856769</v>
      </c>
      <c r="L37" s="77">
        <f t="shared" si="2"/>
        <v>60315173</v>
      </c>
      <c r="M37" s="40">
        <f t="shared" si="3"/>
        <v>0.3646938245555705</v>
      </c>
      <c r="N37" s="104">
        <v>34903560</v>
      </c>
      <c r="O37" s="105">
        <v>1670344</v>
      </c>
      <c r="P37" s="106">
        <f t="shared" si="4"/>
        <v>36573904</v>
      </c>
      <c r="Q37" s="40">
        <f t="shared" si="5"/>
        <v>0.22114297721882148</v>
      </c>
      <c r="R37" s="104">
        <v>26150502</v>
      </c>
      <c r="S37" s="106">
        <v>1364181</v>
      </c>
      <c r="T37" s="106">
        <f t="shared" si="6"/>
        <v>27514683</v>
      </c>
      <c r="U37" s="40">
        <f t="shared" si="7"/>
        <v>0.16636667816080272</v>
      </c>
      <c r="V37" s="104">
        <v>18383202</v>
      </c>
      <c r="W37" s="106">
        <v>10372537</v>
      </c>
      <c r="X37" s="106">
        <f t="shared" si="8"/>
        <v>28755739</v>
      </c>
      <c r="Y37" s="40">
        <f t="shared" si="9"/>
        <v>0.17387068480814563</v>
      </c>
      <c r="Z37" s="76">
        <f t="shared" si="10"/>
        <v>135895668</v>
      </c>
      <c r="AA37" s="77">
        <f t="shared" si="11"/>
        <v>17263831</v>
      </c>
      <c r="AB37" s="77">
        <f t="shared" si="12"/>
        <v>153159499</v>
      </c>
      <c r="AC37" s="40">
        <f t="shared" si="13"/>
        <v>0.9260741647433403</v>
      </c>
      <c r="AD37" s="76">
        <v>9144412</v>
      </c>
      <c r="AE37" s="77">
        <v>1597992</v>
      </c>
      <c r="AF37" s="77">
        <f t="shared" si="14"/>
        <v>10742404</v>
      </c>
      <c r="AG37" s="40">
        <f t="shared" si="15"/>
        <v>0.8126256556869443</v>
      </c>
      <c r="AH37" s="40">
        <f t="shared" si="16"/>
        <v>1.6768439354915343</v>
      </c>
      <c r="AI37" s="12">
        <v>147889745</v>
      </c>
      <c r="AJ37" s="12">
        <v>147889745</v>
      </c>
      <c r="AK37" s="12">
        <v>120179001</v>
      </c>
      <c r="AL37" s="12"/>
    </row>
    <row r="38" spans="1:38" s="13" customFormat="1" ht="12.75">
      <c r="A38" s="29" t="s">
        <v>97</v>
      </c>
      <c r="B38" s="59" t="s">
        <v>435</v>
      </c>
      <c r="C38" s="131" t="s">
        <v>436</v>
      </c>
      <c r="D38" s="76">
        <v>268452657</v>
      </c>
      <c r="E38" s="77">
        <v>109136000</v>
      </c>
      <c r="F38" s="78">
        <f t="shared" si="0"/>
        <v>377588657</v>
      </c>
      <c r="G38" s="76">
        <v>268452657</v>
      </c>
      <c r="H38" s="77">
        <v>109136000</v>
      </c>
      <c r="I38" s="79">
        <f t="shared" si="1"/>
        <v>377588657</v>
      </c>
      <c r="J38" s="76">
        <v>147886289</v>
      </c>
      <c r="K38" s="77">
        <v>11473290</v>
      </c>
      <c r="L38" s="77">
        <f t="shared" si="2"/>
        <v>159359579</v>
      </c>
      <c r="M38" s="40">
        <f t="shared" si="3"/>
        <v>0.42204546149806615</v>
      </c>
      <c r="N38" s="104">
        <v>104333907</v>
      </c>
      <c r="O38" s="105">
        <v>26029333</v>
      </c>
      <c r="P38" s="106">
        <f t="shared" si="4"/>
        <v>130363240</v>
      </c>
      <c r="Q38" s="40">
        <f t="shared" si="5"/>
        <v>0.34525200263100064</v>
      </c>
      <c r="R38" s="104">
        <v>65581171</v>
      </c>
      <c r="S38" s="106">
        <v>24464076</v>
      </c>
      <c r="T38" s="106">
        <f t="shared" si="6"/>
        <v>90045247</v>
      </c>
      <c r="U38" s="40">
        <f t="shared" si="7"/>
        <v>0.2384744491940604</v>
      </c>
      <c r="V38" s="104">
        <v>48921556</v>
      </c>
      <c r="W38" s="106">
        <v>25111744</v>
      </c>
      <c r="X38" s="106">
        <f t="shared" si="8"/>
        <v>74033300</v>
      </c>
      <c r="Y38" s="40">
        <f t="shared" si="9"/>
        <v>0.19606865467889306</v>
      </c>
      <c r="Z38" s="76">
        <f t="shared" si="10"/>
        <v>366722923</v>
      </c>
      <c r="AA38" s="77">
        <f t="shared" si="11"/>
        <v>87078443</v>
      </c>
      <c r="AB38" s="77">
        <f t="shared" si="12"/>
        <v>453801366</v>
      </c>
      <c r="AC38" s="40">
        <f t="shared" si="13"/>
        <v>1.2018405680020203</v>
      </c>
      <c r="AD38" s="76">
        <v>25123076</v>
      </c>
      <c r="AE38" s="77">
        <v>25296280</v>
      </c>
      <c r="AF38" s="77">
        <f t="shared" si="14"/>
        <v>50419356</v>
      </c>
      <c r="AG38" s="40">
        <f t="shared" si="15"/>
        <v>0.866544693008892</v>
      </c>
      <c r="AH38" s="40">
        <f t="shared" si="16"/>
        <v>0.46835076592410263</v>
      </c>
      <c r="AI38" s="12">
        <v>314601262</v>
      </c>
      <c r="AJ38" s="12">
        <v>314601262</v>
      </c>
      <c r="AK38" s="12">
        <v>272616054</v>
      </c>
      <c r="AL38" s="12"/>
    </row>
    <row r="39" spans="1:38" s="13" customFormat="1" ht="12.75">
      <c r="A39" s="29" t="s">
        <v>97</v>
      </c>
      <c r="B39" s="59" t="s">
        <v>437</v>
      </c>
      <c r="C39" s="131" t="s">
        <v>438</v>
      </c>
      <c r="D39" s="76">
        <v>219903913</v>
      </c>
      <c r="E39" s="77">
        <v>100582200</v>
      </c>
      <c r="F39" s="78">
        <f t="shared" si="0"/>
        <v>320486113</v>
      </c>
      <c r="G39" s="76">
        <v>219903913</v>
      </c>
      <c r="H39" s="77">
        <v>100582200</v>
      </c>
      <c r="I39" s="79">
        <f t="shared" si="1"/>
        <v>320486113</v>
      </c>
      <c r="J39" s="76">
        <v>84321182</v>
      </c>
      <c r="K39" s="77">
        <v>15747051</v>
      </c>
      <c r="L39" s="77">
        <f t="shared" si="2"/>
        <v>100068233</v>
      </c>
      <c r="M39" s="40">
        <f t="shared" si="3"/>
        <v>0.31223890502862445</v>
      </c>
      <c r="N39" s="104">
        <v>50671891</v>
      </c>
      <c r="O39" s="105">
        <v>7654902</v>
      </c>
      <c r="P39" s="106">
        <f t="shared" si="4"/>
        <v>58326793</v>
      </c>
      <c r="Q39" s="40">
        <f t="shared" si="5"/>
        <v>0.18199475931738734</v>
      </c>
      <c r="R39" s="104">
        <v>64496021</v>
      </c>
      <c r="S39" s="106">
        <v>14269255</v>
      </c>
      <c r="T39" s="106">
        <f t="shared" si="6"/>
        <v>78765276</v>
      </c>
      <c r="U39" s="40">
        <f t="shared" si="7"/>
        <v>0.2457681403499689</v>
      </c>
      <c r="V39" s="104">
        <v>4847874</v>
      </c>
      <c r="W39" s="106">
        <v>5300884</v>
      </c>
      <c r="X39" s="106">
        <f t="shared" si="8"/>
        <v>10148758</v>
      </c>
      <c r="Y39" s="40">
        <f t="shared" si="9"/>
        <v>0.031666763670349735</v>
      </c>
      <c r="Z39" s="76">
        <f t="shared" si="10"/>
        <v>204336968</v>
      </c>
      <c r="AA39" s="77">
        <f t="shared" si="11"/>
        <v>42972092</v>
      </c>
      <c r="AB39" s="77">
        <f t="shared" si="12"/>
        <v>247309060</v>
      </c>
      <c r="AC39" s="40">
        <f t="shared" si="13"/>
        <v>0.7716685683663305</v>
      </c>
      <c r="AD39" s="76">
        <v>8657094</v>
      </c>
      <c r="AE39" s="77">
        <v>21835808</v>
      </c>
      <c r="AF39" s="77">
        <f t="shared" si="14"/>
        <v>30492902</v>
      </c>
      <c r="AG39" s="40">
        <f t="shared" si="15"/>
        <v>0.8690275946641877</v>
      </c>
      <c r="AH39" s="40">
        <f t="shared" si="16"/>
        <v>-0.6671763809164506</v>
      </c>
      <c r="AI39" s="12">
        <v>250199131</v>
      </c>
      <c r="AJ39" s="12">
        <v>250199131</v>
      </c>
      <c r="AK39" s="12">
        <v>217429949</v>
      </c>
      <c r="AL39" s="12"/>
    </row>
    <row r="40" spans="1:38" s="13" customFormat="1" ht="12.75">
      <c r="A40" s="29" t="s">
        <v>97</v>
      </c>
      <c r="B40" s="59" t="s">
        <v>439</v>
      </c>
      <c r="C40" s="131" t="s">
        <v>440</v>
      </c>
      <c r="D40" s="76">
        <v>52815354</v>
      </c>
      <c r="E40" s="77">
        <v>17199989</v>
      </c>
      <c r="F40" s="78">
        <f t="shared" si="0"/>
        <v>70015343</v>
      </c>
      <c r="G40" s="76">
        <v>53882854</v>
      </c>
      <c r="H40" s="77">
        <v>17230639</v>
      </c>
      <c r="I40" s="79">
        <f t="shared" si="1"/>
        <v>71113493</v>
      </c>
      <c r="J40" s="76">
        <v>21999141</v>
      </c>
      <c r="K40" s="77">
        <v>1401293</v>
      </c>
      <c r="L40" s="77">
        <f t="shared" si="2"/>
        <v>23400434</v>
      </c>
      <c r="M40" s="40">
        <f t="shared" si="3"/>
        <v>0.3342186583303605</v>
      </c>
      <c r="N40" s="104">
        <v>17217175</v>
      </c>
      <c r="O40" s="105">
        <v>628223</v>
      </c>
      <c r="P40" s="106">
        <f t="shared" si="4"/>
        <v>17845398</v>
      </c>
      <c r="Q40" s="40">
        <f t="shared" si="5"/>
        <v>0.2548783914405732</v>
      </c>
      <c r="R40" s="104">
        <v>14631834</v>
      </c>
      <c r="S40" s="106">
        <v>1257059</v>
      </c>
      <c r="T40" s="106">
        <f t="shared" si="6"/>
        <v>15888893</v>
      </c>
      <c r="U40" s="40">
        <f t="shared" si="7"/>
        <v>0.22343007395235107</v>
      </c>
      <c r="V40" s="104">
        <v>5271458</v>
      </c>
      <c r="W40" s="106">
        <v>7233131</v>
      </c>
      <c r="X40" s="106">
        <f t="shared" si="8"/>
        <v>12504589</v>
      </c>
      <c r="Y40" s="40">
        <f t="shared" si="9"/>
        <v>0.17583989300033398</v>
      </c>
      <c r="Z40" s="76">
        <f t="shared" si="10"/>
        <v>59119608</v>
      </c>
      <c r="AA40" s="77">
        <f t="shared" si="11"/>
        <v>10519706</v>
      </c>
      <c r="AB40" s="77">
        <f t="shared" si="12"/>
        <v>69639314</v>
      </c>
      <c r="AC40" s="40">
        <f t="shared" si="13"/>
        <v>0.9792700521685808</v>
      </c>
      <c r="AD40" s="76">
        <v>10863993</v>
      </c>
      <c r="AE40" s="77">
        <v>3235545</v>
      </c>
      <c r="AF40" s="77">
        <f t="shared" si="14"/>
        <v>14099538</v>
      </c>
      <c r="AG40" s="40">
        <f t="shared" si="15"/>
        <v>1.0492224385954139</v>
      </c>
      <c r="AH40" s="40">
        <f t="shared" si="16"/>
        <v>-0.11312065686123896</v>
      </c>
      <c r="AI40" s="12">
        <v>56653290</v>
      </c>
      <c r="AJ40" s="12">
        <v>60777708</v>
      </c>
      <c r="AK40" s="12">
        <v>63769335</v>
      </c>
      <c r="AL40" s="12"/>
    </row>
    <row r="41" spans="1:38" s="13" customFormat="1" ht="12.75">
      <c r="A41" s="29" t="s">
        <v>97</v>
      </c>
      <c r="B41" s="59" t="s">
        <v>441</v>
      </c>
      <c r="C41" s="131" t="s">
        <v>442</v>
      </c>
      <c r="D41" s="76">
        <v>168995326</v>
      </c>
      <c r="E41" s="77">
        <v>66070800</v>
      </c>
      <c r="F41" s="78">
        <f t="shared" si="0"/>
        <v>235066126</v>
      </c>
      <c r="G41" s="76">
        <v>168995326</v>
      </c>
      <c r="H41" s="77">
        <v>66070800</v>
      </c>
      <c r="I41" s="79">
        <f t="shared" si="1"/>
        <v>235066126</v>
      </c>
      <c r="J41" s="76">
        <v>95536267</v>
      </c>
      <c r="K41" s="77">
        <v>0</v>
      </c>
      <c r="L41" s="77">
        <f t="shared" si="2"/>
        <v>95536267</v>
      </c>
      <c r="M41" s="40">
        <f t="shared" si="3"/>
        <v>0.40642294415487157</v>
      </c>
      <c r="N41" s="104">
        <v>69271368</v>
      </c>
      <c r="O41" s="105">
        <v>0</v>
      </c>
      <c r="P41" s="106">
        <f t="shared" si="4"/>
        <v>69271368</v>
      </c>
      <c r="Q41" s="40">
        <f t="shared" si="5"/>
        <v>0.2946888570410183</v>
      </c>
      <c r="R41" s="104">
        <v>5781397</v>
      </c>
      <c r="S41" s="106">
        <v>0</v>
      </c>
      <c r="T41" s="106">
        <f t="shared" si="6"/>
        <v>5781397</v>
      </c>
      <c r="U41" s="40">
        <f t="shared" si="7"/>
        <v>0.024594768707763535</v>
      </c>
      <c r="V41" s="104">
        <v>0</v>
      </c>
      <c r="W41" s="106">
        <v>0</v>
      </c>
      <c r="X41" s="106">
        <f t="shared" si="8"/>
        <v>0</v>
      </c>
      <c r="Y41" s="40">
        <f t="shared" si="9"/>
        <v>0</v>
      </c>
      <c r="Z41" s="76">
        <f t="shared" si="10"/>
        <v>170589032</v>
      </c>
      <c r="AA41" s="77">
        <f t="shared" si="11"/>
        <v>0</v>
      </c>
      <c r="AB41" s="77">
        <f t="shared" si="12"/>
        <v>170589032</v>
      </c>
      <c r="AC41" s="40">
        <f t="shared" si="13"/>
        <v>0.7257065699036535</v>
      </c>
      <c r="AD41" s="76">
        <v>16602822</v>
      </c>
      <c r="AE41" s="77">
        <v>0</v>
      </c>
      <c r="AF41" s="77">
        <f t="shared" si="14"/>
        <v>16602822</v>
      </c>
      <c r="AG41" s="40">
        <f t="shared" si="15"/>
        <v>0.9734399204960992</v>
      </c>
      <c r="AH41" s="40">
        <f t="shared" si="16"/>
        <v>-1</v>
      </c>
      <c r="AI41" s="12">
        <v>168995326</v>
      </c>
      <c r="AJ41" s="12">
        <v>219533379</v>
      </c>
      <c r="AK41" s="12">
        <v>213702555</v>
      </c>
      <c r="AL41" s="12"/>
    </row>
    <row r="42" spans="1:38" s="13" customFormat="1" ht="12.75">
      <c r="A42" s="29" t="s">
        <v>116</v>
      </c>
      <c r="B42" s="59" t="s">
        <v>443</v>
      </c>
      <c r="C42" s="131" t="s">
        <v>444</v>
      </c>
      <c r="D42" s="76">
        <v>888851000</v>
      </c>
      <c r="E42" s="77">
        <v>490529000</v>
      </c>
      <c r="F42" s="78">
        <f t="shared" si="0"/>
        <v>1379380000</v>
      </c>
      <c r="G42" s="76">
        <v>1003883583</v>
      </c>
      <c r="H42" s="77">
        <v>490529000</v>
      </c>
      <c r="I42" s="79">
        <f t="shared" si="1"/>
        <v>1494412583</v>
      </c>
      <c r="J42" s="76">
        <v>310908512</v>
      </c>
      <c r="K42" s="77">
        <v>-8234855</v>
      </c>
      <c r="L42" s="77">
        <f t="shared" si="2"/>
        <v>302673657</v>
      </c>
      <c r="M42" s="40">
        <f t="shared" si="3"/>
        <v>0.2194273202453276</v>
      </c>
      <c r="N42" s="104">
        <v>91667816</v>
      </c>
      <c r="O42" s="105">
        <v>55016153</v>
      </c>
      <c r="P42" s="106">
        <f t="shared" si="4"/>
        <v>146683969</v>
      </c>
      <c r="Q42" s="40">
        <f t="shared" si="5"/>
        <v>0.10634050732937987</v>
      </c>
      <c r="R42" s="104">
        <v>396648811</v>
      </c>
      <c r="S42" s="106">
        <v>38362633</v>
      </c>
      <c r="T42" s="106">
        <f t="shared" si="6"/>
        <v>435011444</v>
      </c>
      <c r="U42" s="40">
        <f t="shared" si="7"/>
        <v>0.2910919306679847</v>
      </c>
      <c r="V42" s="104">
        <v>28402755</v>
      </c>
      <c r="W42" s="106">
        <v>131466377</v>
      </c>
      <c r="X42" s="106">
        <f t="shared" si="8"/>
        <v>159869132</v>
      </c>
      <c r="Y42" s="40">
        <f t="shared" si="9"/>
        <v>0.1069779081216422</v>
      </c>
      <c r="Z42" s="76">
        <f t="shared" si="10"/>
        <v>827627894</v>
      </c>
      <c r="AA42" s="77">
        <f t="shared" si="11"/>
        <v>216610308</v>
      </c>
      <c r="AB42" s="77">
        <f t="shared" si="12"/>
        <v>1044238202</v>
      </c>
      <c r="AC42" s="40">
        <f t="shared" si="13"/>
        <v>0.6987616498140795</v>
      </c>
      <c r="AD42" s="76">
        <v>132501963</v>
      </c>
      <c r="AE42" s="77">
        <v>-116387289</v>
      </c>
      <c r="AF42" s="77">
        <f t="shared" si="14"/>
        <v>16114674</v>
      </c>
      <c r="AG42" s="40">
        <f t="shared" si="15"/>
        <v>0.780240892672221</v>
      </c>
      <c r="AH42" s="40">
        <f t="shared" si="16"/>
        <v>8.92071772596827</v>
      </c>
      <c r="AI42" s="12">
        <v>1142846000</v>
      </c>
      <c r="AJ42" s="12">
        <v>1102845834</v>
      </c>
      <c r="AK42" s="12">
        <v>860485418</v>
      </c>
      <c r="AL42" s="12"/>
    </row>
    <row r="43" spans="1:38" s="55" customFormat="1" ht="12.75">
      <c r="A43" s="60"/>
      <c r="B43" s="61" t="s">
        <v>445</v>
      </c>
      <c r="C43" s="135"/>
      <c r="D43" s="80">
        <f>SUM(D37:D42)</f>
        <v>1736194365</v>
      </c>
      <c r="E43" s="81">
        <f>SUM(E37:E42)</f>
        <v>811727655</v>
      </c>
      <c r="F43" s="82">
        <f t="shared" si="0"/>
        <v>2547922020</v>
      </c>
      <c r="G43" s="80">
        <f>SUM(G37:G42)</f>
        <v>1852294448</v>
      </c>
      <c r="H43" s="81">
        <f>SUM(H37:H42)</f>
        <v>811758305</v>
      </c>
      <c r="I43" s="89">
        <f t="shared" si="1"/>
        <v>2664052753</v>
      </c>
      <c r="J43" s="80">
        <f>SUM(J37:J42)</f>
        <v>717109795</v>
      </c>
      <c r="K43" s="91">
        <f>SUM(K37:K42)</f>
        <v>24243548</v>
      </c>
      <c r="L43" s="81">
        <f t="shared" si="2"/>
        <v>741353343</v>
      </c>
      <c r="M43" s="44">
        <f t="shared" si="3"/>
        <v>0.2909639059518784</v>
      </c>
      <c r="N43" s="110">
        <f>SUM(N37:N42)</f>
        <v>368065717</v>
      </c>
      <c r="O43" s="111">
        <f>SUM(O37:O42)</f>
        <v>90998955</v>
      </c>
      <c r="P43" s="112">
        <f t="shared" si="4"/>
        <v>459064672</v>
      </c>
      <c r="Q43" s="44">
        <f t="shared" si="5"/>
        <v>0.18017218282057157</v>
      </c>
      <c r="R43" s="110">
        <f>SUM(R37:R42)</f>
        <v>573289736</v>
      </c>
      <c r="S43" s="112">
        <f>SUM(S37:S42)</f>
        <v>79717204</v>
      </c>
      <c r="T43" s="112">
        <f t="shared" si="6"/>
        <v>653006940</v>
      </c>
      <c r="U43" s="44">
        <f t="shared" si="7"/>
        <v>0.2451178713577073</v>
      </c>
      <c r="V43" s="110">
        <f>SUM(V37:V42)</f>
        <v>105826845</v>
      </c>
      <c r="W43" s="112">
        <f>SUM(W37:W42)</f>
        <v>179484673</v>
      </c>
      <c r="X43" s="112">
        <f t="shared" si="8"/>
        <v>285311518</v>
      </c>
      <c r="Y43" s="44">
        <f t="shared" si="9"/>
        <v>0.10709679741841058</v>
      </c>
      <c r="Z43" s="80">
        <f t="shared" si="10"/>
        <v>1764292093</v>
      </c>
      <c r="AA43" s="81">
        <f t="shared" si="11"/>
        <v>374444380</v>
      </c>
      <c r="AB43" s="81">
        <f t="shared" si="12"/>
        <v>2138736473</v>
      </c>
      <c r="AC43" s="44">
        <f t="shared" si="13"/>
        <v>0.8028131089339581</v>
      </c>
      <c r="AD43" s="80">
        <f>SUM(AD37:AD42)</f>
        <v>202893360</v>
      </c>
      <c r="AE43" s="81">
        <f>SUM(AE37:AE42)</f>
        <v>-64421664</v>
      </c>
      <c r="AF43" s="81">
        <f t="shared" si="14"/>
        <v>138471696</v>
      </c>
      <c r="AG43" s="44">
        <f t="shared" si="15"/>
        <v>0.8341173104654485</v>
      </c>
      <c r="AH43" s="44">
        <f t="shared" si="16"/>
        <v>1.060432032261669</v>
      </c>
      <c r="AI43" s="62">
        <f>SUM(AI37:AI42)</f>
        <v>2081184754</v>
      </c>
      <c r="AJ43" s="62">
        <f>SUM(AJ37:AJ42)</f>
        <v>2095847059</v>
      </c>
      <c r="AK43" s="62">
        <f>SUM(AK37:AK42)</f>
        <v>1748182312</v>
      </c>
      <c r="AL43" s="62"/>
    </row>
    <row r="44" spans="1:38" s="55" customFormat="1" ht="12.75">
      <c r="A44" s="60"/>
      <c r="B44" s="61" t="s">
        <v>446</v>
      </c>
      <c r="C44" s="135"/>
      <c r="D44" s="80">
        <f>SUM(D9:D14,D16:D20,D22:D27,D29:D35,D37:D42)</f>
        <v>11220775562</v>
      </c>
      <c r="E44" s="81">
        <f>SUM(E9:E14,E16:E20,E22:E27,E29:E35,E37:E42)</f>
        <v>4489023369</v>
      </c>
      <c r="F44" s="82">
        <f t="shared" si="0"/>
        <v>15709798931</v>
      </c>
      <c r="G44" s="80">
        <f>SUM(G9:G14,G16:G20,G22:G27,G29:G35,G37:G42)</f>
        <v>11517237083</v>
      </c>
      <c r="H44" s="81">
        <f>SUM(H9:H14,H16:H20,H22:H27,H29:H35,H37:H42)</f>
        <v>4230952764</v>
      </c>
      <c r="I44" s="89">
        <f t="shared" si="1"/>
        <v>15748189847</v>
      </c>
      <c r="J44" s="80">
        <f>SUM(J9:J14,J16:J20,J22:J27,J29:J35,J37:J42)</f>
        <v>3804744405</v>
      </c>
      <c r="K44" s="91">
        <f>SUM(K9:K14,K16:K20,K22:K27,K29:K35,K37:K42)</f>
        <v>333393463</v>
      </c>
      <c r="L44" s="81">
        <f t="shared" si="2"/>
        <v>4138137868</v>
      </c>
      <c r="M44" s="44">
        <f t="shared" si="3"/>
        <v>0.2634112560049544</v>
      </c>
      <c r="N44" s="110">
        <f>SUM(N9:N14,N16:N20,N22:N27,N29:N35,N37:N42)</f>
        <v>2900760219</v>
      </c>
      <c r="O44" s="111">
        <f>SUM(O9:O14,O16:O20,O22:O27,O29:O35,O37:O42)</f>
        <v>614762466</v>
      </c>
      <c r="P44" s="112">
        <f t="shared" si="4"/>
        <v>3515522685</v>
      </c>
      <c r="Q44" s="44">
        <f t="shared" si="5"/>
        <v>0.22377897390289647</v>
      </c>
      <c r="R44" s="110">
        <f>SUM(R9:R14,R16:R20,R22:R27,R29:R35,R37:R42)</f>
        <v>2950019754</v>
      </c>
      <c r="S44" s="112">
        <f>SUM(S9:S14,S16:S20,S22:S27,S29:S35,S37:S42)</f>
        <v>405252099</v>
      </c>
      <c r="T44" s="112">
        <f t="shared" si="6"/>
        <v>3355271853</v>
      </c>
      <c r="U44" s="44">
        <f t="shared" si="7"/>
        <v>0.2130576203105129</v>
      </c>
      <c r="V44" s="110">
        <f>SUM(V9:V14,V16:V20,V22:V27,V29:V35,V37:V42)</f>
        <v>1405635114</v>
      </c>
      <c r="W44" s="112">
        <f>SUM(W9:W14,W16:W20,W22:W27,W29:W35,W37:W42)</f>
        <v>764955980</v>
      </c>
      <c r="X44" s="112">
        <f t="shared" si="8"/>
        <v>2170591094</v>
      </c>
      <c r="Y44" s="44">
        <f t="shared" si="9"/>
        <v>0.1378311485375885</v>
      </c>
      <c r="Z44" s="80">
        <f t="shared" si="10"/>
        <v>11061159492</v>
      </c>
      <c r="AA44" s="81">
        <f t="shared" si="11"/>
        <v>2118364008</v>
      </c>
      <c r="AB44" s="81">
        <f t="shared" si="12"/>
        <v>13179523500</v>
      </c>
      <c r="AC44" s="44">
        <f t="shared" si="13"/>
        <v>0.8368913270696108</v>
      </c>
      <c r="AD44" s="80">
        <f>SUM(AD9:AD14,AD16:AD20,AD22:AD27,AD29:AD35,AD37:AD42)</f>
        <v>1188183754</v>
      </c>
      <c r="AE44" s="81">
        <f>SUM(AE9:AE14,AE16:AE20,AE22:AE27,AE29:AE35,AE37:AE42)</f>
        <v>531785476</v>
      </c>
      <c r="AF44" s="81">
        <f t="shared" si="14"/>
        <v>1719969230</v>
      </c>
      <c r="AG44" s="44">
        <f t="shared" si="15"/>
        <v>1.0622546217966309</v>
      </c>
      <c r="AH44" s="44">
        <f t="shared" si="16"/>
        <v>0.2619941427673098</v>
      </c>
      <c r="AI44" s="62">
        <f>SUM(AI9:AI14,AI16:AI20,AI22:AI27,AI29:AI35,AI37:AI42)</f>
        <v>12410676074</v>
      </c>
      <c r="AJ44" s="62">
        <f>SUM(AJ9:AJ14,AJ16:AJ20,AJ22:AJ27,AJ29:AJ35,AJ37:AJ42)</f>
        <v>12302755842</v>
      </c>
      <c r="AK44" s="62">
        <f>SUM(AK9:AK14,AK16:AK20,AK22:AK27,AK29:AK35,AK37:AK42)</f>
        <v>13068659254</v>
      </c>
      <c r="AL44" s="62"/>
    </row>
    <row r="45" spans="1:38" s="13" customFormat="1" ht="12.75">
      <c r="A45" s="63"/>
      <c r="B45" s="64"/>
      <c r="C45" s="65"/>
      <c r="D45" s="92"/>
      <c r="E45" s="92"/>
      <c r="F45" s="93"/>
      <c r="G45" s="94"/>
      <c r="H45" s="92"/>
      <c r="I45" s="95"/>
      <c r="J45" s="94"/>
      <c r="K45" s="96"/>
      <c r="L45" s="92"/>
      <c r="M45" s="69"/>
      <c r="N45" s="94"/>
      <c r="O45" s="96"/>
      <c r="P45" s="92"/>
      <c r="Q45" s="69"/>
      <c r="R45" s="94"/>
      <c r="S45" s="96"/>
      <c r="T45" s="92"/>
      <c r="U45" s="69"/>
      <c r="V45" s="94"/>
      <c r="W45" s="96"/>
      <c r="X45" s="92"/>
      <c r="Y45" s="69"/>
      <c r="Z45" s="94"/>
      <c r="AA45" s="96"/>
      <c r="AB45" s="92"/>
      <c r="AC45" s="69"/>
      <c r="AD45" s="94"/>
      <c r="AE45" s="92"/>
      <c r="AF45" s="92"/>
      <c r="AG45" s="69"/>
      <c r="AH45" s="69"/>
      <c r="AI45" s="12"/>
      <c r="AJ45" s="12"/>
      <c r="AK45" s="12"/>
      <c r="AL45" s="12"/>
    </row>
    <row r="46" spans="1:38" s="72" customFormat="1" ht="12.75">
      <c r="A46" s="74"/>
      <c r="B46" s="56" t="s">
        <v>657</v>
      </c>
      <c r="C46" s="136"/>
      <c r="D46" s="97"/>
      <c r="E46" s="97"/>
      <c r="F46" s="97"/>
      <c r="G46" s="97"/>
      <c r="H46" s="97"/>
      <c r="I46" s="97"/>
      <c r="J46" s="97"/>
      <c r="K46" s="97"/>
      <c r="L46" s="97"/>
      <c r="M46" s="74"/>
      <c r="N46" s="97"/>
      <c r="O46" s="97"/>
      <c r="P46" s="97"/>
      <c r="Q46" s="74"/>
      <c r="R46" s="97"/>
      <c r="S46" s="97"/>
      <c r="T46" s="97"/>
      <c r="U46" s="74"/>
      <c r="V46" s="97"/>
      <c r="W46" s="97"/>
      <c r="X46" s="97"/>
      <c r="Y46" s="74"/>
      <c r="Z46" s="97"/>
      <c r="AA46" s="97"/>
      <c r="AB46" s="97"/>
      <c r="AC46" s="74"/>
      <c r="AD46" s="97"/>
      <c r="AE46" s="97"/>
      <c r="AF46" s="97"/>
      <c r="AG46" s="74"/>
      <c r="AH46" s="74"/>
      <c r="AI46" s="74"/>
      <c r="AJ46" s="74"/>
      <c r="AK46" s="74"/>
      <c r="AL46" s="74"/>
    </row>
    <row r="47" spans="1:38" s="73" customFormat="1" ht="12.75">
      <c r="A47" s="75"/>
      <c r="B47" s="75"/>
      <c r="C47" s="129"/>
      <c r="D47" s="98"/>
      <c r="E47" s="98"/>
      <c r="F47" s="98"/>
      <c r="G47" s="98"/>
      <c r="H47" s="98"/>
      <c r="I47" s="98"/>
      <c r="J47" s="98"/>
      <c r="K47" s="98"/>
      <c r="L47" s="98"/>
      <c r="M47" s="75"/>
      <c r="N47" s="98"/>
      <c r="O47" s="98"/>
      <c r="P47" s="98"/>
      <c r="Q47" s="75"/>
      <c r="R47" s="98"/>
      <c r="S47" s="98"/>
      <c r="T47" s="98"/>
      <c r="U47" s="75"/>
      <c r="V47" s="98"/>
      <c r="W47" s="98"/>
      <c r="X47" s="98"/>
      <c r="Y47" s="75"/>
      <c r="Z47" s="98"/>
      <c r="AA47" s="98"/>
      <c r="AB47" s="98"/>
      <c r="AC47" s="75"/>
      <c r="AD47" s="98"/>
      <c r="AE47" s="98"/>
      <c r="AF47" s="98"/>
      <c r="AG47" s="75"/>
      <c r="AH47" s="75"/>
      <c r="AI47" s="75"/>
      <c r="AJ47" s="75"/>
      <c r="AK47" s="75"/>
      <c r="AL47" s="75"/>
    </row>
    <row r="48" spans="1:38" s="73" customFormat="1" ht="12.75">
      <c r="A48" s="75"/>
      <c r="B48" s="75"/>
      <c r="C48" s="129"/>
      <c r="D48" s="98"/>
      <c r="E48" s="98"/>
      <c r="F48" s="98"/>
      <c r="G48" s="98"/>
      <c r="H48" s="98"/>
      <c r="I48" s="98"/>
      <c r="J48" s="98"/>
      <c r="K48" s="98"/>
      <c r="L48" s="98"/>
      <c r="M48" s="75"/>
      <c r="N48" s="98"/>
      <c r="O48" s="98"/>
      <c r="P48" s="98"/>
      <c r="Q48" s="75"/>
      <c r="R48" s="98"/>
      <c r="S48" s="98"/>
      <c r="T48" s="98"/>
      <c r="U48" s="75"/>
      <c r="V48" s="98"/>
      <c r="W48" s="98"/>
      <c r="X48" s="98"/>
      <c r="Y48" s="75"/>
      <c r="Z48" s="98"/>
      <c r="AA48" s="98"/>
      <c r="AB48" s="98"/>
      <c r="AC48" s="75"/>
      <c r="AD48" s="98"/>
      <c r="AE48" s="98"/>
      <c r="AF48" s="98"/>
      <c r="AG48" s="75"/>
      <c r="AH48" s="75"/>
      <c r="AI48" s="75"/>
      <c r="AJ48" s="75"/>
      <c r="AK48" s="75"/>
      <c r="AL48" s="75"/>
    </row>
    <row r="49" spans="1:38" s="73" customFormat="1" ht="12.75">
      <c r="A49" s="75"/>
      <c r="B49" s="75"/>
      <c r="C49" s="129"/>
      <c r="D49" s="98"/>
      <c r="E49" s="98"/>
      <c r="F49" s="98"/>
      <c r="G49" s="98"/>
      <c r="H49" s="98"/>
      <c r="I49" s="98"/>
      <c r="J49" s="98"/>
      <c r="K49" s="98"/>
      <c r="L49" s="98"/>
      <c r="M49" s="75"/>
      <c r="N49" s="98"/>
      <c r="O49" s="98"/>
      <c r="P49" s="98"/>
      <c r="Q49" s="75"/>
      <c r="R49" s="98"/>
      <c r="S49" s="98"/>
      <c r="T49" s="98"/>
      <c r="U49" s="75"/>
      <c r="V49" s="98"/>
      <c r="W49" s="98"/>
      <c r="X49" s="98"/>
      <c r="Y49" s="75"/>
      <c r="Z49" s="98"/>
      <c r="AA49" s="98"/>
      <c r="AB49" s="98"/>
      <c r="AC49" s="75"/>
      <c r="AD49" s="98"/>
      <c r="AE49" s="98"/>
      <c r="AF49" s="98"/>
      <c r="AG49" s="75"/>
      <c r="AH49" s="75"/>
      <c r="AI49" s="75"/>
      <c r="AJ49" s="75"/>
      <c r="AK49" s="75"/>
      <c r="AL49" s="75"/>
    </row>
    <row r="50" spans="1:38" s="73" customFormat="1" ht="12.75">
      <c r="A50" s="75"/>
      <c r="B50" s="75"/>
      <c r="C50" s="129"/>
      <c r="D50" s="98"/>
      <c r="E50" s="98"/>
      <c r="F50" s="98"/>
      <c r="G50" s="98"/>
      <c r="H50" s="98"/>
      <c r="I50" s="98"/>
      <c r="J50" s="98"/>
      <c r="K50" s="98"/>
      <c r="L50" s="98"/>
      <c r="M50" s="75"/>
      <c r="N50" s="98"/>
      <c r="O50" s="98"/>
      <c r="P50" s="98"/>
      <c r="Q50" s="75"/>
      <c r="R50" s="98"/>
      <c r="S50" s="98"/>
      <c r="T50" s="98"/>
      <c r="U50" s="75"/>
      <c r="V50" s="98"/>
      <c r="W50" s="98"/>
      <c r="X50" s="98"/>
      <c r="Y50" s="75"/>
      <c r="Z50" s="98"/>
      <c r="AA50" s="98"/>
      <c r="AB50" s="98"/>
      <c r="AC50" s="75"/>
      <c r="AD50" s="98"/>
      <c r="AE50" s="98"/>
      <c r="AF50" s="98"/>
      <c r="AG50" s="75"/>
      <c r="AH50" s="75"/>
      <c r="AI50" s="75"/>
      <c r="AJ50" s="75"/>
      <c r="AK50" s="75"/>
      <c r="AL50" s="75"/>
    </row>
    <row r="51" spans="1:38" s="73" customFormat="1" ht="12.75">
      <c r="A51" s="75"/>
      <c r="B51" s="75"/>
      <c r="C51" s="129"/>
      <c r="D51" s="98"/>
      <c r="E51" s="98"/>
      <c r="F51" s="98"/>
      <c r="G51" s="98"/>
      <c r="H51" s="98"/>
      <c r="I51" s="98"/>
      <c r="J51" s="98"/>
      <c r="K51" s="98"/>
      <c r="L51" s="98"/>
      <c r="M51" s="75"/>
      <c r="N51" s="98"/>
      <c r="O51" s="98"/>
      <c r="P51" s="98"/>
      <c r="Q51" s="75"/>
      <c r="R51" s="98"/>
      <c r="S51" s="98"/>
      <c r="T51" s="98"/>
      <c r="U51" s="75"/>
      <c r="V51" s="98"/>
      <c r="W51" s="98"/>
      <c r="X51" s="98"/>
      <c r="Y51" s="75"/>
      <c r="Z51" s="98"/>
      <c r="AA51" s="98"/>
      <c r="AB51" s="98"/>
      <c r="AC51" s="75"/>
      <c r="AD51" s="98"/>
      <c r="AE51" s="98"/>
      <c r="AF51" s="98"/>
      <c r="AG51" s="75"/>
      <c r="AH51" s="75"/>
      <c r="AI51" s="75"/>
      <c r="AJ51" s="75"/>
      <c r="AK51" s="75"/>
      <c r="AL51" s="75"/>
    </row>
    <row r="52" spans="1:38" s="73" customFormat="1" ht="12.75">
      <c r="A52" s="75"/>
      <c r="B52" s="75"/>
      <c r="C52" s="129"/>
      <c r="D52" s="98"/>
      <c r="E52" s="98"/>
      <c r="F52" s="98"/>
      <c r="G52" s="98"/>
      <c r="H52" s="98"/>
      <c r="I52" s="98"/>
      <c r="J52" s="98"/>
      <c r="K52" s="98"/>
      <c r="L52" s="98"/>
      <c r="M52" s="75"/>
      <c r="N52" s="98"/>
      <c r="O52" s="98"/>
      <c r="P52" s="98"/>
      <c r="Q52" s="75"/>
      <c r="R52" s="98"/>
      <c r="S52" s="98"/>
      <c r="T52" s="98"/>
      <c r="U52" s="75"/>
      <c r="V52" s="98"/>
      <c r="W52" s="98"/>
      <c r="X52" s="98"/>
      <c r="Y52" s="75"/>
      <c r="Z52" s="98"/>
      <c r="AA52" s="98"/>
      <c r="AB52" s="98"/>
      <c r="AC52" s="75"/>
      <c r="AD52" s="98"/>
      <c r="AE52" s="98"/>
      <c r="AF52" s="98"/>
      <c r="AG52" s="75"/>
      <c r="AH52" s="75"/>
      <c r="AI52" s="75"/>
      <c r="AJ52" s="75"/>
      <c r="AK52" s="75"/>
      <c r="AL52" s="75"/>
    </row>
    <row r="53" spans="1:38" s="73" customFormat="1" ht="12.75">
      <c r="A53" s="75"/>
      <c r="B53" s="75"/>
      <c r="C53" s="129"/>
      <c r="D53" s="98"/>
      <c r="E53" s="98"/>
      <c r="F53" s="98"/>
      <c r="G53" s="98"/>
      <c r="H53" s="98"/>
      <c r="I53" s="98"/>
      <c r="J53" s="98"/>
      <c r="K53" s="98"/>
      <c r="L53" s="98"/>
      <c r="M53" s="75"/>
      <c r="N53" s="98"/>
      <c r="O53" s="98"/>
      <c r="P53" s="98"/>
      <c r="Q53" s="75"/>
      <c r="R53" s="98"/>
      <c r="S53" s="98"/>
      <c r="T53" s="98"/>
      <c r="U53" s="75"/>
      <c r="V53" s="98"/>
      <c r="W53" s="98"/>
      <c r="X53" s="98"/>
      <c r="Y53" s="75"/>
      <c r="Z53" s="98"/>
      <c r="AA53" s="98"/>
      <c r="AB53" s="98"/>
      <c r="AC53" s="75"/>
      <c r="AD53" s="98"/>
      <c r="AE53" s="98"/>
      <c r="AF53" s="98"/>
      <c r="AG53" s="75"/>
      <c r="AH53" s="75"/>
      <c r="AI53" s="75"/>
      <c r="AJ53" s="75"/>
      <c r="AK53" s="75"/>
      <c r="AL53" s="75"/>
    </row>
    <row r="54" spans="1:38" s="73" customFormat="1" ht="12.75">
      <c r="A54" s="75"/>
      <c r="B54" s="75"/>
      <c r="C54" s="129"/>
      <c r="D54" s="98"/>
      <c r="E54" s="98"/>
      <c r="F54" s="98"/>
      <c r="G54" s="98"/>
      <c r="H54" s="98"/>
      <c r="I54" s="98"/>
      <c r="J54" s="98"/>
      <c r="K54" s="98"/>
      <c r="L54" s="98"/>
      <c r="M54" s="75"/>
      <c r="N54" s="98"/>
      <c r="O54" s="98"/>
      <c r="P54" s="98"/>
      <c r="Q54" s="75"/>
      <c r="R54" s="98"/>
      <c r="S54" s="98"/>
      <c r="T54" s="98"/>
      <c r="U54" s="75"/>
      <c r="V54" s="98"/>
      <c r="W54" s="98"/>
      <c r="X54" s="98"/>
      <c r="Y54" s="75"/>
      <c r="Z54" s="98"/>
      <c r="AA54" s="98"/>
      <c r="AB54" s="98"/>
      <c r="AC54" s="75"/>
      <c r="AD54" s="98"/>
      <c r="AE54" s="98"/>
      <c r="AF54" s="98"/>
      <c r="AG54" s="75"/>
      <c r="AH54" s="75"/>
      <c r="AI54" s="75"/>
      <c r="AJ54" s="75"/>
      <c r="AK54" s="75"/>
      <c r="AL54" s="75"/>
    </row>
    <row r="55" spans="1:38" s="73" customFormat="1" ht="12.75">
      <c r="A55" s="75"/>
      <c r="B55" s="75"/>
      <c r="C55" s="129"/>
      <c r="D55" s="98"/>
      <c r="E55" s="98"/>
      <c r="F55" s="98"/>
      <c r="G55" s="98"/>
      <c r="H55" s="98"/>
      <c r="I55" s="98"/>
      <c r="J55" s="98"/>
      <c r="K55" s="98"/>
      <c r="L55" s="98"/>
      <c r="M55" s="75"/>
      <c r="N55" s="98"/>
      <c r="O55" s="98"/>
      <c r="P55" s="98"/>
      <c r="Q55" s="75"/>
      <c r="R55" s="98"/>
      <c r="S55" s="98"/>
      <c r="T55" s="98"/>
      <c r="U55" s="75"/>
      <c r="V55" s="98"/>
      <c r="W55" s="98"/>
      <c r="X55" s="98"/>
      <c r="Y55" s="75"/>
      <c r="Z55" s="98"/>
      <c r="AA55" s="98"/>
      <c r="AB55" s="98"/>
      <c r="AC55" s="75"/>
      <c r="AD55" s="98"/>
      <c r="AE55" s="98"/>
      <c r="AF55" s="98"/>
      <c r="AG55" s="75"/>
      <c r="AH55" s="75"/>
      <c r="AI55" s="75"/>
      <c r="AJ55" s="75"/>
      <c r="AK55" s="75"/>
      <c r="AL55" s="75"/>
    </row>
    <row r="56" spans="1:38" s="73" customFormat="1" ht="12.75">
      <c r="A56" s="75"/>
      <c r="B56" s="75"/>
      <c r="C56" s="129"/>
      <c r="D56" s="98"/>
      <c r="E56" s="98"/>
      <c r="F56" s="98"/>
      <c r="G56" s="98"/>
      <c r="H56" s="98"/>
      <c r="I56" s="98"/>
      <c r="J56" s="98"/>
      <c r="K56" s="98"/>
      <c r="L56" s="98"/>
      <c r="M56" s="75"/>
      <c r="N56" s="98"/>
      <c r="O56" s="98"/>
      <c r="P56" s="98"/>
      <c r="Q56" s="75"/>
      <c r="R56" s="98"/>
      <c r="S56" s="98"/>
      <c r="T56" s="98"/>
      <c r="U56" s="75"/>
      <c r="V56" s="98"/>
      <c r="W56" s="98"/>
      <c r="X56" s="98"/>
      <c r="Y56" s="75"/>
      <c r="Z56" s="98"/>
      <c r="AA56" s="98"/>
      <c r="AB56" s="98"/>
      <c r="AC56" s="75"/>
      <c r="AD56" s="98"/>
      <c r="AE56" s="98"/>
      <c r="AF56" s="98"/>
      <c r="AG56" s="75"/>
      <c r="AH56" s="75"/>
      <c r="AI56" s="75"/>
      <c r="AJ56" s="75"/>
      <c r="AK56" s="75"/>
      <c r="AL56" s="75"/>
    </row>
    <row r="57" spans="1:38" s="73" customFormat="1" ht="12.75">
      <c r="A57" s="75"/>
      <c r="B57" s="75"/>
      <c r="C57" s="129"/>
      <c r="D57" s="98"/>
      <c r="E57" s="98"/>
      <c r="F57" s="98"/>
      <c r="G57" s="98"/>
      <c r="H57" s="98"/>
      <c r="I57" s="98"/>
      <c r="J57" s="98"/>
      <c r="K57" s="98"/>
      <c r="L57" s="98"/>
      <c r="M57" s="75"/>
      <c r="N57" s="98"/>
      <c r="O57" s="98"/>
      <c r="P57" s="98"/>
      <c r="Q57" s="75"/>
      <c r="R57" s="98"/>
      <c r="S57" s="98"/>
      <c r="T57" s="98"/>
      <c r="U57" s="75"/>
      <c r="V57" s="98"/>
      <c r="W57" s="98"/>
      <c r="X57" s="98"/>
      <c r="Y57" s="75"/>
      <c r="Z57" s="98"/>
      <c r="AA57" s="98"/>
      <c r="AB57" s="98"/>
      <c r="AC57" s="75"/>
      <c r="AD57" s="98"/>
      <c r="AE57" s="98"/>
      <c r="AF57" s="98"/>
      <c r="AG57" s="75"/>
      <c r="AH57" s="75"/>
      <c r="AI57" s="75"/>
      <c r="AJ57" s="75"/>
      <c r="AK57" s="75"/>
      <c r="AL57" s="75"/>
    </row>
    <row r="58" spans="1:38" s="73" customFormat="1" ht="12.75">
      <c r="A58" s="75"/>
      <c r="B58" s="75"/>
      <c r="C58" s="129"/>
      <c r="D58" s="98"/>
      <c r="E58" s="98"/>
      <c r="F58" s="98"/>
      <c r="G58" s="98"/>
      <c r="H58" s="98"/>
      <c r="I58" s="98"/>
      <c r="J58" s="98"/>
      <c r="K58" s="98"/>
      <c r="L58" s="98"/>
      <c r="M58" s="75"/>
      <c r="N58" s="98"/>
      <c r="O58" s="98"/>
      <c r="P58" s="98"/>
      <c r="Q58" s="75"/>
      <c r="R58" s="98"/>
      <c r="S58" s="98"/>
      <c r="T58" s="98"/>
      <c r="U58" s="75"/>
      <c r="V58" s="98"/>
      <c r="W58" s="98"/>
      <c r="X58" s="98"/>
      <c r="Y58" s="75"/>
      <c r="Z58" s="98"/>
      <c r="AA58" s="98"/>
      <c r="AB58" s="98"/>
      <c r="AC58" s="75"/>
      <c r="AD58" s="98"/>
      <c r="AE58" s="98"/>
      <c r="AF58" s="98"/>
      <c r="AG58" s="75"/>
      <c r="AH58" s="75"/>
      <c r="AI58" s="75"/>
      <c r="AJ58" s="75"/>
      <c r="AK58" s="75"/>
      <c r="AL58" s="75"/>
    </row>
    <row r="59" spans="1:38" s="73" customFormat="1" ht="12.75">
      <c r="A59" s="75"/>
      <c r="B59" s="75"/>
      <c r="C59" s="129"/>
      <c r="D59" s="98"/>
      <c r="E59" s="98"/>
      <c r="F59" s="98"/>
      <c r="G59" s="98"/>
      <c r="H59" s="98"/>
      <c r="I59" s="98"/>
      <c r="J59" s="98"/>
      <c r="K59" s="98"/>
      <c r="L59" s="98"/>
      <c r="M59" s="75"/>
      <c r="N59" s="98"/>
      <c r="O59" s="98"/>
      <c r="P59" s="98"/>
      <c r="Q59" s="75"/>
      <c r="R59" s="98"/>
      <c r="S59" s="98"/>
      <c r="T59" s="98"/>
      <c r="U59" s="75"/>
      <c r="V59" s="98"/>
      <c r="W59" s="98"/>
      <c r="X59" s="98"/>
      <c r="Y59" s="75"/>
      <c r="Z59" s="98"/>
      <c r="AA59" s="98"/>
      <c r="AB59" s="98"/>
      <c r="AC59" s="75"/>
      <c r="AD59" s="98"/>
      <c r="AE59" s="98"/>
      <c r="AF59" s="98"/>
      <c r="AG59" s="75"/>
      <c r="AH59" s="75"/>
      <c r="AI59" s="75"/>
      <c r="AJ59" s="75"/>
      <c r="AK59" s="75"/>
      <c r="AL59" s="75"/>
    </row>
    <row r="60" spans="1:38" s="73" customFormat="1" ht="12.75">
      <c r="A60" s="75"/>
      <c r="B60" s="75"/>
      <c r="C60" s="129"/>
      <c r="D60" s="98"/>
      <c r="E60" s="98"/>
      <c r="F60" s="98"/>
      <c r="G60" s="98"/>
      <c r="H60" s="98"/>
      <c r="I60" s="98"/>
      <c r="J60" s="98"/>
      <c r="K60" s="98"/>
      <c r="L60" s="98"/>
      <c r="M60" s="75"/>
      <c r="N60" s="98"/>
      <c r="O60" s="98"/>
      <c r="P60" s="98"/>
      <c r="Q60" s="75"/>
      <c r="R60" s="98"/>
      <c r="S60" s="98"/>
      <c r="T60" s="98"/>
      <c r="U60" s="75"/>
      <c r="V60" s="98"/>
      <c r="W60" s="98"/>
      <c r="X60" s="98"/>
      <c r="Y60" s="75"/>
      <c r="Z60" s="98"/>
      <c r="AA60" s="98"/>
      <c r="AB60" s="98"/>
      <c r="AC60" s="75"/>
      <c r="AD60" s="98"/>
      <c r="AE60" s="98"/>
      <c r="AF60" s="98"/>
      <c r="AG60" s="75"/>
      <c r="AH60" s="75"/>
      <c r="AI60" s="75"/>
      <c r="AJ60" s="75"/>
      <c r="AK60" s="75"/>
      <c r="AL60" s="75"/>
    </row>
    <row r="61" spans="1:38" s="73" customFormat="1" ht="12.75">
      <c r="A61" s="75"/>
      <c r="B61" s="75"/>
      <c r="C61" s="129"/>
      <c r="D61" s="98"/>
      <c r="E61" s="98"/>
      <c r="F61" s="98"/>
      <c r="G61" s="98"/>
      <c r="H61" s="98"/>
      <c r="I61" s="98"/>
      <c r="J61" s="98"/>
      <c r="K61" s="98"/>
      <c r="L61" s="98"/>
      <c r="M61" s="75"/>
      <c r="N61" s="98"/>
      <c r="O61" s="98"/>
      <c r="P61" s="98"/>
      <c r="Q61" s="75"/>
      <c r="R61" s="98"/>
      <c r="S61" s="98"/>
      <c r="T61" s="98"/>
      <c r="U61" s="75"/>
      <c r="V61" s="98"/>
      <c r="W61" s="98"/>
      <c r="X61" s="98"/>
      <c r="Y61" s="75"/>
      <c r="Z61" s="98"/>
      <c r="AA61" s="98"/>
      <c r="AB61" s="98"/>
      <c r="AC61" s="75"/>
      <c r="AD61" s="98"/>
      <c r="AE61" s="98"/>
      <c r="AF61" s="98"/>
      <c r="AG61" s="75"/>
      <c r="AH61" s="75"/>
      <c r="AI61" s="75"/>
      <c r="AJ61" s="75"/>
      <c r="AK61" s="75"/>
      <c r="AL61" s="75"/>
    </row>
    <row r="62" spans="1:38" s="73" customFormat="1" ht="12.75">
      <c r="A62" s="75"/>
      <c r="B62" s="75"/>
      <c r="C62" s="129"/>
      <c r="D62" s="98"/>
      <c r="E62" s="98"/>
      <c r="F62" s="98"/>
      <c r="G62" s="98"/>
      <c r="H62" s="98"/>
      <c r="I62" s="98"/>
      <c r="J62" s="98"/>
      <c r="K62" s="98"/>
      <c r="L62" s="98"/>
      <c r="M62" s="75"/>
      <c r="N62" s="98"/>
      <c r="O62" s="98"/>
      <c r="P62" s="98"/>
      <c r="Q62" s="75"/>
      <c r="R62" s="98"/>
      <c r="S62" s="98"/>
      <c r="T62" s="98"/>
      <c r="U62" s="75"/>
      <c r="V62" s="98"/>
      <c r="W62" s="98"/>
      <c r="X62" s="98"/>
      <c r="Y62" s="75"/>
      <c r="Z62" s="98"/>
      <c r="AA62" s="98"/>
      <c r="AB62" s="98"/>
      <c r="AC62" s="75"/>
      <c r="AD62" s="98"/>
      <c r="AE62" s="98"/>
      <c r="AF62" s="98"/>
      <c r="AG62" s="75"/>
      <c r="AH62" s="75"/>
      <c r="AI62" s="75"/>
      <c r="AJ62" s="75"/>
      <c r="AK62" s="75"/>
      <c r="AL62" s="75"/>
    </row>
    <row r="63" spans="1:38" s="73" customFormat="1" ht="12.75">
      <c r="A63" s="75"/>
      <c r="B63" s="75"/>
      <c r="C63" s="129"/>
      <c r="D63" s="98"/>
      <c r="E63" s="98"/>
      <c r="F63" s="98"/>
      <c r="G63" s="98"/>
      <c r="H63" s="98"/>
      <c r="I63" s="98"/>
      <c r="J63" s="98"/>
      <c r="K63" s="98"/>
      <c r="L63" s="98"/>
      <c r="M63" s="75"/>
      <c r="N63" s="98"/>
      <c r="O63" s="98"/>
      <c r="P63" s="98"/>
      <c r="Q63" s="75"/>
      <c r="R63" s="98"/>
      <c r="S63" s="98"/>
      <c r="T63" s="98"/>
      <c r="U63" s="75"/>
      <c r="V63" s="98"/>
      <c r="W63" s="98"/>
      <c r="X63" s="98"/>
      <c r="Y63" s="75"/>
      <c r="Z63" s="98"/>
      <c r="AA63" s="98"/>
      <c r="AB63" s="98"/>
      <c r="AC63" s="75"/>
      <c r="AD63" s="98"/>
      <c r="AE63" s="98"/>
      <c r="AF63" s="98"/>
      <c r="AG63" s="75"/>
      <c r="AH63" s="75"/>
      <c r="AI63" s="75"/>
      <c r="AJ63" s="75"/>
      <c r="AK63" s="75"/>
      <c r="AL63" s="75"/>
    </row>
    <row r="64" spans="1:38" s="73" customFormat="1" ht="12.75">
      <c r="A64" s="75"/>
      <c r="B64" s="75"/>
      <c r="C64" s="129"/>
      <c r="D64" s="98"/>
      <c r="E64" s="98"/>
      <c r="F64" s="98"/>
      <c r="G64" s="98"/>
      <c r="H64" s="98"/>
      <c r="I64" s="98"/>
      <c r="J64" s="98"/>
      <c r="K64" s="98"/>
      <c r="L64" s="98"/>
      <c r="M64" s="75"/>
      <c r="N64" s="98"/>
      <c r="O64" s="98"/>
      <c r="P64" s="98"/>
      <c r="Q64" s="75"/>
      <c r="R64" s="98"/>
      <c r="S64" s="98"/>
      <c r="T64" s="98"/>
      <c r="U64" s="75"/>
      <c r="V64" s="98"/>
      <c r="W64" s="98"/>
      <c r="X64" s="98"/>
      <c r="Y64" s="75"/>
      <c r="Z64" s="98"/>
      <c r="AA64" s="98"/>
      <c r="AB64" s="98"/>
      <c r="AC64" s="75"/>
      <c r="AD64" s="98"/>
      <c r="AE64" s="98"/>
      <c r="AF64" s="98"/>
      <c r="AG64" s="75"/>
      <c r="AH64" s="75"/>
      <c r="AI64" s="75"/>
      <c r="AJ64" s="75"/>
      <c r="AK64" s="75"/>
      <c r="AL64" s="75"/>
    </row>
    <row r="65" spans="1:38" s="73" customFormat="1" ht="12.75">
      <c r="A65" s="75"/>
      <c r="B65" s="75"/>
      <c r="C65" s="129"/>
      <c r="D65" s="98"/>
      <c r="E65" s="98"/>
      <c r="F65" s="98"/>
      <c r="G65" s="98"/>
      <c r="H65" s="98"/>
      <c r="I65" s="98"/>
      <c r="J65" s="98"/>
      <c r="K65" s="98"/>
      <c r="L65" s="98"/>
      <c r="M65" s="75"/>
      <c r="N65" s="98"/>
      <c r="O65" s="98"/>
      <c r="P65" s="98"/>
      <c r="Q65" s="75"/>
      <c r="R65" s="98"/>
      <c r="S65" s="98"/>
      <c r="T65" s="98"/>
      <c r="U65" s="75"/>
      <c r="V65" s="98"/>
      <c r="W65" s="98"/>
      <c r="X65" s="98"/>
      <c r="Y65" s="75"/>
      <c r="Z65" s="98"/>
      <c r="AA65" s="98"/>
      <c r="AB65" s="98"/>
      <c r="AC65" s="75"/>
      <c r="AD65" s="98"/>
      <c r="AE65" s="98"/>
      <c r="AF65" s="98"/>
      <c r="AG65" s="75"/>
      <c r="AH65" s="75"/>
      <c r="AI65" s="75"/>
      <c r="AJ65" s="75"/>
      <c r="AK65" s="75"/>
      <c r="AL65" s="75"/>
    </row>
    <row r="66" spans="1:38" s="73" customFormat="1" ht="12.75">
      <c r="A66" s="75"/>
      <c r="B66" s="75"/>
      <c r="C66" s="129"/>
      <c r="D66" s="98"/>
      <c r="E66" s="98"/>
      <c r="F66" s="98"/>
      <c r="G66" s="98"/>
      <c r="H66" s="98"/>
      <c r="I66" s="98"/>
      <c r="J66" s="98"/>
      <c r="K66" s="98"/>
      <c r="L66" s="98"/>
      <c r="M66" s="75"/>
      <c r="N66" s="98"/>
      <c r="O66" s="98"/>
      <c r="P66" s="98"/>
      <c r="Q66" s="75"/>
      <c r="R66" s="98"/>
      <c r="S66" s="98"/>
      <c r="T66" s="98"/>
      <c r="U66" s="75"/>
      <c r="V66" s="98"/>
      <c r="W66" s="98"/>
      <c r="X66" s="98"/>
      <c r="Y66" s="75"/>
      <c r="Z66" s="98"/>
      <c r="AA66" s="98"/>
      <c r="AB66" s="98"/>
      <c r="AC66" s="75"/>
      <c r="AD66" s="98"/>
      <c r="AE66" s="98"/>
      <c r="AF66" s="98"/>
      <c r="AG66" s="75"/>
      <c r="AH66" s="75"/>
      <c r="AI66" s="75"/>
      <c r="AJ66" s="75"/>
      <c r="AK66" s="75"/>
      <c r="AL66" s="75"/>
    </row>
    <row r="67" spans="1:38" s="73" customFormat="1" ht="12.75">
      <c r="A67" s="75"/>
      <c r="B67" s="75"/>
      <c r="C67" s="129"/>
      <c r="D67" s="98"/>
      <c r="E67" s="98"/>
      <c r="F67" s="98"/>
      <c r="G67" s="98"/>
      <c r="H67" s="98"/>
      <c r="I67" s="98"/>
      <c r="J67" s="98"/>
      <c r="K67" s="98"/>
      <c r="L67" s="98"/>
      <c r="M67" s="75"/>
      <c r="N67" s="98"/>
      <c r="O67" s="98"/>
      <c r="P67" s="98"/>
      <c r="Q67" s="75"/>
      <c r="R67" s="98"/>
      <c r="S67" s="98"/>
      <c r="T67" s="98"/>
      <c r="U67" s="75"/>
      <c r="V67" s="98"/>
      <c r="W67" s="98"/>
      <c r="X67" s="98"/>
      <c r="Y67" s="75"/>
      <c r="Z67" s="98"/>
      <c r="AA67" s="98"/>
      <c r="AB67" s="98"/>
      <c r="AC67" s="75"/>
      <c r="AD67" s="98"/>
      <c r="AE67" s="98"/>
      <c r="AF67" s="98"/>
      <c r="AG67" s="75"/>
      <c r="AH67" s="75"/>
      <c r="AI67" s="75"/>
      <c r="AJ67" s="75"/>
      <c r="AK67" s="75"/>
      <c r="AL67" s="75"/>
    </row>
    <row r="68" spans="1:38" s="73" customFormat="1" ht="12.75">
      <c r="A68" s="75"/>
      <c r="B68" s="75"/>
      <c r="C68" s="129"/>
      <c r="D68" s="98"/>
      <c r="E68" s="98"/>
      <c r="F68" s="98"/>
      <c r="G68" s="98"/>
      <c r="H68" s="98"/>
      <c r="I68" s="98"/>
      <c r="J68" s="98"/>
      <c r="K68" s="98"/>
      <c r="L68" s="98"/>
      <c r="M68" s="75"/>
      <c r="N68" s="98"/>
      <c r="O68" s="98"/>
      <c r="P68" s="98"/>
      <c r="Q68" s="75"/>
      <c r="R68" s="98"/>
      <c r="S68" s="98"/>
      <c r="T68" s="98"/>
      <c r="U68" s="75"/>
      <c r="V68" s="98"/>
      <c r="W68" s="98"/>
      <c r="X68" s="98"/>
      <c r="Y68" s="75"/>
      <c r="Z68" s="98"/>
      <c r="AA68" s="98"/>
      <c r="AB68" s="98"/>
      <c r="AC68" s="75"/>
      <c r="AD68" s="98"/>
      <c r="AE68" s="98"/>
      <c r="AF68" s="98"/>
      <c r="AG68" s="75"/>
      <c r="AH68" s="75"/>
      <c r="AI68" s="75"/>
      <c r="AJ68" s="75"/>
      <c r="AK68" s="75"/>
      <c r="AL68" s="75"/>
    </row>
    <row r="69" spans="1:38" s="73" customFormat="1" ht="12.75">
      <c r="A69" s="75"/>
      <c r="B69" s="75"/>
      <c r="C69" s="129"/>
      <c r="D69" s="98"/>
      <c r="E69" s="98"/>
      <c r="F69" s="98"/>
      <c r="G69" s="98"/>
      <c r="H69" s="98"/>
      <c r="I69" s="98"/>
      <c r="J69" s="98"/>
      <c r="K69" s="98"/>
      <c r="L69" s="98"/>
      <c r="M69" s="75"/>
      <c r="N69" s="98"/>
      <c r="O69" s="98"/>
      <c r="P69" s="98"/>
      <c r="Q69" s="75"/>
      <c r="R69" s="98"/>
      <c r="S69" s="98"/>
      <c r="T69" s="98"/>
      <c r="U69" s="75"/>
      <c r="V69" s="98"/>
      <c r="W69" s="98"/>
      <c r="X69" s="98"/>
      <c r="Y69" s="75"/>
      <c r="Z69" s="98"/>
      <c r="AA69" s="98"/>
      <c r="AB69" s="98"/>
      <c r="AC69" s="75"/>
      <c r="AD69" s="98"/>
      <c r="AE69" s="98"/>
      <c r="AF69" s="98"/>
      <c r="AG69" s="75"/>
      <c r="AH69" s="75"/>
      <c r="AI69" s="75"/>
      <c r="AJ69" s="75"/>
      <c r="AK69" s="75"/>
      <c r="AL69" s="75"/>
    </row>
    <row r="70" spans="1:38" s="73" customFormat="1" ht="12.75">
      <c r="A70" s="75"/>
      <c r="B70" s="75"/>
      <c r="C70" s="129"/>
      <c r="D70" s="98"/>
      <c r="E70" s="98"/>
      <c r="F70" s="98"/>
      <c r="G70" s="98"/>
      <c r="H70" s="98"/>
      <c r="I70" s="98"/>
      <c r="J70" s="98"/>
      <c r="K70" s="98"/>
      <c r="L70" s="98"/>
      <c r="M70" s="75"/>
      <c r="N70" s="98"/>
      <c r="O70" s="98"/>
      <c r="P70" s="98"/>
      <c r="Q70" s="75"/>
      <c r="R70" s="98"/>
      <c r="S70" s="98"/>
      <c r="T70" s="98"/>
      <c r="U70" s="75"/>
      <c r="V70" s="98"/>
      <c r="W70" s="98"/>
      <c r="X70" s="98"/>
      <c r="Y70" s="75"/>
      <c r="Z70" s="98"/>
      <c r="AA70" s="98"/>
      <c r="AB70" s="98"/>
      <c r="AC70" s="75"/>
      <c r="AD70" s="98"/>
      <c r="AE70" s="98"/>
      <c r="AF70" s="98"/>
      <c r="AG70" s="75"/>
      <c r="AH70" s="75"/>
      <c r="AI70" s="75"/>
      <c r="AJ70" s="75"/>
      <c r="AK70" s="75"/>
      <c r="AL70" s="75"/>
    </row>
    <row r="71" spans="1:38" s="73" customFormat="1" ht="12.75">
      <c r="A71" s="75"/>
      <c r="B71" s="75"/>
      <c r="C71" s="129"/>
      <c r="D71" s="98"/>
      <c r="E71" s="98"/>
      <c r="F71" s="98"/>
      <c r="G71" s="98"/>
      <c r="H71" s="98"/>
      <c r="I71" s="98"/>
      <c r="J71" s="98"/>
      <c r="K71" s="98"/>
      <c r="L71" s="98"/>
      <c r="M71" s="75"/>
      <c r="N71" s="98"/>
      <c r="O71" s="98"/>
      <c r="P71" s="98"/>
      <c r="Q71" s="75"/>
      <c r="R71" s="98"/>
      <c r="S71" s="98"/>
      <c r="T71" s="98"/>
      <c r="U71" s="75"/>
      <c r="V71" s="98"/>
      <c r="W71" s="98"/>
      <c r="X71" s="98"/>
      <c r="Y71" s="75"/>
      <c r="Z71" s="98"/>
      <c r="AA71" s="98"/>
      <c r="AB71" s="98"/>
      <c r="AC71" s="75"/>
      <c r="AD71" s="98"/>
      <c r="AE71" s="98"/>
      <c r="AF71" s="98"/>
      <c r="AG71" s="75"/>
      <c r="AH71" s="75"/>
      <c r="AI71" s="75"/>
      <c r="AJ71" s="75"/>
      <c r="AK71" s="75"/>
      <c r="AL71" s="75"/>
    </row>
    <row r="72" spans="1:38" s="73" customFormat="1" ht="12.75">
      <c r="A72" s="75"/>
      <c r="B72" s="75"/>
      <c r="C72" s="129"/>
      <c r="D72" s="98"/>
      <c r="E72" s="98"/>
      <c r="F72" s="98"/>
      <c r="G72" s="98"/>
      <c r="H72" s="98"/>
      <c r="I72" s="98"/>
      <c r="J72" s="98"/>
      <c r="K72" s="98"/>
      <c r="L72" s="98"/>
      <c r="M72" s="75"/>
      <c r="N72" s="98"/>
      <c r="O72" s="98"/>
      <c r="P72" s="98"/>
      <c r="Q72" s="75"/>
      <c r="R72" s="98"/>
      <c r="S72" s="98"/>
      <c r="T72" s="98"/>
      <c r="U72" s="75"/>
      <c r="V72" s="98"/>
      <c r="W72" s="98"/>
      <c r="X72" s="98"/>
      <c r="Y72" s="75"/>
      <c r="Z72" s="98"/>
      <c r="AA72" s="98"/>
      <c r="AB72" s="98"/>
      <c r="AC72" s="75"/>
      <c r="AD72" s="98"/>
      <c r="AE72" s="98"/>
      <c r="AF72" s="98"/>
      <c r="AG72" s="75"/>
      <c r="AH72" s="75"/>
      <c r="AI72" s="75"/>
      <c r="AJ72" s="75"/>
      <c r="AK72" s="75"/>
      <c r="AL72" s="75"/>
    </row>
    <row r="73" spans="1:38" s="73" customFormat="1" ht="12.75">
      <c r="A73" s="75"/>
      <c r="B73" s="75"/>
      <c r="C73" s="129"/>
      <c r="D73" s="98"/>
      <c r="E73" s="98"/>
      <c r="F73" s="98"/>
      <c r="G73" s="98"/>
      <c r="H73" s="98"/>
      <c r="I73" s="98"/>
      <c r="J73" s="98"/>
      <c r="K73" s="98"/>
      <c r="L73" s="98"/>
      <c r="M73" s="75"/>
      <c r="N73" s="98"/>
      <c r="O73" s="98"/>
      <c r="P73" s="98"/>
      <c r="Q73" s="75"/>
      <c r="R73" s="98"/>
      <c r="S73" s="98"/>
      <c r="T73" s="98"/>
      <c r="U73" s="75"/>
      <c r="V73" s="98"/>
      <c r="W73" s="98"/>
      <c r="X73" s="98"/>
      <c r="Y73" s="75"/>
      <c r="Z73" s="98"/>
      <c r="AA73" s="98"/>
      <c r="AB73" s="98"/>
      <c r="AC73" s="75"/>
      <c r="AD73" s="98"/>
      <c r="AE73" s="98"/>
      <c r="AF73" s="98"/>
      <c r="AG73" s="75"/>
      <c r="AH73" s="75"/>
      <c r="AI73" s="75"/>
      <c r="AJ73" s="75"/>
      <c r="AK73" s="75"/>
      <c r="AL73" s="75"/>
    </row>
    <row r="74" spans="1:38" s="73" customFormat="1" ht="12.75">
      <c r="A74" s="75"/>
      <c r="B74" s="75"/>
      <c r="C74" s="129"/>
      <c r="D74" s="98"/>
      <c r="E74" s="98"/>
      <c r="F74" s="98"/>
      <c r="G74" s="98"/>
      <c r="H74" s="98"/>
      <c r="I74" s="98"/>
      <c r="J74" s="98"/>
      <c r="K74" s="98"/>
      <c r="L74" s="98"/>
      <c r="M74" s="75"/>
      <c r="N74" s="98"/>
      <c r="O74" s="98"/>
      <c r="P74" s="98"/>
      <c r="Q74" s="75"/>
      <c r="R74" s="98"/>
      <c r="S74" s="98"/>
      <c r="T74" s="98"/>
      <c r="U74" s="75"/>
      <c r="V74" s="98"/>
      <c r="W74" s="98"/>
      <c r="X74" s="98"/>
      <c r="Y74" s="75"/>
      <c r="Z74" s="98"/>
      <c r="AA74" s="98"/>
      <c r="AB74" s="98"/>
      <c r="AC74" s="75"/>
      <c r="AD74" s="98"/>
      <c r="AE74" s="98"/>
      <c r="AF74" s="98"/>
      <c r="AG74" s="75"/>
      <c r="AH74" s="75"/>
      <c r="AI74" s="75"/>
      <c r="AJ74" s="75"/>
      <c r="AK74" s="75"/>
      <c r="AL74" s="75"/>
    </row>
    <row r="75" spans="1:38" s="73" customFormat="1" ht="12.75">
      <c r="A75" s="75"/>
      <c r="B75" s="75"/>
      <c r="C75" s="129"/>
      <c r="D75" s="98"/>
      <c r="E75" s="98"/>
      <c r="F75" s="98"/>
      <c r="G75" s="98"/>
      <c r="H75" s="98"/>
      <c r="I75" s="98"/>
      <c r="J75" s="98"/>
      <c r="K75" s="98"/>
      <c r="L75" s="98"/>
      <c r="M75" s="75"/>
      <c r="N75" s="98"/>
      <c r="O75" s="98"/>
      <c r="P75" s="98"/>
      <c r="Q75" s="75"/>
      <c r="R75" s="98"/>
      <c r="S75" s="98"/>
      <c r="T75" s="98"/>
      <c r="U75" s="75"/>
      <c r="V75" s="98"/>
      <c r="W75" s="98"/>
      <c r="X75" s="98"/>
      <c r="Y75" s="75"/>
      <c r="Z75" s="98"/>
      <c r="AA75" s="98"/>
      <c r="AB75" s="98"/>
      <c r="AC75" s="75"/>
      <c r="AD75" s="98"/>
      <c r="AE75" s="98"/>
      <c r="AF75" s="98"/>
      <c r="AG75" s="75"/>
      <c r="AH75" s="75"/>
      <c r="AI75" s="75"/>
      <c r="AJ75" s="75"/>
      <c r="AK75" s="75"/>
      <c r="AL75" s="75"/>
    </row>
    <row r="76" spans="1:38" s="73" customFormat="1" ht="12.75">
      <c r="A76" s="75"/>
      <c r="B76" s="75"/>
      <c r="C76" s="129"/>
      <c r="D76" s="98"/>
      <c r="E76" s="98"/>
      <c r="F76" s="98"/>
      <c r="G76" s="98"/>
      <c r="H76" s="98"/>
      <c r="I76" s="98"/>
      <c r="J76" s="98"/>
      <c r="K76" s="98"/>
      <c r="L76" s="98"/>
      <c r="M76" s="75"/>
      <c r="N76" s="98"/>
      <c r="O76" s="98"/>
      <c r="P76" s="98"/>
      <c r="Q76" s="75"/>
      <c r="R76" s="98"/>
      <c r="S76" s="98"/>
      <c r="T76" s="98"/>
      <c r="U76" s="75"/>
      <c r="V76" s="98"/>
      <c r="W76" s="98"/>
      <c r="X76" s="98"/>
      <c r="Y76" s="75"/>
      <c r="Z76" s="98"/>
      <c r="AA76" s="98"/>
      <c r="AB76" s="98"/>
      <c r="AC76" s="75"/>
      <c r="AD76" s="98"/>
      <c r="AE76" s="98"/>
      <c r="AF76" s="98"/>
      <c r="AG76" s="75"/>
      <c r="AH76" s="75"/>
      <c r="AI76" s="75"/>
      <c r="AJ76" s="75"/>
      <c r="AK76" s="75"/>
      <c r="AL76" s="75"/>
    </row>
    <row r="77" spans="1:38" s="73" customFormat="1" ht="12.75">
      <c r="A77" s="75"/>
      <c r="B77" s="75"/>
      <c r="C77" s="129"/>
      <c r="D77" s="98"/>
      <c r="E77" s="98"/>
      <c r="F77" s="98"/>
      <c r="G77" s="98"/>
      <c r="H77" s="98"/>
      <c r="I77" s="98"/>
      <c r="J77" s="98"/>
      <c r="K77" s="98"/>
      <c r="L77" s="98"/>
      <c r="M77" s="75"/>
      <c r="N77" s="98"/>
      <c r="O77" s="98"/>
      <c r="P77" s="98"/>
      <c r="Q77" s="75"/>
      <c r="R77" s="98"/>
      <c r="S77" s="98"/>
      <c r="T77" s="98"/>
      <c r="U77" s="75"/>
      <c r="V77" s="98"/>
      <c r="W77" s="98"/>
      <c r="X77" s="98"/>
      <c r="Y77" s="75"/>
      <c r="Z77" s="98"/>
      <c r="AA77" s="98"/>
      <c r="AB77" s="98"/>
      <c r="AC77" s="75"/>
      <c r="AD77" s="98"/>
      <c r="AE77" s="98"/>
      <c r="AF77" s="98"/>
      <c r="AG77" s="75"/>
      <c r="AH77" s="75"/>
      <c r="AI77" s="75"/>
      <c r="AJ77" s="75"/>
      <c r="AK77" s="75"/>
      <c r="AL77" s="75"/>
    </row>
    <row r="78" spans="1:38" s="73" customFormat="1" ht="12.75">
      <c r="A78" s="75"/>
      <c r="B78" s="75"/>
      <c r="C78" s="129"/>
      <c r="D78" s="98"/>
      <c r="E78" s="98"/>
      <c r="F78" s="98"/>
      <c r="G78" s="98"/>
      <c r="H78" s="98"/>
      <c r="I78" s="98"/>
      <c r="J78" s="98"/>
      <c r="K78" s="98"/>
      <c r="L78" s="98"/>
      <c r="M78" s="75"/>
      <c r="N78" s="98"/>
      <c r="O78" s="98"/>
      <c r="P78" s="98"/>
      <c r="Q78" s="75"/>
      <c r="R78" s="98"/>
      <c r="S78" s="98"/>
      <c r="T78" s="98"/>
      <c r="U78" s="75"/>
      <c r="V78" s="98"/>
      <c r="W78" s="98"/>
      <c r="X78" s="98"/>
      <c r="Y78" s="75"/>
      <c r="Z78" s="98"/>
      <c r="AA78" s="98"/>
      <c r="AB78" s="98"/>
      <c r="AC78" s="75"/>
      <c r="AD78" s="98"/>
      <c r="AE78" s="98"/>
      <c r="AF78" s="98"/>
      <c r="AG78" s="75"/>
      <c r="AH78" s="75"/>
      <c r="AI78" s="75"/>
      <c r="AJ78" s="75"/>
      <c r="AK78" s="75"/>
      <c r="AL78" s="75"/>
    </row>
    <row r="79" spans="1:38" s="73" customFormat="1" ht="12.75">
      <c r="A79" s="75"/>
      <c r="B79" s="75"/>
      <c r="C79" s="129"/>
      <c r="D79" s="98"/>
      <c r="E79" s="98"/>
      <c r="F79" s="98"/>
      <c r="G79" s="98"/>
      <c r="H79" s="98"/>
      <c r="I79" s="98"/>
      <c r="J79" s="98"/>
      <c r="K79" s="98"/>
      <c r="L79" s="98"/>
      <c r="M79" s="75"/>
      <c r="N79" s="98"/>
      <c r="O79" s="98"/>
      <c r="P79" s="98"/>
      <c r="Q79" s="75"/>
      <c r="R79" s="98"/>
      <c r="S79" s="98"/>
      <c r="T79" s="98"/>
      <c r="U79" s="75"/>
      <c r="V79" s="98"/>
      <c r="W79" s="98"/>
      <c r="X79" s="98"/>
      <c r="Y79" s="75"/>
      <c r="Z79" s="98"/>
      <c r="AA79" s="98"/>
      <c r="AB79" s="98"/>
      <c r="AC79" s="75"/>
      <c r="AD79" s="98"/>
      <c r="AE79" s="98"/>
      <c r="AF79" s="98"/>
      <c r="AG79" s="75"/>
      <c r="AH79" s="75"/>
      <c r="AI79" s="75"/>
      <c r="AJ79" s="75"/>
      <c r="AK79" s="75"/>
      <c r="AL79" s="75"/>
    </row>
    <row r="80" spans="1:38" s="73" customFormat="1" ht="12.75">
      <c r="A80" s="75"/>
      <c r="B80" s="75"/>
      <c r="C80" s="129"/>
      <c r="D80" s="98"/>
      <c r="E80" s="98"/>
      <c r="F80" s="98"/>
      <c r="G80" s="98"/>
      <c r="H80" s="98"/>
      <c r="I80" s="98"/>
      <c r="J80" s="98"/>
      <c r="K80" s="98"/>
      <c r="L80" s="98"/>
      <c r="M80" s="75"/>
      <c r="N80" s="98"/>
      <c r="O80" s="98"/>
      <c r="P80" s="98"/>
      <c r="Q80" s="75"/>
      <c r="R80" s="98"/>
      <c r="S80" s="98"/>
      <c r="T80" s="98"/>
      <c r="U80" s="75"/>
      <c r="V80" s="98"/>
      <c r="W80" s="98"/>
      <c r="X80" s="98"/>
      <c r="Y80" s="75"/>
      <c r="Z80" s="98"/>
      <c r="AA80" s="98"/>
      <c r="AB80" s="98"/>
      <c r="AC80" s="75"/>
      <c r="AD80" s="98"/>
      <c r="AE80" s="98"/>
      <c r="AF80" s="98"/>
      <c r="AG80" s="75"/>
      <c r="AH80" s="75"/>
      <c r="AI80" s="75"/>
      <c r="AJ80" s="75"/>
      <c r="AK80" s="75"/>
      <c r="AL80" s="75"/>
    </row>
    <row r="81" spans="1:38" s="73" customFormat="1" ht="12.75">
      <c r="A81" s="75"/>
      <c r="B81" s="75"/>
      <c r="C81" s="129"/>
      <c r="D81" s="98"/>
      <c r="E81" s="98"/>
      <c r="F81" s="98"/>
      <c r="G81" s="98"/>
      <c r="H81" s="98"/>
      <c r="I81" s="98"/>
      <c r="J81" s="98"/>
      <c r="K81" s="98"/>
      <c r="L81" s="98"/>
      <c r="M81" s="75"/>
      <c r="N81" s="98"/>
      <c r="O81" s="98"/>
      <c r="P81" s="98"/>
      <c r="Q81" s="75"/>
      <c r="R81" s="98"/>
      <c r="S81" s="98"/>
      <c r="T81" s="98"/>
      <c r="U81" s="75"/>
      <c r="V81" s="98"/>
      <c r="W81" s="98"/>
      <c r="X81" s="98"/>
      <c r="Y81" s="75"/>
      <c r="Z81" s="98"/>
      <c r="AA81" s="98"/>
      <c r="AB81" s="98"/>
      <c r="AC81" s="75"/>
      <c r="AD81" s="98"/>
      <c r="AE81" s="98"/>
      <c r="AF81" s="98"/>
      <c r="AG81" s="75"/>
      <c r="AH81" s="75"/>
      <c r="AI81" s="75"/>
      <c r="AJ81" s="75"/>
      <c r="AK81" s="75"/>
      <c r="AL81" s="75"/>
    </row>
    <row r="82" spans="1:38" s="73" customFormat="1" ht="12.75">
      <c r="A82" s="75"/>
      <c r="B82" s="75"/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spans="1:38" s="73" customFormat="1" ht="12.75">
      <c r="A83" s="75"/>
      <c r="B83" s="75"/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</row>
    <row r="84" spans="1:38" s="73" customFormat="1" ht="12.75">
      <c r="A84" s="75"/>
      <c r="B84" s="75"/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</row>
    <row r="85" s="73" customFormat="1" ht="12.75">
      <c r="C85" s="134"/>
    </row>
    <row r="86" s="73" customFormat="1" ht="12.75">
      <c r="C86" s="134"/>
    </row>
    <row r="87" s="73" customFormat="1" ht="12.75">
      <c r="C87" s="134"/>
    </row>
    <row r="88" s="73" customFormat="1" ht="12.75">
      <c r="C88" s="134"/>
    </row>
    <row r="89" s="73" customFormat="1" ht="12.75">
      <c r="C89" s="134"/>
    </row>
    <row r="90" s="73" customFormat="1" ht="12.75">
      <c r="C90" s="134"/>
    </row>
    <row r="91" s="73" customFormat="1" ht="12.75">
      <c r="C91" s="134"/>
    </row>
    <row r="92" s="73" customFormat="1" ht="12.75">
      <c r="C92" s="134"/>
    </row>
    <row r="93" s="73" customFormat="1" ht="12.75">
      <c r="C93" s="134"/>
    </row>
    <row r="94" s="73" customFormat="1" ht="12.75">
      <c r="C94" s="134"/>
    </row>
    <row r="95" s="73" customFormat="1" ht="12.75">
      <c r="C95" s="134"/>
    </row>
    <row r="96" s="73" customFormat="1" ht="12.75">
      <c r="C96" s="134"/>
    </row>
    <row r="97" s="73" customFormat="1" ht="12.75">
      <c r="C97" s="134"/>
    </row>
    <row r="98" s="73" customFormat="1" ht="12.75">
      <c r="C98" s="134"/>
    </row>
    <row r="99" s="73" customFormat="1" ht="12.75">
      <c r="C99" s="134"/>
    </row>
    <row r="100" s="73" customFormat="1" ht="12.75">
      <c r="C100" s="134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4" width="7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1</v>
      </c>
      <c r="E4" s="119"/>
      <c r="F4" s="119"/>
      <c r="G4" s="119" t="s">
        <v>2</v>
      </c>
      <c r="H4" s="119"/>
      <c r="I4" s="119"/>
      <c r="J4" s="120" t="s">
        <v>3</v>
      </c>
      <c r="K4" s="121"/>
      <c r="L4" s="121"/>
      <c r="M4" s="122"/>
      <c r="N4" s="120" t="s">
        <v>4</v>
      </c>
      <c r="O4" s="123"/>
      <c r="P4" s="123"/>
      <c r="Q4" s="124"/>
      <c r="R4" s="120" t="s">
        <v>5</v>
      </c>
      <c r="S4" s="123"/>
      <c r="T4" s="123"/>
      <c r="U4" s="124"/>
      <c r="V4" s="120" t="s">
        <v>6</v>
      </c>
      <c r="W4" s="125"/>
      <c r="X4" s="125"/>
      <c r="Y4" s="126"/>
      <c r="Z4" s="120" t="s">
        <v>7</v>
      </c>
      <c r="AA4" s="121"/>
      <c r="AB4" s="121"/>
      <c r="AC4" s="122"/>
      <c r="AD4" s="120" t="s">
        <v>8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64.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31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59" t="s">
        <v>447</v>
      </c>
      <c r="C9" s="131" t="s">
        <v>448</v>
      </c>
      <c r="D9" s="76">
        <v>222471202</v>
      </c>
      <c r="E9" s="77">
        <v>0</v>
      </c>
      <c r="F9" s="78">
        <f>$D9+$E9</f>
        <v>222471202</v>
      </c>
      <c r="G9" s="76">
        <v>228858160</v>
      </c>
      <c r="H9" s="77">
        <v>0</v>
      </c>
      <c r="I9" s="79">
        <f>$G9+$H9</f>
        <v>228858160</v>
      </c>
      <c r="J9" s="76">
        <v>10733672</v>
      </c>
      <c r="K9" s="77">
        <v>0</v>
      </c>
      <c r="L9" s="77">
        <f>$J9+$K9</f>
        <v>10733672</v>
      </c>
      <c r="M9" s="40">
        <f>IF($F9=0,0,$L9/$F9)</f>
        <v>0.04824746710362989</v>
      </c>
      <c r="N9" s="104">
        <v>58957206</v>
      </c>
      <c r="O9" s="105">
        <v>0</v>
      </c>
      <c r="P9" s="106">
        <f>$N9+$O9</f>
        <v>58957206</v>
      </c>
      <c r="Q9" s="40">
        <f>IF($F9=0,0,$P9/$F9)</f>
        <v>0.2650105068430385</v>
      </c>
      <c r="R9" s="104">
        <v>58503084</v>
      </c>
      <c r="S9" s="106">
        <v>0</v>
      </c>
      <c r="T9" s="106">
        <f>$R9+$S9</f>
        <v>58503084</v>
      </c>
      <c r="U9" s="40">
        <f>IF($I9=0,0,$T9/$I9)</f>
        <v>0.25563031704877814</v>
      </c>
      <c r="V9" s="104">
        <v>48462693</v>
      </c>
      <c r="W9" s="106">
        <v>0</v>
      </c>
      <c r="X9" s="106">
        <f>$V9+$W9</f>
        <v>48462693</v>
      </c>
      <c r="Y9" s="40">
        <f>IF($I9=0,0,$X9/$I9)</f>
        <v>0.21175864124748708</v>
      </c>
      <c r="Z9" s="76">
        <f>$J9+$N9+$R9+$V9</f>
        <v>176656655</v>
      </c>
      <c r="AA9" s="77">
        <f>$K9+$O9+$S9+$W9</f>
        <v>0</v>
      </c>
      <c r="AB9" s="77">
        <f>$Z9+$AA9</f>
        <v>176656655</v>
      </c>
      <c r="AC9" s="40">
        <f>IF($I9=0,0,$AB9/$I9)</f>
        <v>0.7719045499622998</v>
      </c>
      <c r="AD9" s="76">
        <v>72154702</v>
      </c>
      <c r="AE9" s="77">
        <v>0</v>
      </c>
      <c r="AF9" s="77">
        <f>$AD9+$AE9</f>
        <v>72154702</v>
      </c>
      <c r="AG9" s="40">
        <f>IF($AJ9=0,0,$AK9/$AJ9)</f>
        <v>2.9982196841818656</v>
      </c>
      <c r="AH9" s="40">
        <f>IF($AF9=0,0,(($X9/$AF9)-1))</f>
        <v>-0.32835017460123384</v>
      </c>
      <c r="AI9" s="12">
        <v>222471202</v>
      </c>
      <c r="AJ9" s="12">
        <v>222471202</v>
      </c>
      <c r="AK9" s="12">
        <v>667017537</v>
      </c>
      <c r="AL9" s="12"/>
    </row>
    <row r="10" spans="1:38" s="13" customFormat="1" ht="12.75">
      <c r="A10" s="29" t="s">
        <v>97</v>
      </c>
      <c r="B10" s="59" t="s">
        <v>449</v>
      </c>
      <c r="C10" s="131" t="s">
        <v>450</v>
      </c>
      <c r="D10" s="76">
        <v>383547482</v>
      </c>
      <c r="E10" s="77">
        <v>0</v>
      </c>
      <c r="F10" s="79">
        <f aca="true" t="shared" si="0" ref="F10:F33">$D10+$E10</f>
        <v>383547482</v>
      </c>
      <c r="G10" s="76">
        <v>383547482</v>
      </c>
      <c r="H10" s="77">
        <v>0</v>
      </c>
      <c r="I10" s="79">
        <f aca="true" t="shared" si="1" ref="I10:I33">$G10+$H10</f>
        <v>383547482</v>
      </c>
      <c r="J10" s="76">
        <v>107343391</v>
      </c>
      <c r="K10" s="77">
        <v>735805</v>
      </c>
      <c r="L10" s="77">
        <f aca="true" t="shared" si="2" ref="L10:L33">$J10+$K10</f>
        <v>108079196</v>
      </c>
      <c r="M10" s="40">
        <f aca="true" t="shared" si="3" ref="M10:M33">IF($F10=0,0,$L10/$F10)</f>
        <v>0.281788308024924</v>
      </c>
      <c r="N10" s="104">
        <v>78200587</v>
      </c>
      <c r="O10" s="105">
        <v>63442301</v>
      </c>
      <c r="P10" s="106">
        <f aca="true" t="shared" si="4" ref="P10:P33">$N10+$O10</f>
        <v>141642888</v>
      </c>
      <c r="Q10" s="40">
        <f aca="true" t="shared" si="5" ref="Q10:Q33">IF($F10=0,0,$P10/$F10)</f>
        <v>0.3692968788672689</v>
      </c>
      <c r="R10" s="104">
        <v>82315584</v>
      </c>
      <c r="S10" s="106">
        <v>0</v>
      </c>
      <c r="T10" s="106">
        <f aca="true" t="shared" si="6" ref="T10:T33">$R10+$S10</f>
        <v>82315584</v>
      </c>
      <c r="U10" s="40">
        <f aca="true" t="shared" si="7" ref="U10:U33">IF($I10=0,0,$T10/$I10)</f>
        <v>0.21461641090893668</v>
      </c>
      <c r="V10" s="104">
        <v>65094415</v>
      </c>
      <c r="W10" s="106">
        <v>0</v>
      </c>
      <c r="X10" s="106">
        <f aca="true" t="shared" si="8" ref="X10:X33">$V10+$W10</f>
        <v>65094415</v>
      </c>
      <c r="Y10" s="40">
        <f aca="true" t="shared" si="9" ref="Y10:Y33">IF($I10=0,0,$X10/$I10)</f>
        <v>0.1697167053752161</v>
      </c>
      <c r="Z10" s="76">
        <f aca="true" t="shared" si="10" ref="Z10:Z33">$J10+$N10+$R10+$V10</f>
        <v>332953977</v>
      </c>
      <c r="AA10" s="77">
        <f aca="true" t="shared" si="11" ref="AA10:AA33">$K10+$O10+$S10+$W10</f>
        <v>64178106</v>
      </c>
      <c r="AB10" s="77">
        <f aca="true" t="shared" si="12" ref="AB10:AB33">$Z10+$AA10</f>
        <v>397132083</v>
      </c>
      <c r="AC10" s="40">
        <f aca="true" t="shared" si="13" ref="AC10:AC33">IF($I10=0,0,$AB10/$I10)</f>
        <v>1.0354183031763458</v>
      </c>
      <c r="AD10" s="76">
        <v>55201741</v>
      </c>
      <c r="AE10" s="77">
        <v>27691989</v>
      </c>
      <c r="AF10" s="77">
        <f aca="true" t="shared" si="14" ref="AF10:AF33">$AD10+$AE10</f>
        <v>82893730</v>
      </c>
      <c r="AG10" s="40">
        <f aca="true" t="shared" si="15" ref="AG10:AG33">IF($AJ10=0,0,$AK10/$AJ10)</f>
        <v>1.1555874508591975</v>
      </c>
      <c r="AH10" s="40">
        <f aca="true" t="shared" si="16" ref="AH10:AH33">IF($AF10=0,0,(($X10/$AF10)-1))</f>
        <v>-0.21472450328872883</v>
      </c>
      <c r="AI10" s="12">
        <v>395436669</v>
      </c>
      <c r="AJ10" s="12">
        <v>313933365</v>
      </c>
      <c r="AK10" s="12">
        <v>362777457</v>
      </c>
      <c r="AL10" s="12"/>
    </row>
    <row r="11" spans="1:38" s="13" customFormat="1" ht="12.75">
      <c r="A11" s="29" t="s">
        <v>97</v>
      </c>
      <c r="B11" s="59" t="s">
        <v>451</v>
      </c>
      <c r="C11" s="131" t="s">
        <v>452</v>
      </c>
      <c r="D11" s="76">
        <v>304123756</v>
      </c>
      <c r="E11" s="77">
        <v>71703000</v>
      </c>
      <c r="F11" s="78">
        <f t="shared" si="0"/>
        <v>375826756</v>
      </c>
      <c r="G11" s="76">
        <v>259728716</v>
      </c>
      <c r="H11" s="77">
        <v>75942754</v>
      </c>
      <c r="I11" s="79">
        <f t="shared" si="1"/>
        <v>335671470</v>
      </c>
      <c r="J11" s="76">
        <v>69585748</v>
      </c>
      <c r="K11" s="77">
        <v>3538853</v>
      </c>
      <c r="L11" s="77">
        <f t="shared" si="2"/>
        <v>73124601</v>
      </c>
      <c r="M11" s="40">
        <f t="shared" si="3"/>
        <v>0.194569970957576</v>
      </c>
      <c r="N11" s="104">
        <v>58279565</v>
      </c>
      <c r="O11" s="105">
        <v>5861312</v>
      </c>
      <c r="P11" s="106">
        <f t="shared" si="4"/>
        <v>64140877</v>
      </c>
      <c r="Q11" s="40">
        <f t="shared" si="5"/>
        <v>0.17066607413124146</v>
      </c>
      <c r="R11" s="104">
        <v>54864844</v>
      </c>
      <c r="S11" s="106">
        <v>3526941</v>
      </c>
      <c r="T11" s="106">
        <f t="shared" si="6"/>
        <v>58391785</v>
      </c>
      <c r="U11" s="40">
        <f t="shared" si="7"/>
        <v>0.1739551621709167</v>
      </c>
      <c r="V11" s="104">
        <v>20539615</v>
      </c>
      <c r="W11" s="106">
        <v>8888681</v>
      </c>
      <c r="X11" s="106">
        <f t="shared" si="8"/>
        <v>29428296</v>
      </c>
      <c r="Y11" s="40">
        <f t="shared" si="9"/>
        <v>0.08766993513032252</v>
      </c>
      <c r="Z11" s="76">
        <f t="shared" si="10"/>
        <v>203269772</v>
      </c>
      <c r="AA11" s="77">
        <f t="shared" si="11"/>
        <v>21815787</v>
      </c>
      <c r="AB11" s="77">
        <f t="shared" si="12"/>
        <v>225085559</v>
      </c>
      <c r="AC11" s="40">
        <f t="shared" si="13"/>
        <v>0.6705531423328888</v>
      </c>
      <c r="AD11" s="76">
        <v>25576935</v>
      </c>
      <c r="AE11" s="77">
        <v>0</v>
      </c>
      <c r="AF11" s="77">
        <f t="shared" si="14"/>
        <v>25576935</v>
      </c>
      <c r="AG11" s="40">
        <f t="shared" si="15"/>
        <v>0.890683633350686</v>
      </c>
      <c r="AH11" s="40">
        <f t="shared" si="16"/>
        <v>0.15057945762461378</v>
      </c>
      <c r="AI11" s="12">
        <v>207260456</v>
      </c>
      <c r="AJ11" s="12">
        <v>207260456</v>
      </c>
      <c r="AK11" s="12">
        <v>184603496</v>
      </c>
      <c r="AL11" s="12"/>
    </row>
    <row r="12" spans="1:38" s="13" customFormat="1" ht="12.75">
      <c r="A12" s="29" t="s">
        <v>97</v>
      </c>
      <c r="B12" s="59" t="s">
        <v>453</v>
      </c>
      <c r="C12" s="131" t="s">
        <v>454</v>
      </c>
      <c r="D12" s="76">
        <v>0</v>
      </c>
      <c r="E12" s="77">
        <v>0</v>
      </c>
      <c r="F12" s="78">
        <f t="shared" si="0"/>
        <v>0</v>
      </c>
      <c r="G12" s="76">
        <v>0</v>
      </c>
      <c r="H12" s="77">
        <v>0</v>
      </c>
      <c r="I12" s="79">
        <f t="shared" si="1"/>
        <v>0</v>
      </c>
      <c r="J12" s="76">
        <v>50486031</v>
      </c>
      <c r="K12" s="77">
        <v>4615378</v>
      </c>
      <c r="L12" s="77">
        <f t="shared" si="2"/>
        <v>55101409</v>
      </c>
      <c r="M12" s="40">
        <f t="shared" si="3"/>
        <v>0</v>
      </c>
      <c r="N12" s="104">
        <v>22039649</v>
      </c>
      <c r="O12" s="105">
        <v>0</v>
      </c>
      <c r="P12" s="106">
        <f t="shared" si="4"/>
        <v>22039649</v>
      </c>
      <c r="Q12" s="40">
        <f t="shared" si="5"/>
        <v>0</v>
      </c>
      <c r="R12" s="104">
        <v>28562614</v>
      </c>
      <c r="S12" s="106">
        <v>0</v>
      </c>
      <c r="T12" s="106">
        <f t="shared" si="6"/>
        <v>28562614</v>
      </c>
      <c r="U12" s="40">
        <f t="shared" si="7"/>
        <v>0</v>
      </c>
      <c r="V12" s="104">
        <v>0</v>
      </c>
      <c r="W12" s="106">
        <v>0</v>
      </c>
      <c r="X12" s="106">
        <f t="shared" si="8"/>
        <v>0</v>
      </c>
      <c r="Y12" s="40">
        <f t="shared" si="9"/>
        <v>0</v>
      </c>
      <c r="Z12" s="76">
        <f t="shared" si="10"/>
        <v>101088294</v>
      </c>
      <c r="AA12" s="77">
        <f t="shared" si="11"/>
        <v>4615378</v>
      </c>
      <c r="AB12" s="77">
        <f t="shared" si="12"/>
        <v>105703672</v>
      </c>
      <c r="AC12" s="40">
        <f t="shared" si="13"/>
        <v>0</v>
      </c>
      <c r="AD12" s="76">
        <v>17365499</v>
      </c>
      <c r="AE12" s="77">
        <v>3173810</v>
      </c>
      <c r="AF12" s="77">
        <f t="shared" si="14"/>
        <v>20539309</v>
      </c>
      <c r="AG12" s="40">
        <f t="shared" si="15"/>
        <v>1.4895684600019647</v>
      </c>
      <c r="AH12" s="40">
        <f t="shared" si="16"/>
        <v>-1</v>
      </c>
      <c r="AI12" s="12">
        <v>152695000</v>
      </c>
      <c r="AJ12" s="12">
        <v>152695000</v>
      </c>
      <c r="AK12" s="12">
        <v>227449656</v>
      </c>
      <c r="AL12" s="12"/>
    </row>
    <row r="13" spans="1:38" s="13" customFormat="1" ht="12.75">
      <c r="A13" s="29" t="s">
        <v>97</v>
      </c>
      <c r="B13" s="59" t="s">
        <v>455</v>
      </c>
      <c r="C13" s="131" t="s">
        <v>456</v>
      </c>
      <c r="D13" s="76">
        <v>378440766</v>
      </c>
      <c r="E13" s="77">
        <v>44065555</v>
      </c>
      <c r="F13" s="78">
        <f t="shared" si="0"/>
        <v>422506321</v>
      </c>
      <c r="G13" s="76">
        <v>361209454</v>
      </c>
      <c r="H13" s="77">
        <v>75747497</v>
      </c>
      <c r="I13" s="79">
        <f t="shared" si="1"/>
        <v>436956951</v>
      </c>
      <c r="J13" s="76">
        <v>95046761</v>
      </c>
      <c r="K13" s="77">
        <v>17993361</v>
      </c>
      <c r="L13" s="77">
        <f t="shared" si="2"/>
        <v>113040122</v>
      </c>
      <c r="M13" s="40">
        <f t="shared" si="3"/>
        <v>0.2675465818652214</v>
      </c>
      <c r="N13" s="104">
        <v>68934028</v>
      </c>
      <c r="O13" s="105">
        <v>2940866</v>
      </c>
      <c r="P13" s="106">
        <f t="shared" si="4"/>
        <v>71874894</v>
      </c>
      <c r="Q13" s="40">
        <f t="shared" si="5"/>
        <v>0.17011554721804978</v>
      </c>
      <c r="R13" s="104">
        <v>54115971</v>
      </c>
      <c r="S13" s="106">
        <v>846862</v>
      </c>
      <c r="T13" s="106">
        <f t="shared" si="6"/>
        <v>54962833</v>
      </c>
      <c r="U13" s="40">
        <f t="shared" si="7"/>
        <v>0.1257854643900607</v>
      </c>
      <c r="V13" s="104">
        <v>60548780</v>
      </c>
      <c r="W13" s="106">
        <v>18187030</v>
      </c>
      <c r="X13" s="106">
        <f t="shared" si="8"/>
        <v>78735810</v>
      </c>
      <c r="Y13" s="40">
        <f t="shared" si="9"/>
        <v>0.18019122895243747</v>
      </c>
      <c r="Z13" s="76">
        <f t="shared" si="10"/>
        <v>278645540</v>
      </c>
      <c r="AA13" s="77">
        <f t="shared" si="11"/>
        <v>39968119</v>
      </c>
      <c r="AB13" s="77">
        <f t="shared" si="12"/>
        <v>318613659</v>
      </c>
      <c r="AC13" s="40">
        <f t="shared" si="13"/>
        <v>0.7291648714383308</v>
      </c>
      <c r="AD13" s="76">
        <v>63876168</v>
      </c>
      <c r="AE13" s="77">
        <v>139138</v>
      </c>
      <c r="AF13" s="77">
        <f t="shared" si="14"/>
        <v>64015306</v>
      </c>
      <c r="AG13" s="40">
        <f t="shared" si="15"/>
        <v>0.8882505396092335</v>
      </c>
      <c r="AH13" s="40">
        <f t="shared" si="16"/>
        <v>0.22995288033146322</v>
      </c>
      <c r="AI13" s="12">
        <v>391487000</v>
      </c>
      <c r="AJ13" s="12">
        <v>391487000</v>
      </c>
      <c r="AK13" s="12">
        <v>347738539</v>
      </c>
      <c r="AL13" s="12"/>
    </row>
    <row r="14" spans="1:38" s="13" customFormat="1" ht="12.75">
      <c r="A14" s="29" t="s">
        <v>97</v>
      </c>
      <c r="B14" s="59" t="s">
        <v>457</v>
      </c>
      <c r="C14" s="131" t="s">
        <v>458</v>
      </c>
      <c r="D14" s="76">
        <v>71562891</v>
      </c>
      <c r="E14" s="77">
        <v>32516950</v>
      </c>
      <c r="F14" s="78">
        <f t="shared" si="0"/>
        <v>104079841</v>
      </c>
      <c r="G14" s="76">
        <v>71562891</v>
      </c>
      <c r="H14" s="77">
        <v>32516950</v>
      </c>
      <c r="I14" s="79">
        <f t="shared" si="1"/>
        <v>104079841</v>
      </c>
      <c r="J14" s="76">
        <v>26637400</v>
      </c>
      <c r="K14" s="77">
        <v>0</v>
      </c>
      <c r="L14" s="77">
        <f t="shared" si="2"/>
        <v>26637400</v>
      </c>
      <c r="M14" s="40">
        <f t="shared" si="3"/>
        <v>0.2559323663839955</v>
      </c>
      <c r="N14" s="104">
        <v>27637411</v>
      </c>
      <c r="O14" s="105">
        <v>0</v>
      </c>
      <c r="P14" s="106">
        <f t="shared" si="4"/>
        <v>27637411</v>
      </c>
      <c r="Q14" s="40">
        <f t="shared" si="5"/>
        <v>0.2655404806008495</v>
      </c>
      <c r="R14" s="104">
        <v>199506171</v>
      </c>
      <c r="S14" s="106">
        <v>0</v>
      </c>
      <c r="T14" s="106">
        <f t="shared" si="6"/>
        <v>199506171</v>
      </c>
      <c r="U14" s="40">
        <f t="shared" si="7"/>
        <v>1.9168569925082803</v>
      </c>
      <c r="V14" s="104">
        <v>25724526</v>
      </c>
      <c r="W14" s="106">
        <v>0</v>
      </c>
      <c r="X14" s="106">
        <f t="shared" si="8"/>
        <v>25724526</v>
      </c>
      <c r="Y14" s="40">
        <f t="shared" si="9"/>
        <v>0.24716146520631213</v>
      </c>
      <c r="Z14" s="76">
        <f t="shared" si="10"/>
        <v>279505508</v>
      </c>
      <c r="AA14" s="77">
        <f t="shared" si="11"/>
        <v>0</v>
      </c>
      <c r="AB14" s="77">
        <f t="shared" si="12"/>
        <v>279505508</v>
      </c>
      <c r="AC14" s="40">
        <f t="shared" si="13"/>
        <v>2.6854913046994375</v>
      </c>
      <c r="AD14" s="76">
        <v>0</v>
      </c>
      <c r="AE14" s="77">
        <v>0</v>
      </c>
      <c r="AF14" s="77">
        <f t="shared" si="14"/>
        <v>0</v>
      </c>
      <c r="AG14" s="40">
        <f t="shared" si="15"/>
        <v>1.3612728004745445</v>
      </c>
      <c r="AH14" s="40">
        <f t="shared" si="16"/>
        <v>0</v>
      </c>
      <c r="AI14" s="12">
        <v>85007825</v>
      </c>
      <c r="AJ14" s="12">
        <v>85007825</v>
      </c>
      <c r="AK14" s="12">
        <v>115718840</v>
      </c>
      <c r="AL14" s="12"/>
    </row>
    <row r="15" spans="1:38" s="13" customFormat="1" ht="12.75">
      <c r="A15" s="29" t="s">
        <v>97</v>
      </c>
      <c r="B15" s="59" t="s">
        <v>67</v>
      </c>
      <c r="C15" s="131" t="s">
        <v>68</v>
      </c>
      <c r="D15" s="76">
        <v>1199168400</v>
      </c>
      <c r="E15" s="77">
        <v>0</v>
      </c>
      <c r="F15" s="78">
        <f t="shared" si="0"/>
        <v>1199168400</v>
      </c>
      <c r="G15" s="76">
        <v>1055979036</v>
      </c>
      <c r="H15" s="77">
        <v>150476424</v>
      </c>
      <c r="I15" s="79">
        <f t="shared" si="1"/>
        <v>1206455460</v>
      </c>
      <c r="J15" s="76">
        <v>370086977</v>
      </c>
      <c r="K15" s="77">
        <v>18186136</v>
      </c>
      <c r="L15" s="77">
        <f t="shared" si="2"/>
        <v>388273113</v>
      </c>
      <c r="M15" s="40">
        <f t="shared" si="3"/>
        <v>0.3237853107203292</v>
      </c>
      <c r="N15" s="104">
        <v>293901714</v>
      </c>
      <c r="O15" s="105">
        <v>20627376</v>
      </c>
      <c r="P15" s="106">
        <f t="shared" si="4"/>
        <v>314529090</v>
      </c>
      <c r="Q15" s="40">
        <f t="shared" si="5"/>
        <v>0.26228934151366895</v>
      </c>
      <c r="R15" s="104">
        <v>351140157</v>
      </c>
      <c r="S15" s="106">
        <v>12005058</v>
      </c>
      <c r="T15" s="106">
        <f t="shared" si="6"/>
        <v>363145215</v>
      </c>
      <c r="U15" s="40">
        <f t="shared" si="7"/>
        <v>0.3010017584901145</v>
      </c>
      <c r="V15" s="104">
        <v>257434385</v>
      </c>
      <c r="W15" s="106">
        <v>13723252</v>
      </c>
      <c r="X15" s="106">
        <f t="shared" si="8"/>
        <v>271157637</v>
      </c>
      <c r="Y15" s="40">
        <f t="shared" si="9"/>
        <v>0.22475561343972036</v>
      </c>
      <c r="Z15" s="76">
        <f t="shared" si="10"/>
        <v>1272563233</v>
      </c>
      <c r="AA15" s="77">
        <f t="shared" si="11"/>
        <v>64541822</v>
      </c>
      <c r="AB15" s="77">
        <f t="shared" si="12"/>
        <v>1337105055</v>
      </c>
      <c r="AC15" s="40">
        <f t="shared" si="13"/>
        <v>1.1082920997348713</v>
      </c>
      <c r="AD15" s="76">
        <v>218557803</v>
      </c>
      <c r="AE15" s="77">
        <v>36045420</v>
      </c>
      <c r="AF15" s="77">
        <f t="shared" si="14"/>
        <v>254603223</v>
      </c>
      <c r="AG15" s="40">
        <f t="shared" si="15"/>
        <v>1.0131920896897735</v>
      </c>
      <c r="AH15" s="40">
        <f t="shared" si="16"/>
        <v>0.06502044163046583</v>
      </c>
      <c r="AI15" s="12">
        <v>1076104882</v>
      </c>
      <c r="AJ15" s="12">
        <v>1101912384</v>
      </c>
      <c r="AK15" s="12">
        <v>1116448911</v>
      </c>
      <c r="AL15" s="12"/>
    </row>
    <row r="16" spans="1:38" s="13" customFormat="1" ht="12.75">
      <c r="A16" s="29" t="s">
        <v>116</v>
      </c>
      <c r="B16" s="59" t="s">
        <v>459</v>
      </c>
      <c r="C16" s="131" t="s">
        <v>460</v>
      </c>
      <c r="D16" s="76">
        <v>300226119</v>
      </c>
      <c r="E16" s="77">
        <v>37000000</v>
      </c>
      <c r="F16" s="78">
        <f t="shared" si="0"/>
        <v>337226119</v>
      </c>
      <c r="G16" s="76">
        <v>304985710</v>
      </c>
      <c r="H16" s="77">
        <v>41350136</v>
      </c>
      <c r="I16" s="79">
        <f t="shared" si="1"/>
        <v>346335846</v>
      </c>
      <c r="J16" s="76">
        <v>104594267</v>
      </c>
      <c r="K16" s="77">
        <v>8397201</v>
      </c>
      <c r="L16" s="77">
        <f t="shared" si="2"/>
        <v>112991468</v>
      </c>
      <c r="M16" s="40">
        <f t="shared" si="3"/>
        <v>0.3350614369226839</v>
      </c>
      <c r="N16" s="104">
        <v>92751965</v>
      </c>
      <c r="O16" s="105">
        <v>4699863</v>
      </c>
      <c r="P16" s="106">
        <f t="shared" si="4"/>
        <v>97451828</v>
      </c>
      <c r="Q16" s="40">
        <f t="shared" si="5"/>
        <v>0.2889806646323264</v>
      </c>
      <c r="R16" s="104">
        <v>86147966</v>
      </c>
      <c r="S16" s="106">
        <v>3434946</v>
      </c>
      <c r="T16" s="106">
        <f t="shared" si="6"/>
        <v>89582912</v>
      </c>
      <c r="U16" s="40">
        <f t="shared" si="7"/>
        <v>0.2586590820287196</v>
      </c>
      <c r="V16" s="104">
        <v>2079873</v>
      </c>
      <c r="W16" s="106">
        <v>19195500</v>
      </c>
      <c r="X16" s="106">
        <f t="shared" si="8"/>
        <v>21275373</v>
      </c>
      <c r="Y16" s="40">
        <f t="shared" si="9"/>
        <v>0.061429890222798364</v>
      </c>
      <c r="Z16" s="76">
        <f t="shared" si="10"/>
        <v>285574071</v>
      </c>
      <c r="AA16" s="77">
        <f t="shared" si="11"/>
        <v>35727510</v>
      </c>
      <c r="AB16" s="77">
        <f t="shared" si="12"/>
        <v>321301581</v>
      </c>
      <c r="AC16" s="40">
        <f t="shared" si="13"/>
        <v>0.9277167948708376</v>
      </c>
      <c r="AD16" s="76">
        <v>2736034</v>
      </c>
      <c r="AE16" s="77">
        <v>7848354</v>
      </c>
      <c r="AF16" s="77">
        <f t="shared" si="14"/>
        <v>10584388</v>
      </c>
      <c r="AG16" s="40">
        <f t="shared" si="15"/>
        <v>1.0046222032135936</v>
      </c>
      <c r="AH16" s="40">
        <f t="shared" si="16"/>
        <v>1.010071153854148</v>
      </c>
      <c r="AI16" s="12">
        <v>373709936</v>
      </c>
      <c r="AJ16" s="12">
        <v>399491090</v>
      </c>
      <c r="AK16" s="12">
        <v>401337619</v>
      </c>
      <c r="AL16" s="12"/>
    </row>
    <row r="17" spans="1:38" s="55" customFormat="1" ht="12.75">
      <c r="A17" s="60"/>
      <c r="B17" s="61" t="s">
        <v>461</v>
      </c>
      <c r="C17" s="135"/>
      <c r="D17" s="80">
        <f>SUM(D9:D16)</f>
        <v>2859540616</v>
      </c>
      <c r="E17" s="81">
        <f>SUM(E9:E16)</f>
        <v>185285505</v>
      </c>
      <c r="F17" s="89">
        <f t="shared" si="0"/>
        <v>3044826121</v>
      </c>
      <c r="G17" s="80">
        <f>SUM(G9:G16)</f>
        <v>2665871449</v>
      </c>
      <c r="H17" s="81">
        <f>SUM(H9:H16)</f>
        <v>376033761</v>
      </c>
      <c r="I17" s="82">
        <f t="shared" si="1"/>
        <v>3041905210</v>
      </c>
      <c r="J17" s="80">
        <f>SUM(J9:J16)</f>
        <v>834514247</v>
      </c>
      <c r="K17" s="81">
        <f>SUM(K9:K16)</f>
        <v>53466734</v>
      </c>
      <c r="L17" s="81">
        <f t="shared" si="2"/>
        <v>887980981</v>
      </c>
      <c r="M17" s="44">
        <f t="shared" si="3"/>
        <v>0.29163602311332115</v>
      </c>
      <c r="N17" s="110">
        <f>SUM(N9:N16)</f>
        <v>700702125</v>
      </c>
      <c r="O17" s="111">
        <f>SUM(O9:O16)</f>
        <v>97571718</v>
      </c>
      <c r="P17" s="112">
        <f t="shared" si="4"/>
        <v>798273843</v>
      </c>
      <c r="Q17" s="44">
        <f t="shared" si="5"/>
        <v>0.26217386848278423</v>
      </c>
      <c r="R17" s="110">
        <f>SUM(R9:R16)</f>
        <v>915156391</v>
      </c>
      <c r="S17" s="112">
        <f>SUM(S9:S16)</f>
        <v>19813807</v>
      </c>
      <c r="T17" s="112">
        <f t="shared" si="6"/>
        <v>934970198</v>
      </c>
      <c r="U17" s="44">
        <f t="shared" si="7"/>
        <v>0.30736335732170955</v>
      </c>
      <c r="V17" s="110">
        <f>SUM(V9:V16)</f>
        <v>479884287</v>
      </c>
      <c r="W17" s="112">
        <f>SUM(W9:W16)</f>
        <v>59994463</v>
      </c>
      <c r="X17" s="112">
        <f t="shared" si="8"/>
        <v>539878750</v>
      </c>
      <c r="Y17" s="44">
        <f t="shared" si="9"/>
        <v>0.17748046461973743</v>
      </c>
      <c r="Z17" s="80">
        <f t="shared" si="10"/>
        <v>2930257050</v>
      </c>
      <c r="AA17" s="81">
        <f t="shared" si="11"/>
        <v>230846722</v>
      </c>
      <c r="AB17" s="81">
        <f t="shared" si="12"/>
        <v>3161103772</v>
      </c>
      <c r="AC17" s="44">
        <f t="shared" si="13"/>
        <v>1.0391854951982544</v>
      </c>
      <c r="AD17" s="80">
        <f>SUM(AD9:AD16)</f>
        <v>455468882</v>
      </c>
      <c r="AE17" s="81">
        <f>SUM(AE9:AE16)</f>
        <v>74898711</v>
      </c>
      <c r="AF17" s="81">
        <f t="shared" si="14"/>
        <v>530367593</v>
      </c>
      <c r="AG17" s="44">
        <f t="shared" si="15"/>
        <v>1.190947949528108</v>
      </c>
      <c r="AH17" s="44">
        <f t="shared" si="16"/>
        <v>0.0179331413260011</v>
      </c>
      <c r="AI17" s="62">
        <f>SUM(AI9:AI16)</f>
        <v>2904172970</v>
      </c>
      <c r="AJ17" s="62">
        <f>SUM(AJ9:AJ16)</f>
        <v>2874258322</v>
      </c>
      <c r="AK17" s="62">
        <f>SUM(AK9:AK16)</f>
        <v>3423092055</v>
      </c>
      <c r="AL17" s="62"/>
    </row>
    <row r="18" spans="1:38" s="13" customFormat="1" ht="12.75">
      <c r="A18" s="29" t="s">
        <v>97</v>
      </c>
      <c r="B18" s="59" t="s">
        <v>462</v>
      </c>
      <c r="C18" s="131" t="s">
        <v>463</v>
      </c>
      <c r="D18" s="76">
        <v>218829911</v>
      </c>
      <c r="E18" s="77">
        <v>0</v>
      </c>
      <c r="F18" s="78">
        <f t="shared" si="0"/>
        <v>218829911</v>
      </c>
      <c r="G18" s="76">
        <v>218829911</v>
      </c>
      <c r="H18" s="77">
        <v>36567350</v>
      </c>
      <c r="I18" s="79">
        <f t="shared" si="1"/>
        <v>255397261</v>
      </c>
      <c r="J18" s="76">
        <v>64769307</v>
      </c>
      <c r="K18" s="77">
        <v>5620309</v>
      </c>
      <c r="L18" s="77">
        <f t="shared" si="2"/>
        <v>70389616</v>
      </c>
      <c r="M18" s="40">
        <f t="shared" si="3"/>
        <v>0.32166359561330715</v>
      </c>
      <c r="N18" s="104">
        <v>48503424</v>
      </c>
      <c r="O18" s="105">
        <v>4985363</v>
      </c>
      <c r="P18" s="106">
        <f t="shared" si="4"/>
        <v>53488787</v>
      </c>
      <c r="Q18" s="40">
        <f t="shared" si="5"/>
        <v>0.24443087672781624</v>
      </c>
      <c r="R18" s="104">
        <v>63969084</v>
      </c>
      <c r="S18" s="106">
        <v>12515978</v>
      </c>
      <c r="T18" s="106">
        <f t="shared" si="6"/>
        <v>76485062</v>
      </c>
      <c r="U18" s="40">
        <f t="shared" si="7"/>
        <v>0.2994748718154812</v>
      </c>
      <c r="V18" s="104">
        <v>47793860</v>
      </c>
      <c r="W18" s="106">
        <v>10884348</v>
      </c>
      <c r="X18" s="106">
        <f t="shared" si="8"/>
        <v>58678208</v>
      </c>
      <c r="Y18" s="40">
        <f t="shared" si="9"/>
        <v>0.2297526910439341</v>
      </c>
      <c r="Z18" s="76">
        <f t="shared" si="10"/>
        <v>225035675</v>
      </c>
      <c r="AA18" s="77">
        <f t="shared" si="11"/>
        <v>34005998</v>
      </c>
      <c r="AB18" s="77">
        <f t="shared" si="12"/>
        <v>259041673</v>
      </c>
      <c r="AC18" s="40">
        <f t="shared" si="13"/>
        <v>1.0142695813797313</v>
      </c>
      <c r="AD18" s="76">
        <v>87614269</v>
      </c>
      <c r="AE18" s="77">
        <v>0</v>
      </c>
      <c r="AF18" s="77">
        <f t="shared" si="14"/>
        <v>87614269</v>
      </c>
      <c r="AG18" s="40">
        <f t="shared" si="15"/>
        <v>1.1352828191807347</v>
      </c>
      <c r="AH18" s="40">
        <f t="shared" si="16"/>
        <v>-0.33026653455272226</v>
      </c>
      <c r="AI18" s="12">
        <v>225522540</v>
      </c>
      <c r="AJ18" s="12">
        <v>225522540</v>
      </c>
      <c r="AK18" s="12">
        <v>256031865</v>
      </c>
      <c r="AL18" s="12"/>
    </row>
    <row r="19" spans="1:38" s="13" customFormat="1" ht="12.75">
      <c r="A19" s="29" t="s">
        <v>97</v>
      </c>
      <c r="B19" s="59" t="s">
        <v>61</v>
      </c>
      <c r="C19" s="131" t="s">
        <v>62</v>
      </c>
      <c r="D19" s="76">
        <v>0</v>
      </c>
      <c r="E19" s="77">
        <v>0</v>
      </c>
      <c r="F19" s="78">
        <f t="shared" si="0"/>
        <v>0</v>
      </c>
      <c r="G19" s="76">
        <v>0</v>
      </c>
      <c r="H19" s="77">
        <v>0</v>
      </c>
      <c r="I19" s="79">
        <f t="shared" si="1"/>
        <v>0</v>
      </c>
      <c r="J19" s="76">
        <v>370832646</v>
      </c>
      <c r="K19" s="77">
        <v>253544</v>
      </c>
      <c r="L19" s="77">
        <f t="shared" si="2"/>
        <v>371086190</v>
      </c>
      <c r="M19" s="40">
        <f t="shared" si="3"/>
        <v>0</v>
      </c>
      <c r="N19" s="104">
        <v>295310310</v>
      </c>
      <c r="O19" s="105">
        <v>3756510</v>
      </c>
      <c r="P19" s="106">
        <f t="shared" si="4"/>
        <v>299066820</v>
      </c>
      <c r="Q19" s="40">
        <f t="shared" si="5"/>
        <v>0</v>
      </c>
      <c r="R19" s="104">
        <v>300517093</v>
      </c>
      <c r="S19" s="106">
        <v>7066387</v>
      </c>
      <c r="T19" s="106">
        <f t="shared" si="6"/>
        <v>307583480</v>
      </c>
      <c r="U19" s="40">
        <f t="shared" si="7"/>
        <v>0</v>
      </c>
      <c r="V19" s="104">
        <v>178732908</v>
      </c>
      <c r="W19" s="106">
        <v>13353512</v>
      </c>
      <c r="X19" s="106">
        <f t="shared" si="8"/>
        <v>192086420</v>
      </c>
      <c r="Y19" s="40">
        <f t="shared" si="9"/>
        <v>0</v>
      </c>
      <c r="Z19" s="76">
        <f t="shared" si="10"/>
        <v>1145392957</v>
      </c>
      <c r="AA19" s="77">
        <f t="shared" si="11"/>
        <v>24429953</v>
      </c>
      <c r="AB19" s="77">
        <f t="shared" si="12"/>
        <v>1169822910</v>
      </c>
      <c r="AC19" s="40">
        <f t="shared" si="13"/>
        <v>0</v>
      </c>
      <c r="AD19" s="76">
        <v>240738845</v>
      </c>
      <c r="AE19" s="77">
        <v>36164958</v>
      </c>
      <c r="AF19" s="77">
        <f t="shared" si="14"/>
        <v>276903803</v>
      </c>
      <c r="AG19" s="40">
        <f t="shared" si="15"/>
        <v>0.8294692535803028</v>
      </c>
      <c r="AH19" s="40">
        <f t="shared" si="16"/>
        <v>-0.3063063131711484</v>
      </c>
      <c r="AI19" s="12">
        <v>1429484955</v>
      </c>
      <c r="AJ19" s="12">
        <v>1444290195</v>
      </c>
      <c r="AK19" s="12">
        <v>1197994310</v>
      </c>
      <c r="AL19" s="12"/>
    </row>
    <row r="20" spans="1:38" s="13" customFormat="1" ht="12.75">
      <c r="A20" s="29" t="s">
        <v>97</v>
      </c>
      <c r="B20" s="59" t="s">
        <v>89</v>
      </c>
      <c r="C20" s="131" t="s">
        <v>90</v>
      </c>
      <c r="D20" s="76">
        <v>925983292</v>
      </c>
      <c r="E20" s="77">
        <v>208479650</v>
      </c>
      <c r="F20" s="78">
        <f t="shared" si="0"/>
        <v>1134462942</v>
      </c>
      <c r="G20" s="76">
        <v>933882288</v>
      </c>
      <c r="H20" s="77">
        <v>364066880</v>
      </c>
      <c r="I20" s="79">
        <f t="shared" si="1"/>
        <v>1297949168</v>
      </c>
      <c r="J20" s="76">
        <v>241454318</v>
      </c>
      <c r="K20" s="77">
        <v>33418778</v>
      </c>
      <c r="L20" s="77">
        <f t="shared" si="2"/>
        <v>274873096</v>
      </c>
      <c r="M20" s="40">
        <f t="shared" si="3"/>
        <v>0.24229358740922188</v>
      </c>
      <c r="N20" s="104">
        <v>209234160</v>
      </c>
      <c r="O20" s="105">
        <v>50766786</v>
      </c>
      <c r="P20" s="106">
        <f t="shared" si="4"/>
        <v>260000946</v>
      </c>
      <c r="Q20" s="40">
        <f t="shared" si="5"/>
        <v>0.22918416845034326</v>
      </c>
      <c r="R20" s="104">
        <v>223045868</v>
      </c>
      <c r="S20" s="106">
        <v>31769419</v>
      </c>
      <c r="T20" s="106">
        <f t="shared" si="6"/>
        <v>254815287</v>
      </c>
      <c r="U20" s="40">
        <f t="shared" si="7"/>
        <v>0.19632146873104664</v>
      </c>
      <c r="V20" s="104">
        <v>213682421</v>
      </c>
      <c r="W20" s="106">
        <v>77815911</v>
      </c>
      <c r="X20" s="106">
        <f t="shared" si="8"/>
        <v>291498332</v>
      </c>
      <c r="Y20" s="40">
        <f t="shared" si="9"/>
        <v>0.22458378123479794</v>
      </c>
      <c r="Z20" s="76">
        <f t="shared" si="10"/>
        <v>887416767</v>
      </c>
      <c r="AA20" s="77">
        <f t="shared" si="11"/>
        <v>193770894</v>
      </c>
      <c r="AB20" s="77">
        <f t="shared" si="12"/>
        <v>1081187661</v>
      </c>
      <c r="AC20" s="40">
        <f t="shared" si="13"/>
        <v>0.8329969213401429</v>
      </c>
      <c r="AD20" s="76">
        <v>169865868</v>
      </c>
      <c r="AE20" s="77">
        <v>59329934</v>
      </c>
      <c r="AF20" s="77">
        <f t="shared" si="14"/>
        <v>229195802</v>
      </c>
      <c r="AG20" s="40">
        <f t="shared" si="15"/>
        <v>0.8164367505808842</v>
      </c>
      <c r="AH20" s="40">
        <f t="shared" si="16"/>
        <v>0.2718310259452308</v>
      </c>
      <c r="AI20" s="12">
        <v>1067841736</v>
      </c>
      <c r="AJ20" s="12">
        <v>1220642736</v>
      </c>
      <c r="AK20" s="12">
        <v>996577589</v>
      </c>
      <c r="AL20" s="12"/>
    </row>
    <row r="21" spans="1:38" s="13" customFormat="1" ht="12.75">
      <c r="A21" s="29" t="s">
        <v>97</v>
      </c>
      <c r="B21" s="59" t="s">
        <v>464</v>
      </c>
      <c r="C21" s="131" t="s">
        <v>465</v>
      </c>
      <c r="D21" s="76">
        <v>161638610</v>
      </c>
      <c r="E21" s="77">
        <v>13131000</v>
      </c>
      <c r="F21" s="79">
        <f t="shared" si="0"/>
        <v>174769610</v>
      </c>
      <c r="G21" s="76">
        <v>161638610</v>
      </c>
      <c r="H21" s="77">
        <v>8841974</v>
      </c>
      <c r="I21" s="79">
        <f t="shared" si="1"/>
        <v>170480584</v>
      </c>
      <c r="J21" s="76">
        <v>44999742</v>
      </c>
      <c r="K21" s="77">
        <v>0</v>
      </c>
      <c r="L21" s="77">
        <f t="shared" si="2"/>
        <v>44999742</v>
      </c>
      <c r="M21" s="40">
        <f t="shared" si="3"/>
        <v>0.25748035942862146</v>
      </c>
      <c r="N21" s="104">
        <v>19285545</v>
      </c>
      <c r="O21" s="105">
        <v>15743</v>
      </c>
      <c r="P21" s="106">
        <f t="shared" si="4"/>
        <v>19301288</v>
      </c>
      <c r="Q21" s="40">
        <f t="shared" si="5"/>
        <v>0.11043846810666912</v>
      </c>
      <c r="R21" s="104">
        <v>32625452</v>
      </c>
      <c r="S21" s="106">
        <v>0</v>
      </c>
      <c r="T21" s="106">
        <f t="shared" si="6"/>
        <v>32625452</v>
      </c>
      <c r="U21" s="40">
        <f t="shared" si="7"/>
        <v>0.19137341763212168</v>
      </c>
      <c r="V21" s="104">
        <v>45313050</v>
      </c>
      <c r="W21" s="106">
        <v>0</v>
      </c>
      <c r="X21" s="106">
        <f t="shared" si="8"/>
        <v>45313050</v>
      </c>
      <c r="Y21" s="40">
        <f t="shared" si="9"/>
        <v>0.2657959571513434</v>
      </c>
      <c r="Z21" s="76">
        <f t="shared" si="10"/>
        <v>142223789</v>
      </c>
      <c r="AA21" s="77">
        <f t="shared" si="11"/>
        <v>15743</v>
      </c>
      <c r="AB21" s="77">
        <f t="shared" si="12"/>
        <v>142239532</v>
      </c>
      <c r="AC21" s="40">
        <f t="shared" si="13"/>
        <v>0.8343444670508637</v>
      </c>
      <c r="AD21" s="76">
        <v>27341921</v>
      </c>
      <c r="AE21" s="77">
        <v>3728033</v>
      </c>
      <c r="AF21" s="77">
        <f t="shared" si="14"/>
        <v>31069954</v>
      </c>
      <c r="AG21" s="40">
        <f t="shared" si="15"/>
        <v>0.7927103920094429</v>
      </c>
      <c r="AH21" s="40">
        <f t="shared" si="16"/>
        <v>0.45842024741974186</v>
      </c>
      <c r="AI21" s="12">
        <v>150397525</v>
      </c>
      <c r="AJ21" s="12">
        <v>150397525</v>
      </c>
      <c r="AK21" s="12">
        <v>119221681</v>
      </c>
      <c r="AL21" s="12"/>
    </row>
    <row r="22" spans="1:38" s="13" customFormat="1" ht="12.75">
      <c r="A22" s="29" t="s">
        <v>97</v>
      </c>
      <c r="B22" s="59" t="s">
        <v>466</v>
      </c>
      <c r="C22" s="131" t="s">
        <v>467</v>
      </c>
      <c r="D22" s="76">
        <v>0</v>
      </c>
      <c r="E22" s="77">
        <v>0</v>
      </c>
      <c r="F22" s="78">
        <f t="shared" si="0"/>
        <v>0</v>
      </c>
      <c r="G22" s="76">
        <v>381798261</v>
      </c>
      <c r="H22" s="77">
        <v>126487364</v>
      </c>
      <c r="I22" s="79">
        <f t="shared" si="1"/>
        <v>508285625</v>
      </c>
      <c r="J22" s="76">
        <v>85383895</v>
      </c>
      <c r="K22" s="77">
        <v>18728002</v>
      </c>
      <c r="L22" s="77">
        <f t="shared" si="2"/>
        <v>104111897</v>
      </c>
      <c r="M22" s="40">
        <f t="shared" si="3"/>
        <v>0</v>
      </c>
      <c r="N22" s="104">
        <v>491692</v>
      </c>
      <c r="O22" s="105">
        <v>16767130</v>
      </c>
      <c r="P22" s="106">
        <f t="shared" si="4"/>
        <v>17258822</v>
      </c>
      <c r="Q22" s="40">
        <f t="shared" si="5"/>
        <v>0</v>
      </c>
      <c r="R22" s="104">
        <v>81359098</v>
      </c>
      <c r="S22" s="106">
        <v>27710454</v>
      </c>
      <c r="T22" s="106">
        <f t="shared" si="6"/>
        <v>109069552</v>
      </c>
      <c r="U22" s="40">
        <f t="shared" si="7"/>
        <v>0.21458319227501269</v>
      </c>
      <c r="V22" s="104">
        <v>49753572</v>
      </c>
      <c r="W22" s="106">
        <v>18665898</v>
      </c>
      <c r="X22" s="106">
        <f t="shared" si="8"/>
        <v>68419470</v>
      </c>
      <c r="Y22" s="40">
        <f t="shared" si="9"/>
        <v>0.13460831200961074</v>
      </c>
      <c r="Z22" s="76">
        <f t="shared" si="10"/>
        <v>216988257</v>
      </c>
      <c r="AA22" s="77">
        <f t="shared" si="11"/>
        <v>81871484</v>
      </c>
      <c r="AB22" s="77">
        <f t="shared" si="12"/>
        <v>298859741</v>
      </c>
      <c r="AC22" s="40">
        <f t="shared" si="13"/>
        <v>0.5879759849592441</v>
      </c>
      <c r="AD22" s="76">
        <v>86476149</v>
      </c>
      <c r="AE22" s="77">
        <v>0</v>
      </c>
      <c r="AF22" s="77">
        <f t="shared" si="14"/>
        <v>86476149</v>
      </c>
      <c r="AG22" s="40">
        <f t="shared" si="15"/>
        <v>0.8511920381055648</v>
      </c>
      <c r="AH22" s="40">
        <f t="shared" si="16"/>
        <v>-0.20880530884880177</v>
      </c>
      <c r="AI22" s="12">
        <v>309876000</v>
      </c>
      <c r="AJ22" s="12">
        <v>309876000</v>
      </c>
      <c r="AK22" s="12">
        <v>263763984</v>
      </c>
      <c r="AL22" s="12"/>
    </row>
    <row r="23" spans="1:38" s="13" customFormat="1" ht="12.75">
      <c r="A23" s="29" t="s">
        <v>97</v>
      </c>
      <c r="B23" s="59" t="s">
        <v>468</v>
      </c>
      <c r="C23" s="131" t="s">
        <v>469</v>
      </c>
      <c r="D23" s="76">
        <v>299876400</v>
      </c>
      <c r="E23" s="77">
        <v>214900000</v>
      </c>
      <c r="F23" s="78">
        <f t="shared" si="0"/>
        <v>514776400</v>
      </c>
      <c r="G23" s="76">
        <v>400077971</v>
      </c>
      <c r="H23" s="77">
        <v>174069894</v>
      </c>
      <c r="I23" s="79">
        <f t="shared" si="1"/>
        <v>574147865</v>
      </c>
      <c r="J23" s="76">
        <v>76349155</v>
      </c>
      <c r="K23" s="77">
        <v>9021668</v>
      </c>
      <c r="L23" s="77">
        <f t="shared" si="2"/>
        <v>85370823</v>
      </c>
      <c r="M23" s="40">
        <f t="shared" si="3"/>
        <v>0.165840592148358</v>
      </c>
      <c r="N23" s="104">
        <v>89461005</v>
      </c>
      <c r="O23" s="105">
        <v>32585535</v>
      </c>
      <c r="P23" s="106">
        <f t="shared" si="4"/>
        <v>122046540</v>
      </c>
      <c r="Q23" s="40">
        <f t="shared" si="5"/>
        <v>0.23708650979337825</v>
      </c>
      <c r="R23" s="104">
        <v>102619799</v>
      </c>
      <c r="S23" s="106">
        <v>14071144</v>
      </c>
      <c r="T23" s="106">
        <f t="shared" si="6"/>
        <v>116690943</v>
      </c>
      <c r="U23" s="40">
        <f t="shared" si="7"/>
        <v>0.20324196973196096</v>
      </c>
      <c r="V23" s="104">
        <v>5950889</v>
      </c>
      <c r="W23" s="106">
        <v>38001446</v>
      </c>
      <c r="X23" s="106">
        <f t="shared" si="8"/>
        <v>43952335</v>
      </c>
      <c r="Y23" s="40">
        <f t="shared" si="9"/>
        <v>0.07655229197795589</v>
      </c>
      <c r="Z23" s="76">
        <f t="shared" si="10"/>
        <v>274380848</v>
      </c>
      <c r="AA23" s="77">
        <f t="shared" si="11"/>
        <v>93679793</v>
      </c>
      <c r="AB23" s="77">
        <f t="shared" si="12"/>
        <v>368060641</v>
      </c>
      <c r="AC23" s="40">
        <f t="shared" si="13"/>
        <v>0.6410554901218696</v>
      </c>
      <c r="AD23" s="76">
        <v>19060262</v>
      </c>
      <c r="AE23" s="77">
        <v>42197582</v>
      </c>
      <c r="AF23" s="77">
        <f t="shared" si="14"/>
        <v>61257844</v>
      </c>
      <c r="AG23" s="40">
        <f t="shared" si="15"/>
        <v>1.4222369823779235</v>
      </c>
      <c r="AH23" s="40">
        <f t="shared" si="16"/>
        <v>-0.2825027436486338</v>
      </c>
      <c r="AI23" s="12">
        <v>441004156</v>
      </c>
      <c r="AJ23" s="12">
        <v>275365960</v>
      </c>
      <c r="AK23" s="12">
        <v>391635652</v>
      </c>
      <c r="AL23" s="12"/>
    </row>
    <row r="24" spans="1:38" s="13" customFormat="1" ht="12.75">
      <c r="A24" s="29" t="s">
        <v>116</v>
      </c>
      <c r="B24" s="59" t="s">
        <v>470</v>
      </c>
      <c r="C24" s="131" t="s">
        <v>471</v>
      </c>
      <c r="D24" s="76">
        <v>325207000</v>
      </c>
      <c r="E24" s="77">
        <v>36007082</v>
      </c>
      <c r="F24" s="78">
        <f t="shared" si="0"/>
        <v>361214082</v>
      </c>
      <c r="G24" s="76">
        <v>325434000</v>
      </c>
      <c r="H24" s="77">
        <v>29827082</v>
      </c>
      <c r="I24" s="79">
        <f t="shared" si="1"/>
        <v>355261082</v>
      </c>
      <c r="J24" s="76">
        <v>125768074</v>
      </c>
      <c r="K24" s="77">
        <v>86108</v>
      </c>
      <c r="L24" s="77">
        <f t="shared" si="2"/>
        <v>125854182</v>
      </c>
      <c r="M24" s="40">
        <f t="shared" si="3"/>
        <v>0.3484199212366255</v>
      </c>
      <c r="N24" s="104">
        <v>103939121</v>
      </c>
      <c r="O24" s="105">
        <v>2728975</v>
      </c>
      <c r="P24" s="106">
        <f t="shared" si="4"/>
        <v>106668096</v>
      </c>
      <c r="Q24" s="40">
        <f t="shared" si="5"/>
        <v>0.295304367452651</v>
      </c>
      <c r="R24" s="104">
        <v>77731395</v>
      </c>
      <c r="S24" s="106">
        <v>2142685</v>
      </c>
      <c r="T24" s="106">
        <f t="shared" si="6"/>
        <v>79874080</v>
      </c>
      <c r="U24" s="40">
        <f t="shared" si="7"/>
        <v>0.2248320574557052</v>
      </c>
      <c r="V24" s="104">
        <v>8201133</v>
      </c>
      <c r="W24" s="106">
        <v>1618194</v>
      </c>
      <c r="X24" s="106">
        <f t="shared" si="8"/>
        <v>9819327</v>
      </c>
      <c r="Y24" s="40">
        <f t="shared" si="9"/>
        <v>0.027639748617328142</v>
      </c>
      <c r="Z24" s="76">
        <f t="shared" si="10"/>
        <v>315639723</v>
      </c>
      <c r="AA24" s="77">
        <f t="shared" si="11"/>
        <v>6575962</v>
      </c>
      <c r="AB24" s="77">
        <f t="shared" si="12"/>
        <v>322215685</v>
      </c>
      <c r="AC24" s="40">
        <f t="shared" si="13"/>
        <v>0.906982783439251</v>
      </c>
      <c r="AD24" s="76">
        <v>5178517</v>
      </c>
      <c r="AE24" s="77">
        <v>318301</v>
      </c>
      <c r="AF24" s="77">
        <f t="shared" si="14"/>
        <v>5496818</v>
      </c>
      <c r="AG24" s="40">
        <f t="shared" si="15"/>
        <v>0.9239740481061065</v>
      </c>
      <c r="AH24" s="40">
        <f t="shared" si="16"/>
        <v>0.7863656755599331</v>
      </c>
      <c r="AI24" s="12">
        <v>325548000</v>
      </c>
      <c r="AJ24" s="12">
        <v>333594613</v>
      </c>
      <c r="AK24" s="12">
        <v>308232765</v>
      </c>
      <c r="AL24" s="12"/>
    </row>
    <row r="25" spans="1:38" s="55" customFormat="1" ht="12.75">
      <c r="A25" s="60"/>
      <c r="B25" s="61" t="s">
        <v>472</v>
      </c>
      <c r="C25" s="135"/>
      <c r="D25" s="80">
        <f>SUM(D18:D24)</f>
        <v>1931535213</v>
      </c>
      <c r="E25" s="81">
        <f>SUM(E18:E24)</f>
        <v>472517732</v>
      </c>
      <c r="F25" s="89">
        <f t="shared" si="0"/>
        <v>2404052945</v>
      </c>
      <c r="G25" s="80">
        <f>SUM(G18:G24)</f>
        <v>2421661041</v>
      </c>
      <c r="H25" s="81">
        <f>SUM(H18:H24)</f>
        <v>739860544</v>
      </c>
      <c r="I25" s="82">
        <f t="shared" si="1"/>
        <v>3161521585</v>
      </c>
      <c r="J25" s="80">
        <f>SUM(J18:J24)</f>
        <v>1009557137</v>
      </c>
      <c r="K25" s="81">
        <f>SUM(K18:K24)</f>
        <v>67128409</v>
      </c>
      <c r="L25" s="81">
        <f t="shared" si="2"/>
        <v>1076685546</v>
      </c>
      <c r="M25" s="44">
        <f t="shared" si="3"/>
        <v>0.44786265969695604</v>
      </c>
      <c r="N25" s="110">
        <f>SUM(N18:N24)</f>
        <v>766225257</v>
      </c>
      <c r="O25" s="111">
        <f>SUM(O18:O24)</f>
        <v>111606042</v>
      </c>
      <c r="P25" s="112">
        <f t="shared" si="4"/>
        <v>877831299</v>
      </c>
      <c r="Q25" s="44">
        <f t="shared" si="5"/>
        <v>0.36514640862038084</v>
      </c>
      <c r="R25" s="110">
        <f>SUM(R18:R24)</f>
        <v>881867789</v>
      </c>
      <c r="S25" s="112">
        <f>SUM(S18:S24)</f>
        <v>95276067</v>
      </c>
      <c r="T25" s="112">
        <f t="shared" si="6"/>
        <v>977143856</v>
      </c>
      <c r="U25" s="44">
        <f t="shared" si="7"/>
        <v>0.3090739157487043</v>
      </c>
      <c r="V25" s="110">
        <f>SUM(V18:V24)</f>
        <v>549427833</v>
      </c>
      <c r="W25" s="112">
        <f>SUM(W18:W24)</f>
        <v>160339309</v>
      </c>
      <c r="X25" s="112">
        <f t="shared" si="8"/>
        <v>709767142</v>
      </c>
      <c r="Y25" s="44">
        <f t="shared" si="9"/>
        <v>0.22450175427159072</v>
      </c>
      <c r="Z25" s="80">
        <f t="shared" si="10"/>
        <v>3207078016</v>
      </c>
      <c r="AA25" s="81">
        <f t="shared" si="11"/>
        <v>434349827</v>
      </c>
      <c r="AB25" s="81">
        <f t="shared" si="12"/>
        <v>3641427843</v>
      </c>
      <c r="AC25" s="44">
        <f t="shared" si="13"/>
        <v>1.1517959770627344</v>
      </c>
      <c r="AD25" s="80">
        <f>SUM(AD18:AD24)</f>
        <v>636275831</v>
      </c>
      <c r="AE25" s="81">
        <f>SUM(AE18:AE24)</f>
        <v>141738808</v>
      </c>
      <c r="AF25" s="81">
        <f t="shared" si="14"/>
        <v>778014639</v>
      </c>
      <c r="AG25" s="44">
        <f t="shared" si="15"/>
        <v>0.8923572882235709</v>
      </c>
      <c r="AH25" s="44">
        <f t="shared" si="16"/>
        <v>-0.0877200679510608</v>
      </c>
      <c r="AI25" s="62">
        <f>SUM(AI18:AI24)</f>
        <v>3949674912</v>
      </c>
      <c r="AJ25" s="62">
        <f>SUM(AJ18:AJ24)</f>
        <v>3959689569</v>
      </c>
      <c r="AK25" s="62">
        <f>SUM(AK18:AK24)</f>
        <v>3533457846</v>
      </c>
      <c r="AL25" s="62"/>
    </row>
    <row r="26" spans="1:38" s="13" customFormat="1" ht="12.75">
      <c r="A26" s="29" t="s">
        <v>97</v>
      </c>
      <c r="B26" s="59" t="s">
        <v>473</v>
      </c>
      <c r="C26" s="131" t="s">
        <v>474</v>
      </c>
      <c r="D26" s="76">
        <v>276668174</v>
      </c>
      <c r="E26" s="77">
        <v>0</v>
      </c>
      <c r="F26" s="78">
        <f t="shared" si="0"/>
        <v>276668174</v>
      </c>
      <c r="G26" s="76">
        <v>276668174</v>
      </c>
      <c r="H26" s="77">
        <v>25355500</v>
      </c>
      <c r="I26" s="79">
        <f t="shared" si="1"/>
        <v>302023674</v>
      </c>
      <c r="J26" s="76">
        <v>56833256</v>
      </c>
      <c r="K26" s="77">
        <v>1593691</v>
      </c>
      <c r="L26" s="77">
        <f t="shared" si="2"/>
        <v>58426947</v>
      </c>
      <c r="M26" s="40">
        <f t="shared" si="3"/>
        <v>0.2111805855920385</v>
      </c>
      <c r="N26" s="104">
        <v>25857802</v>
      </c>
      <c r="O26" s="105">
        <v>5045896</v>
      </c>
      <c r="P26" s="106">
        <f t="shared" si="4"/>
        <v>30903698</v>
      </c>
      <c r="Q26" s="40">
        <f t="shared" si="5"/>
        <v>0.11169950469257804</v>
      </c>
      <c r="R26" s="104">
        <v>34966015</v>
      </c>
      <c r="S26" s="106">
        <v>7231166</v>
      </c>
      <c r="T26" s="106">
        <f t="shared" si="6"/>
        <v>42197181</v>
      </c>
      <c r="U26" s="40">
        <f t="shared" si="7"/>
        <v>0.1397148125547271</v>
      </c>
      <c r="V26" s="104">
        <v>76626007</v>
      </c>
      <c r="W26" s="106">
        <v>12424806</v>
      </c>
      <c r="X26" s="106">
        <f t="shared" si="8"/>
        <v>89050813</v>
      </c>
      <c r="Y26" s="40">
        <f t="shared" si="9"/>
        <v>0.2948471284406665</v>
      </c>
      <c r="Z26" s="76">
        <f t="shared" si="10"/>
        <v>194283080</v>
      </c>
      <c r="AA26" s="77">
        <f t="shared" si="11"/>
        <v>26295559</v>
      </c>
      <c r="AB26" s="77">
        <f t="shared" si="12"/>
        <v>220578639</v>
      </c>
      <c r="AC26" s="40">
        <f t="shared" si="13"/>
        <v>0.7303355928317063</v>
      </c>
      <c r="AD26" s="76">
        <v>46568296</v>
      </c>
      <c r="AE26" s="77">
        <v>0</v>
      </c>
      <c r="AF26" s="77">
        <f t="shared" si="14"/>
        <v>46568296</v>
      </c>
      <c r="AG26" s="40">
        <f t="shared" si="15"/>
        <v>1.112805521655904</v>
      </c>
      <c r="AH26" s="40">
        <f t="shared" si="16"/>
        <v>0.9122626475317026</v>
      </c>
      <c r="AI26" s="12">
        <v>237262173</v>
      </c>
      <c r="AJ26" s="12">
        <v>237263173</v>
      </c>
      <c r="AK26" s="12">
        <v>264027769</v>
      </c>
      <c r="AL26" s="12"/>
    </row>
    <row r="27" spans="1:38" s="13" customFormat="1" ht="12.75">
      <c r="A27" s="29" t="s">
        <v>97</v>
      </c>
      <c r="B27" s="59" t="s">
        <v>73</v>
      </c>
      <c r="C27" s="131" t="s">
        <v>74</v>
      </c>
      <c r="D27" s="76">
        <v>1320401370</v>
      </c>
      <c r="E27" s="77">
        <v>640400269</v>
      </c>
      <c r="F27" s="78">
        <f t="shared" si="0"/>
        <v>1960801639</v>
      </c>
      <c r="G27" s="76">
        <v>1599731487</v>
      </c>
      <c r="H27" s="77">
        <v>535595853</v>
      </c>
      <c r="I27" s="79">
        <f t="shared" si="1"/>
        <v>2135327340</v>
      </c>
      <c r="J27" s="76">
        <v>358946664</v>
      </c>
      <c r="K27" s="77">
        <v>30594625</v>
      </c>
      <c r="L27" s="77">
        <f t="shared" si="2"/>
        <v>389541289</v>
      </c>
      <c r="M27" s="40">
        <f t="shared" si="3"/>
        <v>0.19866430201408047</v>
      </c>
      <c r="N27" s="104">
        <v>343204441</v>
      </c>
      <c r="O27" s="105">
        <v>57384953</v>
      </c>
      <c r="P27" s="106">
        <f t="shared" si="4"/>
        <v>400589394</v>
      </c>
      <c r="Q27" s="40">
        <f t="shared" si="5"/>
        <v>0.20429878577840171</v>
      </c>
      <c r="R27" s="104">
        <v>304855353</v>
      </c>
      <c r="S27" s="106">
        <v>79372482</v>
      </c>
      <c r="T27" s="106">
        <f t="shared" si="6"/>
        <v>384227835</v>
      </c>
      <c r="U27" s="40">
        <f t="shared" si="7"/>
        <v>0.179938610723731</v>
      </c>
      <c r="V27" s="104">
        <v>288694170</v>
      </c>
      <c r="W27" s="106">
        <v>85726219</v>
      </c>
      <c r="X27" s="106">
        <f t="shared" si="8"/>
        <v>374420389</v>
      </c>
      <c r="Y27" s="40">
        <f t="shared" si="9"/>
        <v>0.17534566339603933</v>
      </c>
      <c r="Z27" s="76">
        <f t="shared" si="10"/>
        <v>1295700628</v>
      </c>
      <c r="AA27" s="77">
        <f t="shared" si="11"/>
        <v>253078279</v>
      </c>
      <c r="AB27" s="77">
        <f t="shared" si="12"/>
        <v>1548778907</v>
      </c>
      <c r="AC27" s="40">
        <f t="shared" si="13"/>
        <v>0.7253121701705931</v>
      </c>
      <c r="AD27" s="76">
        <v>202874982</v>
      </c>
      <c r="AE27" s="77">
        <v>124136248</v>
      </c>
      <c r="AF27" s="77">
        <f t="shared" si="14"/>
        <v>327011230</v>
      </c>
      <c r="AG27" s="40">
        <f t="shared" si="15"/>
        <v>0.7812010058018934</v>
      </c>
      <c r="AH27" s="40">
        <f t="shared" si="16"/>
        <v>0.14497715873549666</v>
      </c>
      <c r="AI27" s="12">
        <v>1817730399</v>
      </c>
      <c r="AJ27" s="12">
        <v>1902898784</v>
      </c>
      <c r="AK27" s="12">
        <v>1486546444</v>
      </c>
      <c r="AL27" s="12"/>
    </row>
    <row r="28" spans="1:38" s="13" customFormat="1" ht="12.75">
      <c r="A28" s="29" t="s">
        <v>97</v>
      </c>
      <c r="B28" s="59" t="s">
        <v>475</v>
      </c>
      <c r="C28" s="131" t="s">
        <v>476</v>
      </c>
      <c r="D28" s="76">
        <v>0</v>
      </c>
      <c r="E28" s="77">
        <v>0</v>
      </c>
      <c r="F28" s="78">
        <f t="shared" si="0"/>
        <v>0</v>
      </c>
      <c r="G28" s="76">
        <v>0</v>
      </c>
      <c r="H28" s="77">
        <v>0</v>
      </c>
      <c r="I28" s="79">
        <f t="shared" si="1"/>
        <v>0</v>
      </c>
      <c r="J28" s="76">
        <v>35119713</v>
      </c>
      <c r="K28" s="77">
        <v>0</v>
      </c>
      <c r="L28" s="77">
        <f t="shared" si="2"/>
        <v>35119713</v>
      </c>
      <c r="M28" s="40">
        <f t="shared" si="3"/>
        <v>0</v>
      </c>
      <c r="N28" s="104">
        <v>31093866</v>
      </c>
      <c r="O28" s="105">
        <v>0</v>
      </c>
      <c r="P28" s="106">
        <f t="shared" si="4"/>
        <v>31093866</v>
      </c>
      <c r="Q28" s="40">
        <f t="shared" si="5"/>
        <v>0</v>
      </c>
      <c r="R28" s="104">
        <v>104685800</v>
      </c>
      <c r="S28" s="106">
        <v>0</v>
      </c>
      <c r="T28" s="106">
        <f t="shared" si="6"/>
        <v>104685800</v>
      </c>
      <c r="U28" s="40">
        <f t="shared" si="7"/>
        <v>0</v>
      </c>
      <c r="V28" s="104">
        <v>22809166</v>
      </c>
      <c r="W28" s="106">
        <v>0</v>
      </c>
      <c r="X28" s="106">
        <f t="shared" si="8"/>
        <v>22809166</v>
      </c>
      <c r="Y28" s="40">
        <f t="shared" si="9"/>
        <v>0</v>
      </c>
      <c r="Z28" s="76">
        <f t="shared" si="10"/>
        <v>193708545</v>
      </c>
      <c r="AA28" s="77">
        <f t="shared" si="11"/>
        <v>0</v>
      </c>
      <c r="AB28" s="77">
        <f t="shared" si="12"/>
        <v>193708545</v>
      </c>
      <c r="AC28" s="40">
        <f t="shared" si="13"/>
        <v>0</v>
      </c>
      <c r="AD28" s="76">
        <v>0</v>
      </c>
      <c r="AE28" s="77">
        <v>0</v>
      </c>
      <c r="AF28" s="77">
        <f t="shared" si="14"/>
        <v>0</v>
      </c>
      <c r="AG28" s="40">
        <f t="shared" si="15"/>
        <v>1049.6827430788899</v>
      </c>
      <c r="AH28" s="40">
        <f t="shared" si="16"/>
        <v>0</v>
      </c>
      <c r="AI28" s="12">
        <v>197909</v>
      </c>
      <c r="AJ28" s="12">
        <v>197909</v>
      </c>
      <c r="AK28" s="12">
        <v>207741662</v>
      </c>
      <c r="AL28" s="12"/>
    </row>
    <row r="29" spans="1:38" s="13" customFormat="1" ht="12.75">
      <c r="A29" s="29" t="s">
        <v>97</v>
      </c>
      <c r="B29" s="59" t="s">
        <v>477</v>
      </c>
      <c r="C29" s="131" t="s">
        <v>478</v>
      </c>
      <c r="D29" s="76">
        <v>509342520</v>
      </c>
      <c r="E29" s="77">
        <v>0</v>
      </c>
      <c r="F29" s="78">
        <f t="shared" si="0"/>
        <v>509342520</v>
      </c>
      <c r="G29" s="76">
        <v>509342520</v>
      </c>
      <c r="H29" s="77">
        <v>0</v>
      </c>
      <c r="I29" s="79">
        <f t="shared" si="1"/>
        <v>509342520</v>
      </c>
      <c r="J29" s="76">
        <v>192950523</v>
      </c>
      <c r="K29" s="77">
        <v>69892142</v>
      </c>
      <c r="L29" s="77">
        <f t="shared" si="2"/>
        <v>262842665</v>
      </c>
      <c r="M29" s="40">
        <f t="shared" si="3"/>
        <v>0.5160430450613077</v>
      </c>
      <c r="N29" s="104">
        <v>157937139</v>
      </c>
      <c r="O29" s="105">
        <v>34527011</v>
      </c>
      <c r="P29" s="106">
        <f t="shared" si="4"/>
        <v>192464150</v>
      </c>
      <c r="Q29" s="40">
        <f t="shared" si="5"/>
        <v>0.37786782458295454</v>
      </c>
      <c r="R29" s="104">
        <v>117062923</v>
      </c>
      <c r="S29" s="106">
        <v>18562185</v>
      </c>
      <c r="T29" s="106">
        <f t="shared" si="6"/>
        <v>135625108</v>
      </c>
      <c r="U29" s="40">
        <f t="shared" si="7"/>
        <v>0.2662748595974277</v>
      </c>
      <c r="V29" s="104">
        <v>38503054</v>
      </c>
      <c r="W29" s="106">
        <v>29186720</v>
      </c>
      <c r="X29" s="106">
        <f t="shared" si="8"/>
        <v>67689774</v>
      </c>
      <c r="Y29" s="40">
        <f t="shared" si="9"/>
        <v>0.13289637393712977</v>
      </c>
      <c r="Z29" s="76">
        <f t="shared" si="10"/>
        <v>506453639</v>
      </c>
      <c r="AA29" s="77">
        <f t="shared" si="11"/>
        <v>152168058</v>
      </c>
      <c r="AB29" s="77">
        <f t="shared" si="12"/>
        <v>658621697</v>
      </c>
      <c r="AC29" s="40">
        <f t="shared" si="13"/>
        <v>1.2930821031788196</v>
      </c>
      <c r="AD29" s="76">
        <v>56666979</v>
      </c>
      <c r="AE29" s="77">
        <v>24183289</v>
      </c>
      <c r="AF29" s="77">
        <f t="shared" si="14"/>
        <v>80850268</v>
      </c>
      <c r="AG29" s="40">
        <f t="shared" si="15"/>
        <v>0.7895016983182109</v>
      </c>
      <c r="AH29" s="40">
        <f t="shared" si="16"/>
        <v>-0.16277613328381302</v>
      </c>
      <c r="AI29" s="12">
        <v>517194301</v>
      </c>
      <c r="AJ29" s="12">
        <v>517194301</v>
      </c>
      <c r="AK29" s="12">
        <v>408325779</v>
      </c>
      <c r="AL29" s="12"/>
    </row>
    <row r="30" spans="1:38" s="13" customFormat="1" ht="12.75">
      <c r="A30" s="29" t="s">
        <v>97</v>
      </c>
      <c r="B30" s="59" t="s">
        <v>479</v>
      </c>
      <c r="C30" s="131" t="s">
        <v>480</v>
      </c>
      <c r="D30" s="76">
        <v>1160994</v>
      </c>
      <c r="E30" s="77">
        <v>681258</v>
      </c>
      <c r="F30" s="78">
        <f t="shared" si="0"/>
        <v>1842252</v>
      </c>
      <c r="G30" s="76">
        <v>1466225000</v>
      </c>
      <c r="H30" s="77">
        <v>0</v>
      </c>
      <c r="I30" s="79">
        <f t="shared" si="1"/>
        <v>1466225000</v>
      </c>
      <c r="J30" s="76">
        <v>438314754</v>
      </c>
      <c r="K30" s="77">
        <v>11771386</v>
      </c>
      <c r="L30" s="77">
        <f t="shared" si="2"/>
        <v>450086140</v>
      </c>
      <c r="M30" s="40">
        <f t="shared" si="3"/>
        <v>244.31301472328434</v>
      </c>
      <c r="N30" s="104">
        <v>191000646</v>
      </c>
      <c r="O30" s="105">
        <v>0</v>
      </c>
      <c r="P30" s="106">
        <f t="shared" si="4"/>
        <v>191000646</v>
      </c>
      <c r="Q30" s="40">
        <f t="shared" si="5"/>
        <v>103.67780629360152</v>
      </c>
      <c r="R30" s="104">
        <v>33926302</v>
      </c>
      <c r="S30" s="106">
        <v>9895864</v>
      </c>
      <c r="T30" s="106">
        <f t="shared" si="6"/>
        <v>43822166</v>
      </c>
      <c r="U30" s="40">
        <f t="shared" si="7"/>
        <v>0.029887749833756756</v>
      </c>
      <c r="V30" s="104">
        <v>3859973</v>
      </c>
      <c r="W30" s="106">
        <v>0</v>
      </c>
      <c r="X30" s="106">
        <f t="shared" si="8"/>
        <v>3859973</v>
      </c>
      <c r="Y30" s="40">
        <f t="shared" si="9"/>
        <v>0.0026325925420723284</v>
      </c>
      <c r="Z30" s="76">
        <f t="shared" si="10"/>
        <v>667101675</v>
      </c>
      <c r="AA30" s="77">
        <f t="shared" si="11"/>
        <v>21667250</v>
      </c>
      <c r="AB30" s="77">
        <f t="shared" si="12"/>
        <v>688768925</v>
      </c>
      <c r="AC30" s="40">
        <f t="shared" si="13"/>
        <v>0.46975663694180636</v>
      </c>
      <c r="AD30" s="76">
        <v>17278658</v>
      </c>
      <c r="AE30" s="77">
        <v>0</v>
      </c>
      <c r="AF30" s="77">
        <f t="shared" si="14"/>
        <v>17278658</v>
      </c>
      <c r="AG30" s="40">
        <f t="shared" si="15"/>
        <v>0.9425512794553795</v>
      </c>
      <c r="AH30" s="40">
        <f t="shared" si="16"/>
        <v>-0.7766045835272624</v>
      </c>
      <c r="AI30" s="12">
        <v>810158000</v>
      </c>
      <c r="AJ30" s="12">
        <v>933166892</v>
      </c>
      <c r="AK30" s="12">
        <v>879557648</v>
      </c>
      <c r="AL30" s="12"/>
    </row>
    <row r="31" spans="1:38" s="13" customFormat="1" ht="12.75">
      <c r="A31" s="29" t="s">
        <v>116</v>
      </c>
      <c r="B31" s="59" t="s">
        <v>481</v>
      </c>
      <c r="C31" s="131" t="s">
        <v>482</v>
      </c>
      <c r="D31" s="76">
        <v>176572000</v>
      </c>
      <c r="E31" s="77">
        <v>16500000</v>
      </c>
      <c r="F31" s="79">
        <f t="shared" si="0"/>
        <v>193072000</v>
      </c>
      <c r="G31" s="76">
        <v>176572000</v>
      </c>
      <c r="H31" s="77">
        <v>14900000</v>
      </c>
      <c r="I31" s="79">
        <f t="shared" si="1"/>
        <v>191472000</v>
      </c>
      <c r="J31" s="76">
        <v>73125620</v>
      </c>
      <c r="K31" s="77">
        <v>1745373</v>
      </c>
      <c r="L31" s="77">
        <f t="shared" si="2"/>
        <v>74870993</v>
      </c>
      <c r="M31" s="40">
        <f t="shared" si="3"/>
        <v>0.38778793921438637</v>
      </c>
      <c r="N31" s="104">
        <v>54882741</v>
      </c>
      <c r="O31" s="105">
        <v>2368156</v>
      </c>
      <c r="P31" s="106">
        <f t="shared" si="4"/>
        <v>57250897</v>
      </c>
      <c r="Q31" s="40">
        <f t="shared" si="5"/>
        <v>0.29652615086599815</v>
      </c>
      <c r="R31" s="104">
        <v>416921</v>
      </c>
      <c r="S31" s="106">
        <v>10243290</v>
      </c>
      <c r="T31" s="106">
        <f t="shared" si="6"/>
        <v>10660211</v>
      </c>
      <c r="U31" s="40">
        <f t="shared" si="7"/>
        <v>0.055675038647948524</v>
      </c>
      <c r="V31" s="104">
        <v>193222</v>
      </c>
      <c r="W31" s="106">
        <v>16314276</v>
      </c>
      <c r="X31" s="106">
        <f t="shared" si="8"/>
        <v>16507498</v>
      </c>
      <c r="Y31" s="40">
        <f t="shared" si="9"/>
        <v>0.08621363959221191</v>
      </c>
      <c r="Z31" s="76">
        <f t="shared" si="10"/>
        <v>128618504</v>
      </c>
      <c r="AA31" s="77">
        <f t="shared" si="11"/>
        <v>30671095</v>
      </c>
      <c r="AB31" s="77">
        <f t="shared" si="12"/>
        <v>159289599</v>
      </c>
      <c r="AC31" s="40">
        <f t="shared" si="13"/>
        <v>0.8319211111807471</v>
      </c>
      <c r="AD31" s="76">
        <v>18387033</v>
      </c>
      <c r="AE31" s="77">
        <v>24698281</v>
      </c>
      <c r="AF31" s="77">
        <f t="shared" si="14"/>
        <v>43085314</v>
      </c>
      <c r="AG31" s="40">
        <f t="shared" si="15"/>
        <v>0.7265076766633928</v>
      </c>
      <c r="AH31" s="40">
        <f t="shared" si="16"/>
        <v>-0.6168648556211056</v>
      </c>
      <c r="AI31" s="12">
        <v>232828530</v>
      </c>
      <c r="AJ31" s="12">
        <v>359395594</v>
      </c>
      <c r="AK31" s="12">
        <v>261103658</v>
      </c>
      <c r="AL31" s="12"/>
    </row>
    <row r="32" spans="1:38" s="55" customFormat="1" ht="12.75">
      <c r="A32" s="60"/>
      <c r="B32" s="61" t="s">
        <v>483</v>
      </c>
      <c r="C32" s="135"/>
      <c r="D32" s="80">
        <f>SUM(D26:D31)</f>
        <v>2284145058</v>
      </c>
      <c r="E32" s="81">
        <f>SUM(E26:E31)</f>
        <v>657581527</v>
      </c>
      <c r="F32" s="82">
        <f t="shared" si="0"/>
        <v>2941726585</v>
      </c>
      <c r="G32" s="80">
        <f>SUM(G26:G31)</f>
        <v>4028539181</v>
      </c>
      <c r="H32" s="81">
        <f>SUM(H26:H31)</f>
        <v>575851353</v>
      </c>
      <c r="I32" s="89">
        <f t="shared" si="1"/>
        <v>4604390534</v>
      </c>
      <c r="J32" s="80">
        <f>SUM(J26:J31)</f>
        <v>1155290530</v>
      </c>
      <c r="K32" s="91">
        <f>SUM(K26:K31)</f>
        <v>115597217</v>
      </c>
      <c r="L32" s="81">
        <f t="shared" si="2"/>
        <v>1270887747</v>
      </c>
      <c r="M32" s="44">
        <f t="shared" si="3"/>
        <v>0.4320210292419137</v>
      </c>
      <c r="N32" s="110">
        <f>SUM(N26:N31)</f>
        <v>803976635</v>
      </c>
      <c r="O32" s="111">
        <f>SUM(O26:O31)</f>
        <v>99326016</v>
      </c>
      <c r="P32" s="112">
        <f t="shared" si="4"/>
        <v>903302651</v>
      </c>
      <c r="Q32" s="44">
        <f t="shared" si="5"/>
        <v>0.30706546815260877</v>
      </c>
      <c r="R32" s="110">
        <f>SUM(R26:R31)</f>
        <v>595913314</v>
      </c>
      <c r="S32" s="112">
        <f>SUM(S26:S31)</f>
        <v>125304987</v>
      </c>
      <c r="T32" s="112">
        <f t="shared" si="6"/>
        <v>721218301</v>
      </c>
      <c r="U32" s="44">
        <f t="shared" si="7"/>
        <v>0.1566370827310019</v>
      </c>
      <c r="V32" s="110">
        <f>SUM(V26:V31)</f>
        <v>430685592</v>
      </c>
      <c r="W32" s="112">
        <f>SUM(W26:W31)</f>
        <v>143652021</v>
      </c>
      <c r="X32" s="112">
        <f t="shared" si="8"/>
        <v>574337613</v>
      </c>
      <c r="Y32" s="44">
        <f t="shared" si="9"/>
        <v>0.12473694591259013</v>
      </c>
      <c r="Z32" s="80">
        <f t="shared" si="10"/>
        <v>2985866071</v>
      </c>
      <c r="AA32" s="81">
        <f t="shared" si="11"/>
        <v>483880241</v>
      </c>
      <c r="AB32" s="81">
        <f t="shared" si="12"/>
        <v>3469746312</v>
      </c>
      <c r="AC32" s="44">
        <f t="shared" si="13"/>
        <v>0.7535734178885357</v>
      </c>
      <c r="AD32" s="80">
        <f>SUM(AD26:AD31)</f>
        <v>341775948</v>
      </c>
      <c r="AE32" s="81">
        <f>SUM(AE26:AE31)</f>
        <v>173017818</v>
      </c>
      <c r="AF32" s="81">
        <f t="shared" si="14"/>
        <v>514793766</v>
      </c>
      <c r="AG32" s="44">
        <f t="shared" si="15"/>
        <v>0.8878985782195329</v>
      </c>
      <c r="AH32" s="44">
        <f t="shared" si="16"/>
        <v>0.11566543911877902</v>
      </c>
      <c r="AI32" s="62">
        <f>SUM(AI26:AI31)</f>
        <v>3615371312</v>
      </c>
      <c r="AJ32" s="62">
        <f>SUM(AJ26:AJ31)</f>
        <v>3950116653</v>
      </c>
      <c r="AK32" s="62">
        <f>SUM(AK26:AK31)</f>
        <v>3507302960</v>
      </c>
      <c r="AL32" s="62"/>
    </row>
    <row r="33" spans="1:38" s="55" customFormat="1" ht="12.75">
      <c r="A33" s="60"/>
      <c r="B33" s="61" t="s">
        <v>484</v>
      </c>
      <c r="C33" s="135"/>
      <c r="D33" s="80">
        <f>SUM(D9:D16,D18:D24,D26:D31)</f>
        <v>7075220887</v>
      </c>
      <c r="E33" s="81">
        <f>SUM(E9:E16,E18:E24,E26:E31)</f>
        <v>1315384764</v>
      </c>
      <c r="F33" s="89">
        <f t="shared" si="0"/>
        <v>8390605651</v>
      </c>
      <c r="G33" s="80">
        <f>SUM(G9:G16,G18:G24,G26:G31)</f>
        <v>9116071671</v>
      </c>
      <c r="H33" s="81">
        <f>SUM(H9:H16,H18:H24,H26:H31)</f>
        <v>1691745658</v>
      </c>
      <c r="I33" s="82">
        <f t="shared" si="1"/>
        <v>10807817329</v>
      </c>
      <c r="J33" s="80">
        <f>SUM(J9:J16,J18:J24,J26:J31)</f>
        <v>2999361914</v>
      </c>
      <c r="K33" s="81">
        <f>SUM(K9:K16,K18:K24,K26:K31)</f>
        <v>236192360</v>
      </c>
      <c r="L33" s="81">
        <f t="shared" si="2"/>
        <v>3235554274</v>
      </c>
      <c r="M33" s="44">
        <f t="shared" si="3"/>
        <v>0.3856162961984018</v>
      </c>
      <c r="N33" s="110">
        <f>SUM(N9:N16,N18:N24,N26:N31)</f>
        <v>2270904017</v>
      </c>
      <c r="O33" s="111">
        <f>SUM(O9:O16,O18:O24,O26:O31)</f>
        <v>308503776</v>
      </c>
      <c r="P33" s="112">
        <f t="shared" si="4"/>
        <v>2579407793</v>
      </c>
      <c r="Q33" s="44">
        <f t="shared" si="5"/>
        <v>0.30741616282402495</v>
      </c>
      <c r="R33" s="110">
        <f>SUM(R9:R16,R18:R24,R26:R31)</f>
        <v>2392937494</v>
      </c>
      <c r="S33" s="112">
        <f>SUM(S9:S16,S18:S24,S26:S31)</f>
        <v>240394861</v>
      </c>
      <c r="T33" s="112">
        <f t="shared" si="6"/>
        <v>2633332355</v>
      </c>
      <c r="U33" s="44">
        <f t="shared" si="7"/>
        <v>0.2436507090043176</v>
      </c>
      <c r="V33" s="110">
        <f>SUM(V9:V16,V18:V24,V26:V31)</f>
        <v>1459997712</v>
      </c>
      <c r="W33" s="112">
        <f>SUM(W9:W16,W18:W24,W26:W31)</f>
        <v>363985793</v>
      </c>
      <c r="X33" s="112">
        <f t="shared" si="8"/>
        <v>1823983505</v>
      </c>
      <c r="Y33" s="44">
        <f t="shared" si="9"/>
        <v>0.16876520480280593</v>
      </c>
      <c r="Z33" s="80">
        <f t="shared" si="10"/>
        <v>9123201137</v>
      </c>
      <c r="AA33" s="81">
        <f t="shared" si="11"/>
        <v>1149076790</v>
      </c>
      <c r="AB33" s="81">
        <f t="shared" si="12"/>
        <v>10272277927</v>
      </c>
      <c r="AC33" s="44">
        <f t="shared" si="13"/>
        <v>0.9504488847564977</v>
      </c>
      <c r="AD33" s="80">
        <f>SUM(AD9:AD16,AD18:AD24,AD26:AD31)</f>
        <v>1433520661</v>
      </c>
      <c r="AE33" s="81">
        <f>SUM(AE9:AE16,AE18:AE24,AE26:AE31)</f>
        <v>389655337</v>
      </c>
      <c r="AF33" s="81">
        <f t="shared" si="14"/>
        <v>1823175998</v>
      </c>
      <c r="AG33" s="44">
        <f t="shared" si="15"/>
        <v>0.9703069578549436</v>
      </c>
      <c r="AH33" s="44">
        <f t="shared" si="16"/>
        <v>0.000442912259093875</v>
      </c>
      <c r="AI33" s="62">
        <f>SUM(AI9:AI16,AI18:AI24,AI26:AI31)</f>
        <v>10469219194</v>
      </c>
      <c r="AJ33" s="62">
        <f>SUM(AJ9:AJ16,AJ18:AJ24,AJ26:AJ31)</f>
        <v>10784064544</v>
      </c>
      <c r="AK33" s="62">
        <f>SUM(AK9:AK16,AK18:AK24,AK26:AK31)</f>
        <v>10463852861</v>
      </c>
      <c r="AL33" s="62"/>
    </row>
    <row r="34" spans="1:38" s="13" customFormat="1" ht="12.75">
      <c r="A34" s="63"/>
      <c r="B34" s="64"/>
      <c r="C34" s="65"/>
      <c r="D34" s="92"/>
      <c r="E34" s="92"/>
      <c r="F34" s="93"/>
      <c r="G34" s="94"/>
      <c r="H34" s="92"/>
      <c r="I34" s="95"/>
      <c r="J34" s="94"/>
      <c r="K34" s="96"/>
      <c r="L34" s="92"/>
      <c r="M34" s="69"/>
      <c r="N34" s="94"/>
      <c r="O34" s="96"/>
      <c r="P34" s="92"/>
      <c r="Q34" s="69"/>
      <c r="R34" s="94"/>
      <c r="S34" s="96"/>
      <c r="T34" s="92"/>
      <c r="U34" s="69"/>
      <c r="V34" s="94"/>
      <c r="W34" s="96"/>
      <c r="X34" s="92"/>
      <c r="Y34" s="69"/>
      <c r="Z34" s="94"/>
      <c r="AA34" s="96"/>
      <c r="AB34" s="92"/>
      <c r="AC34" s="69"/>
      <c r="AD34" s="94"/>
      <c r="AE34" s="92"/>
      <c r="AF34" s="92"/>
      <c r="AG34" s="69"/>
      <c r="AH34" s="69"/>
      <c r="AI34" s="12"/>
      <c r="AJ34" s="12"/>
      <c r="AK34" s="12"/>
      <c r="AL34" s="12"/>
    </row>
    <row r="35" spans="1:38" s="13" customFormat="1" ht="12.75">
      <c r="A35" s="12"/>
      <c r="B35" s="56" t="s">
        <v>657</v>
      </c>
      <c r="C35" s="136"/>
      <c r="D35" s="87"/>
      <c r="E35" s="87"/>
      <c r="F35" s="87"/>
      <c r="G35" s="87"/>
      <c r="H35" s="87"/>
      <c r="I35" s="87"/>
      <c r="J35" s="87"/>
      <c r="K35" s="87"/>
      <c r="L35" s="87"/>
      <c r="M35" s="12"/>
      <c r="N35" s="87"/>
      <c r="O35" s="87"/>
      <c r="P35" s="87"/>
      <c r="Q35" s="12"/>
      <c r="R35" s="87"/>
      <c r="S35" s="87"/>
      <c r="T35" s="87"/>
      <c r="U35" s="12"/>
      <c r="V35" s="87"/>
      <c r="W35" s="87"/>
      <c r="X35" s="87"/>
      <c r="Y35" s="12"/>
      <c r="Z35" s="87"/>
      <c r="AA35" s="87"/>
      <c r="AB35" s="87"/>
      <c r="AC35" s="12"/>
      <c r="AD35" s="87"/>
      <c r="AE35" s="87"/>
      <c r="AF35" s="87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2012-08-01T06:46:26Z</dcterms:created>
  <dcterms:modified xsi:type="dcterms:W3CDTF">2012-08-03T08:01:16Z</dcterms:modified>
  <cp:category/>
  <cp:version/>
  <cp:contentType/>
  <cp:contentStatus/>
</cp:coreProperties>
</file>