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<sst xmlns="http://schemas.openxmlformats.org/spreadsheetml/2006/main" count="1507" uniqueCount="658">
  <si>
    <t>Figures Finalised as at 2012/07/31</t>
  </si>
  <si>
    <t>Main appropriation</t>
  </si>
  <si>
    <t>Adjusted Budget</t>
  </si>
  <si>
    <t>First Quarter 2011/12</t>
  </si>
  <si>
    <t>Second Quarter 2011/12</t>
  </si>
  <si>
    <t>Third Quarter 2011/12</t>
  </si>
  <si>
    <t>Fourth Quarter 2011/12</t>
  </si>
  <si>
    <t>Year to date: 30 June 2012</t>
  </si>
  <si>
    <t>Fourth Quarter 2010/11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</si>
  <si>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</si>
  <si>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</si>
  <si>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</si>
  <si>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</si>
  <si>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</si>
  <si>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</si>
  <si>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</si>
  <si>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</si>
  <si>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</si>
  <si>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</si>
  <si>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Q4 of 2010/11 to Q4 of 2011/12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</si>
  <si>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</si>
  <si>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</si>
  <si>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</si>
  <si>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</si>
  <si>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</si>
  <si>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</si>
  <si>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</si>
  <si>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</si>
  <si>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</si>
  <si>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</si>
  <si>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</si>
  <si>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</si>
  <si>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</si>
  <si>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</si>
  <si>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</si>
  <si>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</si>
  <si>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</si>
  <si>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</si>
  <si>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</si>
  <si>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</si>
  <si>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</si>
  <si>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</si>
  <si>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</si>
  <si>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</si>
  <si>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</si>
  <si>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</si>
  <si>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</si>
  <si>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</si>
  <si>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</si>
  <si>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</si>
  <si>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</si>
  <si>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</si>
  <si>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</si>
  <si>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</si>
  <si>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</si>
  <si>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</si>
  <si>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</si>
  <si>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</si>
  <si>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</si>
  <si>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</si>
  <si>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</si>
  <si>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</si>
  <si>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</si>
  <si>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</si>
  <si>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</si>
  <si>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</si>
  <si>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</si>
  <si>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</si>
  <si>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</si>
  <si>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</si>
  <si>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</si>
  <si>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</si>
  <si>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</si>
  <si>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</si>
  <si>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</si>
  <si>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</si>
  <si>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</si>
  <si>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</si>
  <si>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</si>
  <si>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</si>
  <si>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</si>
  <si>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</si>
  <si>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</si>
  <si>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</si>
  <si>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</si>
  <si>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</si>
  <si>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</si>
  <si>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</si>
  <si>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</si>
  <si>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</si>
  <si>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</si>
  <si>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</si>
  <si>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</si>
  <si>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</si>
  <si>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</si>
  <si>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</si>
  <si>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</si>
  <si>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</si>
  <si>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</si>
  <si>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</si>
  <si>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</si>
  <si>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</si>
  <si>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</si>
  <si>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</si>
  <si>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</si>
  <si>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</si>
  <si>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</si>
  <si>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</si>
  <si>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</si>
  <si>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</si>
  <si>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</si>
  <si>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</si>
  <si>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</si>
  <si>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</si>
  <si>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</si>
  <si>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</si>
  <si>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</si>
  <si>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</si>
  <si>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</si>
  <si>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</si>
  <si>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</si>
  <si>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</si>
  <si>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</si>
  <si>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</si>
  <si>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</si>
  <si>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</si>
  <si>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</si>
  <si>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</si>
  <si>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</si>
  <si>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</si>
  <si>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</si>
  <si>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</si>
  <si>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</si>
  <si>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</si>
  <si>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</si>
  <si>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</si>
  <si>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</si>
  <si>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</si>
  <si>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</si>
  <si>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</si>
  <si>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</si>
  <si>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</si>
  <si>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</si>
  <si>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</si>
  <si>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</si>
  <si>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</si>
  <si>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</si>
  <si>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</si>
  <si>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</si>
  <si>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</si>
  <si>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</si>
  <si>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</si>
  <si>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</si>
  <si>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</si>
  <si>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</si>
  <si>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</si>
  <si>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</si>
  <si>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</si>
  <si>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</si>
  <si>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</si>
  <si>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</si>
  <si>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</si>
  <si>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</si>
  <si>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</si>
  <si>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</si>
  <si>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</si>
  <si>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</si>
  <si>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</si>
  <si>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</si>
  <si>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</si>
  <si>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</si>
  <si>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</si>
  <si>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</si>
  <si>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</si>
  <si>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</si>
  <si>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</si>
  <si>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</si>
  <si>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</si>
  <si>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</si>
  <si>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</si>
  <si>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</si>
  <si>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</si>
  <si>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</si>
  <si>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</si>
  <si>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</si>
  <si>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</si>
  <si>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</si>
  <si>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</si>
  <si>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</si>
  <si>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</si>
  <si>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</si>
  <si>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</si>
  <si>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</si>
  <si>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</si>
  <si>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</si>
  <si>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</si>
  <si>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</si>
  <si>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</si>
  <si>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</si>
  <si>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</si>
  <si>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</si>
  <si>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</si>
  <si>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</si>
  <si>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</si>
  <si>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</si>
  <si>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</si>
  <si>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</si>
  <si>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</si>
  <si>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</si>
  <si>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</si>
  <si>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</si>
  <si>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</si>
  <si>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</si>
  <si>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</si>
  <si>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</si>
  <si>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</si>
  <si>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</si>
  <si>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</si>
  <si>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</si>
  <si>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</si>
  <si>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</si>
  <si>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</si>
  <si>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</si>
  <si>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</si>
  <si>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</si>
  <si>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</si>
  <si>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</si>
  <si>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</si>
  <si>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</si>
  <si>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</si>
  <si>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</si>
  <si>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</si>
  <si>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</si>
  <si>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</si>
  <si>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</si>
  <si>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</si>
  <si>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</si>
  <si>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</si>
  <si>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</si>
  <si>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</si>
  <si>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</si>
  <si>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</si>
  <si>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</si>
  <si>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</si>
  <si>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</si>
  <si>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</si>
  <si>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</si>
  <si>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</si>
  <si>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</si>
  <si>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</si>
  <si>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</si>
  <si>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</si>
  <si>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</si>
  <si>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</si>
  <si>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</si>
  <si>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</si>
  <si>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</si>
  <si>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</si>
  <si>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</si>
  <si>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</si>
  <si>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</si>
  <si>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</si>
  <si>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</si>
  <si>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</si>
  <si>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</si>
  <si>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</si>
  <si>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</si>
  <si>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</si>
  <si>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</si>
  <si>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</si>
  <si>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</si>
  <si>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</si>
  <si>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</si>
  <si>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</si>
  <si>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</si>
  <si>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</si>
  <si>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</si>
  <si>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</si>
  <si>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</si>
  <si>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</si>
  <si>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</si>
  <si>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</si>
  <si>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</si>
  <si>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</si>
  <si>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</si>
  <si>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</si>
  <si>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</si>
  <si>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</si>
  <si>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</si>
  <si>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</si>
  <si>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</si>
  <si>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</si>
  <si>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</si>
  <si>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</si>
  <si>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</si>
  <si>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</si>
  <si>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</si>
  <si>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</si>
  <si>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</si>
  <si>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</si>
  <si>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</si>
  <si>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</si>
  <si>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</si>
  <si>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</si>
  <si>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</si>
  <si>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</si>
  <si>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</si>
  <si>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</si>
  <si>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</si>
  <si>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</si>
  <si>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</si>
  <si>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</si>
  <si>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</si>
  <si>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</si>
  <si>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</si>
  <si>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</si>
  <si>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</si>
  <si>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</si>
  <si>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</si>
  <si>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</si>
  <si>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</si>
  <si>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</si>
  <si>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</si>
  <si>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</si>
  <si>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</si>
  <si>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</si>
  <si>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</si>
  <si>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</si>
  <si>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</si>
  <si>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</si>
  <si>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</si>
  <si>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</si>
  <si>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</si>
  <si>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</si>
  <si>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</si>
  <si>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</si>
  <si>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</si>
  <si>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</si>
  <si>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</si>
  <si>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</si>
  <si>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</si>
  <si>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</si>
  <si>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</si>
  <si>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</si>
  <si>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</si>
  <si>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</si>
  <si>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</si>
  <si>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</si>
  <si>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</si>
  <si>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</si>
  <si>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</si>
  <si>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</si>
  <si>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</si>
  <si>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</si>
  <si>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</si>
  <si>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</si>
  <si>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</si>
  <si>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</si>
  <si>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</si>
  <si>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</si>
  <si>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</si>
  <si>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</si>
  <si>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</si>
  <si>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</si>
  <si>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</si>
  <si>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</si>
  <si>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</si>
  <si>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</si>
  <si>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</si>
  <si>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</si>
  <si>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</si>
  <si>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</si>
  <si>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</si>
  <si>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</si>
  <si>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</si>
  <si>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</si>
  <si>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</si>
  <si>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</si>
  <si>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</si>
  <si>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</si>
  <si>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</si>
  <si>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</si>
  <si>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</si>
  <si>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</si>
  <si>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</si>
  <si>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</si>
  <si>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</si>
  <si>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</si>
  <si>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</si>
  <si>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</si>
  <si>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</si>
  <si>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</si>
  <si>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</si>
  <si>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</si>
  <si>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</si>
  <si>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</si>
  <si>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</si>
  <si>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</si>
  <si>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</si>
  <si>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</si>
  <si>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</si>
  <si>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</si>
  <si>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</si>
  <si>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</si>
  <si>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</si>
  <si>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</si>
  <si>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</si>
  <si>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</si>
  <si>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</si>
  <si>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</si>
  <si>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</si>
  <si>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</si>
  <si>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</si>
  <si>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</si>
  <si>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</si>
  <si>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</si>
  <si>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</si>
  <si>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</si>
  <si>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</si>
  <si>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</si>
  <si>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</si>
  <si>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</si>
  <si>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</si>
  <si>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</si>
  <si>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</si>
  <si>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</si>
  <si>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</si>
  <si>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</si>
  <si>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</si>
  <si>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</si>
  <si>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</si>
  <si>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</si>
  <si>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</si>
  <si>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</si>
  <si>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</si>
  <si>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</si>
  <si>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</si>
  <si>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</si>
  <si>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</si>
  <si>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</si>
  <si>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</si>
  <si>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</si>
  <si>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</si>
  <si>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</si>
  <si>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</si>
  <si>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</si>
  <si>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</si>
  <si>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</si>
  <si>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</si>
  <si>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</si>
  <si>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</si>
  <si>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</si>
  <si>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</si>
  <si>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</si>
  <si>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</si>
  <si>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</si>
  <si>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</si>
  <si>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</si>
  <si>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</si>
  <si>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</si>
  <si>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</si>
  <si>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</si>
  <si>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</si>
  <si>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</si>
  <si>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</si>
  <si>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</si>
  <si>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</si>
  <si>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</si>
  <si>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</si>
  <si>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</si>
  <si>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</si>
  <si>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</si>
  <si>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</si>
  <si>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</si>
  <si>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</si>
  <si>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</si>
  <si>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</si>
  <si>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</si>
  <si>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</si>
  <si>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</si>
  <si>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</si>
  <si>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</si>
  <si>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</si>
  <si>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</si>
  <si>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</si>
  <si>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</si>
  <si>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</si>
  <si>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</si>
  <si>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</si>
  <si>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</si>
  <si>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</si>
  <si>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</si>
  <si>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</si>
  <si>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</si>
  <si>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</si>
  <si>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</si>
  <si>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</si>
  <si>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</si>
  <si>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</si>
  <si>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</si>
  <si>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</si>
  <si>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</si>
  <si>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</si>
  <si>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</si>
  <si>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</si>
  <si>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</si>
  <si>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</si>
  <si>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</si>
  <si>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</si>
  <si>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</si>
  <si>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</si>
  <si>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</si>
  <si>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</si>
  <si>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</si>
  <si>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</si>
  <si>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</si>
  <si>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</si>
  <si>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</si>
  <si>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</si>
  <si>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</si>
  <si>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</si>
  <si>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</si>
  <si>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</si>
  <si>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</si>
  <si>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</si>
  <si>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</si>
  <si>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</si>
  <si>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</si>
  <si>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</si>
  <si>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</si>
  <si>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</si>
  <si>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</si>
  <si>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</si>
  <si>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</si>
  <si>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</si>
  <si>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</si>
  <si>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</si>
  <si>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</si>
  <si>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</si>
  <si>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</si>
  <si>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</si>
  <si>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</si>
  <si>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</si>
  <si>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</si>
  <si>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</si>
  <si>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</si>
  <si>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</si>
  <si>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</si>
  <si>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</si>
  <si>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</si>
  <si>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</si>
  <si>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</si>
  <si>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</si>
  <si>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</si>
  <si>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</si>
  <si>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</si>
  <si>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</si>
  <si>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</si>
  <si>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</si>
  <si>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</si>
  <si>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</si>
  <si>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</si>
  <si>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</si>
  <si>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</si>
  <si>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</si>
  <si>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</si>
  <si>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</si>
  <si>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</si>
  <si>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</si>
  <si>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</si>
  <si>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</si>
  <si>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</si>
  <si>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</si>
  <si>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</si>
  <si>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</si>
  <si>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</si>
  <si>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</si>
  <si>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</si>
  <si>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</si>
  <si>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</si>
  <si>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</si>
  <si>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</si>
  <si>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</si>
  <si>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</si>
  <si>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</si>
  <si>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</si>
  <si>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</si>
  <si>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</si>
  <si>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</si>
  <si>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</si>
  <si>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</si>
  <si>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</si>
  <si>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</si>
  <si>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</si>
  <si>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</si>
  <si>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</si>
  <si>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</si>
  <si>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</si>
  <si>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</si>
  <si>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</si>
  <si>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</si>
  <si>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</si>
  <si>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</si>
  <si>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</si>
  <si>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</si>
  <si>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</si>
  <si>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</si>
  <si>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</si>
  <si>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</si>
  <si>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</si>
  <si>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</si>
  <si>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</si>
  <si>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</si>
  <si>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</si>
  <si>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</si>
  <si>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</si>
  <si>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</si>
  <si>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</si>
  <si>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</si>
  <si>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</si>
  <si>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</si>
  <si>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</si>
  <si>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</si>
  <si>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</si>
  <si>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</si>
  <si>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</si>
  <si>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</si>
  <si>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</si>
  <si>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</si>
  <si>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</si>
  <si>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</si>
  <si>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</si>
  <si>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</si>
  <si>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</si>
  <si>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</si>
  <si>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</si>
  <si>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</si>
  <si>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</si>
  <si>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</si>
  <si>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</si>
  <si>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</si>
  <si>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</si>
  <si>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</si>
  <si>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</si>
  <si>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</si>
  <si>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</si>
  <si>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</si>
  <si>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</si>
  <si>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</si>
  <si>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</si>
  <si>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</si>
  <si>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</si>
  <si>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</si>
  <si>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</si>
  <si>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</si>
  <si>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</si>
  <si>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Expenditure for the 4th Quarter Ended 30 June 2012 (Preliminary results)</t>
  </si>
  <si>
    <t>Source: National Treasury Local Government Database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</si>
</sst>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##,##0"/>
    <numFmt numFmtId="181" formatCode="#,###.0%"/>
    <numFmt numFmtId="18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179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9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0" fillId="0" borderId="26" xfId="0" applyBorder="1" applyAlignment="1" applyProtection="1">
      <alignment/>
      <protection/>
    </xf>
    <xf numFmtId="181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8" fontId="9" fillId="0" borderId="0" xfId="0" applyNumberFormat="1" applyFont="1" applyFill="1" applyBorder="1" applyAlignment="1" applyProtection="1">
      <alignment horizontal="left" indent="2"/>
      <protection/>
    </xf>
    <xf numFmtId="178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5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5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3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7" fillId="0" borderId="29" xfId="0" applyNumberFormat="1" applyFont="1" applyFill="1" applyBorder="1" applyAlignment="1" applyProtection="1">
      <alignment/>
      <protection/>
    </xf>
    <xf numFmtId="182" fontId="5" fillId="0" borderId="36" xfId="0" applyNumberFormat="1" applyFont="1" applyFill="1" applyBorder="1" applyAlignment="1" applyProtection="1">
      <alignment/>
      <protection/>
    </xf>
    <xf numFmtId="182" fontId="7" fillId="0" borderId="36" xfId="0" applyNumberFormat="1" applyFont="1" applyFill="1" applyBorder="1" applyAlignment="1" applyProtection="1">
      <alignment/>
      <protection/>
    </xf>
    <xf numFmtId="182" fontId="5" fillId="0" borderId="31" xfId="0" applyNumberFormat="1" applyFont="1" applyBorder="1" applyAlignment="1" applyProtection="1">
      <alignment/>
      <protection/>
    </xf>
    <xf numFmtId="182" fontId="5" fillId="0" borderId="32" xfId="0" applyNumberFormat="1" applyFont="1" applyBorder="1" applyAlignment="1" applyProtection="1">
      <alignment/>
      <protection/>
    </xf>
    <xf numFmtId="182" fontId="5" fillId="0" borderId="33" xfId="0" applyNumberFormat="1" applyFont="1" applyBorder="1" applyAlignment="1" applyProtection="1">
      <alignment/>
      <protection/>
    </xf>
    <xf numFmtId="182" fontId="5" fillId="0" borderId="30" xfId="0" applyNumberFormat="1" applyFont="1" applyBorder="1" applyAlignment="1" applyProtection="1">
      <alignment/>
      <protection/>
    </xf>
    <xf numFmtId="182" fontId="5" fillId="0" borderId="34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 wrapText="1" indent="2"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3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8" fillId="0" borderId="26" xfId="0" applyNumberFormat="1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24" xfId="0" applyFont="1" applyBorder="1" applyAlignment="1" applyProtection="1">
      <alignment horizontal="center" wrapText="1"/>
      <protection/>
    </xf>
    <xf numFmtId="178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179" fontId="5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G25" sqref="G25:G26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s="7" customFormat="1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69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117" t="s">
        <v>22</v>
      </c>
      <c r="D9" s="74">
        <v>17518232180</v>
      </c>
      <c r="E9" s="75">
        <v>5337528294</v>
      </c>
      <c r="F9" s="76">
        <f>$D9+$E9</f>
        <v>22855760474</v>
      </c>
      <c r="G9" s="74">
        <v>17898125092</v>
      </c>
      <c r="H9" s="75">
        <v>5269061347</v>
      </c>
      <c r="I9" s="77">
        <f>$G9+$H9</f>
        <v>23167186439</v>
      </c>
      <c r="J9" s="74">
        <v>4023581334</v>
      </c>
      <c r="K9" s="75">
        <v>619660601</v>
      </c>
      <c r="L9" s="75">
        <f>$J9+$K9</f>
        <v>4643241935</v>
      </c>
      <c r="M9" s="39">
        <f>IF($F9=0,0,$L9/$F9)</f>
        <v>0.2031541212676781</v>
      </c>
      <c r="N9" s="102">
        <v>3793469176</v>
      </c>
      <c r="O9" s="103">
        <v>908005204</v>
      </c>
      <c r="P9" s="104">
        <f>$N9+$O9</f>
        <v>4701474380</v>
      </c>
      <c r="Q9" s="39">
        <f>IF($F9=0,0,$P9/$F9)</f>
        <v>0.20570194482691795</v>
      </c>
      <c r="R9" s="102">
        <v>4006162254</v>
      </c>
      <c r="S9" s="104">
        <v>776720067</v>
      </c>
      <c r="T9" s="104">
        <f>$R9+$S9</f>
        <v>4782882321</v>
      </c>
      <c r="U9" s="39">
        <f>IF($I9=0,0,$T9/$I9)</f>
        <v>0.2064507200126996</v>
      </c>
      <c r="V9" s="102">
        <v>4800147708</v>
      </c>
      <c r="W9" s="104">
        <v>1227557071</v>
      </c>
      <c r="X9" s="104">
        <f>$V9+$W9</f>
        <v>6027704779</v>
      </c>
      <c r="Y9" s="39">
        <f>IF($I9=0,0,$X9/$I9)</f>
        <v>0.26018285797764673</v>
      </c>
      <c r="Z9" s="74">
        <f>$J9+$N9+$R9+$V9</f>
        <v>16623360472</v>
      </c>
      <c r="AA9" s="75">
        <f>$K9+$O9+$S9+$W9</f>
        <v>3531942943</v>
      </c>
      <c r="AB9" s="75">
        <f>$Z9+$AA9</f>
        <v>20155303415</v>
      </c>
      <c r="AC9" s="39">
        <f>IF($I9=0,0,$AB9/$I9)</f>
        <v>0.8699935776866823</v>
      </c>
      <c r="AD9" s="74">
        <v>4718148015</v>
      </c>
      <c r="AE9" s="75">
        <v>1085246453</v>
      </c>
      <c r="AF9" s="75">
        <f>$AD9+$AE9</f>
        <v>5803394468</v>
      </c>
      <c r="AG9" s="39">
        <f>IF($AJ9=0,0,$AK9/$AJ9)</f>
        <v>0.8864696491816746</v>
      </c>
      <c r="AH9" s="39">
        <f>IF($AF9=0,0,(($X9/$AF9)-1))</f>
        <v>0.0386515706000774</v>
      </c>
      <c r="AI9" s="12">
        <v>22371665751</v>
      </c>
      <c r="AJ9" s="12">
        <v>21929505767</v>
      </c>
      <c r="AK9" s="12">
        <v>19439841284</v>
      </c>
      <c r="AL9" s="12"/>
    </row>
    <row r="10" spans="1:38" s="13" customFormat="1" ht="12.75">
      <c r="A10" s="29"/>
      <c r="B10" s="38" t="s">
        <v>23</v>
      </c>
      <c r="C10" s="117" t="s">
        <v>24</v>
      </c>
      <c r="D10" s="74">
        <v>10360135048</v>
      </c>
      <c r="E10" s="75">
        <v>2630520617</v>
      </c>
      <c r="F10" s="77">
        <f aca="true" t="shared" si="0" ref="F10:F18">$D10+$E10</f>
        <v>12990655665</v>
      </c>
      <c r="G10" s="74">
        <v>10591915937</v>
      </c>
      <c r="H10" s="75">
        <v>2804586729</v>
      </c>
      <c r="I10" s="77">
        <f aca="true" t="shared" si="1" ref="I10:I18">$G10+$H10</f>
        <v>13396502666</v>
      </c>
      <c r="J10" s="74">
        <v>2027646227</v>
      </c>
      <c r="K10" s="75">
        <v>361195576</v>
      </c>
      <c r="L10" s="75">
        <f aca="true" t="shared" si="2" ref="L10:L18">$J10+$K10</f>
        <v>2388841803</v>
      </c>
      <c r="M10" s="39">
        <f aca="true" t="shared" si="3" ref="M10:M18">IF($F10=0,0,$L10/$F10)</f>
        <v>0.18388924043580981</v>
      </c>
      <c r="N10" s="102">
        <v>2215694822</v>
      </c>
      <c r="O10" s="103">
        <v>385200452</v>
      </c>
      <c r="P10" s="104">
        <f aca="true" t="shared" si="4" ref="P10:P18">$N10+$O10</f>
        <v>2600895274</v>
      </c>
      <c r="Q10" s="39">
        <f aca="true" t="shared" si="5" ref="Q10:Q18">IF($F10=0,0,$P10/$F10)</f>
        <v>0.20021277917537658</v>
      </c>
      <c r="R10" s="102">
        <v>2158170377</v>
      </c>
      <c r="S10" s="104">
        <v>403963718</v>
      </c>
      <c r="T10" s="104">
        <f aca="true" t="shared" si="6" ref="T10:T18">$R10+$S10</f>
        <v>2562134095</v>
      </c>
      <c r="U10" s="39">
        <f aca="true" t="shared" si="7" ref="U10:U18">IF($I10=0,0,$T10/$I10)</f>
        <v>0.19125395328010752</v>
      </c>
      <c r="V10" s="102">
        <v>1986848354</v>
      </c>
      <c r="W10" s="104">
        <v>519983906</v>
      </c>
      <c r="X10" s="104">
        <f aca="true" t="shared" si="8" ref="X10:X18">$V10+$W10</f>
        <v>2506832260</v>
      </c>
      <c r="Y10" s="39">
        <f aca="true" t="shared" si="9" ref="Y10:Y18">IF($I10=0,0,$X10/$I10)</f>
        <v>0.18712587325961422</v>
      </c>
      <c r="Z10" s="74">
        <f aca="true" t="shared" si="10" ref="Z10:Z18">$J10+$N10+$R10+$V10</f>
        <v>8388359780</v>
      </c>
      <c r="AA10" s="75">
        <f aca="true" t="shared" si="11" ref="AA10:AA18">$K10+$O10+$S10+$W10</f>
        <v>1670343652</v>
      </c>
      <c r="AB10" s="75">
        <f aca="true" t="shared" si="12" ref="AB10:AB18">$Z10+$AA10</f>
        <v>10058703432</v>
      </c>
      <c r="AC10" s="39">
        <f aca="true" t="shared" si="13" ref="AC10:AC18">IF($I10=0,0,$AB10/$I10)</f>
        <v>0.7508454768220026</v>
      </c>
      <c r="AD10" s="74">
        <v>1742608831</v>
      </c>
      <c r="AE10" s="75">
        <v>430447945</v>
      </c>
      <c r="AF10" s="75">
        <f aca="true" t="shared" si="14" ref="AF10:AF18">$AD10+$AE10</f>
        <v>2173056776</v>
      </c>
      <c r="AG10" s="39">
        <f aca="true" t="shared" si="15" ref="AG10:AG18">IF($AJ10=0,0,$AK10/$AJ10)</f>
        <v>0.7237018986615692</v>
      </c>
      <c r="AH10" s="39">
        <f aca="true" t="shared" si="16" ref="AH10:AH18">IF($AF10=0,0,(($X10/$AF10)-1))</f>
        <v>0.15359722198072934</v>
      </c>
      <c r="AI10" s="12">
        <v>11382649933</v>
      </c>
      <c r="AJ10" s="12">
        <v>11500213337</v>
      </c>
      <c r="AK10" s="12">
        <v>8322726227</v>
      </c>
      <c r="AL10" s="12"/>
    </row>
    <row r="11" spans="1:38" s="13" customFormat="1" ht="12.75">
      <c r="A11" s="29"/>
      <c r="B11" s="38" t="s">
        <v>25</v>
      </c>
      <c r="C11" s="117" t="s">
        <v>26</v>
      </c>
      <c r="D11" s="74">
        <v>76611834304</v>
      </c>
      <c r="E11" s="75">
        <v>10125458405</v>
      </c>
      <c r="F11" s="77">
        <f t="shared" si="0"/>
        <v>86737292709</v>
      </c>
      <c r="G11" s="74">
        <v>78470829641</v>
      </c>
      <c r="H11" s="75">
        <v>10263972303</v>
      </c>
      <c r="I11" s="77">
        <f t="shared" si="1"/>
        <v>88734801944</v>
      </c>
      <c r="J11" s="74">
        <v>18721610002</v>
      </c>
      <c r="K11" s="75">
        <v>953993732</v>
      </c>
      <c r="L11" s="75">
        <f t="shared" si="2"/>
        <v>19675603734</v>
      </c>
      <c r="M11" s="39">
        <f t="shared" si="3"/>
        <v>0.2268413403218709</v>
      </c>
      <c r="N11" s="102">
        <v>17810398845</v>
      </c>
      <c r="O11" s="103">
        <v>1770421503</v>
      </c>
      <c r="P11" s="104">
        <f t="shared" si="4"/>
        <v>19580820348</v>
      </c>
      <c r="Q11" s="39">
        <f t="shared" si="5"/>
        <v>0.22574857637870754</v>
      </c>
      <c r="R11" s="102">
        <v>17453631727</v>
      </c>
      <c r="S11" s="104">
        <v>1833746005</v>
      </c>
      <c r="T11" s="104">
        <f t="shared" si="6"/>
        <v>19287377732</v>
      </c>
      <c r="U11" s="39">
        <f t="shared" si="7"/>
        <v>0.2173597879237072</v>
      </c>
      <c r="V11" s="102">
        <v>20187004262</v>
      </c>
      <c r="W11" s="104">
        <v>4204016228</v>
      </c>
      <c r="X11" s="104">
        <f t="shared" si="8"/>
        <v>24391020490</v>
      </c>
      <c r="Y11" s="39">
        <f t="shared" si="9"/>
        <v>0.27487547113017763</v>
      </c>
      <c r="Z11" s="74">
        <f t="shared" si="10"/>
        <v>74172644836</v>
      </c>
      <c r="AA11" s="75">
        <f t="shared" si="11"/>
        <v>8762177468</v>
      </c>
      <c r="AB11" s="75">
        <f t="shared" si="12"/>
        <v>82934822304</v>
      </c>
      <c r="AC11" s="39">
        <f t="shared" si="13"/>
        <v>0.9346369235865277</v>
      </c>
      <c r="AD11" s="74">
        <v>19199625828</v>
      </c>
      <c r="AE11" s="75">
        <v>4051334284</v>
      </c>
      <c r="AF11" s="75">
        <f t="shared" si="14"/>
        <v>23250960112</v>
      </c>
      <c r="AG11" s="39">
        <f t="shared" si="15"/>
        <v>0.9506598902378118</v>
      </c>
      <c r="AH11" s="39">
        <f t="shared" si="16"/>
        <v>0.049032830150166795</v>
      </c>
      <c r="AI11" s="12">
        <v>76768859130</v>
      </c>
      <c r="AJ11" s="12">
        <v>78687536767</v>
      </c>
      <c r="AK11" s="12">
        <v>74805085066</v>
      </c>
      <c r="AL11" s="12"/>
    </row>
    <row r="12" spans="1:38" s="13" customFormat="1" ht="12.75">
      <c r="A12" s="29"/>
      <c r="B12" s="38" t="s">
        <v>27</v>
      </c>
      <c r="C12" s="117" t="s">
        <v>28</v>
      </c>
      <c r="D12" s="74">
        <v>39977186432</v>
      </c>
      <c r="E12" s="75">
        <v>10176062828</v>
      </c>
      <c r="F12" s="77">
        <f t="shared" si="0"/>
        <v>50153249260</v>
      </c>
      <c r="G12" s="74">
        <v>40238419703</v>
      </c>
      <c r="H12" s="75">
        <v>10365822555</v>
      </c>
      <c r="I12" s="77">
        <f t="shared" si="1"/>
        <v>50604242258</v>
      </c>
      <c r="J12" s="74">
        <v>8613042051</v>
      </c>
      <c r="K12" s="75">
        <v>1166244902</v>
      </c>
      <c r="L12" s="75">
        <f t="shared" si="2"/>
        <v>9779286953</v>
      </c>
      <c r="M12" s="39">
        <f t="shared" si="3"/>
        <v>0.19498810340887573</v>
      </c>
      <c r="N12" s="102">
        <v>8749081851</v>
      </c>
      <c r="O12" s="103">
        <v>1663085615</v>
      </c>
      <c r="P12" s="104">
        <f t="shared" si="4"/>
        <v>10412167466</v>
      </c>
      <c r="Q12" s="39">
        <f t="shared" si="5"/>
        <v>0.2076070368247164</v>
      </c>
      <c r="R12" s="102">
        <v>8617844573</v>
      </c>
      <c r="S12" s="104">
        <v>1358864183</v>
      </c>
      <c r="T12" s="104">
        <f t="shared" si="6"/>
        <v>9976708756</v>
      </c>
      <c r="U12" s="39">
        <f t="shared" si="7"/>
        <v>0.19715162821992038</v>
      </c>
      <c r="V12" s="102">
        <v>10482248329</v>
      </c>
      <c r="W12" s="104">
        <v>2761260414</v>
      </c>
      <c r="X12" s="104">
        <f t="shared" si="8"/>
        <v>13243508743</v>
      </c>
      <c r="Y12" s="39">
        <f t="shared" si="9"/>
        <v>0.2617074804811713</v>
      </c>
      <c r="Z12" s="74">
        <f t="shared" si="10"/>
        <v>36462216804</v>
      </c>
      <c r="AA12" s="75">
        <f t="shared" si="11"/>
        <v>6949455114</v>
      </c>
      <c r="AB12" s="75">
        <f t="shared" si="12"/>
        <v>43411671918</v>
      </c>
      <c r="AC12" s="39">
        <f t="shared" si="13"/>
        <v>0.8578662574704805</v>
      </c>
      <c r="AD12" s="74">
        <v>9861348564</v>
      </c>
      <c r="AE12" s="75">
        <v>3115426406</v>
      </c>
      <c r="AF12" s="75">
        <f t="shared" si="14"/>
        <v>12976774970</v>
      </c>
      <c r="AG12" s="39">
        <f t="shared" si="15"/>
        <v>0.8937693404391173</v>
      </c>
      <c r="AH12" s="39">
        <f t="shared" si="16"/>
        <v>0.02055470435579254</v>
      </c>
      <c r="AI12" s="12">
        <v>44094395548</v>
      </c>
      <c r="AJ12" s="12">
        <v>44354732320</v>
      </c>
      <c r="AK12" s="12">
        <v>39642899851</v>
      </c>
      <c r="AL12" s="12"/>
    </row>
    <row r="13" spans="1:38" s="13" customFormat="1" ht="12.75">
      <c r="A13" s="29"/>
      <c r="B13" s="38" t="s">
        <v>29</v>
      </c>
      <c r="C13" s="117" t="s">
        <v>30</v>
      </c>
      <c r="D13" s="74">
        <v>8684086209</v>
      </c>
      <c r="E13" s="75">
        <v>4489023369</v>
      </c>
      <c r="F13" s="77">
        <f t="shared" si="0"/>
        <v>13173109578</v>
      </c>
      <c r="G13" s="74">
        <v>8822966340</v>
      </c>
      <c r="H13" s="75">
        <v>4577529735</v>
      </c>
      <c r="I13" s="77">
        <f t="shared" si="1"/>
        <v>13400496075</v>
      </c>
      <c r="J13" s="74">
        <v>1734968685</v>
      </c>
      <c r="K13" s="75">
        <v>379054601</v>
      </c>
      <c r="L13" s="75">
        <f t="shared" si="2"/>
        <v>2114023286</v>
      </c>
      <c r="M13" s="39">
        <f t="shared" si="3"/>
        <v>0.1604802019965403</v>
      </c>
      <c r="N13" s="102">
        <v>1867602853</v>
      </c>
      <c r="O13" s="103">
        <v>640232612</v>
      </c>
      <c r="P13" s="104">
        <f t="shared" si="4"/>
        <v>2507835465</v>
      </c>
      <c r="Q13" s="39">
        <f t="shared" si="5"/>
        <v>0.19037535899559038</v>
      </c>
      <c r="R13" s="102">
        <v>1971260068</v>
      </c>
      <c r="S13" s="104">
        <v>391705932</v>
      </c>
      <c r="T13" s="104">
        <f t="shared" si="6"/>
        <v>2362966000</v>
      </c>
      <c r="U13" s="39">
        <f t="shared" si="7"/>
        <v>0.17633421828378096</v>
      </c>
      <c r="V13" s="102">
        <v>2290824911</v>
      </c>
      <c r="W13" s="104">
        <v>713576393</v>
      </c>
      <c r="X13" s="104">
        <f t="shared" si="8"/>
        <v>3004401304</v>
      </c>
      <c r="Y13" s="39">
        <f t="shared" si="9"/>
        <v>0.22420075250833577</v>
      </c>
      <c r="Z13" s="74">
        <f t="shared" si="10"/>
        <v>7864656517</v>
      </c>
      <c r="AA13" s="75">
        <f t="shared" si="11"/>
        <v>2124569538</v>
      </c>
      <c r="AB13" s="75">
        <f t="shared" si="12"/>
        <v>9989226055</v>
      </c>
      <c r="AC13" s="39">
        <f t="shared" si="13"/>
        <v>0.7454370345017246</v>
      </c>
      <c r="AD13" s="74">
        <v>1995383463</v>
      </c>
      <c r="AE13" s="75">
        <v>550259990</v>
      </c>
      <c r="AF13" s="75">
        <f t="shared" si="14"/>
        <v>2545643453</v>
      </c>
      <c r="AG13" s="39">
        <f t="shared" si="15"/>
        <v>0.8925900230837689</v>
      </c>
      <c r="AH13" s="39">
        <f t="shared" si="16"/>
        <v>0.1802129243431012</v>
      </c>
      <c r="AI13" s="12">
        <v>10905189098</v>
      </c>
      <c r="AJ13" s="12">
        <v>10816887894</v>
      </c>
      <c r="AK13" s="12">
        <v>9655046215</v>
      </c>
      <c r="AL13" s="12"/>
    </row>
    <row r="14" spans="1:38" s="13" customFormat="1" ht="12.75">
      <c r="A14" s="29"/>
      <c r="B14" s="38" t="s">
        <v>31</v>
      </c>
      <c r="C14" s="117" t="s">
        <v>32</v>
      </c>
      <c r="D14" s="74">
        <v>7560445136</v>
      </c>
      <c r="E14" s="75">
        <v>1315384764</v>
      </c>
      <c r="F14" s="77">
        <f t="shared" si="0"/>
        <v>8875829900</v>
      </c>
      <c r="G14" s="74">
        <v>8274863182</v>
      </c>
      <c r="H14" s="75">
        <v>2165886816</v>
      </c>
      <c r="I14" s="77">
        <f t="shared" si="1"/>
        <v>10440749998</v>
      </c>
      <c r="J14" s="74">
        <v>2016659311</v>
      </c>
      <c r="K14" s="75">
        <v>287238118</v>
      </c>
      <c r="L14" s="75">
        <f t="shared" si="2"/>
        <v>2303897429</v>
      </c>
      <c r="M14" s="39">
        <f t="shared" si="3"/>
        <v>0.25956980417121334</v>
      </c>
      <c r="N14" s="102">
        <v>2090157719</v>
      </c>
      <c r="O14" s="103">
        <v>358789884</v>
      </c>
      <c r="P14" s="104">
        <f t="shared" si="4"/>
        <v>2448947603</v>
      </c>
      <c r="Q14" s="39">
        <f t="shared" si="5"/>
        <v>0.27591195759621306</v>
      </c>
      <c r="R14" s="102">
        <v>1952910234</v>
      </c>
      <c r="S14" s="104">
        <v>304994650</v>
      </c>
      <c r="T14" s="104">
        <f t="shared" si="6"/>
        <v>2257904884</v>
      </c>
      <c r="U14" s="39">
        <f t="shared" si="7"/>
        <v>0.21625887837871013</v>
      </c>
      <c r="V14" s="102">
        <v>2063873232</v>
      </c>
      <c r="W14" s="104">
        <v>383094820</v>
      </c>
      <c r="X14" s="104">
        <f t="shared" si="8"/>
        <v>2446968052</v>
      </c>
      <c r="Y14" s="39">
        <f t="shared" si="9"/>
        <v>0.23436707635646234</v>
      </c>
      <c r="Z14" s="74">
        <f t="shared" si="10"/>
        <v>8123600496</v>
      </c>
      <c r="AA14" s="75">
        <f t="shared" si="11"/>
        <v>1334117472</v>
      </c>
      <c r="AB14" s="75">
        <f t="shared" si="12"/>
        <v>9457717968</v>
      </c>
      <c r="AC14" s="39">
        <f t="shared" si="13"/>
        <v>0.9058466077448165</v>
      </c>
      <c r="AD14" s="74">
        <v>2176888243</v>
      </c>
      <c r="AE14" s="75">
        <v>431651550</v>
      </c>
      <c r="AF14" s="75">
        <f t="shared" si="14"/>
        <v>2608539793</v>
      </c>
      <c r="AG14" s="39">
        <f t="shared" si="15"/>
        <v>0.8165922294770696</v>
      </c>
      <c r="AH14" s="39">
        <f t="shared" si="16"/>
        <v>-0.061939534690471976</v>
      </c>
      <c r="AI14" s="12">
        <v>10969071973</v>
      </c>
      <c r="AJ14" s="12">
        <v>11759496448</v>
      </c>
      <c r="AK14" s="12">
        <v>9602713422</v>
      </c>
      <c r="AL14" s="12"/>
    </row>
    <row r="15" spans="1:38" s="13" customFormat="1" ht="12.75">
      <c r="A15" s="29"/>
      <c r="B15" s="38" t="s">
        <v>33</v>
      </c>
      <c r="C15" s="117" t="s">
        <v>34</v>
      </c>
      <c r="D15" s="74">
        <v>9624147386</v>
      </c>
      <c r="E15" s="75">
        <v>2085514111</v>
      </c>
      <c r="F15" s="77">
        <f t="shared" si="0"/>
        <v>11709661497</v>
      </c>
      <c r="G15" s="74">
        <v>9557594959</v>
      </c>
      <c r="H15" s="75">
        <v>2579567865</v>
      </c>
      <c r="I15" s="77">
        <f t="shared" si="1"/>
        <v>12137162824</v>
      </c>
      <c r="J15" s="74">
        <v>1926030988</v>
      </c>
      <c r="K15" s="75">
        <v>231565174</v>
      </c>
      <c r="L15" s="75">
        <f t="shared" si="2"/>
        <v>2157596162</v>
      </c>
      <c r="M15" s="39">
        <f t="shared" si="3"/>
        <v>0.18425777402299573</v>
      </c>
      <c r="N15" s="102">
        <v>2193969502</v>
      </c>
      <c r="O15" s="103">
        <v>434834680</v>
      </c>
      <c r="P15" s="104">
        <f t="shared" si="4"/>
        <v>2628804182</v>
      </c>
      <c r="Q15" s="39">
        <f t="shared" si="5"/>
        <v>0.224498734030313</v>
      </c>
      <c r="R15" s="102">
        <v>1984401950</v>
      </c>
      <c r="S15" s="104">
        <v>411952343</v>
      </c>
      <c r="T15" s="104">
        <f t="shared" si="6"/>
        <v>2396354293</v>
      </c>
      <c r="U15" s="39">
        <f t="shared" si="7"/>
        <v>0.19743941213851512</v>
      </c>
      <c r="V15" s="102">
        <v>2044679863</v>
      </c>
      <c r="W15" s="104">
        <v>611373017</v>
      </c>
      <c r="X15" s="104">
        <f t="shared" si="8"/>
        <v>2656052880</v>
      </c>
      <c r="Y15" s="39">
        <f t="shared" si="9"/>
        <v>0.21883638857904475</v>
      </c>
      <c r="Z15" s="74">
        <f t="shared" si="10"/>
        <v>8149082303</v>
      </c>
      <c r="AA15" s="75">
        <f t="shared" si="11"/>
        <v>1689725214</v>
      </c>
      <c r="AB15" s="75">
        <f t="shared" si="12"/>
        <v>9838807517</v>
      </c>
      <c r="AC15" s="39">
        <f t="shared" si="13"/>
        <v>0.8106348789805112</v>
      </c>
      <c r="AD15" s="74">
        <v>2202388276</v>
      </c>
      <c r="AE15" s="75">
        <v>367667038</v>
      </c>
      <c r="AF15" s="75">
        <f t="shared" si="14"/>
        <v>2570055314</v>
      </c>
      <c r="AG15" s="39">
        <f t="shared" si="15"/>
        <v>0.875137404913724</v>
      </c>
      <c r="AH15" s="39">
        <f t="shared" si="16"/>
        <v>0.0334613677501574</v>
      </c>
      <c r="AI15" s="12">
        <v>10247526653</v>
      </c>
      <c r="AJ15" s="12">
        <v>10201532005</v>
      </c>
      <c r="AK15" s="12">
        <v>8927742245</v>
      </c>
      <c r="AL15" s="12"/>
    </row>
    <row r="16" spans="1:38" s="13" customFormat="1" ht="12.75">
      <c r="A16" s="29"/>
      <c r="B16" s="38" t="s">
        <v>35</v>
      </c>
      <c r="C16" s="117" t="s">
        <v>36</v>
      </c>
      <c r="D16" s="74">
        <v>3823154175</v>
      </c>
      <c r="E16" s="75">
        <v>1099089368</v>
      </c>
      <c r="F16" s="77">
        <f t="shared" si="0"/>
        <v>4922243543</v>
      </c>
      <c r="G16" s="74">
        <v>4039391503</v>
      </c>
      <c r="H16" s="75">
        <v>995551953</v>
      </c>
      <c r="I16" s="77">
        <f t="shared" si="1"/>
        <v>5034943456</v>
      </c>
      <c r="J16" s="74">
        <v>885664158</v>
      </c>
      <c r="K16" s="75">
        <v>123409947</v>
      </c>
      <c r="L16" s="75">
        <f t="shared" si="2"/>
        <v>1009074105</v>
      </c>
      <c r="M16" s="39">
        <f t="shared" si="3"/>
        <v>0.2050028805330082</v>
      </c>
      <c r="N16" s="102">
        <v>883835330</v>
      </c>
      <c r="O16" s="103">
        <v>151817732</v>
      </c>
      <c r="P16" s="104">
        <f t="shared" si="4"/>
        <v>1035653062</v>
      </c>
      <c r="Q16" s="39">
        <f t="shared" si="5"/>
        <v>0.21040264524757588</v>
      </c>
      <c r="R16" s="102">
        <v>851411126</v>
      </c>
      <c r="S16" s="104">
        <v>111404268</v>
      </c>
      <c r="T16" s="104">
        <f t="shared" si="6"/>
        <v>962815394</v>
      </c>
      <c r="U16" s="39">
        <f t="shared" si="7"/>
        <v>0.19122665476066866</v>
      </c>
      <c r="V16" s="102">
        <v>893204163</v>
      </c>
      <c r="W16" s="104">
        <v>199435701</v>
      </c>
      <c r="X16" s="104">
        <f t="shared" si="8"/>
        <v>1092639864</v>
      </c>
      <c r="Y16" s="39">
        <f t="shared" si="9"/>
        <v>0.21701134750538895</v>
      </c>
      <c r="Z16" s="74">
        <f t="shared" si="10"/>
        <v>3514114777</v>
      </c>
      <c r="AA16" s="75">
        <f t="shared" si="11"/>
        <v>586067648</v>
      </c>
      <c r="AB16" s="75">
        <f t="shared" si="12"/>
        <v>4100182425</v>
      </c>
      <c r="AC16" s="39">
        <f t="shared" si="13"/>
        <v>0.8143452773265861</v>
      </c>
      <c r="AD16" s="74">
        <v>863400155</v>
      </c>
      <c r="AE16" s="75">
        <v>184404296</v>
      </c>
      <c r="AF16" s="75">
        <f t="shared" si="14"/>
        <v>1047804451</v>
      </c>
      <c r="AG16" s="39">
        <f t="shared" si="15"/>
        <v>0.8940417130481622</v>
      </c>
      <c r="AH16" s="39">
        <f t="shared" si="16"/>
        <v>0.042789866904277885</v>
      </c>
      <c r="AI16" s="12">
        <v>4254177533</v>
      </c>
      <c r="AJ16" s="12">
        <v>4381725001</v>
      </c>
      <c r="AK16" s="12">
        <v>3917444926</v>
      </c>
      <c r="AL16" s="12"/>
    </row>
    <row r="17" spans="1:38" s="13" customFormat="1" ht="12.75">
      <c r="A17" s="29"/>
      <c r="B17" s="40" t="s">
        <v>37</v>
      </c>
      <c r="C17" s="117" t="s">
        <v>38</v>
      </c>
      <c r="D17" s="74">
        <v>41742684778</v>
      </c>
      <c r="E17" s="75">
        <v>7305844799</v>
      </c>
      <c r="F17" s="77">
        <f t="shared" si="0"/>
        <v>49048529577</v>
      </c>
      <c r="G17" s="74">
        <v>41122320414</v>
      </c>
      <c r="H17" s="75">
        <v>6796819536</v>
      </c>
      <c r="I17" s="77">
        <f t="shared" si="1"/>
        <v>47919139950</v>
      </c>
      <c r="J17" s="74">
        <v>8927253846</v>
      </c>
      <c r="K17" s="75">
        <v>561347741</v>
      </c>
      <c r="L17" s="75">
        <f t="shared" si="2"/>
        <v>9488601587</v>
      </c>
      <c r="M17" s="39">
        <f t="shared" si="3"/>
        <v>0.19345333425549677</v>
      </c>
      <c r="N17" s="102">
        <v>9549610241</v>
      </c>
      <c r="O17" s="103">
        <v>1294472541</v>
      </c>
      <c r="P17" s="104">
        <f t="shared" si="4"/>
        <v>10844082782</v>
      </c>
      <c r="Q17" s="39">
        <f t="shared" si="5"/>
        <v>0.2210888455886564</v>
      </c>
      <c r="R17" s="102">
        <v>9113033392</v>
      </c>
      <c r="S17" s="104">
        <v>1185897213</v>
      </c>
      <c r="T17" s="104">
        <f t="shared" si="6"/>
        <v>10298930605</v>
      </c>
      <c r="U17" s="39">
        <f t="shared" si="7"/>
        <v>0.2149231103844133</v>
      </c>
      <c r="V17" s="102">
        <v>9733877032</v>
      </c>
      <c r="W17" s="104">
        <v>3548779058</v>
      </c>
      <c r="X17" s="104">
        <f t="shared" si="8"/>
        <v>13282656090</v>
      </c>
      <c r="Y17" s="39">
        <f t="shared" si="9"/>
        <v>0.2771889500491755</v>
      </c>
      <c r="Z17" s="74">
        <f t="shared" si="10"/>
        <v>37323774511</v>
      </c>
      <c r="AA17" s="75">
        <f t="shared" si="11"/>
        <v>6590496553</v>
      </c>
      <c r="AB17" s="75">
        <f t="shared" si="12"/>
        <v>43914271064</v>
      </c>
      <c r="AC17" s="39">
        <f t="shared" si="13"/>
        <v>0.916424441461621</v>
      </c>
      <c r="AD17" s="74">
        <v>10215770318</v>
      </c>
      <c r="AE17" s="75">
        <v>2202196447</v>
      </c>
      <c r="AF17" s="75">
        <f t="shared" si="14"/>
        <v>12417966765</v>
      </c>
      <c r="AG17" s="39">
        <f t="shared" si="15"/>
        <v>0.9052356522127031</v>
      </c>
      <c r="AH17" s="39">
        <f t="shared" si="16"/>
        <v>0.06963211783084522</v>
      </c>
      <c r="AI17" s="12">
        <v>42779478758</v>
      </c>
      <c r="AJ17" s="12">
        <v>43514275709</v>
      </c>
      <c r="AK17" s="12">
        <v>39390673752</v>
      </c>
      <c r="AL17" s="12"/>
    </row>
    <row r="18" spans="1:38" s="13" customFormat="1" ht="12.75">
      <c r="A18" s="41"/>
      <c r="B18" s="42" t="s">
        <v>654</v>
      </c>
      <c r="C18" s="118"/>
      <c r="D18" s="78">
        <f>SUM(D9:D17)</f>
        <v>215901905648</v>
      </c>
      <c r="E18" s="79">
        <f>SUM(E9:E17)</f>
        <v>44564426555</v>
      </c>
      <c r="F18" s="80">
        <f t="shared" si="0"/>
        <v>260466332203</v>
      </c>
      <c r="G18" s="78">
        <f>SUM(G9:G17)</f>
        <v>219016426771</v>
      </c>
      <c r="H18" s="79">
        <f>SUM(H9:H17)</f>
        <v>45818798839</v>
      </c>
      <c r="I18" s="80">
        <f t="shared" si="1"/>
        <v>264835225610</v>
      </c>
      <c r="J18" s="78">
        <f>SUM(J9:J17)</f>
        <v>48876456602</v>
      </c>
      <c r="K18" s="79">
        <f>SUM(K9:K17)</f>
        <v>4683710392</v>
      </c>
      <c r="L18" s="79">
        <f t="shared" si="2"/>
        <v>53560166994</v>
      </c>
      <c r="M18" s="43">
        <f t="shared" si="3"/>
        <v>0.20563182404801839</v>
      </c>
      <c r="N18" s="105">
        <f>SUM(N9:N17)</f>
        <v>49153820339</v>
      </c>
      <c r="O18" s="106">
        <f>SUM(O9:O17)</f>
        <v>7606860223</v>
      </c>
      <c r="P18" s="107">
        <f t="shared" si="4"/>
        <v>56760680562</v>
      </c>
      <c r="Q18" s="43">
        <f t="shared" si="5"/>
        <v>0.21791945270593496</v>
      </c>
      <c r="R18" s="105">
        <f>SUM(R9:R17)</f>
        <v>48108825701</v>
      </c>
      <c r="S18" s="107">
        <f>SUM(S9:S17)</f>
        <v>6779248379</v>
      </c>
      <c r="T18" s="107">
        <f t="shared" si="6"/>
        <v>54888074080</v>
      </c>
      <c r="U18" s="43">
        <f t="shared" si="7"/>
        <v>0.20725367614362952</v>
      </c>
      <c r="V18" s="105">
        <f>SUM(V9:V17)</f>
        <v>54482707854</v>
      </c>
      <c r="W18" s="107">
        <f>SUM(W9:W17)</f>
        <v>14169076608</v>
      </c>
      <c r="X18" s="107">
        <f t="shared" si="8"/>
        <v>68651784462</v>
      </c>
      <c r="Y18" s="43">
        <f t="shared" si="9"/>
        <v>0.25922452084639813</v>
      </c>
      <c r="Z18" s="78">
        <f t="shared" si="10"/>
        <v>200621810496</v>
      </c>
      <c r="AA18" s="79">
        <f t="shared" si="11"/>
        <v>33238895602</v>
      </c>
      <c r="AB18" s="79">
        <f t="shared" si="12"/>
        <v>233860706098</v>
      </c>
      <c r="AC18" s="43">
        <f t="shared" si="13"/>
        <v>0.883042297561981</v>
      </c>
      <c r="AD18" s="78">
        <f>SUM(AD9:AD17)</f>
        <v>52975561693</v>
      </c>
      <c r="AE18" s="79">
        <f>SUM(AE9:AE17)</f>
        <v>12418634409</v>
      </c>
      <c r="AF18" s="79">
        <f t="shared" si="14"/>
        <v>65394196102</v>
      </c>
      <c r="AG18" s="43">
        <f t="shared" si="15"/>
        <v>0.9011505923516354</v>
      </c>
      <c r="AH18" s="43">
        <f t="shared" si="16"/>
        <v>0.04981464035308125</v>
      </c>
      <c r="AI18" s="12">
        <f>SUM(AI9:AI17)</f>
        <v>233773014377</v>
      </c>
      <c r="AJ18" s="12">
        <f>SUM(AJ9:AJ17)</f>
        <v>237145905248</v>
      </c>
      <c r="AK18" s="12">
        <f>SUM(AK9:AK17)</f>
        <v>213704172988</v>
      </c>
      <c r="AL18" s="12"/>
    </row>
    <row r="19" spans="1:38" s="13" customFormat="1" ht="12.75" customHeight="1">
      <c r="A19" s="44"/>
      <c r="B19" s="45"/>
      <c r="C19" s="63"/>
      <c r="D19" s="81"/>
      <c r="E19" s="82"/>
      <c r="F19" s="83"/>
      <c r="G19" s="81"/>
      <c r="H19" s="82"/>
      <c r="I19" s="83"/>
      <c r="J19" s="84"/>
      <c r="K19" s="82"/>
      <c r="L19" s="83"/>
      <c r="M19" s="46"/>
      <c r="N19" s="84"/>
      <c r="O19" s="83"/>
      <c r="P19" s="82"/>
      <c r="Q19" s="46"/>
      <c r="R19" s="84"/>
      <c r="S19" s="82"/>
      <c r="T19" s="82"/>
      <c r="U19" s="46"/>
      <c r="V19" s="84"/>
      <c r="W19" s="82"/>
      <c r="X19" s="82"/>
      <c r="Y19" s="46"/>
      <c r="Z19" s="84"/>
      <c r="AA19" s="82"/>
      <c r="AB19" s="83"/>
      <c r="AC19" s="46"/>
      <c r="AD19" s="84"/>
      <c r="AE19" s="82"/>
      <c r="AF19" s="82"/>
      <c r="AG19" s="46"/>
      <c r="AH19" s="46"/>
      <c r="AI19" s="12"/>
      <c r="AJ19" s="12"/>
      <c r="AK19" s="12"/>
      <c r="AL19" s="12"/>
    </row>
    <row r="20" spans="1:38" s="13" customFormat="1" ht="12.75">
      <c r="A20" s="12"/>
      <c r="B20" s="54" t="s">
        <v>657</v>
      </c>
      <c r="C20" s="119"/>
      <c r="D20" s="85"/>
      <c r="E20" s="85"/>
      <c r="F20" s="85"/>
      <c r="G20" s="85"/>
      <c r="H20" s="85"/>
      <c r="I20" s="85"/>
      <c r="J20" s="85"/>
      <c r="K20" s="85"/>
      <c r="L20" s="85"/>
      <c r="M20" s="12"/>
      <c r="N20" s="85"/>
      <c r="O20" s="85"/>
      <c r="P20" s="85"/>
      <c r="Q20" s="12"/>
      <c r="R20" s="85"/>
      <c r="S20" s="85"/>
      <c r="T20" s="85"/>
      <c r="U20" s="12"/>
      <c r="V20" s="85"/>
      <c r="W20" s="85"/>
      <c r="X20" s="85"/>
      <c r="Y20" s="12"/>
      <c r="Z20" s="85"/>
      <c r="AA20" s="85"/>
      <c r="AB20" s="85"/>
      <c r="AC20" s="12"/>
      <c r="AD20" s="85"/>
      <c r="AE20" s="85"/>
      <c r="AF20" s="85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115"/>
      <c r="D21" s="86"/>
      <c r="E21" s="86"/>
      <c r="F21" s="86"/>
      <c r="G21" s="86"/>
      <c r="H21" s="86"/>
      <c r="I21" s="86"/>
      <c r="J21" s="86"/>
      <c r="K21" s="86"/>
      <c r="L21" s="86"/>
      <c r="M21" s="2"/>
      <c r="N21" s="86"/>
      <c r="O21" s="86"/>
      <c r="P21" s="86"/>
      <c r="Q21" s="2"/>
      <c r="R21" s="86"/>
      <c r="S21" s="86"/>
      <c r="T21" s="86"/>
      <c r="U21" s="2"/>
      <c r="V21" s="86"/>
      <c r="W21" s="86"/>
      <c r="X21" s="86"/>
      <c r="Y21" s="2"/>
      <c r="Z21" s="86"/>
      <c r="AA21" s="86"/>
      <c r="AB21" s="86"/>
      <c r="AC21" s="2"/>
      <c r="AD21" s="86"/>
      <c r="AE21" s="86"/>
      <c r="AF21" s="86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15"/>
      <c r="D22" s="86"/>
      <c r="E22" s="86"/>
      <c r="F22" s="86"/>
      <c r="G22" s="86"/>
      <c r="H22" s="86"/>
      <c r="I22" s="86"/>
      <c r="J22" s="86"/>
      <c r="K22" s="86"/>
      <c r="L22" s="86"/>
      <c r="M22" s="2"/>
      <c r="N22" s="86"/>
      <c r="O22" s="86"/>
      <c r="P22" s="86"/>
      <c r="Q22" s="2"/>
      <c r="R22" s="86"/>
      <c r="S22" s="86"/>
      <c r="T22" s="86"/>
      <c r="U22" s="2"/>
      <c r="V22" s="86"/>
      <c r="W22" s="86"/>
      <c r="X22" s="86"/>
      <c r="Y22" s="2"/>
      <c r="Z22" s="86"/>
      <c r="AA22" s="86"/>
      <c r="AB22" s="86"/>
      <c r="AC22" s="2"/>
      <c r="AD22" s="86"/>
      <c r="AE22" s="86"/>
      <c r="AF22" s="86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15"/>
      <c r="D23" s="86"/>
      <c r="E23" s="86"/>
      <c r="F23" s="86"/>
      <c r="G23" s="86"/>
      <c r="H23" s="86"/>
      <c r="I23" s="86"/>
      <c r="J23" s="86"/>
      <c r="K23" s="86"/>
      <c r="L23" s="86"/>
      <c r="M23" s="2"/>
      <c r="N23" s="86"/>
      <c r="O23" s="86"/>
      <c r="P23" s="86"/>
      <c r="Q23" s="2"/>
      <c r="R23" s="86"/>
      <c r="S23" s="86"/>
      <c r="T23" s="86"/>
      <c r="U23" s="2"/>
      <c r="V23" s="86"/>
      <c r="W23" s="86"/>
      <c r="X23" s="86"/>
      <c r="Y23" s="2"/>
      <c r="Z23" s="86"/>
      <c r="AA23" s="86"/>
      <c r="AB23" s="86"/>
      <c r="AC23" s="2"/>
      <c r="AD23" s="86"/>
      <c r="AE23" s="86"/>
      <c r="AF23" s="86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15"/>
      <c r="D24" s="86"/>
      <c r="E24" s="86"/>
      <c r="F24" s="86"/>
      <c r="G24" s="86"/>
      <c r="H24" s="86"/>
      <c r="I24" s="86"/>
      <c r="J24" s="86"/>
      <c r="K24" s="86"/>
      <c r="L24" s="86"/>
      <c r="M24" s="2"/>
      <c r="N24" s="86"/>
      <c r="O24" s="86"/>
      <c r="P24" s="86"/>
      <c r="Q24" s="2"/>
      <c r="R24" s="86"/>
      <c r="S24" s="86"/>
      <c r="T24" s="86"/>
      <c r="U24" s="2"/>
      <c r="V24" s="86"/>
      <c r="W24" s="86"/>
      <c r="X24" s="86"/>
      <c r="Y24" s="2"/>
      <c r="Z24" s="86"/>
      <c r="AA24" s="86"/>
      <c r="AB24" s="86"/>
      <c r="AC24" s="2"/>
      <c r="AD24" s="86"/>
      <c r="AE24" s="86"/>
      <c r="AF24" s="86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15"/>
      <c r="D25" s="86"/>
      <c r="E25" s="86"/>
      <c r="F25" s="86"/>
      <c r="G25" s="86"/>
      <c r="H25" s="86"/>
      <c r="I25" s="86"/>
      <c r="J25" s="86"/>
      <c r="K25" s="86"/>
      <c r="L25" s="86"/>
      <c r="M25" s="2"/>
      <c r="N25" s="86"/>
      <c r="O25" s="86"/>
      <c r="P25" s="86"/>
      <c r="Q25" s="2"/>
      <c r="R25" s="86"/>
      <c r="S25" s="86"/>
      <c r="T25" s="86"/>
      <c r="U25" s="2"/>
      <c r="V25" s="86"/>
      <c r="W25" s="86"/>
      <c r="X25" s="86"/>
      <c r="Y25" s="2"/>
      <c r="Z25" s="86"/>
      <c r="AA25" s="86"/>
      <c r="AB25" s="86"/>
      <c r="AC25" s="2"/>
      <c r="AD25" s="86"/>
      <c r="AE25" s="86"/>
      <c r="AF25" s="86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15"/>
      <c r="D26" s="86"/>
      <c r="E26" s="86"/>
      <c r="F26" s="86"/>
      <c r="G26" s="86"/>
      <c r="H26" s="86"/>
      <c r="I26" s="86"/>
      <c r="J26" s="86"/>
      <c r="K26" s="86"/>
      <c r="L26" s="86"/>
      <c r="M26" s="2"/>
      <c r="N26" s="86"/>
      <c r="O26" s="86"/>
      <c r="P26" s="86"/>
      <c r="Q26" s="2"/>
      <c r="R26" s="86"/>
      <c r="S26" s="86"/>
      <c r="T26" s="86"/>
      <c r="U26" s="2"/>
      <c r="V26" s="86"/>
      <c r="W26" s="86"/>
      <c r="X26" s="86"/>
      <c r="Y26" s="2"/>
      <c r="Z26" s="86"/>
      <c r="AA26" s="137"/>
      <c r="AB26" s="137"/>
      <c r="AC26" s="2"/>
      <c r="AD26" s="86"/>
      <c r="AE26" s="86"/>
      <c r="AF26" s="86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15"/>
      <c r="D27" s="86"/>
      <c r="E27" s="86"/>
      <c r="F27" s="86"/>
      <c r="G27" s="86"/>
      <c r="H27" s="86"/>
      <c r="I27" s="86"/>
      <c r="J27" s="86"/>
      <c r="K27" s="86"/>
      <c r="L27" s="86"/>
      <c r="M27" s="2"/>
      <c r="N27" s="86"/>
      <c r="O27" s="86"/>
      <c r="P27" s="86"/>
      <c r="Q27" s="2"/>
      <c r="R27" s="86"/>
      <c r="S27" s="86"/>
      <c r="T27" s="86"/>
      <c r="U27" s="2"/>
      <c r="V27" s="86"/>
      <c r="W27" s="86"/>
      <c r="X27" s="86"/>
      <c r="Y27" s="2"/>
      <c r="Z27" s="86"/>
      <c r="AA27" s="137"/>
      <c r="AB27" s="137"/>
      <c r="AC27" s="2"/>
      <c r="AD27" s="86"/>
      <c r="AE27" s="86"/>
      <c r="AF27" s="86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15"/>
      <c r="D28" s="86"/>
      <c r="E28" s="86"/>
      <c r="F28" s="86"/>
      <c r="G28" s="86"/>
      <c r="H28" s="86"/>
      <c r="I28" s="86"/>
      <c r="J28" s="86"/>
      <c r="K28" s="86"/>
      <c r="L28" s="86"/>
      <c r="M28" s="2"/>
      <c r="N28" s="86"/>
      <c r="O28" s="86"/>
      <c r="P28" s="86"/>
      <c r="Q28" s="2"/>
      <c r="R28" s="86"/>
      <c r="S28" s="86"/>
      <c r="T28" s="86"/>
      <c r="U28" s="2"/>
      <c r="V28" s="86"/>
      <c r="W28" s="86"/>
      <c r="X28" s="86"/>
      <c r="Y28" s="2"/>
      <c r="Z28" s="86"/>
      <c r="AA28" s="137"/>
      <c r="AB28" s="137"/>
      <c r="AC28" s="2"/>
      <c r="AD28" s="86"/>
      <c r="AE28" s="86"/>
      <c r="AF28" s="86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15"/>
      <c r="D29" s="86"/>
      <c r="E29" s="86"/>
      <c r="F29" s="86"/>
      <c r="G29" s="86"/>
      <c r="H29" s="86"/>
      <c r="I29" s="86"/>
      <c r="J29" s="86"/>
      <c r="K29" s="86"/>
      <c r="L29" s="86"/>
      <c r="M29" s="2"/>
      <c r="N29" s="86"/>
      <c r="O29" s="86"/>
      <c r="P29" s="86"/>
      <c r="Q29" s="2"/>
      <c r="R29" s="86"/>
      <c r="S29" s="86"/>
      <c r="T29" s="86"/>
      <c r="U29" s="2"/>
      <c r="V29" s="86"/>
      <c r="W29" s="86"/>
      <c r="X29" s="86"/>
      <c r="Y29" s="2"/>
      <c r="Z29" s="86"/>
      <c r="AA29" s="137"/>
      <c r="AB29" s="137"/>
      <c r="AC29" s="2"/>
      <c r="AD29" s="86"/>
      <c r="AE29" s="86"/>
      <c r="AF29" s="86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15"/>
      <c r="D30" s="86"/>
      <c r="E30" s="86"/>
      <c r="F30" s="86"/>
      <c r="G30" s="86"/>
      <c r="H30" s="86"/>
      <c r="I30" s="86"/>
      <c r="J30" s="86"/>
      <c r="K30" s="86"/>
      <c r="L30" s="86"/>
      <c r="M30" s="2"/>
      <c r="N30" s="86"/>
      <c r="O30" s="86"/>
      <c r="P30" s="86"/>
      <c r="Q30" s="2"/>
      <c r="R30" s="86"/>
      <c r="S30" s="86"/>
      <c r="T30" s="86"/>
      <c r="U30" s="2"/>
      <c r="V30" s="86"/>
      <c r="W30" s="86"/>
      <c r="X30" s="86"/>
      <c r="Y30" s="2"/>
      <c r="Z30" s="86"/>
      <c r="AA30" s="137"/>
      <c r="AB30" s="137"/>
      <c r="AC30" s="2"/>
      <c r="AD30" s="86"/>
      <c r="AE30" s="86"/>
      <c r="AF30" s="86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15"/>
      <c r="D31" s="86"/>
      <c r="E31" s="86"/>
      <c r="F31" s="86"/>
      <c r="G31" s="86"/>
      <c r="H31" s="86"/>
      <c r="I31" s="86"/>
      <c r="J31" s="86"/>
      <c r="K31" s="86"/>
      <c r="L31" s="86"/>
      <c r="M31" s="2"/>
      <c r="N31" s="86"/>
      <c r="O31" s="86"/>
      <c r="P31" s="86"/>
      <c r="Q31" s="2"/>
      <c r="R31" s="86"/>
      <c r="S31" s="86"/>
      <c r="T31" s="86"/>
      <c r="U31" s="2"/>
      <c r="V31" s="86"/>
      <c r="W31" s="86"/>
      <c r="X31" s="86"/>
      <c r="Y31" s="2"/>
      <c r="Z31" s="86"/>
      <c r="AA31" s="137"/>
      <c r="AB31" s="137"/>
      <c r="AC31" s="2"/>
      <c r="AD31" s="86"/>
      <c r="AE31" s="86"/>
      <c r="AF31" s="86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15"/>
      <c r="D32" s="86"/>
      <c r="E32" s="86"/>
      <c r="F32" s="86"/>
      <c r="G32" s="86"/>
      <c r="H32" s="86"/>
      <c r="I32" s="86"/>
      <c r="J32" s="86"/>
      <c r="K32" s="86"/>
      <c r="L32" s="86"/>
      <c r="M32" s="2"/>
      <c r="N32" s="86"/>
      <c r="O32" s="86"/>
      <c r="P32" s="86"/>
      <c r="Q32" s="2"/>
      <c r="R32" s="86"/>
      <c r="S32" s="86"/>
      <c r="T32" s="86"/>
      <c r="U32" s="2"/>
      <c r="V32" s="86"/>
      <c r="W32" s="86"/>
      <c r="X32" s="86"/>
      <c r="Y32" s="2"/>
      <c r="Z32" s="86"/>
      <c r="AA32" s="137"/>
      <c r="AB32" s="137"/>
      <c r="AC32" s="2"/>
      <c r="AD32" s="86"/>
      <c r="AE32" s="86"/>
      <c r="AF32" s="86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15"/>
      <c r="D33" s="86"/>
      <c r="E33" s="86"/>
      <c r="F33" s="86"/>
      <c r="G33" s="86"/>
      <c r="H33" s="86"/>
      <c r="I33" s="86"/>
      <c r="J33" s="86"/>
      <c r="K33" s="86"/>
      <c r="L33" s="86"/>
      <c r="M33" s="2"/>
      <c r="N33" s="86"/>
      <c r="O33" s="86"/>
      <c r="P33" s="86"/>
      <c r="Q33" s="2"/>
      <c r="R33" s="86"/>
      <c r="S33" s="86"/>
      <c r="T33" s="86"/>
      <c r="U33" s="2"/>
      <c r="V33" s="86"/>
      <c r="W33" s="86"/>
      <c r="X33" s="86"/>
      <c r="Y33" s="2"/>
      <c r="Z33" s="86"/>
      <c r="AA33" s="137"/>
      <c r="AB33" s="137"/>
      <c r="AC33" s="2"/>
      <c r="AD33" s="86"/>
      <c r="AE33" s="86"/>
      <c r="AF33" s="86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15"/>
      <c r="D34" s="86"/>
      <c r="E34" s="86"/>
      <c r="F34" s="86"/>
      <c r="G34" s="86"/>
      <c r="H34" s="86"/>
      <c r="I34" s="86"/>
      <c r="J34" s="86"/>
      <c r="K34" s="86"/>
      <c r="L34" s="86"/>
      <c r="M34" s="2"/>
      <c r="N34" s="86"/>
      <c r="O34" s="86"/>
      <c r="P34" s="86"/>
      <c r="Q34" s="2"/>
      <c r="R34" s="86"/>
      <c r="S34" s="86"/>
      <c r="T34" s="86"/>
      <c r="U34" s="2"/>
      <c r="V34" s="86"/>
      <c r="W34" s="86"/>
      <c r="X34" s="86"/>
      <c r="Y34" s="2"/>
      <c r="Z34" s="86"/>
      <c r="AA34" s="137"/>
      <c r="AB34" s="137"/>
      <c r="AC34" s="2"/>
      <c r="AD34" s="86"/>
      <c r="AE34" s="86"/>
      <c r="AF34" s="86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15"/>
      <c r="D35" s="86"/>
      <c r="E35" s="86"/>
      <c r="F35" s="86"/>
      <c r="G35" s="86"/>
      <c r="H35" s="86"/>
      <c r="I35" s="86"/>
      <c r="J35" s="86"/>
      <c r="K35" s="86"/>
      <c r="L35" s="86"/>
      <c r="M35" s="2"/>
      <c r="N35" s="86"/>
      <c r="O35" s="86"/>
      <c r="P35" s="86"/>
      <c r="Q35" s="2"/>
      <c r="R35" s="86"/>
      <c r="S35" s="86"/>
      <c r="T35" s="86"/>
      <c r="U35" s="2"/>
      <c r="V35" s="86"/>
      <c r="W35" s="86"/>
      <c r="X35" s="86"/>
      <c r="Y35" s="2"/>
      <c r="Z35" s="86"/>
      <c r="AA35" s="137"/>
      <c r="AB35" s="137"/>
      <c r="AC35" s="2"/>
      <c r="AD35" s="86"/>
      <c r="AE35" s="86"/>
      <c r="AF35" s="86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15"/>
      <c r="D36" s="86"/>
      <c r="E36" s="86"/>
      <c r="F36" s="86"/>
      <c r="G36" s="86"/>
      <c r="H36" s="86"/>
      <c r="I36" s="86"/>
      <c r="J36" s="86"/>
      <c r="K36" s="86"/>
      <c r="L36" s="86"/>
      <c r="M36" s="2"/>
      <c r="N36" s="86"/>
      <c r="O36" s="86"/>
      <c r="P36" s="86"/>
      <c r="Q36" s="2"/>
      <c r="R36" s="86"/>
      <c r="S36" s="86"/>
      <c r="T36" s="86"/>
      <c r="U36" s="2"/>
      <c r="V36" s="86"/>
      <c r="W36" s="86"/>
      <c r="X36" s="86"/>
      <c r="Y36" s="2"/>
      <c r="Z36" s="86"/>
      <c r="AA36" s="137"/>
      <c r="AB36" s="138"/>
      <c r="AC36" s="2"/>
      <c r="AD36" s="86"/>
      <c r="AE36" s="86"/>
      <c r="AF36" s="86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15"/>
      <c r="D37" s="86"/>
      <c r="E37" s="86"/>
      <c r="F37" s="86"/>
      <c r="G37" s="86"/>
      <c r="H37" s="86"/>
      <c r="I37" s="86"/>
      <c r="J37" s="86"/>
      <c r="K37" s="86"/>
      <c r="L37" s="86"/>
      <c r="M37" s="2"/>
      <c r="N37" s="86"/>
      <c r="O37" s="86"/>
      <c r="P37" s="86"/>
      <c r="Q37" s="2"/>
      <c r="R37" s="86"/>
      <c r="S37" s="86"/>
      <c r="T37" s="86"/>
      <c r="U37" s="2"/>
      <c r="V37" s="86"/>
      <c r="W37" s="86"/>
      <c r="X37" s="86"/>
      <c r="Y37" s="2"/>
      <c r="Z37" s="86"/>
      <c r="AA37" s="137"/>
      <c r="AB37" s="138"/>
      <c r="AC37" s="2"/>
      <c r="AD37" s="86"/>
      <c r="AE37" s="86"/>
      <c r="AF37" s="86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15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86"/>
      <c r="O38" s="86"/>
      <c r="P38" s="86"/>
      <c r="Q38" s="2"/>
      <c r="R38" s="86"/>
      <c r="S38" s="86"/>
      <c r="T38" s="86"/>
      <c r="U38" s="2"/>
      <c r="V38" s="86"/>
      <c r="W38" s="86"/>
      <c r="X38" s="86"/>
      <c r="Y38" s="2"/>
      <c r="Z38" s="86"/>
      <c r="AA38" s="86"/>
      <c r="AB38" s="86"/>
      <c r="AC38" s="2"/>
      <c r="AD38" s="86"/>
      <c r="AE38" s="86"/>
      <c r="AF38" s="86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15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15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15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15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15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15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15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15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15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15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15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15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15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15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15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15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15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15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15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15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15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15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15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15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15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15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15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15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15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15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15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15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15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15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15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15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15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15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15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15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15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15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15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0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69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6" t="s">
        <v>35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57" t="s">
        <v>485</v>
      </c>
      <c r="C9" s="117" t="s">
        <v>486</v>
      </c>
      <c r="D9" s="74">
        <v>81768187</v>
      </c>
      <c r="E9" s="75">
        <v>50056876</v>
      </c>
      <c r="F9" s="76">
        <f>$D9+$E9</f>
        <v>131825063</v>
      </c>
      <c r="G9" s="74">
        <v>87909123</v>
      </c>
      <c r="H9" s="75">
        <v>58388182</v>
      </c>
      <c r="I9" s="77">
        <f>$G9+$H9</f>
        <v>146297305</v>
      </c>
      <c r="J9" s="74">
        <v>19322778</v>
      </c>
      <c r="K9" s="75">
        <v>961474</v>
      </c>
      <c r="L9" s="75">
        <f>$J9+$K9</f>
        <v>20284252</v>
      </c>
      <c r="M9" s="39">
        <f>IF($F9=0,0,$L9/$F9)</f>
        <v>0.15387249995093877</v>
      </c>
      <c r="N9" s="102">
        <v>27128066</v>
      </c>
      <c r="O9" s="103">
        <v>14211651</v>
      </c>
      <c r="P9" s="104">
        <f>$N9+$O9</f>
        <v>41339717</v>
      </c>
      <c r="Q9" s="39">
        <f>IF($F9=0,0,$P9/$F9)</f>
        <v>0.31359527588467756</v>
      </c>
      <c r="R9" s="102">
        <v>14255723</v>
      </c>
      <c r="S9" s="104">
        <v>0</v>
      </c>
      <c r="T9" s="104">
        <f>$R9+$S9</f>
        <v>14255723</v>
      </c>
      <c r="U9" s="39">
        <f>IF($I9=0,0,$T9/$I9)</f>
        <v>0.09744351066480685</v>
      </c>
      <c r="V9" s="102">
        <v>24968198</v>
      </c>
      <c r="W9" s="104">
        <v>21749431</v>
      </c>
      <c r="X9" s="104">
        <f>$V9+$W9</f>
        <v>46717629</v>
      </c>
      <c r="Y9" s="39">
        <f>IF($I9=0,0,$X9/$I9)</f>
        <v>0.3193334901145308</v>
      </c>
      <c r="Z9" s="74">
        <f>$J9+$N9+$R9+$V9</f>
        <v>85674765</v>
      </c>
      <c r="AA9" s="75">
        <f>$K9+$O9+$S9+$W9</f>
        <v>36922556</v>
      </c>
      <c r="AB9" s="75">
        <f>$Z9+$AA9</f>
        <v>122597321</v>
      </c>
      <c r="AC9" s="39">
        <f>IF($I9=0,0,$AB9/$I9)</f>
        <v>0.8380012263383799</v>
      </c>
      <c r="AD9" s="74">
        <v>15427199</v>
      </c>
      <c r="AE9" s="75">
        <v>1181937</v>
      </c>
      <c r="AF9" s="75">
        <f>$AD9+$AE9</f>
        <v>16609136</v>
      </c>
      <c r="AG9" s="39">
        <f>IF($AJ9=0,0,$AK9/$AJ9)</f>
        <v>0.9332824922670773</v>
      </c>
      <c r="AH9" s="39">
        <f>IF($AF9=0,0,(($X9/$AF9)-1))</f>
        <v>1.8127669615084132</v>
      </c>
      <c r="AI9" s="12">
        <v>99238674</v>
      </c>
      <c r="AJ9" s="12">
        <v>99238674</v>
      </c>
      <c r="AK9" s="12">
        <v>92617717</v>
      </c>
      <c r="AL9" s="12"/>
    </row>
    <row r="10" spans="1:38" s="13" customFormat="1" ht="12.75">
      <c r="A10" s="29" t="s">
        <v>97</v>
      </c>
      <c r="B10" s="57" t="s">
        <v>487</v>
      </c>
      <c r="C10" s="117" t="s">
        <v>488</v>
      </c>
      <c r="D10" s="74">
        <v>171421821</v>
      </c>
      <c r="E10" s="75">
        <v>61274269</v>
      </c>
      <c r="F10" s="77">
        <f aca="true" t="shared" si="0" ref="F10:F46">$D10+$E10</f>
        <v>232696090</v>
      </c>
      <c r="G10" s="74">
        <v>187616032</v>
      </c>
      <c r="H10" s="75">
        <v>57674269</v>
      </c>
      <c r="I10" s="77">
        <f aca="true" t="shared" si="1" ref="I10:I46">$G10+$H10</f>
        <v>245290301</v>
      </c>
      <c r="J10" s="74">
        <v>43391510</v>
      </c>
      <c r="K10" s="75">
        <v>18571712</v>
      </c>
      <c r="L10" s="75">
        <f aca="true" t="shared" si="2" ref="L10:L46">$J10+$K10</f>
        <v>61963222</v>
      </c>
      <c r="M10" s="39">
        <f aca="true" t="shared" si="3" ref="M10:M46">IF($F10=0,0,$L10/$F10)</f>
        <v>0.2662838984531283</v>
      </c>
      <c r="N10" s="102">
        <v>58149703</v>
      </c>
      <c r="O10" s="103">
        <v>8374969</v>
      </c>
      <c r="P10" s="104">
        <f aca="true" t="shared" si="4" ref="P10:P46">$N10+$O10</f>
        <v>66524672</v>
      </c>
      <c r="Q10" s="39">
        <f aca="true" t="shared" si="5" ref="Q10:Q46">IF($F10=0,0,$P10/$F10)</f>
        <v>0.2858865054414967</v>
      </c>
      <c r="R10" s="102">
        <v>46050648</v>
      </c>
      <c r="S10" s="104">
        <v>3246026</v>
      </c>
      <c r="T10" s="104">
        <f aca="true" t="shared" si="6" ref="T10:T46">$R10+$S10</f>
        <v>49296674</v>
      </c>
      <c r="U10" s="39">
        <f aca="true" t="shared" si="7" ref="U10:U46">IF($I10=0,0,$T10/$I10)</f>
        <v>0.20097278122708978</v>
      </c>
      <c r="V10" s="102">
        <v>47666333</v>
      </c>
      <c r="W10" s="104">
        <v>11416446</v>
      </c>
      <c r="X10" s="104">
        <f aca="true" t="shared" si="8" ref="X10:X46">$V10+$W10</f>
        <v>59082779</v>
      </c>
      <c r="Y10" s="39">
        <f aca="true" t="shared" si="9" ref="Y10:Y46">IF($I10=0,0,$X10/$I10)</f>
        <v>0.24086879407433234</v>
      </c>
      <c r="Z10" s="74">
        <f aca="true" t="shared" si="10" ref="Z10:Z46">$J10+$N10+$R10+$V10</f>
        <v>195258194</v>
      </c>
      <c r="AA10" s="75">
        <f aca="true" t="shared" si="11" ref="AA10:AA46">$K10+$O10+$S10+$W10</f>
        <v>41609153</v>
      </c>
      <c r="AB10" s="75">
        <f aca="true" t="shared" si="12" ref="AB10:AB46">$Z10+$AA10</f>
        <v>236867347</v>
      </c>
      <c r="AC10" s="39">
        <f aca="true" t="shared" si="13" ref="AC10:AC46">IF($I10=0,0,$AB10/$I10)</f>
        <v>0.965661283933114</v>
      </c>
      <c r="AD10" s="74">
        <v>35567906</v>
      </c>
      <c r="AE10" s="75">
        <v>25366516</v>
      </c>
      <c r="AF10" s="75">
        <f aca="true" t="shared" si="14" ref="AF10:AF46">$AD10+$AE10</f>
        <v>60934422</v>
      </c>
      <c r="AG10" s="39">
        <f aca="true" t="shared" si="15" ref="AG10:AG46">IF($AJ10=0,0,$AK10/$AJ10)</f>
        <v>1.0296509829767733</v>
      </c>
      <c r="AH10" s="39">
        <f aca="true" t="shared" si="16" ref="AH10:AH46">IF($AF10=0,0,(($X10/$AF10)-1))</f>
        <v>-0.030387471304807012</v>
      </c>
      <c r="AI10" s="12">
        <v>183262126</v>
      </c>
      <c r="AJ10" s="12">
        <v>195175924</v>
      </c>
      <c r="AK10" s="12">
        <v>200963082</v>
      </c>
      <c r="AL10" s="12"/>
    </row>
    <row r="11" spans="1:38" s="13" customFormat="1" ht="12.75">
      <c r="A11" s="29" t="s">
        <v>97</v>
      </c>
      <c r="B11" s="57" t="s">
        <v>489</v>
      </c>
      <c r="C11" s="117" t="s">
        <v>490</v>
      </c>
      <c r="D11" s="74">
        <v>150074635</v>
      </c>
      <c r="E11" s="75">
        <v>62860600</v>
      </c>
      <c r="F11" s="76">
        <f t="shared" si="0"/>
        <v>212935235</v>
      </c>
      <c r="G11" s="74">
        <v>184668893</v>
      </c>
      <c r="H11" s="75">
        <v>59248655</v>
      </c>
      <c r="I11" s="77">
        <f t="shared" si="1"/>
        <v>243917548</v>
      </c>
      <c r="J11" s="74">
        <v>40724381</v>
      </c>
      <c r="K11" s="75">
        <v>7184492</v>
      </c>
      <c r="L11" s="75">
        <f t="shared" si="2"/>
        <v>47908873</v>
      </c>
      <c r="M11" s="39">
        <f t="shared" si="3"/>
        <v>0.22499269789708592</v>
      </c>
      <c r="N11" s="102">
        <v>39306338</v>
      </c>
      <c r="O11" s="103">
        <v>9319860</v>
      </c>
      <c r="P11" s="104">
        <f t="shared" si="4"/>
        <v>48626198</v>
      </c>
      <c r="Q11" s="39">
        <f t="shared" si="5"/>
        <v>0.22836144520656715</v>
      </c>
      <c r="R11" s="102">
        <v>44471517</v>
      </c>
      <c r="S11" s="104">
        <v>7478244</v>
      </c>
      <c r="T11" s="104">
        <f t="shared" si="6"/>
        <v>51949761</v>
      </c>
      <c r="U11" s="39">
        <f t="shared" si="7"/>
        <v>0.21298082661932957</v>
      </c>
      <c r="V11" s="102">
        <v>36922613</v>
      </c>
      <c r="W11" s="104">
        <v>9927333</v>
      </c>
      <c r="X11" s="104">
        <f t="shared" si="8"/>
        <v>46849946</v>
      </c>
      <c r="Y11" s="39">
        <f t="shared" si="9"/>
        <v>0.19207288029969866</v>
      </c>
      <c r="Z11" s="74">
        <f t="shared" si="10"/>
        <v>161424849</v>
      </c>
      <c r="AA11" s="75">
        <f t="shared" si="11"/>
        <v>33909929</v>
      </c>
      <c r="AB11" s="75">
        <f t="shared" si="12"/>
        <v>195334778</v>
      </c>
      <c r="AC11" s="39">
        <f t="shared" si="13"/>
        <v>0.8008229813789371</v>
      </c>
      <c r="AD11" s="74">
        <v>16490298</v>
      </c>
      <c r="AE11" s="75">
        <v>4646579</v>
      </c>
      <c r="AF11" s="75">
        <f t="shared" si="14"/>
        <v>21136877</v>
      </c>
      <c r="AG11" s="39">
        <f t="shared" si="15"/>
        <v>0.660962991613769</v>
      </c>
      <c r="AH11" s="39">
        <f t="shared" si="16"/>
        <v>1.2165027501461072</v>
      </c>
      <c r="AI11" s="12">
        <v>186908248</v>
      </c>
      <c r="AJ11" s="12">
        <v>232816150</v>
      </c>
      <c r="AK11" s="12">
        <v>153882859</v>
      </c>
      <c r="AL11" s="12"/>
    </row>
    <row r="12" spans="1:38" s="13" customFormat="1" ht="12.75">
      <c r="A12" s="29" t="s">
        <v>116</v>
      </c>
      <c r="B12" s="57" t="s">
        <v>491</v>
      </c>
      <c r="C12" s="117" t="s">
        <v>492</v>
      </c>
      <c r="D12" s="74">
        <v>68615000</v>
      </c>
      <c r="E12" s="75">
        <v>1488300</v>
      </c>
      <c r="F12" s="76">
        <f t="shared" si="0"/>
        <v>70103300</v>
      </c>
      <c r="G12" s="74">
        <v>68615000</v>
      </c>
      <c r="H12" s="75">
        <v>1488300</v>
      </c>
      <c r="I12" s="77">
        <f t="shared" si="1"/>
        <v>70103300</v>
      </c>
      <c r="J12" s="74">
        <v>15808950</v>
      </c>
      <c r="K12" s="75">
        <v>0</v>
      </c>
      <c r="L12" s="75">
        <f t="shared" si="2"/>
        <v>15808950</v>
      </c>
      <c r="M12" s="39">
        <f t="shared" si="3"/>
        <v>0.22550935547969925</v>
      </c>
      <c r="N12" s="102">
        <v>15449261</v>
      </c>
      <c r="O12" s="103">
        <v>377059</v>
      </c>
      <c r="P12" s="104">
        <f t="shared" si="4"/>
        <v>15826320</v>
      </c>
      <c r="Q12" s="39">
        <f t="shared" si="5"/>
        <v>0.22575713268847544</v>
      </c>
      <c r="R12" s="102">
        <v>18489531</v>
      </c>
      <c r="S12" s="104">
        <v>6029</v>
      </c>
      <c r="T12" s="104">
        <f t="shared" si="6"/>
        <v>18495560</v>
      </c>
      <c r="U12" s="39">
        <f t="shared" si="7"/>
        <v>0.26383294367026944</v>
      </c>
      <c r="V12" s="102">
        <v>18414970</v>
      </c>
      <c r="W12" s="104">
        <v>363269</v>
      </c>
      <c r="X12" s="104">
        <f t="shared" si="8"/>
        <v>18778239</v>
      </c>
      <c r="Y12" s="39">
        <f t="shared" si="9"/>
        <v>0.267865264545321</v>
      </c>
      <c r="Z12" s="74">
        <f t="shared" si="10"/>
        <v>68162712</v>
      </c>
      <c r="AA12" s="75">
        <f t="shared" si="11"/>
        <v>746357</v>
      </c>
      <c r="AB12" s="75">
        <f t="shared" si="12"/>
        <v>68909069</v>
      </c>
      <c r="AC12" s="39">
        <f t="shared" si="13"/>
        <v>0.982964696383765</v>
      </c>
      <c r="AD12" s="74">
        <v>33547680</v>
      </c>
      <c r="AE12" s="75">
        <v>1370147</v>
      </c>
      <c r="AF12" s="75">
        <f t="shared" si="14"/>
        <v>34917827</v>
      </c>
      <c r="AG12" s="39">
        <f t="shared" si="15"/>
        <v>1.0416373705720132</v>
      </c>
      <c r="AH12" s="39">
        <f t="shared" si="16"/>
        <v>-0.46221627708963675</v>
      </c>
      <c r="AI12" s="12">
        <v>116430479</v>
      </c>
      <c r="AJ12" s="12">
        <v>116430479</v>
      </c>
      <c r="AK12" s="12">
        <v>121278338</v>
      </c>
      <c r="AL12" s="12"/>
    </row>
    <row r="13" spans="1:38" s="53" customFormat="1" ht="12.75">
      <c r="A13" s="58"/>
      <c r="B13" s="59" t="s">
        <v>493</v>
      </c>
      <c r="C13" s="121"/>
      <c r="D13" s="78">
        <f>SUM(D9:D12)</f>
        <v>471879643</v>
      </c>
      <c r="E13" s="79">
        <f>SUM(E9:E12)</f>
        <v>175680045</v>
      </c>
      <c r="F13" s="87">
        <f t="shared" si="0"/>
        <v>647559688</v>
      </c>
      <c r="G13" s="78">
        <f>SUM(G9:G12)</f>
        <v>528809048</v>
      </c>
      <c r="H13" s="79">
        <f>SUM(H9:H12)</f>
        <v>176799406</v>
      </c>
      <c r="I13" s="80">
        <f t="shared" si="1"/>
        <v>705608454</v>
      </c>
      <c r="J13" s="78">
        <f>SUM(J9:J12)</f>
        <v>119247619</v>
      </c>
      <c r="K13" s="79">
        <f>SUM(K9:K12)</f>
        <v>26717678</v>
      </c>
      <c r="L13" s="79">
        <f t="shared" si="2"/>
        <v>145965297</v>
      </c>
      <c r="M13" s="43">
        <f t="shared" si="3"/>
        <v>0.2254082514784336</v>
      </c>
      <c r="N13" s="108">
        <f>SUM(N9:N12)</f>
        <v>140033368</v>
      </c>
      <c r="O13" s="109">
        <f>SUM(O9:O12)</f>
        <v>32283539</v>
      </c>
      <c r="P13" s="110">
        <f t="shared" si="4"/>
        <v>172316907</v>
      </c>
      <c r="Q13" s="43">
        <f t="shared" si="5"/>
        <v>0.2661019674220363</v>
      </c>
      <c r="R13" s="108">
        <f>SUM(R9:R12)</f>
        <v>123267419</v>
      </c>
      <c r="S13" s="110">
        <f>SUM(S9:S12)</f>
        <v>10730299</v>
      </c>
      <c r="T13" s="110">
        <f t="shared" si="6"/>
        <v>133997718</v>
      </c>
      <c r="U13" s="43">
        <f t="shared" si="7"/>
        <v>0.18990378763234037</v>
      </c>
      <c r="V13" s="108">
        <f>SUM(V9:V12)</f>
        <v>127972114</v>
      </c>
      <c r="W13" s="110">
        <f>SUM(W9:W12)</f>
        <v>43456479</v>
      </c>
      <c r="X13" s="110">
        <f t="shared" si="8"/>
        <v>171428593</v>
      </c>
      <c r="Y13" s="43">
        <f t="shared" si="9"/>
        <v>0.24295144428640875</v>
      </c>
      <c r="Z13" s="78">
        <f t="shared" si="10"/>
        <v>510520520</v>
      </c>
      <c r="AA13" s="79">
        <f t="shared" si="11"/>
        <v>113187995</v>
      </c>
      <c r="AB13" s="79">
        <f t="shared" si="12"/>
        <v>623708515</v>
      </c>
      <c r="AC13" s="43">
        <f t="shared" si="13"/>
        <v>0.8839300485478594</v>
      </c>
      <c r="AD13" s="78">
        <f>SUM(AD9:AD12)</f>
        <v>101033083</v>
      </c>
      <c r="AE13" s="79">
        <f>SUM(AE9:AE12)</f>
        <v>32565179</v>
      </c>
      <c r="AF13" s="79">
        <f t="shared" si="14"/>
        <v>133598262</v>
      </c>
      <c r="AG13" s="43">
        <f t="shared" si="15"/>
        <v>0.8836045611304159</v>
      </c>
      <c r="AH13" s="43">
        <f t="shared" si="16"/>
        <v>0.2831648438660077</v>
      </c>
      <c r="AI13" s="60">
        <f>SUM(AI9:AI12)</f>
        <v>585839527</v>
      </c>
      <c r="AJ13" s="60">
        <f>SUM(AJ9:AJ12)</f>
        <v>643661227</v>
      </c>
      <c r="AK13" s="60">
        <f>SUM(AK9:AK12)</f>
        <v>568741996</v>
      </c>
      <c r="AL13" s="60"/>
    </row>
    <row r="14" spans="1:38" s="13" customFormat="1" ht="12.75">
      <c r="A14" s="29" t="s">
        <v>97</v>
      </c>
      <c r="B14" s="57" t="s">
        <v>494</v>
      </c>
      <c r="C14" s="117" t="s">
        <v>495</v>
      </c>
      <c r="D14" s="74">
        <v>52126126</v>
      </c>
      <c r="E14" s="75">
        <v>9513000</v>
      </c>
      <c r="F14" s="76">
        <f t="shared" si="0"/>
        <v>61639126</v>
      </c>
      <c r="G14" s="74">
        <v>53173299</v>
      </c>
      <c r="H14" s="75">
        <v>9513000</v>
      </c>
      <c r="I14" s="77">
        <f t="shared" si="1"/>
        <v>62686299</v>
      </c>
      <c r="J14" s="74">
        <v>7562488</v>
      </c>
      <c r="K14" s="75">
        <v>184520</v>
      </c>
      <c r="L14" s="75">
        <f t="shared" si="2"/>
        <v>7747008</v>
      </c>
      <c r="M14" s="39">
        <f t="shared" si="3"/>
        <v>0.12568328759236463</v>
      </c>
      <c r="N14" s="102">
        <v>7960960</v>
      </c>
      <c r="O14" s="103">
        <v>521358</v>
      </c>
      <c r="P14" s="104">
        <f t="shared" si="4"/>
        <v>8482318</v>
      </c>
      <c r="Q14" s="39">
        <f t="shared" si="5"/>
        <v>0.13761256121639362</v>
      </c>
      <c r="R14" s="102">
        <v>7334447</v>
      </c>
      <c r="S14" s="104">
        <v>1229926</v>
      </c>
      <c r="T14" s="104">
        <f t="shared" si="6"/>
        <v>8564373</v>
      </c>
      <c r="U14" s="39">
        <f t="shared" si="7"/>
        <v>0.13662272516678645</v>
      </c>
      <c r="V14" s="102">
        <v>4423295</v>
      </c>
      <c r="W14" s="104">
        <v>53387</v>
      </c>
      <c r="X14" s="104">
        <f t="shared" si="8"/>
        <v>4476682</v>
      </c>
      <c r="Y14" s="39">
        <f t="shared" si="9"/>
        <v>0.07141404216573705</v>
      </c>
      <c r="Z14" s="74">
        <f t="shared" si="10"/>
        <v>27281190</v>
      </c>
      <c r="AA14" s="75">
        <f t="shared" si="11"/>
        <v>1989191</v>
      </c>
      <c r="AB14" s="75">
        <f t="shared" si="12"/>
        <v>29270381</v>
      </c>
      <c r="AC14" s="39">
        <f t="shared" si="13"/>
        <v>0.46693426581141756</v>
      </c>
      <c r="AD14" s="74">
        <v>7544215</v>
      </c>
      <c r="AE14" s="75">
        <v>1732261</v>
      </c>
      <c r="AF14" s="75">
        <f t="shared" si="14"/>
        <v>9276476</v>
      </c>
      <c r="AG14" s="39">
        <f t="shared" si="15"/>
        <v>0.5685369562531202</v>
      </c>
      <c r="AH14" s="39">
        <f t="shared" si="16"/>
        <v>-0.5174156651728523</v>
      </c>
      <c r="AI14" s="12">
        <v>57710653</v>
      </c>
      <c r="AJ14" s="12">
        <v>57710653</v>
      </c>
      <c r="AK14" s="12">
        <v>32810639</v>
      </c>
      <c r="AL14" s="12"/>
    </row>
    <row r="15" spans="1:38" s="13" customFormat="1" ht="12.75">
      <c r="A15" s="29" t="s">
        <v>97</v>
      </c>
      <c r="B15" s="57" t="s">
        <v>496</v>
      </c>
      <c r="C15" s="117" t="s">
        <v>497</v>
      </c>
      <c r="D15" s="74">
        <v>150535174</v>
      </c>
      <c r="E15" s="75">
        <v>50598000</v>
      </c>
      <c r="F15" s="76">
        <f t="shared" si="0"/>
        <v>201133174</v>
      </c>
      <c r="G15" s="74">
        <v>150535174</v>
      </c>
      <c r="H15" s="75">
        <v>50598000</v>
      </c>
      <c r="I15" s="77">
        <f t="shared" si="1"/>
        <v>201133174</v>
      </c>
      <c r="J15" s="74">
        <v>28159433</v>
      </c>
      <c r="K15" s="75">
        <v>2765332</v>
      </c>
      <c r="L15" s="75">
        <f t="shared" si="2"/>
        <v>30924765</v>
      </c>
      <c r="M15" s="39">
        <f t="shared" si="3"/>
        <v>0.1537526822899936</v>
      </c>
      <c r="N15" s="102">
        <v>23109962</v>
      </c>
      <c r="O15" s="103">
        <v>2860477</v>
      </c>
      <c r="P15" s="104">
        <f t="shared" si="4"/>
        <v>25970439</v>
      </c>
      <c r="Q15" s="39">
        <f t="shared" si="5"/>
        <v>0.12912061438457687</v>
      </c>
      <c r="R15" s="102">
        <v>17570973</v>
      </c>
      <c r="S15" s="104">
        <v>9900310</v>
      </c>
      <c r="T15" s="104">
        <f t="shared" si="6"/>
        <v>27471283</v>
      </c>
      <c r="U15" s="39">
        <f t="shared" si="7"/>
        <v>0.13658255599347327</v>
      </c>
      <c r="V15" s="102">
        <v>53965217</v>
      </c>
      <c r="W15" s="104">
        <v>2268833</v>
      </c>
      <c r="X15" s="104">
        <f t="shared" si="8"/>
        <v>56234050</v>
      </c>
      <c r="Y15" s="39">
        <f t="shared" si="9"/>
        <v>0.2795861512134244</v>
      </c>
      <c r="Z15" s="74">
        <f t="shared" si="10"/>
        <v>122805585</v>
      </c>
      <c r="AA15" s="75">
        <f t="shared" si="11"/>
        <v>17794952</v>
      </c>
      <c r="AB15" s="75">
        <f t="shared" si="12"/>
        <v>140600537</v>
      </c>
      <c r="AC15" s="39">
        <f t="shared" si="13"/>
        <v>0.6990420038814681</v>
      </c>
      <c r="AD15" s="74">
        <v>42395123</v>
      </c>
      <c r="AE15" s="75">
        <v>6837011</v>
      </c>
      <c r="AF15" s="75">
        <f t="shared" si="14"/>
        <v>49232134</v>
      </c>
      <c r="AG15" s="39">
        <f t="shared" si="15"/>
        <v>0.9210636597537284</v>
      </c>
      <c r="AH15" s="39">
        <f t="shared" si="16"/>
        <v>0.142222476076296</v>
      </c>
      <c r="AI15" s="12">
        <v>141930725</v>
      </c>
      <c r="AJ15" s="12">
        <v>141930725</v>
      </c>
      <c r="AK15" s="12">
        <v>130727233</v>
      </c>
      <c r="AL15" s="12"/>
    </row>
    <row r="16" spans="1:38" s="13" customFormat="1" ht="12.75">
      <c r="A16" s="29" t="s">
        <v>97</v>
      </c>
      <c r="B16" s="57" t="s">
        <v>498</v>
      </c>
      <c r="C16" s="117" t="s">
        <v>499</v>
      </c>
      <c r="D16" s="74">
        <v>34549734</v>
      </c>
      <c r="E16" s="75">
        <v>14108000</v>
      </c>
      <c r="F16" s="76">
        <f t="shared" si="0"/>
        <v>48657734</v>
      </c>
      <c r="G16" s="74">
        <v>34549734</v>
      </c>
      <c r="H16" s="75">
        <v>14108000</v>
      </c>
      <c r="I16" s="77">
        <f t="shared" si="1"/>
        <v>48657734</v>
      </c>
      <c r="J16" s="74">
        <v>12450130</v>
      </c>
      <c r="K16" s="75">
        <v>3811643</v>
      </c>
      <c r="L16" s="75">
        <f t="shared" si="2"/>
        <v>16261773</v>
      </c>
      <c r="M16" s="39">
        <f t="shared" si="3"/>
        <v>0.3342073636228107</v>
      </c>
      <c r="N16" s="102">
        <v>7032428</v>
      </c>
      <c r="O16" s="103">
        <v>6490397</v>
      </c>
      <c r="P16" s="104">
        <f t="shared" si="4"/>
        <v>13522825</v>
      </c>
      <c r="Q16" s="39">
        <f t="shared" si="5"/>
        <v>0.277917278268651</v>
      </c>
      <c r="R16" s="102">
        <v>5834013</v>
      </c>
      <c r="S16" s="104">
        <v>1990705</v>
      </c>
      <c r="T16" s="104">
        <f t="shared" si="6"/>
        <v>7824718</v>
      </c>
      <c r="U16" s="39">
        <f t="shared" si="7"/>
        <v>0.160811393313137</v>
      </c>
      <c r="V16" s="102">
        <v>3022828</v>
      </c>
      <c r="W16" s="104">
        <v>1934361</v>
      </c>
      <c r="X16" s="104">
        <f t="shared" si="8"/>
        <v>4957189</v>
      </c>
      <c r="Y16" s="39">
        <f t="shared" si="9"/>
        <v>0.1018787475799839</v>
      </c>
      <c r="Z16" s="74">
        <f t="shared" si="10"/>
        <v>28339399</v>
      </c>
      <c r="AA16" s="75">
        <f t="shared" si="11"/>
        <v>14227106</v>
      </c>
      <c r="AB16" s="75">
        <f t="shared" si="12"/>
        <v>42566505</v>
      </c>
      <c r="AC16" s="39">
        <f t="shared" si="13"/>
        <v>0.8748147827845826</v>
      </c>
      <c r="AD16" s="74">
        <v>10151625</v>
      </c>
      <c r="AE16" s="75">
        <v>3396334</v>
      </c>
      <c r="AF16" s="75">
        <f t="shared" si="14"/>
        <v>13547959</v>
      </c>
      <c r="AG16" s="39">
        <f t="shared" si="15"/>
        <v>1.066916957687134</v>
      </c>
      <c r="AH16" s="39">
        <f t="shared" si="16"/>
        <v>-0.6341006789288335</v>
      </c>
      <c r="AI16" s="12">
        <v>29436933</v>
      </c>
      <c r="AJ16" s="12">
        <v>29436933</v>
      </c>
      <c r="AK16" s="12">
        <v>31406763</v>
      </c>
      <c r="AL16" s="12"/>
    </row>
    <row r="17" spans="1:38" s="13" customFormat="1" ht="12.75">
      <c r="A17" s="29" t="s">
        <v>97</v>
      </c>
      <c r="B17" s="57" t="s">
        <v>500</v>
      </c>
      <c r="C17" s="117" t="s">
        <v>501</v>
      </c>
      <c r="D17" s="74">
        <v>58619753</v>
      </c>
      <c r="E17" s="75">
        <v>12018000</v>
      </c>
      <c r="F17" s="76">
        <f t="shared" si="0"/>
        <v>70637753</v>
      </c>
      <c r="G17" s="74">
        <v>59242737</v>
      </c>
      <c r="H17" s="75">
        <v>18616006</v>
      </c>
      <c r="I17" s="77">
        <f t="shared" si="1"/>
        <v>77858743</v>
      </c>
      <c r="J17" s="74">
        <v>11802541</v>
      </c>
      <c r="K17" s="75">
        <v>1088816</v>
      </c>
      <c r="L17" s="75">
        <f t="shared" si="2"/>
        <v>12891357</v>
      </c>
      <c r="M17" s="39">
        <f t="shared" si="3"/>
        <v>0.18249953392486876</v>
      </c>
      <c r="N17" s="102">
        <v>10400652</v>
      </c>
      <c r="O17" s="103">
        <v>2998105</v>
      </c>
      <c r="P17" s="104">
        <f t="shared" si="4"/>
        <v>13398757</v>
      </c>
      <c r="Q17" s="39">
        <f t="shared" si="5"/>
        <v>0.18968266162147032</v>
      </c>
      <c r="R17" s="102">
        <v>13898687</v>
      </c>
      <c r="S17" s="104">
        <v>565148</v>
      </c>
      <c r="T17" s="104">
        <f t="shared" si="6"/>
        <v>14463835</v>
      </c>
      <c r="U17" s="39">
        <f t="shared" si="7"/>
        <v>0.1857702095190517</v>
      </c>
      <c r="V17" s="102">
        <v>11354263</v>
      </c>
      <c r="W17" s="104">
        <v>7041488</v>
      </c>
      <c r="X17" s="104">
        <f t="shared" si="8"/>
        <v>18395751</v>
      </c>
      <c r="Y17" s="39">
        <f t="shared" si="9"/>
        <v>0.23627084500966064</v>
      </c>
      <c r="Z17" s="74">
        <f t="shared" si="10"/>
        <v>47456143</v>
      </c>
      <c r="AA17" s="75">
        <f t="shared" si="11"/>
        <v>11693557</v>
      </c>
      <c r="AB17" s="75">
        <f t="shared" si="12"/>
        <v>59149700</v>
      </c>
      <c r="AC17" s="39">
        <f t="shared" si="13"/>
        <v>0.7597053037447573</v>
      </c>
      <c r="AD17" s="74">
        <v>9685946</v>
      </c>
      <c r="AE17" s="75">
        <v>1694781</v>
      </c>
      <c r="AF17" s="75">
        <f t="shared" si="14"/>
        <v>11380727</v>
      </c>
      <c r="AG17" s="39">
        <f t="shared" si="15"/>
        <v>0.773008510633563</v>
      </c>
      <c r="AH17" s="39">
        <f t="shared" si="16"/>
        <v>0.6163950686102917</v>
      </c>
      <c r="AI17" s="12">
        <v>72447573</v>
      </c>
      <c r="AJ17" s="12">
        <v>62011717</v>
      </c>
      <c r="AK17" s="12">
        <v>47935585</v>
      </c>
      <c r="AL17" s="12"/>
    </row>
    <row r="18" spans="1:38" s="13" customFormat="1" ht="12.75">
      <c r="A18" s="29" t="s">
        <v>97</v>
      </c>
      <c r="B18" s="57" t="s">
        <v>502</v>
      </c>
      <c r="C18" s="117" t="s">
        <v>503</v>
      </c>
      <c r="D18" s="74">
        <v>34605000</v>
      </c>
      <c r="E18" s="75">
        <v>12083000</v>
      </c>
      <c r="F18" s="76">
        <f t="shared" si="0"/>
        <v>46688000</v>
      </c>
      <c r="G18" s="74">
        <v>34605000</v>
      </c>
      <c r="H18" s="75">
        <v>12083000</v>
      </c>
      <c r="I18" s="77">
        <f t="shared" si="1"/>
        <v>46688000</v>
      </c>
      <c r="J18" s="74">
        <v>11033578</v>
      </c>
      <c r="K18" s="75">
        <v>2658088</v>
      </c>
      <c r="L18" s="75">
        <f t="shared" si="2"/>
        <v>13691666</v>
      </c>
      <c r="M18" s="39">
        <f t="shared" si="3"/>
        <v>0.29325878169979436</v>
      </c>
      <c r="N18" s="102">
        <v>12951323</v>
      </c>
      <c r="O18" s="103">
        <v>4409885</v>
      </c>
      <c r="P18" s="104">
        <f t="shared" si="4"/>
        <v>17361208</v>
      </c>
      <c r="Q18" s="39">
        <f t="shared" si="5"/>
        <v>0.37185589444825223</v>
      </c>
      <c r="R18" s="102">
        <v>16642822</v>
      </c>
      <c r="S18" s="104">
        <v>4523552</v>
      </c>
      <c r="T18" s="104">
        <f t="shared" si="6"/>
        <v>21166374</v>
      </c>
      <c r="U18" s="39">
        <f t="shared" si="7"/>
        <v>0.45335790781357094</v>
      </c>
      <c r="V18" s="102">
        <v>5300606</v>
      </c>
      <c r="W18" s="104">
        <v>5368</v>
      </c>
      <c r="X18" s="104">
        <f t="shared" si="8"/>
        <v>5305974</v>
      </c>
      <c r="Y18" s="39">
        <f t="shared" si="9"/>
        <v>0.11364748971898561</v>
      </c>
      <c r="Z18" s="74">
        <f t="shared" si="10"/>
        <v>45928329</v>
      </c>
      <c r="AA18" s="75">
        <f t="shared" si="11"/>
        <v>11596893</v>
      </c>
      <c r="AB18" s="75">
        <f t="shared" si="12"/>
        <v>57525222</v>
      </c>
      <c r="AC18" s="39">
        <f t="shared" si="13"/>
        <v>1.232120073680603</v>
      </c>
      <c r="AD18" s="74">
        <v>9108652</v>
      </c>
      <c r="AE18" s="75">
        <v>2706168</v>
      </c>
      <c r="AF18" s="75">
        <f t="shared" si="14"/>
        <v>11814820</v>
      </c>
      <c r="AG18" s="39">
        <f t="shared" si="15"/>
        <v>1.2578320081963499</v>
      </c>
      <c r="AH18" s="39">
        <f t="shared" si="16"/>
        <v>-0.5509052190384618</v>
      </c>
      <c r="AI18" s="12">
        <v>36199528</v>
      </c>
      <c r="AJ18" s="12">
        <v>36199528</v>
      </c>
      <c r="AK18" s="12">
        <v>45532925</v>
      </c>
      <c r="AL18" s="12"/>
    </row>
    <row r="19" spans="1:38" s="13" customFormat="1" ht="12.75">
      <c r="A19" s="29" t="s">
        <v>97</v>
      </c>
      <c r="B19" s="57" t="s">
        <v>504</v>
      </c>
      <c r="C19" s="117" t="s">
        <v>505</v>
      </c>
      <c r="D19" s="74">
        <v>36992790</v>
      </c>
      <c r="E19" s="75">
        <v>20341100</v>
      </c>
      <c r="F19" s="76">
        <f t="shared" si="0"/>
        <v>57333890</v>
      </c>
      <c r="G19" s="74">
        <v>40455170</v>
      </c>
      <c r="H19" s="75">
        <v>10319100</v>
      </c>
      <c r="I19" s="77">
        <f t="shared" si="1"/>
        <v>50774270</v>
      </c>
      <c r="J19" s="74">
        <v>6197101</v>
      </c>
      <c r="K19" s="75">
        <v>1433869</v>
      </c>
      <c r="L19" s="75">
        <f t="shared" si="2"/>
        <v>7630970</v>
      </c>
      <c r="M19" s="39">
        <f t="shared" si="3"/>
        <v>0.1330970216742663</v>
      </c>
      <c r="N19" s="102">
        <v>7203673</v>
      </c>
      <c r="O19" s="103">
        <v>1140125</v>
      </c>
      <c r="P19" s="104">
        <f t="shared" si="4"/>
        <v>8343798</v>
      </c>
      <c r="Q19" s="39">
        <f t="shared" si="5"/>
        <v>0.14552994747085884</v>
      </c>
      <c r="R19" s="102">
        <v>6900120</v>
      </c>
      <c r="S19" s="104">
        <v>211246</v>
      </c>
      <c r="T19" s="104">
        <f t="shared" si="6"/>
        <v>7111366</v>
      </c>
      <c r="U19" s="39">
        <f t="shared" si="7"/>
        <v>0.14005845874298142</v>
      </c>
      <c r="V19" s="102">
        <v>11030808</v>
      </c>
      <c r="W19" s="104">
        <v>285349</v>
      </c>
      <c r="X19" s="104">
        <f t="shared" si="8"/>
        <v>11316157</v>
      </c>
      <c r="Y19" s="39">
        <f t="shared" si="9"/>
        <v>0.22287187979265877</v>
      </c>
      <c r="Z19" s="74">
        <f t="shared" si="10"/>
        <v>31331702</v>
      </c>
      <c r="AA19" s="75">
        <f t="shared" si="11"/>
        <v>3070589</v>
      </c>
      <c r="AB19" s="75">
        <f t="shared" si="12"/>
        <v>34402291</v>
      </c>
      <c r="AC19" s="39">
        <f t="shared" si="13"/>
        <v>0.6775536310024742</v>
      </c>
      <c r="AD19" s="74">
        <v>8728257</v>
      </c>
      <c r="AE19" s="75">
        <v>4493398</v>
      </c>
      <c r="AF19" s="75">
        <f t="shared" si="14"/>
        <v>13221655</v>
      </c>
      <c r="AG19" s="39">
        <f t="shared" si="15"/>
        <v>0.7508634486001121</v>
      </c>
      <c r="AH19" s="39">
        <f t="shared" si="16"/>
        <v>-0.14411947672208958</v>
      </c>
      <c r="AI19" s="12">
        <v>47510230</v>
      </c>
      <c r="AJ19" s="12">
        <v>51556630</v>
      </c>
      <c r="AK19" s="12">
        <v>38711989</v>
      </c>
      <c r="AL19" s="12"/>
    </row>
    <row r="20" spans="1:38" s="13" customFormat="1" ht="12.75">
      <c r="A20" s="29" t="s">
        <v>116</v>
      </c>
      <c r="B20" s="57" t="s">
        <v>506</v>
      </c>
      <c r="C20" s="117" t="s">
        <v>507</v>
      </c>
      <c r="D20" s="74">
        <v>72087000</v>
      </c>
      <c r="E20" s="75">
        <v>849000</v>
      </c>
      <c r="F20" s="76">
        <f t="shared" si="0"/>
        <v>72936000</v>
      </c>
      <c r="G20" s="74">
        <v>72087000</v>
      </c>
      <c r="H20" s="75">
        <v>849000</v>
      </c>
      <c r="I20" s="77">
        <f t="shared" si="1"/>
        <v>72936000</v>
      </c>
      <c r="J20" s="74">
        <v>9158810</v>
      </c>
      <c r="K20" s="75">
        <v>19260</v>
      </c>
      <c r="L20" s="75">
        <f t="shared" si="2"/>
        <v>9178070</v>
      </c>
      <c r="M20" s="39">
        <f t="shared" si="3"/>
        <v>0.12583730942195898</v>
      </c>
      <c r="N20" s="102">
        <v>13207304</v>
      </c>
      <c r="O20" s="103">
        <v>88748</v>
      </c>
      <c r="P20" s="104">
        <f t="shared" si="4"/>
        <v>13296052</v>
      </c>
      <c r="Q20" s="39">
        <f t="shared" si="5"/>
        <v>0.18229752111440167</v>
      </c>
      <c r="R20" s="102">
        <v>12050110</v>
      </c>
      <c r="S20" s="104">
        <v>23261</v>
      </c>
      <c r="T20" s="104">
        <f t="shared" si="6"/>
        <v>12073371</v>
      </c>
      <c r="U20" s="39">
        <f t="shared" si="7"/>
        <v>0.1655337693320171</v>
      </c>
      <c r="V20" s="102">
        <v>12938357</v>
      </c>
      <c r="W20" s="104">
        <v>510863</v>
      </c>
      <c r="X20" s="104">
        <f t="shared" si="8"/>
        <v>13449220</v>
      </c>
      <c r="Y20" s="39">
        <f t="shared" si="9"/>
        <v>0.18439755401996272</v>
      </c>
      <c r="Z20" s="74">
        <f t="shared" si="10"/>
        <v>47354581</v>
      </c>
      <c r="AA20" s="75">
        <f t="shared" si="11"/>
        <v>642132</v>
      </c>
      <c r="AB20" s="75">
        <f t="shared" si="12"/>
        <v>47996713</v>
      </c>
      <c r="AC20" s="39">
        <f t="shared" si="13"/>
        <v>0.6580661538883404</v>
      </c>
      <c r="AD20" s="74">
        <v>20089858</v>
      </c>
      <c r="AE20" s="75">
        <v>905332</v>
      </c>
      <c r="AF20" s="75">
        <f t="shared" si="14"/>
        <v>20995190</v>
      </c>
      <c r="AG20" s="39">
        <f t="shared" si="15"/>
        <v>0.6351095917515365</v>
      </c>
      <c r="AH20" s="39">
        <f t="shared" si="16"/>
        <v>-0.3594142277350193</v>
      </c>
      <c r="AI20" s="12">
        <v>107463699</v>
      </c>
      <c r="AJ20" s="12">
        <v>107463699</v>
      </c>
      <c r="AK20" s="12">
        <v>68251226</v>
      </c>
      <c r="AL20" s="12"/>
    </row>
    <row r="21" spans="1:38" s="53" customFormat="1" ht="12.75">
      <c r="A21" s="58"/>
      <c r="B21" s="59" t="s">
        <v>508</v>
      </c>
      <c r="C21" s="121"/>
      <c r="D21" s="78">
        <f>SUM(D14:D20)</f>
        <v>439515577</v>
      </c>
      <c r="E21" s="79">
        <f>SUM(E14:E20)</f>
        <v>119510100</v>
      </c>
      <c r="F21" s="80">
        <f t="shared" si="0"/>
        <v>559025677</v>
      </c>
      <c r="G21" s="78">
        <f>SUM(G14:G20)</f>
        <v>444648114</v>
      </c>
      <c r="H21" s="79">
        <f>SUM(H14:H20)</f>
        <v>116086106</v>
      </c>
      <c r="I21" s="80">
        <f t="shared" si="1"/>
        <v>560734220</v>
      </c>
      <c r="J21" s="78">
        <f>SUM(J14:J20)</f>
        <v>86364081</v>
      </c>
      <c r="K21" s="79">
        <f>SUM(K14:K20)</f>
        <v>11961528</v>
      </c>
      <c r="L21" s="79">
        <f t="shared" si="2"/>
        <v>98325609</v>
      </c>
      <c r="M21" s="43">
        <f t="shared" si="3"/>
        <v>0.1758874646468162</v>
      </c>
      <c r="N21" s="108">
        <f>SUM(N14:N20)</f>
        <v>81866302</v>
      </c>
      <c r="O21" s="109">
        <f>SUM(O14:O20)</f>
        <v>18509095</v>
      </c>
      <c r="P21" s="110">
        <f t="shared" si="4"/>
        <v>100375397</v>
      </c>
      <c r="Q21" s="43">
        <f t="shared" si="5"/>
        <v>0.1795541799415414</v>
      </c>
      <c r="R21" s="108">
        <f>SUM(R14:R20)</f>
        <v>80231172</v>
      </c>
      <c r="S21" s="110">
        <f>SUM(S14:S20)</f>
        <v>18444148</v>
      </c>
      <c r="T21" s="110">
        <f t="shared" si="6"/>
        <v>98675320</v>
      </c>
      <c r="U21" s="43">
        <f t="shared" si="7"/>
        <v>0.1759752062215857</v>
      </c>
      <c r="V21" s="108">
        <f>SUM(V14:V20)</f>
        <v>102035374</v>
      </c>
      <c r="W21" s="110">
        <f>SUM(W14:W20)</f>
        <v>12099649</v>
      </c>
      <c r="X21" s="110">
        <f t="shared" si="8"/>
        <v>114135023</v>
      </c>
      <c r="Y21" s="43">
        <f t="shared" si="9"/>
        <v>0.2035456708884291</v>
      </c>
      <c r="Z21" s="78">
        <f t="shared" si="10"/>
        <v>350496929</v>
      </c>
      <c r="AA21" s="79">
        <f t="shared" si="11"/>
        <v>61014420</v>
      </c>
      <c r="AB21" s="79">
        <f t="shared" si="12"/>
        <v>411511349</v>
      </c>
      <c r="AC21" s="43">
        <f t="shared" si="13"/>
        <v>0.7338794999884259</v>
      </c>
      <c r="AD21" s="78">
        <f>SUM(AD14:AD20)</f>
        <v>107703676</v>
      </c>
      <c r="AE21" s="79">
        <f>SUM(AE14:AE20)</f>
        <v>21765285</v>
      </c>
      <c r="AF21" s="79">
        <f t="shared" si="14"/>
        <v>129468961</v>
      </c>
      <c r="AG21" s="43">
        <f t="shared" si="15"/>
        <v>0.8130132086457589</v>
      </c>
      <c r="AH21" s="43">
        <f t="shared" si="16"/>
        <v>-0.11843717506932028</v>
      </c>
      <c r="AI21" s="60">
        <f>SUM(AI14:AI20)</f>
        <v>492699341</v>
      </c>
      <c r="AJ21" s="60">
        <f>SUM(AJ14:AJ20)</f>
        <v>486309885</v>
      </c>
      <c r="AK21" s="60">
        <f>SUM(AK14:AK20)</f>
        <v>395376360</v>
      </c>
      <c r="AL21" s="60"/>
    </row>
    <row r="22" spans="1:38" s="13" customFormat="1" ht="12.75">
      <c r="A22" s="29" t="s">
        <v>97</v>
      </c>
      <c r="B22" s="57" t="s">
        <v>509</v>
      </c>
      <c r="C22" s="117" t="s">
        <v>510</v>
      </c>
      <c r="D22" s="74">
        <v>43364372</v>
      </c>
      <c r="E22" s="75">
        <v>8995120</v>
      </c>
      <c r="F22" s="76">
        <f t="shared" si="0"/>
        <v>52359492</v>
      </c>
      <c r="G22" s="74">
        <v>43364372</v>
      </c>
      <c r="H22" s="75">
        <v>8995120</v>
      </c>
      <c r="I22" s="77">
        <f t="shared" si="1"/>
        <v>52359492</v>
      </c>
      <c r="J22" s="74">
        <v>11862006</v>
      </c>
      <c r="K22" s="75">
        <v>21994</v>
      </c>
      <c r="L22" s="75">
        <f t="shared" si="2"/>
        <v>11884000</v>
      </c>
      <c r="M22" s="39">
        <f t="shared" si="3"/>
        <v>0.22696935256743897</v>
      </c>
      <c r="N22" s="102">
        <v>14734151</v>
      </c>
      <c r="O22" s="103">
        <v>7996</v>
      </c>
      <c r="P22" s="104">
        <f t="shared" si="4"/>
        <v>14742147</v>
      </c>
      <c r="Q22" s="39">
        <f t="shared" si="5"/>
        <v>0.2815563413029294</v>
      </c>
      <c r="R22" s="102">
        <v>12836715</v>
      </c>
      <c r="S22" s="104">
        <v>515556</v>
      </c>
      <c r="T22" s="104">
        <f t="shared" si="6"/>
        <v>13352271</v>
      </c>
      <c r="U22" s="39">
        <f t="shared" si="7"/>
        <v>0.2550114695536007</v>
      </c>
      <c r="V22" s="102">
        <v>11414106</v>
      </c>
      <c r="W22" s="104">
        <v>230673</v>
      </c>
      <c r="X22" s="104">
        <f t="shared" si="8"/>
        <v>11644779</v>
      </c>
      <c r="Y22" s="39">
        <f t="shared" si="9"/>
        <v>0.22240053436729296</v>
      </c>
      <c r="Z22" s="74">
        <f t="shared" si="10"/>
        <v>50846978</v>
      </c>
      <c r="AA22" s="75">
        <f t="shared" si="11"/>
        <v>776219</v>
      </c>
      <c r="AB22" s="75">
        <f t="shared" si="12"/>
        <v>51623197</v>
      </c>
      <c r="AC22" s="39">
        <f t="shared" si="13"/>
        <v>0.985937697791262</v>
      </c>
      <c r="AD22" s="74">
        <v>11963209</v>
      </c>
      <c r="AE22" s="75">
        <v>40799</v>
      </c>
      <c r="AF22" s="75">
        <f t="shared" si="14"/>
        <v>12004008</v>
      </c>
      <c r="AG22" s="39">
        <f t="shared" si="15"/>
        <v>0.9933467478220886</v>
      </c>
      <c r="AH22" s="39">
        <f t="shared" si="16"/>
        <v>-0.029925754797897497</v>
      </c>
      <c r="AI22" s="12">
        <v>43401331</v>
      </c>
      <c r="AJ22" s="12">
        <v>43401331</v>
      </c>
      <c r="AK22" s="12">
        <v>43112571</v>
      </c>
      <c r="AL22" s="12"/>
    </row>
    <row r="23" spans="1:38" s="13" customFormat="1" ht="12.75">
      <c r="A23" s="29" t="s">
        <v>97</v>
      </c>
      <c r="B23" s="57" t="s">
        <v>511</v>
      </c>
      <c r="C23" s="117" t="s">
        <v>512</v>
      </c>
      <c r="D23" s="74">
        <v>72236998</v>
      </c>
      <c r="E23" s="75">
        <v>47589750</v>
      </c>
      <c r="F23" s="76">
        <f t="shared" si="0"/>
        <v>119826748</v>
      </c>
      <c r="G23" s="74">
        <v>72986654</v>
      </c>
      <c r="H23" s="75">
        <v>70499000</v>
      </c>
      <c r="I23" s="77">
        <f t="shared" si="1"/>
        <v>143485654</v>
      </c>
      <c r="J23" s="74">
        <v>16194343</v>
      </c>
      <c r="K23" s="75">
        <v>12995826</v>
      </c>
      <c r="L23" s="75">
        <f t="shared" si="2"/>
        <v>29190169</v>
      </c>
      <c r="M23" s="39">
        <f t="shared" si="3"/>
        <v>0.2436031143897855</v>
      </c>
      <c r="N23" s="102">
        <v>16632605</v>
      </c>
      <c r="O23" s="103">
        <v>10953590</v>
      </c>
      <c r="P23" s="104">
        <f t="shared" si="4"/>
        <v>27586195</v>
      </c>
      <c r="Q23" s="39">
        <f t="shared" si="5"/>
        <v>0.23021733845268003</v>
      </c>
      <c r="R23" s="102">
        <v>15581944</v>
      </c>
      <c r="S23" s="104">
        <v>9314997</v>
      </c>
      <c r="T23" s="104">
        <f t="shared" si="6"/>
        <v>24896941</v>
      </c>
      <c r="U23" s="39">
        <f t="shared" si="7"/>
        <v>0.1735151933725723</v>
      </c>
      <c r="V23" s="102">
        <v>22054236</v>
      </c>
      <c r="W23" s="104">
        <v>17794470</v>
      </c>
      <c r="X23" s="104">
        <f t="shared" si="8"/>
        <v>39848706</v>
      </c>
      <c r="Y23" s="39">
        <f t="shared" si="9"/>
        <v>0.277719095178672</v>
      </c>
      <c r="Z23" s="74">
        <f t="shared" si="10"/>
        <v>70463128</v>
      </c>
      <c r="AA23" s="75">
        <f t="shared" si="11"/>
        <v>51058883</v>
      </c>
      <c r="AB23" s="75">
        <f t="shared" si="12"/>
        <v>121522011</v>
      </c>
      <c r="AC23" s="39">
        <f t="shared" si="13"/>
        <v>0.8469279514173591</v>
      </c>
      <c r="AD23" s="74">
        <v>13886146</v>
      </c>
      <c r="AE23" s="75">
        <v>11275617</v>
      </c>
      <c r="AF23" s="75">
        <f t="shared" si="14"/>
        <v>25161763</v>
      </c>
      <c r="AG23" s="39">
        <f t="shared" si="15"/>
        <v>0.8305129767934862</v>
      </c>
      <c r="AH23" s="39">
        <f t="shared" si="16"/>
        <v>0.5837008718347756</v>
      </c>
      <c r="AI23" s="12">
        <v>109672734</v>
      </c>
      <c r="AJ23" s="12">
        <v>89131225</v>
      </c>
      <c r="AK23" s="12">
        <v>74024639</v>
      </c>
      <c r="AL23" s="12"/>
    </row>
    <row r="24" spans="1:38" s="13" customFormat="1" ht="12.75">
      <c r="A24" s="29" t="s">
        <v>97</v>
      </c>
      <c r="B24" s="57" t="s">
        <v>513</v>
      </c>
      <c r="C24" s="117" t="s">
        <v>514</v>
      </c>
      <c r="D24" s="74">
        <v>158684325</v>
      </c>
      <c r="E24" s="75">
        <v>20657000</v>
      </c>
      <c r="F24" s="76">
        <f t="shared" si="0"/>
        <v>179341325</v>
      </c>
      <c r="G24" s="74">
        <v>165490399</v>
      </c>
      <c r="H24" s="75">
        <v>21288500</v>
      </c>
      <c r="I24" s="77">
        <f t="shared" si="1"/>
        <v>186778899</v>
      </c>
      <c r="J24" s="74">
        <v>34564337</v>
      </c>
      <c r="K24" s="75">
        <v>645242</v>
      </c>
      <c r="L24" s="75">
        <f t="shared" si="2"/>
        <v>35209579</v>
      </c>
      <c r="M24" s="39">
        <f t="shared" si="3"/>
        <v>0.1963271934117806</v>
      </c>
      <c r="N24" s="102">
        <v>32446108</v>
      </c>
      <c r="O24" s="103">
        <v>3429990</v>
      </c>
      <c r="P24" s="104">
        <f t="shared" si="4"/>
        <v>35876098</v>
      </c>
      <c r="Q24" s="39">
        <f t="shared" si="5"/>
        <v>0.20004367649229757</v>
      </c>
      <c r="R24" s="102">
        <v>34648001</v>
      </c>
      <c r="S24" s="104">
        <v>4194853</v>
      </c>
      <c r="T24" s="104">
        <f t="shared" si="6"/>
        <v>38842854</v>
      </c>
      <c r="U24" s="39">
        <f t="shared" si="7"/>
        <v>0.20796168200991483</v>
      </c>
      <c r="V24" s="102">
        <v>38042132</v>
      </c>
      <c r="W24" s="104">
        <v>6321039</v>
      </c>
      <c r="X24" s="104">
        <f t="shared" si="8"/>
        <v>44363171</v>
      </c>
      <c r="Y24" s="39">
        <f t="shared" si="9"/>
        <v>0.23751703879569394</v>
      </c>
      <c r="Z24" s="74">
        <f t="shared" si="10"/>
        <v>139700578</v>
      </c>
      <c r="AA24" s="75">
        <f t="shared" si="11"/>
        <v>14591124</v>
      </c>
      <c r="AB24" s="75">
        <f t="shared" si="12"/>
        <v>154291702</v>
      </c>
      <c r="AC24" s="39">
        <f t="shared" si="13"/>
        <v>0.8260660215156317</v>
      </c>
      <c r="AD24" s="74">
        <v>35887755</v>
      </c>
      <c r="AE24" s="75">
        <v>6219836</v>
      </c>
      <c r="AF24" s="75">
        <f t="shared" si="14"/>
        <v>42107591</v>
      </c>
      <c r="AG24" s="39">
        <f t="shared" si="15"/>
        <v>0.7686314887956617</v>
      </c>
      <c r="AH24" s="39">
        <f t="shared" si="16"/>
        <v>0.05356706347793683</v>
      </c>
      <c r="AI24" s="12">
        <v>185425453</v>
      </c>
      <c r="AJ24" s="12">
        <v>185425453</v>
      </c>
      <c r="AK24" s="12">
        <v>142523842</v>
      </c>
      <c r="AL24" s="12"/>
    </row>
    <row r="25" spans="1:38" s="13" customFormat="1" ht="12.75">
      <c r="A25" s="29" t="s">
        <v>97</v>
      </c>
      <c r="B25" s="57" t="s">
        <v>515</v>
      </c>
      <c r="C25" s="117" t="s">
        <v>516</v>
      </c>
      <c r="D25" s="74">
        <v>38002611</v>
      </c>
      <c r="E25" s="75">
        <v>7892000</v>
      </c>
      <c r="F25" s="76">
        <f t="shared" si="0"/>
        <v>45894611</v>
      </c>
      <c r="G25" s="74">
        <v>40205748</v>
      </c>
      <c r="H25" s="75">
        <v>7892000</v>
      </c>
      <c r="I25" s="77">
        <f t="shared" si="1"/>
        <v>48097748</v>
      </c>
      <c r="J25" s="74">
        <v>10374502</v>
      </c>
      <c r="K25" s="75">
        <v>9061</v>
      </c>
      <c r="L25" s="75">
        <f t="shared" si="2"/>
        <v>10383563</v>
      </c>
      <c r="M25" s="39">
        <f t="shared" si="3"/>
        <v>0.22624797931068638</v>
      </c>
      <c r="N25" s="102">
        <v>11798316</v>
      </c>
      <c r="O25" s="103">
        <v>180015</v>
      </c>
      <c r="P25" s="104">
        <f t="shared" si="4"/>
        <v>11978331</v>
      </c>
      <c r="Q25" s="39">
        <f t="shared" si="5"/>
        <v>0.2609964599111647</v>
      </c>
      <c r="R25" s="102">
        <v>7554454</v>
      </c>
      <c r="S25" s="104">
        <v>1228</v>
      </c>
      <c r="T25" s="104">
        <f t="shared" si="6"/>
        <v>7555682</v>
      </c>
      <c r="U25" s="39">
        <f t="shared" si="7"/>
        <v>0.1570901406860047</v>
      </c>
      <c r="V25" s="102">
        <v>5694151</v>
      </c>
      <c r="W25" s="104">
        <v>167484</v>
      </c>
      <c r="X25" s="104">
        <f t="shared" si="8"/>
        <v>5861635</v>
      </c>
      <c r="Y25" s="39">
        <f t="shared" si="9"/>
        <v>0.12186921932394838</v>
      </c>
      <c r="Z25" s="74">
        <f t="shared" si="10"/>
        <v>35421423</v>
      </c>
      <c r="AA25" s="75">
        <f t="shared" si="11"/>
        <v>357788</v>
      </c>
      <c r="AB25" s="75">
        <f t="shared" si="12"/>
        <v>35779211</v>
      </c>
      <c r="AC25" s="39">
        <f t="shared" si="13"/>
        <v>0.7438853686039522</v>
      </c>
      <c r="AD25" s="74">
        <v>22159554</v>
      </c>
      <c r="AE25" s="75">
        <v>6683179</v>
      </c>
      <c r="AF25" s="75">
        <f t="shared" si="14"/>
        <v>28842733</v>
      </c>
      <c r="AG25" s="39">
        <f t="shared" si="15"/>
        <v>1.05016208511117</v>
      </c>
      <c r="AH25" s="39">
        <f t="shared" si="16"/>
        <v>-0.796772552725846</v>
      </c>
      <c r="AI25" s="12">
        <v>44001016</v>
      </c>
      <c r="AJ25" s="12">
        <v>50617234</v>
      </c>
      <c r="AK25" s="12">
        <v>53156300</v>
      </c>
      <c r="AL25" s="12"/>
    </row>
    <row r="26" spans="1:38" s="13" customFormat="1" ht="12.75">
      <c r="A26" s="29" t="s">
        <v>97</v>
      </c>
      <c r="B26" s="57" t="s">
        <v>517</v>
      </c>
      <c r="C26" s="117" t="s">
        <v>518</v>
      </c>
      <c r="D26" s="74">
        <v>28089221</v>
      </c>
      <c r="E26" s="75">
        <v>0</v>
      </c>
      <c r="F26" s="76">
        <f t="shared" si="0"/>
        <v>28089221</v>
      </c>
      <c r="G26" s="74">
        <v>28089221</v>
      </c>
      <c r="H26" s="75">
        <v>0</v>
      </c>
      <c r="I26" s="77">
        <f t="shared" si="1"/>
        <v>28089221</v>
      </c>
      <c r="J26" s="74">
        <v>5097667</v>
      </c>
      <c r="K26" s="75">
        <v>2885765</v>
      </c>
      <c r="L26" s="75">
        <f t="shared" si="2"/>
        <v>7983432</v>
      </c>
      <c r="M26" s="39">
        <f t="shared" si="3"/>
        <v>0.28421692434973544</v>
      </c>
      <c r="N26" s="102">
        <v>3839284</v>
      </c>
      <c r="O26" s="103">
        <v>2168134</v>
      </c>
      <c r="P26" s="104">
        <f t="shared" si="4"/>
        <v>6007418</v>
      </c>
      <c r="Q26" s="39">
        <f t="shared" si="5"/>
        <v>0.213869156428368</v>
      </c>
      <c r="R26" s="102">
        <v>3666041</v>
      </c>
      <c r="S26" s="104">
        <v>907412</v>
      </c>
      <c r="T26" s="104">
        <f t="shared" si="6"/>
        <v>4573453</v>
      </c>
      <c r="U26" s="39">
        <f t="shared" si="7"/>
        <v>0.1628187908806727</v>
      </c>
      <c r="V26" s="102">
        <v>3569842</v>
      </c>
      <c r="W26" s="104">
        <v>992904</v>
      </c>
      <c r="X26" s="104">
        <f t="shared" si="8"/>
        <v>4562746</v>
      </c>
      <c r="Y26" s="39">
        <f t="shared" si="9"/>
        <v>0.16243761263439807</v>
      </c>
      <c r="Z26" s="74">
        <f t="shared" si="10"/>
        <v>16172834</v>
      </c>
      <c r="AA26" s="75">
        <f t="shared" si="11"/>
        <v>6954215</v>
      </c>
      <c r="AB26" s="75">
        <f t="shared" si="12"/>
        <v>23127049</v>
      </c>
      <c r="AC26" s="39">
        <f t="shared" si="13"/>
        <v>0.8233424842931742</v>
      </c>
      <c r="AD26" s="74">
        <v>4732240</v>
      </c>
      <c r="AE26" s="75">
        <v>733646</v>
      </c>
      <c r="AF26" s="75">
        <f t="shared" si="14"/>
        <v>5465886</v>
      </c>
      <c r="AG26" s="39">
        <f t="shared" si="15"/>
        <v>0.7256510334125084</v>
      </c>
      <c r="AH26" s="39">
        <f t="shared" si="16"/>
        <v>-0.165232132539903</v>
      </c>
      <c r="AI26" s="12">
        <v>39531842</v>
      </c>
      <c r="AJ26" s="12">
        <v>39531842</v>
      </c>
      <c r="AK26" s="12">
        <v>28686322</v>
      </c>
      <c r="AL26" s="12"/>
    </row>
    <row r="27" spans="1:38" s="13" customFormat="1" ht="12.75">
      <c r="A27" s="29" t="s">
        <v>97</v>
      </c>
      <c r="B27" s="57" t="s">
        <v>519</v>
      </c>
      <c r="C27" s="117" t="s">
        <v>520</v>
      </c>
      <c r="D27" s="74">
        <v>38177625</v>
      </c>
      <c r="E27" s="75">
        <v>13852000</v>
      </c>
      <c r="F27" s="76">
        <f t="shared" si="0"/>
        <v>52029625</v>
      </c>
      <c r="G27" s="74">
        <v>59957075</v>
      </c>
      <c r="H27" s="75">
        <v>28067336</v>
      </c>
      <c r="I27" s="77">
        <f t="shared" si="1"/>
        <v>88024411</v>
      </c>
      <c r="J27" s="74">
        <v>9170272</v>
      </c>
      <c r="K27" s="75">
        <v>4622862</v>
      </c>
      <c r="L27" s="75">
        <f t="shared" si="2"/>
        <v>13793134</v>
      </c>
      <c r="M27" s="39">
        <f t="shared" si="3"/>
        <v>0.26510154551373377</v>
      </c>
      <c r="N27" s="102">
        <v>7847944</v>
      </c>
      <c r="O27" s="103">
        <v>1110406</v>
      </c>
      <c r="P27" s="104">
        <f t="shared" si="4"/>
        <v>8958350</v>
      </c>
      <c r="Q27" s="39">
        <f t="shared" si="5"/>
        <v>0.17217786981935773</v>
      </c>
      <c r="R27" s="102">
        <v>8215807</v>
      </c>
      <c r="S27" s="104">
        <v>5650990</v>
      </c>
      <c r="T27" s="104">
        <f t="shared" si="6"/>
        <v>13866797</v>
      </c>
      <c r="U27" s="39">
        <f t="shared" si="7"/>
        <v>0.15753353919062293</v>
      </c>
      <c r="V27" s="102">
        <v>7823235</v>
      </c>
      <c r="W27" s="104">
        <v>8892399</v>
      </c>
      <c r="X27" s="104">
        <f t="shared" si="8"/>
        <v>16715634</v>
      </c>
      <c r="Y27" s="39">
        <f t="shared" si="9"/>
        <v>0.18989770917069812</v>
      </c>
      <c r="Z27" s="74">
        <f t="shared" si="10"/>
        <v>33057258</v>
      </c>
      <c r="AA27" s="75">
        <f t="shared" si="11"/>
        <v>20276657</v>
      </c>
      <c r="AB27" s="75">
        <f t="shared" si="12"/>
        <v>53333915</v>
      </c>
      <c r="AC27" s="39">
        <f t="shared" si="13"/>
        <v>0.6058991408644586</v>
      </c>
      <c r="AD27" s="74">
        <v>6435270</v>
      </c>
      <c r="AE27" s="75">
        <v>3009522</v>
      </c>
      <c r="AF27" s="75">
        <f t="shared" si="14"/>
        <v>9444792</v>
      </c>
      <c r="AG27" s="39">
        <f t="shared" si="15"/>
        <v>0.8073763436107206</v>
      </c>
      <c r="AH27" s="39">
        <f t="shared" si="16"/>
        <v>0.7698255292440532</v>
      </c>
      <c r="AI27" s="12">
        <v>46742266</v>
      </c>
      <c r="AJ27" s="12">
        <v>48141548</v>
      </c>
      <c r="AK27" s="12">
        <v>38868347</v>
      </c>
      <c r="AL27" s="12"/>
    </row>
    <row r="28" spans="1:38" s="13" customFormat="1" ht="12.75">
      <c r="A28" s="29" t="s">
        <v>97</v>
      </c>
      <c r="B28" s="57" t="s">
        <v>521</v>
      </c>
      <c r="C28" s="117" t="s">
        <v>522</v>
      </c>
      <c r="D28" s="74">
        <v>72608235</v>
      </c>
      <c r="E28" s="75">
        <v>11751000</v>
      </c>
      <c r="F28" s="76">
        <f t="shared" si="0"/>
        <v>84359235</v>
      </c>
      <c r="G28" s="74">
        <v>72608235</v>
      </c>
      <c r="H28" s="75">
        <v>11751000</v>
      </c>
      <c r="I28" s="77">
        <f t="shared" si="1"/>
        <v>84359235</v>
      </c>
      <c r="J28" s="74">
        <v>11998027</v>
      </c>
      <c r="K28" s="75">
        <v>1178900</v>
      </c>
      <c r="L28" s="75">
        <f t="shared" si="2"/>
        <v>13176927</v>
      </c>
      <c r="M28" s="39">
        <f t="shared" si="3"/>
        <v>0.15620017180098894</v>
      </c>
      <c r="N28" s="102">
        <v>17423885</v>
      </c>
      <c r="O28" s="103">
        <v>1501242</v>
      </c>
      <c r="P28" s="104">
        <f t="shared" si="4"/>
        <v>18925127</v>
      </c>
      <c r="Q28" s="39">
        <f t="shared" si="5"/>
        <v>0.22433971811147885</v>
      </c>
      <c r="R28" s="102">
        <v>19693439</v>
      </c>
      <c r="S28" s="104">
        <v>2634838</v>
      </c>
      <c r="T28" s="104">
        <f t="shared" si="6"/>
        <v>22328277</v>
      </c>
      <c r="U28" s="39">
        <f t="shared" si="7"/>
        <v>0.26468088526407335</v>
      </c>
      <c r="V28" s="102">
        <v>23801773</v>
      </c>
      <c r="W28" s="104">
        <v>4480205</v>
      </c>
      <c r="X28" s="104">
        <f t="shared" si="8"/>
        <v>28281978</v>
      </c>
      <c r="Y28" s="39">
        <f t="shared" si="9"/>
        <v>0.3352564541392534</v>
      </c>
      <c r="Z28" s="74">
        <f t="shared" si="10"/>
        <v>72917124</v>
      </c>
      <c r="AA28" s="75">
        <f t="shared" si="11"/>
        <v>9795185</v>
      </c>
      <c r="AB28" s="75">
        <f t="shared" si="12"/>
        <v>82712309</v>
      </c>
      <c r="AC28" s="39">
        <f t="shared" si="13"/>
        <v>0.9804772293157945</v>
      </c>
      <c r="AD28" s="74">
        <v>12449049</v>
      </c>
      <c r="AE28" s="75">
        <v>11024954</v>
      </c>
      <c r="AF28" s="75">
        <f t="shared" si="14"/>
        <v>23474003</v>
      </c>
      <c r="AG28" s="39">
        <f t="shared" si="15"/>
        <v>1.157357879133848</v>
      </c>
      <c r="AH28" s="39">
        <f t="shared" si="16"/>
        <v>0.20482126546545976</v>
      </c>
      <c r="AI28" s="12">
        <v>54104957</v>
      </c>
      <c r="AJ28" s="12">
        <v>55169573</v>
      </c>
      <c r="AK28" s="12">
        <v>63850940</v>
      </c>
      <c r="AL28" s="12"/>
    </row>
    <row r="29" spans="1:38" s="13" customFormat="1" ht="12.75">
      <c r="A29" s="29" t="s">
        <v>97</v>
      </c>
      <c r="B29" s="57" t="s">
        <v>523</v>
      </c>
      <c r="C29" s="117" t="s">
        <v>524</v>
      </c>
      <c r="D29" s="74">
        <v>166277</v>
      </c>
      <c r="E29" s="75">
        <v>42512560</v>
      </c>
      <c r="F29" s="76">
        <f t="shared" si="0"/>
        <v>42678837</v>
      </c>
      <c r="G29" s="74">
        <v>110765000</v>
      </c>
      <c r="H29" s="75">
        <v>42512560</v>
      </c>
      <c r="I29" s="77">
        <f t="shared" si="1"/>
        <v>153277560</v>
      </c>
      <c r="J29" s="74">
        <v>20178929</v>
      </c>
      <c r="K29" s="75">
        <v>0</v>
      </c>
      <c r="L29" s="75">
        <f t="shared" si="2"/>
        <v>20178929</v>
      </c>
      <c r="M29" s="39">
        <f t="shared" si="3"/>
        <v>0.4728087834258464</v>
      </c>
      <c r="N29" s="102">
        <v>16229924</v>
      </c>
      <c r="O29" s="103">
        <v>0</v>
      </c>
      <c r="P29" s="104">
        <f t="shared" si="4"/>
        <v>16229924</v>
      </c>
      <c r="Q29" s="39">
        <f t="shared" si="5"/>
        <v>0.38028037174490015</v>
      </c>
      <c r="R29" s="102">
        <v>15233118</v>
      </c>
      <c r="S29" s="104">
        <v>280497</v>
      </c>
      <c r="T29" s="104">
        <f t="shared" si="6"/>
        <v>15513615</v>
      </c>
      <c r="U29" s="39">
        <f t="shared" si="7"/>
        <v>0.1012125649703714</v>
      </c>
      <c r="V29" s="102">
        <v>21920589</v>
      </c>
      <c r="W29" s="104">
        <v>0</v>
      </c>
      <c r="X29" s="104">
        <f t="shared" si="8"/>
        <v>21920589</v>
      </c>
      <c r="Y29" s="39">
        <f t="shared" si="9"/>
        <v>0.14301238224303675</v>
      </c>
      <c r="Z29" s="74">
        <f t="shared" si="10"/>
        <v>73562560</v>
      </c>
      <c r="AA29" s="75">
        <f t="shared" si="11"/>
        <v>280497</v>
      </c>
      <c r="AB29" s="75">
        <f t="shared" si="12"/>
        <v>73843057</v>
      </c>
      <c r="AC29" s="39">
        <f t="shared" si="13"/>
        <v>0.4817603894529636</v>
      </c>
      <c r="AD29" s="74">
        <v>13515732</v>
      </c>
      <c r="AE29" s="75">
        <v>0</v>
      </c>
      <c r="AF29" s="75">
        <f t="shared" si="14"/>
        <v>13515732</v>
      </c>
      <c r="AG29" s="39">
        <v>0</v>
      </c>
      <c r="AH29" s="39">
        <f t="shared" si="16"/>
        <v>0.621857328926025</v>
      </c>
      <c r="AI29" s="12">
        <v>75993</v>
      </c>
      <c r="AJ29" s="12">
        <v>75993</v>
      </c>
      <c r="AK29" s="12">
        <v>70336918</v>
      </c>
      <c r="AL29" s="12"/>
    </row>
    <row r="30" spans="1:38" s="13" customFormat="1" ht="12.75">
      <c r="A30" s="29" t="s">
        <v>116</v>
      </c>
      <c r="B30" s="57" t="s">
        <v>525</v>
      </c>
      <c r="C30" s="117" t="s">
        <v>526</v>
      </c>
      <c r="D30" s="74">
        <v>56062453</v>
      </c>
      <c r="E30" s="75">
        <v>780000</v>
      </c>
      <c r="F30" s="76">
        <f t="shared" si="0"/>
        <v>56842453</v>
      </c>
      <c r="G30" s="74">
        <v>56062453</v>
      </c>
      <c r="H30" s="75">
        <v>780000</v>
      </c>
      <c r="I30" s="77">
        <f t="shared" si="1"/>
        <v>56842453</v>
      </c>
      <c r="J30" s="74">
        <v>14677581</v>
      </c>
      <c r="K30" s="75">
        <v>6609</v>
      </c>
      <c r="L30" s="75">
        <f t="shared" si="2"/>
        <v>14684190</v>
      </c>
      <c r="M30" s="39">
        <f t="shared" si="3"/>
        <v>0.25833139185601295</v>
      </c>
      <c r="N30" s="102">
        <v>17425162</v>
      </c>
      <c r="O30" s="103">
        <v>66603</v>
      </c>
      <c r="P30" s="104">
        <f t="shared" si="4"/>
        <v>17491765</v>
      </c>
      <c r="Q30" s="39">
        <f t="shared" si="5"/>
        <v>0.30772361284267585</v>
      </c>
      <c r="R30" s="102">
        <v>16398179</v>
      </c>
      <c r="S30" s="104">
        <v>2882</v>
      </c>
      <c r="T30" s="104">
        <f t="shared" si="6"/>
        <v>16401061</v>
      </c>
      <c r="U30" s="39">
        <f t="shared" si="7"/>
        <v>0.28853541911711655</v>
      </c>
      <c r="V30" s="102">
        <v>14328786</v>
      </c>
      <c r="W30" s="104">
        <v>106566</v>
      </c>
      <c r="X30" s="104">
        <f t="shared" si="8"/>
        <v>14435352</v>
      </c>
      <c r="Y30" s="39">
        <f t="shared" si="9"/>
        <v>0.25395371308131265</v>
      </c>
      <c r="Z30" s="74">
        <f t="shared" si="10"/>
        <v>62829708</v>
      </c>
      <c r="AA30" s="75">
        <f t="shared" si="11"/>
        <v>182660</v>
      </c>
      <c r="AB30" s="75">
        <f t="shared" si="12"/>
        <v>63012368</v>
      </c>
      <c r="AC30" s="39">
        <f t="shared" si="13"/>
        <v>1.108544136897118</v>
      </c>
      <c r="AD30" s="74">
        <v>22093541</v>
      </c>
      <c r="AE30" s="75">
        <v>440968</v>
      </c>
      <c r="AF30" s="75">
        <f t="shared" si="14"/>
        <v>22534509</v>
      </c>
      <c r="AG30" s="39">
        <f t="shared" si="15"/>
        <v>1.7663244081083442</v>
      </c>
      <c r="AH30" s="39">
        <f t="shared" si="16"/>
        <v>-0.3594112922540269</v>
      </c>
      <c r="AI30" s="12">
        <v>53806300</v>
      </c>
      <c r="AJ30" s="12">
        <v>53806300</v>
      </c>
      <c r="AK30" s="12">
        <v>95039381</v>
      </c>
      <c r="AL30" s="12"/>
    </row>
    <row r="31" spans="1:38" s="53" customFormat="1" ht="12.75">
      <c r="A31" s="58"/>
      <c r="B31" s="59" t="s">
        <v>527</v>
      </c>
      <c r="C31" s="121"/>
      <c r="D31" s="78">
        <f>SUM(D22:D30)</f>
        <v>507392117</v>
      </c>
      <c r="E31" s="79">
        <f>SUM(E22:E30)</f>
        <v>154029430</v>
      </c>
      <c r="F31" s="80">
        <f t="shared" si="0"/>
        <v>661421547</v>
      </c>
      <c r="G31" s="78">
        <f>SUM(G22:G30)</f>
        <v>649529157</v>
      </c>
      <c r="H31" s="79">
        <f>SUM(H22:H30)</f>
        <v>191785516</v>
      </c>
      <c r="I31" s="80">
        <f t="shared" si="1"/>
        <v>841314673</v>
      </c>
      <c r="J31" s="78">
        <f>SUM(J22:J30)</f>
        <v>134117664</v>
      </c>
      <c r="K31" s="79">
        <f>SUM(K22:K30)</f>
        <v>22366259</v>
      </c>
      <c r="L31" s="79">
        <f t="shared" si="2"/>
        <v>156483923</v>
      </c>
      <c r="M31" s="43">
        <f t="shared" si="3"/>
        <v>0.2365872773721416</v>
      </c>
      <c r="N31" s="108">
        <f>SUM(N22:N30)</f>
        <v>138377379</v>
      </c>
      <c r="O31" s="109">
        <f>SUM(O22:O30)</f>
        <v>19417976</v>
      </c>
      <c r="P31" s="110">
        <f t="shared" si="4"/>
        <v>157795355</v>
      </c>
      <c r="Q31" s="43">
        <f t="shared" si="5"/>
        <v>0.2385700249949674</v>
      </c>
      <c r="R31" s="108">
        <f>SUM(R22:R30)</f>
        <v>133827698</v>
      </c>
      <c r="S31" s="110">
        <f>SUM(S22:S30)</f>
        <v>23503253</v>
      </c>
      <c r="T31" s="110">
        <f t="shared" si="6"/>
        <v>157330951</v>
      </c>
      <c r="U31" s="43">
        <f t="shared" si="7"/>
        <v>0.18700607043852188</v>
      </c>
      <c r="V31" s="108">
        <f>SUM(V22:V30)</f>
        <v>148648850</v>
      </c>
      <c r="W31" s="110">
        <f>SUM(W22:W30)</f>
        <v>38985740</v>
      </c>
      <c r="X31" s="110">
        <f t="shared" si="8"/>
        <v>187634590</v>
      </c>
      <c r="Y31" s="43">
        <f t="shared" si="9"/>
        <v>0.22302545768151602</v>
      </c>
      <c r="Z31" s="78">
        <f t="shared" si="10"/>
        <v>554971591</v>
      </c>
      <c r="AA31" s="79">
        <f t="shared" si="11"/>
        <v>104273228</v>
      </c>
      <c r="AB31" s="79">
        <f t="shared" si="12"/>
        <v>659244819</v>
      </c>
      <c r="AC31" s="43">
        <f t="shared" si="13"/>
        <v>0.7835888760257008</v>
      </c>
      <c r="AD31" s="78">
        <f>SUM(AD22:AD30)</f>
        <v>143122496</v>
      </c>
      <c r="AE31" s="79">
        <f>SUM(AE22:AE30)</f>
        <v>39428521</v>
      </c>
      <c r="AF31" s="79">
        <f t="shared" si="14"/>
        <v>182551017</v>
      </c>
      <c r="AG31" s="43">
        <f t="shared" si="15"/>
        <v>1.0783632087329893</v>
      </c>
      <c r="AH31" s="43">
        <f t="shared" si="16"/>
        <v>0.02784740991062251</v>
      </c>
      <c r="AI31" s="60">
        <f>SUM(AI22:AI30)</f>
        <v>576761892</v>
      </c>
      <c r="AJ31" s="60">
        <f>SUM(AJ22:AJ30)</f>
        <v>565300499</v>
      </c>
      <c r="AK31" s="60">
        <f>SUM(AK22:AK30)</f>
        <v>609599260</v>
      </c>
      <c r="AL31" s="60"/>
    </row>
    <row r="32" spans="1:38" s="13" customFormat="1" ht="12.75">
      <c r="A32" s="29" t="s">
        <v>97</v>
      </c>
      <c r="B32" s="57" t="s">
        <v>528</v>
      </c>
      <c r="C32" s="117" t="s">
        <v>529</v>
      </c>
      <c r="D32" s="74">
        <v>19827212</v>
      </c>
      <c r="E32" s="75">
        <v>14367144</v>
      </c>
      <c r="F32" s="76">
        <f t="shared" si="0"/>
        <v>34194356</v>
      </c>
      <c r="G32" s="74">
        <v>21321916</v>
      </c>
      <c r="H32" s="75">
        <v>16139047</v>
      </c>
      <c r="I32" s="77">
        <f t="shared" si="1"/>
        <v>37460963</v>
      </c>
      <c r="J32" s="74">
        <v>7891413</v>
      </c>
      <c r="K32" s="75">
        <v>2759129</v>
      </c>
      <c r="L32" s="75">
        <f t="shared" si="2"/>
        <v>10650542</v>
      </c>
      <c r="M32" s="39">
        <f t="shared" si="3"/>
        <v>0.31147075850763206</v>
      </c>
      <c r="N32" s="102">
        <v>7222890</v>
      </c>
      <c r="O32" s="103">
        <v>2938543</v>
      </c>
      <c r="P32" s="104">
        <f t="shared" si="4"/>
        <v>10161433</v>
      </c>
      <c r="Q32" s="39">
        <f t="shared" si="5"/>
        <v>0.2971669652149612</v>
      </c>
      <c r="R32" s="102">
        <v>4892381</v>
      </c>
      <c r="S32" s="104">
        <v>1301175</v>
      </c>
      <c r="T32" s="104">
        <f t="shared" si="6"/>
        <v>6193556</v>
      </c>
      <c r="U32" s="39">
        <f t="shared" si="7"/>
        <v>0.16533360341003514</v>
      </c>
      <c r="V32" s="102">
        <v>1956082</v>
      </c>
      <c r="W32" s="104">
        <v>3487092</v>
      </c>
      <c r="X32" s="104">
        <f t="shared" si="8"/>
        <v>5443174</v>
      </c>
      <c r="Y32" s="39">
        <f t="shared" si="9"/>
        <v>0.14530256469915095</v>
      </c>
      <c r="Z32" s="74">
        <f t="shared" si="10"/>
        <v>21962766</v>
      </c>
      <c r="AA32" s="75">
        <f t="shared" si="11"/>
        <v>10485939</v>
      </c>
      <c r="AB32" s="75">
        <f t="shared" si="12"/>
        <v>32448705</v>
      </c>
      <c r="AC32" s="39">
        <f t="shared" si="13"/>
        <v>0.8662005031744646</v>
      </c>
      <c r="AD32" s="74">
        <v>2584009</v>
      </c>
      <c r="AE32" s="75">
        <v>1014145</v>
      </c>
      <c r="AF32" s="75">
        <f t="shared" si="14"/>
        <v>3598154</v>
      </c>
      <c r="AG32" s="39">
        <f t="shared" si="15"/>
        <v>0.5307309097399543</v>
      </c>
      <c r="AH32" s="39">
        <f t="shared" si="16"/>
        <v>0.5127684918433175</v>
      </c>
      <c r="AI32" s="12">
        <v>20421605</v>
      </c>
      <c r="AJ32" s="12">
        <v>20421605</v>
      </c>
      <c r="AK32" s="12">
        <v>10838377</v>
      </c>
      <c r="AL32" s="12"/>
    </row>
    <row r="33" spans="1:38" s="13" customFormat="1" ht="12.75">
      <c r="A33" s="29" t="s">
        <v>97</v>
      </c>
      <c r="B33" s="57" t="s">
        <v>530</v>
      </c>
      <c r="C33" s="117" t="s">
        <v>531</v>
      </c>
      <c r="D33" s="74">
        <v>128594634</v>
      </c>
      <c r="E33" s="75">
        <v>24968255</v>
      </c>
      <c r="F33" s="76">
        <f t="shared" si="0"/>
        <v>153562889</v>
      </c>
      <c r="G33" s="74">
        <v>116923969</v>
      </c>
      <c r="H33" s="75">
        <v>20234850</v>
      </c>
      <c r="I33" s="77">
        <f t="shared" si="1"/>
        <v>137158819</v>
      </c>
      <c r="J33" s="74">
        <v>24365138</v>
      </c>
      <c r="K33" s="75">
        <v>4436112</v>
      </c>
      <c r="L33" s="75">
        <f t="shared" si="2"/>
        <v>28801250</v>
      </c>
      <c r="M33" s="39">
        <f t="shared" si="3"/>
        <v>0.18755345244904842</v>
      </c>
      <c r="N33" s="102">
        <v>28248914</v>
      </c>
      <c r="O33" s="103">
        <v>3108771</v>
      </c>
      <c r="P33" s="104">
        <f t="shared" si="4"/>
        <v>31357685</v>
      </c>
      <c r="Q33" s="39">
        <f t="shared" si="5"/>
        <v>0.20420093164566602</v>
      </c>
      <c r="R33" s="102">
        <v>31728694</v>
      </c>
      <c r="S33" s="104">
        <v>1736048</v>
      </c>
      <c r="T33" s="104">
        <f t="shared" si="6"/>
        <v>33464742</v>
      </c>
      <c r="U33" s="39">
        <f t="shared" si="7"/>
        <v>0.24398534665131522</v>
      </c>
      <c r="V33" s="102">
        <v>27229602</v>
      </c>
      <c r="W33" s="104">
        <v>7713200</v>
      </c>
      <c r="X33" s="104">
        <f t="shared" si="8"/>
        <v>34942802</v>
      </c>
      <c r="Y33" s="39">
        <f t="shared" si="9"/>
        <v>0.25476161325069446</v>
      </c>
      <c r="Z33" s="74">
        <f t="shared" si="10"/>
        <v>111572348</v>
      </c>
      <c r="AA33" s="75">
        <f t="shared" si="11"/>
        <v>16994131</v>
      </c>
      <c r="AB33" s="75">
        <f t="shared" si="12"/>
        <v>128566479</v>
      </c>
      <c r="AC33" s="39">
        <f t="shared" si="13"/>
        <v>0.9373548120154053</v>
      </c>
      <c r="AD33" s="74">
        <v>31231414</v>
      </c>
      <c r="AE33" s="75">
        <v>0</v>
      </c>
      <c r="AF33" s="75">
        <f t="shared" si="14"/>
        <v>31231414</v>
      </c>
      <c r="AG33" s="39">
        <f t="shared" si="15"/>
        <v>0.9362686050569274</v>
      </c>
      <c r="AH33" s="39">
        <f t="shared" si="16"/>
        <v>0.11883509340947551</v>
      </c>
      <c r="AI33" s="12">
        <v>211343750</v>
      </c>
      <c r="AJ33" s="12">
        <v>211343750</v>
      </c>
      <c r="AK33" s="12">
        <v>197874518</v>
      </c>
      <c r="AL33" s="12"/>
    </row>
    <row r="34" spans="1:38" s="13" customFormat="1" ht="12.75">
      <c r="A34" s="29" t="s">
        <v>97</v>
      </c>
      <c r="B34" s="57" t="s">
        <v>532</v>
      </c>
      <c r="C34" s="117" t="s">
        <v>533</v>
      </c>
      <c r="D34" s="74">
        <v>375173223</v>
      </c>
      <c r="E34" s="75">
        <v>154276870</v>
      </c>
      <c r="F34" s="76">
        <f t="shared" si="0"/>
        <v>529450093</v>
      </c>
      <c r="G34" s="74">
        <v>387406885</v>
      </c>
      <c r="H34" s="75">
        <v>106335799</v>
      </c>
      <c r="I34" s="77">
        <f t="shared" si="1"/>
        <v>493742684</v>
      </c>
      <c r="J34" s="74">
        <v>95655618</v>
      </c>
      <c r="K34" s="75">
        <v>7786953</v>
      </c>
      <c r="L34" s="75">
        <f t="shared" si="2"/>
        <v>103442571</v>
      </c>
      <c r="M34" s="39">
        <f t="shared" si="3"/>
        <v>0.19537737809028963</v>
      </c>
      <c r="N34" s="102">
        <v>104394740</v>
      </c>
      <c r="O34" s="103">
        <v>4927556</v>
      </c>
      <c r="P34" s="104">
        <f t="shared" si="4"/>
        <v>109322296</v>
      </c>
      <c r="Q34" s="39">
        <f t="shared" si="5"/>
        <v>0.20648272130910741</v>
      </c>
      <c r="R34" s="102">
        <v>79327822</v>
      </c>
      <c r="S34" s="104">
        <v>5924159</v>
      </c>
      <c r="T34" s="104">
        <f t="shared" si="6"/>
        <v>85251981</v>
      </c>
      <c r="U34" s="39">
        <f t="shared" si="7"/>
        <v>0.17266479841147378</v>
      </c>
      <c r="V34" s="102">
        <v>84616151</v>
      </c>
      <c r="W34" s="104">
        <v>21491797</v>
      </c>
      <c r="X34" s="104">
        <f t="shared" si="8"/>
        <v>106107948</v>
      </c>
      <c r="Y34" s="39">
        <f t="shared" si="9"/>
        <v>0.21490535746348396</v>
      </c>
      <c r="Z34" s="74">
        <f t="shared" si="10"/>
        <v>363994331</v>
      </c>
      <c r="AA34" s="75">
        <f t="shared" si="11"/>
        <v>40130465</v>
      </c>
      <c r="AB34" s="75">
        <f t="shared" si="12"/>
        <v>404124796</v>
      </c>
      <c r="AC34" s="39">
        <f t="shared" si="13"/>
        <v>0.8184927272765423</v>
      </c>
      <c r="AD34" s="74">
        <v>76874188</v>
      </c>
      <c r="AE34" s="75">
        <v>6417149</v>
      </c>
      <c r="AF34" s="75">
        <f t="shared" si="14"/>
        <v>83291337</v>
      </c>
      <c r="AG34" s="39">
        <f t="shared" si="15"/>
        <v>0.8841656869638312</v>
      </c>
      <c r="AH34" s="39">
        <f t="shared" si="16"/>
        <v>0.2739373843884869</v>
      </c>
      <c r="AI34" s="12">
        <v>400668263</v>
      </c>
      <c r="AJ34" s="12">
        <v>400668263</v>
      </c>
      <c r="AK34" s="12">
        <v>354257130</v>
      </c>
      <c r="AL34" s="12"/>
    </row>
    <row r="35" spans="1:38" s="13" customFormat="1" ht="12.75">
      <c r="A35" s="29" t="s">
        <v>97</v>
      </c>
      <c r="B35" s="57" t="s">
        <v>534</v>
      </c>
      <c r="C35" s="117" t="s">
        <v>535</v>
      </c>
      <c r="D35" s="74">
        <v>24810720</v>
      </c>
      <c r="E35" s="75">
        <v>17079000</v>
      </c>
      <c r="F35" s="76">
        <f t="shared" si="0"/>
        <v>41889720</v>
      </c>
      <c r="G35" s="74">
        <v>24810720</v>
      </c>
      <c r="H35" s="75">
        <v>17079000</v>
      </c>
      <c r="I35" s="77">
        <f t="shared" si="1"/>
        <v>41889720</v>
      </c>
      <c r="J35" s="74">
        <v>3750233</v>
      </c>
      <c r="K35" s="75">
        <v>1133551</v>
      </c>
      <c r="L35" s="75">
        <f t="shared" si="2"/>
        <v>4883784</v>
      </c>
      <c r="M35" s="39">
        <f t="shared" si="3"/>
        <v>0.11658669477857575</v>
      </c>
      <c r="N35" s="102">
        <v>5640634</v>
      </c>
      <c r="O35" s="103">
        <v>2296049</v>
      </c>
      <c r="P35" s="104">
        <f t="shared" si="4"/>
        <v>7936683</v>
      </c>
      <c r="Q35" s="39">
        <f t="shared" si="5"/>
        <v>0.18946612677286934</v>
      </c>
      <c r="R35" s="102">
        <v>5247492</v>
      </c>
      <c r="S35" s="104">
        <v>3036258</v>
      </c>
      <c r="T35" s="104">
        <f t="shared" si="6"/>
        <v>8283750</v>
      </c>
      <c r="U35" s="39">
        <f t="shared" si="7"/>
        <v>0.1977513814845265</v>
      </c>
      <c r="V35" s="102">
        <v>3571671</v>
      </c>
      <c r="W35" s="104">
        <v>5632357</v>
      </c>
      <c r="X35" s="104">
        <f t="shared" si="8"/>
        <v>9204028</v>
      </c>
      <c r="Y35" s="39">
        <f t="shared" si="9"/>
        <v>0.2197204469258806</v>
      </c>
      <c r="Z35" s="74">
        <f t="shared" si="10"/>
        <v>18210030</v>
      </c>
      <c r="AA35" s="75">
        <f t="shared" si="11"/>
        <v>12098215</v>
      </c>
      <c r="AB35" s="75">
        <f t="shared" si="12"/>
        <v>30308245</v>
      </c>
      <c r="AC35" s="39">
        <f t="shared" si="13"/>
        <v>0.7235246499618522</v>
      </c>
      <c r="AD35" s="74">
        <v>4097117</v>
      </c>
      <c r="AE35" s="75">
        <v>1580271</v>
      </c>
      <c r="AF35" s="75">
        <f t="shared" si="14"/>
        <v>5677388</v>
      </c>
      <c r="AG35" s="39">
        <f t="shared" si="15"/>
        <v>1.0773536040769423</v>
      </c>
      <c r="AH35" s="39">
        <f t="shared" si="16"/>
        <v>0.6211729760234812</v>
      </c>
      <c r="AI35" s="12">
        <v>21269274</v>
      </c>
      <c r="AJ35" s="12">
        <v>21269274</v>
      </c>
      <c r="AK35" s="12">
        <v>22914529</v>
      </c>
      <c r="AL35" s="12"/>
    </row>
    <row r="36" spans="1:38" s="13" customFormat="1" ht="12.75">
      <c r="A36" s="29" t="s">
        <v>97</v>
      </c>
      <c r="B36" s="57" t="s">
        <v>536</v>
      </c>
      <c r="C36" s="117" t="s">
        <v>537</v>
      </c>
      <c r="D36" s="74">
        <v>89596516</v>
      </c>
      <c r="E36" s="75">
        <v>68862100</v>
      </c>
      <c r="F36" s="76">
        <f t="shared" si="0"/>
        <v>158458616</v>
      </c>
      <c r="G36" s="74">
        <v>89596516</v>
      </c>
      <c r="H36" s="75">
        <v>68862100</v>
      </c>
      <c r="I36" s="77">
        <f t="shared" si="1"/>
        <v>158458616</v>
      </c>
      <c r="J36" s="74">
        <v>14991427</v>
      </c>
      <c r="K36" s="75">
        <v>12638510</v>
      </c>
      <c r="L36" s="75">
        <f t="shared" si="2"/>
        <v>27629937</v>
      </c>
      <c r="M36" s="39">
        <f t="shared" si="3"/>
        <v>0.1743668958966548</v>
      </c>
      <c r="N36" s="102">
        <v>28704688</v>
      </c>
      <c r="O36" s="103">
        <v>19133108</v>
      </c>
      <c r="P36" s="104">
        <f t="shared" si="4"/>
        <v>47837796</v>
      </c>
      <c r="Q36" s="39">
        <f t="shared" si="5"/>
        <v>0.30189457164008043</v>
      </c>
      <c r="R36" s="102">
        <v>17464005</v>
      </c>
      <c r="S36" s="104">
        <v>7608091</v>
      </c>
      <c r="T36" s="104">
        <f t="shared" si="6"/>
        <v>25072096</v>
      </c>
      <c r="U36" s="39">
        <f t="shared" si="7"/>
        <v>0.15822488314551478</v>
      </c>
      <c r="V36" s="102">
        <v>11581437</v>
      </c>
      <c r="W36" s="104">
        <v>5748094</v>
      </c>
      <c r="X36" s="104">
        <f t="shared" si="8"/>
        <v>17329531</v>
      </c>
      <c r="Y36" s="39">
        <f t="shared" si="9"/>
        <v>0.10936313491467071</v>
      </c>
      <c r="Z36" s="74">
        <f t="shared" si="10"/>
        <v>72741557</v>
      </c>
      <c r="AA36" s="75">
        <f t="shared" si="11"/>
        <v>45127803</v>
      </c>
      <c r="AB36" s="75">
        <f t="shared" si="12"/>
        <v>117869360</v>
      </c>
      <c r="AC36" s="39">
        <f t="shared" si="13"/>
        <v>0.7438494855969208</v>
      </c>
      <c r="AD36" s="74">
        <v>114459667</v>
      </c>
      <c r="AE36" s="75">
        <v>23404104</v>
      </c>
      <c r="AF36" s="75">
        <f t="shared" si="14"/>
        <v>137863771</v>
      </c>
      <c r="AG36" s="39">
        <f t="shared" si="15"/>
        <v>2.217919797244393</v>
      </c>
      <c r="AH36" s="39">
        <f t="shared" si="16"/>
        <v>-0.8742996011620776</v>
      </c>
      <c r="AI36" s="12">
        <v>165983474</v>
      </c>
      <c r="AJ36" s="12">
        <v>165983474</v>
      </c>
      <c r="AK36" s="12">
        <v>368138033</v>
      </c>
      <c r="AL36" s="12"/>
    </row>
    <row r="37" spans="1:38" s="13" customFormat="1" ht="12.75">
      <c r="A37" s="29" t="s">
        <v>97</v>
      </c>
      <c r="B37" s="57" t="s">
        <v>538</v>
      </c>
      <c r="C37" s="117" t="s">
        <v>539</v>
      </c>
      <c r="D37" s="74">
        <v>52496000</v>
      </c>
      <c r="E37" s="75">
        <v>15157000</v>
      </c>
      <c r="F37" s="76">
        <f t="shared" si="0"/>
        <v>67653000</v>
      </c>
      <c r="G37" s="74">
        <v>52496000</v>
      </c>
      <c r="H37" s="75">
        <v>15157000</v>
      </c>
      <c r="I37" s="77">
        <f t="shared" si="1"/>
        <v>67653000</v>
      </c>
      <c r="J37" s="74">
        <v>8346401</v>
      </c>
      <c r="K37" s="75">
        <v>845032</v>
      </c>
      <c r="L37" s="75">
        <f t="shared" si="2"/>
        <v>9191433</v>
      </c>
      <c r="M37" s="39">
        <f t="shared" si="3"/>
        <v>0.13586142521395947</v>
      </c>
      <c r="N37" s="102">
        <v>7291757</v>
      </c>
      <c r="O37" s="103">
        <v>99393</v>
      </c>
      <c r="P37" s="104">
        <f t="shared" si="4"/>
        <v>7391150</v>
      </c>
      <c r="Q37" s="39">
        <f t="shared" si="5"/>
        <v>0.10925088318330303</v>
      </c>
      <c r="R37" s="102">
        <v>11676780</v>
      </c>
      <c r="S37" s="104">
        <v>45802</v>
      </c>
      <c r="T37" s="104">
        <f t="shared" si="6"/>
        <v>11722582</v>
      </c>
      <c r="U37" s="39">
        <f t="shared" si="7"/>
        <v>0.17327512453254104</v>
      </c>
      <c r="V37" s="102">
        <v>6286815</v>
      </c>
      <c r="W37" s="104">
        <v>598482</v>
      </c>
      <c r="X37" s="104">
        <f t="shared" si="8"/>
        <v>6885297</v>
      </c>
      <c r="Y37" s="39">
        <f t="shared" si="9"/>
        <v>0.10177371291738725</v>
      </c>
      <c r="Z37" s="74">
        <f t="shared" si="10"/>
        <v>33601753</v>
      </c>
      <c r="AA37" s="75">
        <f t="shared" si="11"/>
        <v>1588709</v>
      </c>
      <c r="AB37" s="75">
        <f t="shared" si="12"/>
        <v>35190462</v>
      </c>
      <c r="AC37" s="39">
        <f t="shared" si="13"/>
        <v>0.5201611458471909</v>
      </c>
      <c r="AD37" s="74">
        <v>5995923</v>
      </c>
      <c r="AE37" s="75">
        <v>175647</v>
      </c>
      <c r="AF37" s="75">
        <f t="shared" si="14"/>
        <v>6171570</v>
      </c>
      <c r="AG37" s="39">
        <f t="shared" si="15"/>
        <v>0.6170353615663684</v>
      </c>
      <c r="AH37" s="39">
        <f t="shared" si="16"/>
        <v>0.11564755807679417</v>
      </c>
      <c r="AI37" s="12">
        <v>67686453</v>
      </c>
      <c r="AJ37" s="12">
        <v>67686453</v>
      </c>
      <c r="AK37" s="12">
        <v>41764935</v>
      </c>
      <c r="AL37" s="12"/>
    </row>
    <row r="38" spans="1:38" s="13" customFormat="1" ht="12.75">
      <c r="A38" s="29" t="s">
        <v>116</v>
      </c>
      <c r="B38" s="57" t="s">
        <v>540</v>
      </c>
      <c r="C38" s="117" t="s">
        <v>541</v>
      </c>
      <c r="D38" s="74">
        <v>73021000</v>
      </c>
      <c r="E38" s="75">
        <v>19139000</v>
      </c>
      <c r="F38" s="76">
        <f t="shared" si="0"/>
        <v>92160000</v>
      </c>
      <c r="G38" s="74">
        <v>95095</v>
      </c>
      <c r="H38" s="75">
        <v>16689</v>
      </c>
      <c r="I38" s="77">
        <f t="shared" si="1"/>
        <v>111784</v>
      </c>
      <c r="J38" s="74">
        <v>11531222</v>
      </c>
      <c r="K38" s="75">
        <v>1468547</v>
      </c>
      <c r="L38" s="75">
        <f t="shared" si="2"/>
        <v>12999769</v>
      </c>
      <c r="M38" s="39">
        <f t="shared" si="3"/>
        <v>0.14105652126736112</v>
      </c>
      <c r="N38" s="102">
        <v>14338192</v>
      </c>
      <c r="O38" s="103">
        <v>5798457</v>
      </c>
      <c r="P38" s="104">
        <f t="shared" si="4"/>
        <v>20136649</v>
      </c>
      <c r="Q38" s="39">
        <f t="shared" si="5"/>
        <v>0.21849662543402779</v>
      </c>
      <c r="R38" s="102">
        <v>46291505</v>
      </c>
      <c r="S38" s="104">
        <v>2912212</v>
      </c>
      <c r="T38" s="104">
        <f t="shared" si="6"/>
        <v>49203717</v>
      </c>
      <c r="U38" s="39">
        <v>0</v>
      </c>
      <c r="V38" s="102">
        <v>14223108</v>
      </c>
      <c r="W38" s="104">
        <v>3277642</v>
      </c>
      <c r="X38" s="104">
        <f t="shared" si="8"/>
        <v>17500750</v>
      </c>
      <c r="Y38" s="39">
        <v>0</v>
      </c>
      <c r="Z38" s="74">
        <f t="shared" si="10"/>
        <v>86384027</v>
      </c>
      <c r="AA38" s="75">
        <f t="shared" si="11"/>
        <v>13456858</v>
      </c>
      <c r="AB38" s="75">
        <f t="shared" si="12"/>
        <v>99840885</v>
      </c>
      <c r="AC38" s="39">
        <v>0</v>
      </c>
      <c r="AD38" s="74">
        <v>11600306</v>
      </c>
      <c r="AE38" s="75">
        <v>4847153</v>
      </c>
      <c r="AF38" s="75">
        <f t="shared" si="14"/>
        <v>16447459</v>
      </c>
      <c r="AG38" s="39">
        <f t="shared" si="15"/>
        <v>0.6109799466164388</v>
      </c>
      <c r="AH38" s="39">
        <f t="shared" si="16"/>
        <v>0.06403974012034319</v>
      </c>
      <c r="AI38" s="12">
        <v>102914453</v>
      </c>
      <c r="AJ38" s="12">
        <v>102914453</v>
      </c>
      <c r="AK38" s="12">
        <v>62878667</v>
      </c>
      <c r="AL38" s="12"/>
    </row>
    <row r="39" spans="1:38" s="53" customFormat="1" ht="12.75">
      <c r="A39" s="58"/>
      <c r="B39" s="59" t="s">
        <v>542</v>
      </c>
      <c r="C39" s="121"/>
      <c r="D39" s="78">
        <f>SUM(D32:D38)</f>
        <v>763519305</v>
      </c>
      <c r="E39" s="79">
        <f>SUM(E32:E38)</f>
        <v>313849369</v>
      </c>
      <c r="F39" s="87">
        <f t="shared" si="0"/>
        <v>1077368674</v>
      </c>
      <c r="G39" s="78">
        <f>SUM(G32:G38)</f>
        <v>692651101</v>
      </c>
      <c r="H39" s="79">
        <f>SUM(H32:H38)</f>
        <v>243824485</v>
      </c>
      <c r="I39" s="80">
        <f t="shared" si="1"/>
        <v>936475586</v>
      </c>
      <c r="J39" s="78">
        <f>SUM(J32:J38)</f>
        <v>166531452</v>
      </c>
      <c r="K39" s="79">
        <f>SUM(K32:K38)</f>
        <v>31067834</v>
      </c>
      <c r="L39" s="79">
        <f t="shared" si="2"/>
        <v>197599286</v>
      </c>
      <c r="M39" s="43">
        <f t="shared" si="3"/>
        <v>0.18340916231243604</v>
      </c>
      <c r="N39" s="108">
        <f>SUM(N32:N38)</f>
        <v>195841815</v>
      </c>
      <c r="O39" s="109">
        <f>SUM(O32:O38)</f>
        <v>38301877</v>
      </c>
      <c r="P39" s="110">
        <f t="shared" si="4"/>
        <v>234143692</v>
      </c>
      <c r="Q39" s="43">
        <f t="shared" si="5"/>
        <v>0.2173292185400965</v>
      </c>
      <c r="R39" s="108">
        <f>SUM(R32:R38)</f>
        <v>196628679</v>
      </c>
      <c r="S39" s="110">
        <f>SUM(S32:S38)</f>
        <v>22563745</v>
      </c>
      <c r="T39" s="110">
        <f t="shared" si="6"/>
        <v>219192424</v>
      </c>
      <c r="U39" s="43">
        <f t="shared" si="7"/>
        <v>0.23406101267011567</v>
      </c>
      <c r="V39" s="108">
        <f>SUM(V32:V38)</f>
        <v>149464866</v>
      </c>
      <c r="W39" s="110">
        <f>SUM(W32:W38)</f>
        <v>47948664</v>
      </c>
      <c r="X39" s="110">
        <f t="shared" si="8"/>
        <v>197413530</v>
      </c>
      <c r="Y39" s="43">
        <f t="shared" si="9"/>
        <v>0.21080478012589643</v>
      </c>
      <c r="Z39" s="78">
        <f t="shared" si="10"/>
        <v>708466812</v>
      </c>
      <c r="AA39" s="79">
        <f t="shared" si="11"/>
        <v>139882120</v>
      </c>
      <c r="AB39" s="79">
        <f t="shared" si="12"/>
        <v>848348932</v>
      </c>
      <c r="AC39" s="43">
        <f t="shared" si="13"/>
        <v>0.9058954068664851</v>
      </c>
      <c r="AD39" s="78">
        <f>SUM(AD32:AD38)</f>
        <v>246842624</v>
      </c>
      <c r="AE39" s="79">
        <f>SUM(AE32:AE38)</f>
        <v>37438469</v>
      </c>
      <c r="AF39" s="79">
        <f t="shared" si="14"/>
        <v>284281093</v>
      </c>
      <c r="AG39" s="43">
        <f t="shared" si="15"/>
        <v>1.0690495767575614</v>
      </c>
      <c r="AH39" s="43">
        <f t="shared" si="16"/>
        <v>-0.3055692592261139</v>
      </c>
      <c r="AI39" s="60">
        <f>SUM(AI32:AI38)</f>
        <v>990287272</v>
      </c>
      <c r="AJ39" s="60">
        <f>SUM(AJ32:AJ38)</f>
        <v>990287272</v>
      </c>
      <c r="AK39" s="60">
        <f>SUM(AK32:AK38)</f>
        <v>1058666189</v>
      </c>
      <c r="AL39" s="60"/>
    </row>
    <row r="40" spans="1:38" s="13" customFormat="1" ht="12.75">
      <c r="A40" s="29" t="s">
        <v>97</v>
      </c>
      <c r="B40" s="57" t="s">
        <v>85</v>
      </c>
      <c r="C40" s="117" t="s">
        <v>86</v>
      </c>
      <c r="D40" s="74">
        <v>1198854050</v>
      </c>
      <c r="E40" s="75">
        <v>246419000</v>
      </c>
      <c r="F40" s="76">
        <f t="shared" si="0"/>
        <v>1445273050</v>
      </c>
      <c r="G40" s="74">
        <v>1275282250</v>
      </c>
      <c r="H40" s="75">
        <v>177404696</v>
      </c>
      <c r="I40" s="77">
        <f t="shared" si="1"/>
        <v>1452686946</v>
      </c>
      <c r="J40" s="74">
        <v>314706245</v>
      </c>
      <c r="K40" s="75">
        <v>21587734</v>
      </c>
      <c r="L40" s="75">
        <f t="shared" si="2"/>
        <v>336293979</v>
      </c>
      <c r="M40" s="39">
        <f t="shared" si="3"/>
        <v>0.2326854285423782</v>
      </c>
      <c r="N40" s="102">
        <v>239524065</v>
      </c>
      <c r="O40" s="103">
        <v>28735083</v>
      </c>
      <c r="P40" s="104">
        <f t="shared" si="4"/>
        <v>268259148</v>
      </c>
      <c r="Q40" s="39">
        <f t="shared" si="5"/>
        <v>0.1856113957151557</v>
      </c>
      <c r="R40" s="102">
        <v>239552386</v>
      </c>
      <c r="S40" s="104">
        <v>29059913</v>
      </c>
      <c r="T40" s="104">
        <f t="shared" si="6"/>
        <v>268612299</v>
      </c>
      <c r="U40" s="39">
        <f t="shared" si="7"/>
        <v>0.18490721606580748</v>
      </c>
      <c r="V40" s="102">
        <v>280408903</v>
      </c>
      <c r="W40" s="104">
        <v>45954438</v>
      </c>
      <c r="X40" s="104">
        <f t="shared" si="8"/>
        <v>326363341</v>
      </c>
      <c r="Y40" s="39">
        <f t="shared" si="9"/>
        <v>0.22466185291927307</v>
      </c>
      <c r="Z40" s="74">
        <f t="shared" si="10"/>
        <v>1074191599</v>
      </c>
      <c r="AA40" s="75">
        <f t="shared" si="11"/>
        <v>125337168</v>
      </c>
      <c r="AB40" s="75">
        <f t="shared" si="12"/>
        <v>1199528767</v>
      </c>
      <c r="AC40" s="39">
        <f t="shared" si="13"/>
        <v>0.8257310842524773</v>
      </c>
      <c r="AD40" s="74">
        <v>201684627</v>
      </c>
      <c r="AE40" s="75">
        <v>36151101</v>
      </c>
      <c r="AF40" s="75">
        <f t="shared" si="14"/>
        <v>237835728</v>
      </c>
      <c r="AG40" s="39">
        <f t="shared" si="15"/>
        <v>0.8377707681025651</v>
      </c>
      <c r="AH40" s="39">
        <f t="shared" si="16"/>
        <v>0.3722216747855478</v>
      </c>
      <c r="AI40" s="12">
        <v>1323102601</v>
      </c>
      <c r="AJ40" s="12">
        <v>1157366985</v>
      </c>
      <c r="AK40" s="12">
        <v>969608228</v>
      </c>
      <c r="AL40" s="12"/>
    </row>
    <row r="41" spans="1:38" s="13" customFormat="1" ht="12.75">
      <c r="A41" s="29" t="s">
        <v>97</v>
      </c>
      <c r="B41" s="57" t="s">
        <v>543</v>
      </c>
      <c r="C41" s="117" t="s">
        <v>544</v>
      </c>
      <c r="D41" s="74">
        <v>92123000</v>
      </c>
      <c r="E41" s="75">
        <v>0</v>
      </c>
      <c r="F41" s="76">
        <f t="shared" si="0"/>
        <v>92123000</v>
      </c>
      <c r="G41" s="74">
        <v>92123000</v>
      </c>
      <c r="H41" s="75">
        <v>0</v>
      </c>
      <c r="I41" s="77">
        <f t="shared" si="1"/>
        <v>92123000</v>
      </c>
      <c r="J41" s="74">
        <v>4995844</v>
      </c>
      <c r="K41" s="75">
        <v>3193534</v>
      </c>
      <c r="L41" s="75">
        <f t="shared" si="2"/>
        <v>8189378</v>
      </c>
      <c r="M41" s="39">
        <f t="shared" si="3"/>
        <v>0.08889612800277889</v>
      </c>
      <c r="N41" s="102">
        <v>19692902</v>
      </c>
      <c r="O41" s="103">
        <v>2683705</v>
      </c>
      <c r="P41" s="104">
        <f t="shared" si="4"/>
        <v>22376607</v>
      </c>
      <c r="Q41" s="39">
        <f t="shared" si="5"/>
        <v>0.24289924340284186</v>
      </c>
      <c r="R41" s="102">
        <v>8844822</v>
      </c>
      <c r="S41" s="104">
        <v>204053</v>
      </c>
      <c r="T41" s="104">
        <f t="shared" si="6"/>
        <v>9048875</v>
      </c>
      <c r="U41" s="39">
        <f t="shared" si="7"/>
        <v>0.09822601304777309</v>
      </c>
      <c r="V41" s="102">
        <v>14083090</v>
      </c>
      <c r="W41" s="104">
        <v>3477278</v>
      </c>
      <c r="X41" s="104">
        <f t="shared" si="8"/>
        <v>17560368</v>
      </c>
      <c r="Y41" s="39">
        <f t="shared" si="9"/>
        <v>0.1906187162814932</v>
      </c>
      <c r="Z41" s="74">
        <f t="shared" si="10"/>
        <v>47616658</v>
      </c>
      <c r="AA41" s="75">
        <f t="shared" si="11"/>
        <v>9558570</v>
      </c>
      <c r="AB41" s="75">
        <f t="shared" si="12"/>
        <v>57175228</v>
      </c>
      <c r="AC41" s="39">
        <f t="shared" si="13"/>
        <v>0.6206401007348871</v>
      </c>
      <c r="AD41" s="74">
        <v>9779651</v>
      </c>
      <c r="AE41" s="75">
        <v>-258978</v>
      </c>
      <c r="AF41" s="75">
        <f t="shared" si="14"/>
        <v>9520673</v>
      </c>
      <c r="AG41" s="39">
        <f t="shared" si="15"/>
        <v>0.287221844724548</v>
      </c>
      <c r="AH41" s="39">
        <f t="shared" si="16"/>
        <v>0.844446080649971</v>
      </c>
      <c r="AI41" s="12">
        <v>43700000</v>
      </c>
      <c r="AJ41" s="12">
        <v>104375919</v>
      </c>
      <c r="AK41" s="12">
        <v>29979044</v>
      </c>
      <c r="AL41" s="12"/>
    </row>
    <row r="42" spans="1:38" s="13" customFormat="1" ht="12.75">
      <c r="A42" s="29" t="s">
        <v>97</v>
      </c>
      <c r="B42" s="57" t="s">
        <v>545</v>
      </c>
      <c r="C42" s="117" t="s">
        <v>546</v>
      </c>
      <c r="D42" s="74">
        <v>79749032</v>
      </c>
      <c r="E42" s="75">
        <v>40403267</v>
      </c>
      <c r="F42" s="76">
        <f t="shared" si="0"/>
        <v>120152299</v>
      </c>
      <c r="G42" s="74">
        <v>79749032</v>
      </c>
      <c r="H42" s="75">
        <v>40403267</v>
      </c>
      <c r="I42" s="77">
        <f t="shared" si="1"/>
        <v>120152299</v>
      </c>
      <c r="J42" s="74">
        <v>14659395</v>
      </c>
      <c r="K42" s="75">
        <v>324600</v>
      </c>
      <c r="L42" s="75">
        <f t="shared" si="2"/>
        <v>14983995</v>
      </c>
      <c r="M42" s="39">
        <f t="shared" si="3"/>
        <v>0.124708350357907</v>
      </c>
      <c r="N42" s="102">
        <v>23607677</v>
      </c>
      <c r="O42" s="103">
        <v>5356636</v>
      </c>
      <c r="P42" s="104">
        <f t="shared" si="4"/>
        <v>28964313</v>
      </c>
      <c r="Q42" s="39">
        <f t="shared" si="5"/>
        <v>0.24106332746908155</v>
      </c>
      <c r="R42" s="102">
        <v>17742951</v>
      </c>
      <c r="S42" s="104">
        <v>2909211</v>
      </c>
      <c r="T42" s="104">
        <f t="shared" si="6"/>
        <v>20652162</v>
      </c>
      <c r="U42" s="39">
        <f t="shared" si="7"/>
        <v>0.17188320300055182</v>
      </c>
      <c r="V42" s="102">
        <v>8217468</v>
      </c>
      <c r="W42" s="104">
        <v>2556516</v>
      </c>
      <c r="X42" s="104">
        <f t="shared" si="8"/>
        <v>10773984</v>
      </c>
      <c r="Y42" s="39">
        <f t="shared" si="9"/>
        <v>0.08966939533965972</v>
      </c>
      <c r="Z42" s="74">
        <f t="shared" si="10"/>
        <v>64227491</v>
      </c>
      <c r="AA42" s="75">
        <f t="shared" si="11"/>
        <v>11146963</v>
      </c>
      <c r="AB42" s="75">
        <f t="shared" si="12"/>
        <v>75374454</v>
      </c>
      <c r="AC42" s="39">
        <f t="shared" si="13"/>
        <v>0.6273242761672001</v>
      </c>
      <c r="AD42" s="74">
        <v>16683802</v>
      </c>
      <c r="AE42" s="75">
        <v>11547461</v>
      </c>
      <c r="AF42" s="75">
        <f t="shared" si="14"/>
        <v>28231263</v>
      </c>
      <c r="AG42" s="39">
        <f t="shared" si="15"/>
        <v>0.6473361079171733</v>
      </c>
      <c r="AH42" s="39">
        <f t="shared" si="16"/>
        <v>-0.6183669147214561</v>
      </c>
      <c r="AI42" s="12">
        <v>92667720</v>
      </c>
      <c r="AJ42" s="12">
        <v>150893500</v>
      </c>
      <c r="AK42" s="12">
        <v>97678811</v>
      </c>
      <c r="AL42" s="12"/>
    </row>
    <row r="43" spans="1:38" s="13" customFormat="1" ht="12.75">
      <c r="A43" s="29" t="s">
        <v>97</v>
      </c>
      <c r="B43" s="57" t="s">
        <v>547</v>
      </c>
      <c r="C43" s="117" t="s">
        <v>548</v>
      </c>
      <c r="D43" s="74">
        <v>164300191</v>
      </c>
      <c r="E43" s="75">
        <v>45798477</v>
      </c>
      <c r="F43" s="77">
        <f t="shared" si="0"/>
        <v>210098668</v>
      </c>
      <c r="G43" s="74">
        <v>164300191</v>
      </c>
      <c r="H43" s="75">
        <v>45798477</v>
      </c>
      <c r="I43" s="76">
        <f t="shared" si="1"/>
        <v>210098668</v>
      </c>
      <c r="J43" s="74">
        <v>30438777</v>
      </c>
      <c r="K43" s="88">
        <v>5961010</v>
      </c>
      <c r="L43" s="75">
        <f t="shared" si="2"/>
        <v>36399787</v>
      </c>
      <c r="M43" s="39">
        <f t="shared" si="3"/>
        <v>0.1732509175165261</v>
      </c>
      <c r="N43" s="102">
        <v>26799882</v>
      </c>
      <c r="O43" s="103">
        <v>5548795</v>
      </c>
      <c r="P43" s="104">
        <f t="shared" si="4"/>
        <v>32348677</v>
      </c>
      <c r="Q43" s="39">
        <f t="shared" si="5"/>
        <v>0.15396897709032595</v>
      </c>
      <c r="R43" s="102">
        <v>31101007</v>
      </c>
      <c r="S43" s="104">
        <v>3304161</v>
      </c>
      <c r="T43" s="104">
        <f t="shared" si="6"/>
        <v>34405168</v>
      </c>
      <c r="U43" s="39">
        <f t="shared" si="7"/>
        <v>0.16375719240637926</v>
      </c>
      <c r="V43" s="102">
        <v>32978465</v>
      </c>
      <c r="W43" s="104">
        <v>4503393</v>
      </c>
      <c r="X43" s="104">
        <f t="shared" si="8"/>
        <v>37481858</v>
      </c>
      <c r="Y43" s="39">
        <f t="shared" si="9"/>
        <v>0.17840121670833248</v>
      </c>
      <c r="Z43" s="74">
        <f t="shared" si="10"/>
        <v>121318131</v>
      </c>
      <c r="AA43" s="75">
        <f t="shared" si="11"/>
        <v>19317359</v>
      </c>
      <c r="AB43" s="75">
        <f t="shared" si="12"/>
        <v>140635490</v>
      </c>
      <c r="AC43" s="39">
        <f t="shared" si="13"/>
        <v>0.6693783037215638</v>
      </c>
      <c r="AD43" s="74">
        <v>9984518</v>
      </c>
      <c r="AE43" s="75">
        <v>3462498</v>
      </c>
      <c r="AF43" s="75">
        <f t="shared" si="14"/>
        <v>13447016</v>
      </c>
      <c r="AG43" s="39">
        <f t="shared" si="15"/>
        <v>0.6121352749852841</v>
      </c>
      <c r="AH43" s="39">
        <f t="shared" si="16"/>
        <v>1.7873736448294553</v>
      </c>
      <c r="AI43" s="12">
        <v>34580000</v>
      </c>
      <c r="AJ43" s="12">
        <v>168990534</v>
      </c>
      <c r="AK43" s="12">
        <v>103445067</v>
      </c>
      <c r="AL43" s="12"/>
    </row>
    <row r="44" spans="1:38" s="13" customFormat="1" ht="12.75">
      <c r="A44" s="29" t="s">
        <v>116</v>
      </c>
      <c r="B44" s="57" t="s">
        <v>549</v>
      </c>
      <c r="C44" s="117" t="s">
        <v>550</v>
      </c>
      <c r="D44" s="74">
        <v>105821260</v>
      </c>
      <c r="E44" s="75">
        <v>3399680</v>
      </c>
      <c r="F44" s="77">
        <f t="shared" si="0"/>
        <v>109220940</v>
      </c>
      <c r="G44" s="74">
        <v>112299610</v>
      </c>
      <c r="H44" s="75">
        <v>3450000</v>
      </c>
      <c r="I44" s="76">
        <f t="shared" si="1"/>
        <v>115749610</v>
      </c>
      <c r="J44" s="74">
        <v>14603081</v>
      </c>
      <c r="K44" s="88">
        <v>229770</v>
      </c>
      <c r="L44" s="75">
        <f t="shared" si="2"/>
        <v>14832851</v>
      </c>
      <c r="M44" s="39">
        <f t="shared" si="3"/>
        <v>0.13580592695869492</v>
      </c>
      <c r="N44" s="102">
        <v>18091940</v>
      </c>
      <c r="O44" s="103">
        <v>981026</v>
      </c>
      <c r="P44" s="104">
        <f t="shared" si="4"/>
        <v>19072966</v>
      </c>
      <c r="Q44" s="39">
        <f t="shared" si="5"/>
        <v>0.17462737456755087</v>
      </c>
      <c r="R44" s="102">
        <v>20214992</v>
      </c>
      <c r="S44" s="104">
        <v>685485</v>
      </c>
      <c r="T44" s="104">
        <f t="shared" si="6"/>
        <v>20900477</v>
      </c>
      <c r="U44" s="39">
        <f t="shared" si="7"/>
        <v>0.1805662844133989</v>
      </c>
      <c r="V44" s="102">
        <v>29395033</v>
      </c>
      <c r="W44" s="104">
        <v>453544</v>
      </c>
      <c r="X44" s="104">
        <f t="shared" si="8"/>
        <v>29848577</v>
      </c>
      <c r="Y44" s="39">
        <f t="shared" si="9"/>
        <v>0.25787194444974804</v>
      </c>
      <c r="Z44" s="74">
        <f t="shared" si="10"/>
        <v>82305046</v>
      </c>
      <c r="AA44" s="75">
        <f t="shared" si="11"/>
        <v>2349825</v>
      </c>
      <c r="AB44" s="75">
        <f t="shared" si="12"/>
        <v>84654871</v>
      </c>
      <c r="AC44" s="39">
        <f t="shared" si="13"/>
        <v>0.731362040874263</v>
      </c>
      <c r="AD44" s="74">
        <v>26565678</v>
      </c>
      <c r="AE44" s="75">
        <v>2304760</v>
      </c>
      <c r="AF44" s="75">
        <f t="shared" si="14"/>
        <v>28870438</v>
      </c>
      <c r="AG44" s="39">
        <f t="shared" si="15"/>
        <v>0.7364289756570633</v>
      </c>
      <c r="AH44" s="39">
        <f t="shared" si="16"/>
        <v>0.03388029651645752</v>
      </c>
      <c r="AI44" s="12">
        <v>114539180</v>
      </c>
      <c r="AJ44" s="12">
        <v>114539180</v>
      </c>
      <c r="AK44" s="12">
        <v>84349971</v>
      </c>
      <c r="AL44" s="12"/>
    </row>
    <row r="45" spans="1:38" s="53" customFormat="1" ht="12.75">
      <c r="A45" s="58"/>
      <c r="B45" s="59" t="s">
        <v>551</v>
      </c>
      <c r="C45" s="121"/>
      <c r="D45" s="78">
        <f>SUM(D40:D44)</f>
        <v>1640847533</v>
      </c>
      <c r="E45" s="79">
        <f>SUM(E40:E44)</f>
        <v>336020424</v>
      </c>
      <c r="F45" s="87">
        <f t="shared" si="0"/>
        <v>1976867957</v>
      </c>
      <c r="G45" s="78">
        <f>SUM(G40:G44)</f>
        <v>1723754083</v>
      </c>
      <c r="H45" s="79">
        <f>SUM(H40:H44)</f>
        <v>267056440</v>
      </c>
      <c r="I45" s="80">
        <f t="shared" si="1"/>
        <v>1990810523</v>
      </c>
      <c r="J45" s="78">
        <f>SUM(J40:J44)</f>
        <v>379403342</v>
      </c>
      <c r="K45" s="79">
        <f>SUM(K40:K44)</f>
        <v>31296648</v>
      </c>
      <c r="L45" s="79">
        <f t="shared" si="2"/>
        <v>410699990</v>
      </c>
      <c r="M45" s="43">
        <f t="shared" si="3"/>
        <v>0.20775286915129051</v>
      </c>
      <c r="N45" s="108">
        <f>SUM(N40:N44)</f>
        <v>327716466</v>
      </c>
      <c r="O45" s="109">
        <f>SUM(O40:O44)</f>
        <v>43305245</v>
      </c>
      <c r="P45" s="110">
        <f t="shared" si="4"/>
        <v>371021711</v>
      </c>
      <c r="Q45" s="43">
        <f t="shared" si="5"/>
        <v>0.1876815847443067</v>
      </c>
      <c r="R45" s="108">
        <f>SUM(R40:R44)</f>
        <v>317456158</v>
      </c>
      <c r="S45" s="110">
        <f>SUM(S40:S44)</f>
        <v>36162823</v>
      </c>
      <c r="T45" s="110">
        <f t="shared" si="6"/>
        <v>353618981</v>
      </c>
      <c r="U45" s="43">
        <f t="shared" si="7"/>
        <v>0.17762563383838412</v>
      </c>
      <c r="V45" s="108">
        <f>SUM(V40:V44)</f>
        <v>365082959</v>
      </c>
      <c r="W45" s="110">
        <f>SUM(W40:W44)</f>
        <v>56945169</v>
      </c>
      <c r="X45" s="110">
        <f t="shared" si="8"/>
        <v>422028128</v>
      </c>
      <c r="Y45" s="43">
        <f t="shared" si="9"/>
        <v>0.21198809385638354</v>
      </c>
      <c r="Z45" s="78">
        <f t="shared" si="10"/>
        <v>1389658925</v>
      </c>
      <c r="AA45" s="79">
        <f t="shared" si="11"/>
        <v>167709885</v>
      </c>
      <c r="AB45" s="79">
        <f t="shared" si="12"/>
        <v>1557368810</v>
      </c>
      <c r="AC45" s="43">
        <f t="shared" si="13"/>
        <v>0.782278771388632</v>
      </c>
      <c r="AD45" s="78">
        <f>SUM(AD40:AD44)</f>
        <v>264698276</v>
      </c>
      <c r="AE45" s="79">
        <f>SUM(AE40:AE44)</f>
        <v>53206842</v>
      </c>
      <c r="AF45" s="79">
        <f t="shared" si="14"/>
        <v>317905118</v>
      </c>
      <c r="AG45" s="43">
        <f t="shared" si="15"/>
        <v>0.7576269254306611</v>
      </c>
      <c r="AH45" s="43">
        <f t="shared" si="16"/>
        <v>0.32752857410744807</v>
      </c>
      <c r="AI45" s="60">
        <f>SUM(AI40:AI44)</f>
        <v>1608589501</v>
      </c>
      <c r="AJ45" s="60">
        <f>SUM(AJ40:AJ44)</f>
        <v>1696166118</v>
      </c>
      <c r="AK45" s="60">
        <f>SUM(AK40:AK44)</f>
        <v>1285061121</v>
      </c>
      <c r="AL45" s="60"/>
    </row>
    <row r="46" spans="1:38" s="53" customFormat="1" ht="12.75">
      <c r="A46" s="58"/>
      <c r="B46" s="59" t="s">
        <v>552</v>
      </c>
      <c r="C46" s="121"/>
      <c r="D46" s="78">
        <f>SUM(D9:D12,D14:D20,D22:D30,D32:D38,D40:D44)</f>
        <v>3823154175</v>
      </c>
      <c r="E46" s="79">
        <f>SUM(E9:E12,E14:E20,E22:E30,E32:E38,E40:E44)</f>
        <v>1099089368</v>
      </c>
      <c r="F46" s="87">
        <f t="shared" si="0"/>
        <v>4922243543</v>
      </c>
      <c r="G46" s="78">
        <f>SUM(G9:G12,G14:G20,G22:G30,G32:G38,G40:G44)</f>
        <v>4039391503</v>
      </c>
      <c r="H46" s="79">
        <f>SUM(H9:H12,H14:H20,H22:H30,H32:H38,H40:H44)</f>
        <v>995551953</v>
      </c>
      <c r="I46" s="80">
        <f t="shared" si="1"/>
        <v>5034943456</v>
      </c>
      <c r="J46" s="78">
        <f>SUM(J9:J12,J14:J20,J22:J30,J32:J38,J40:J44)</f>
        <v>885664158</v>
      </c>
      <c r="K46" s="79">
        <f>SUM(K9:K12,K14:K20,K22:K30,K32:K38,K40:K44)</f>
        <v>123409947</v>
      </c>
      <c r="L46" s="79">
        <f t="shared" si="2"/>
        <v>1009074105</v>
      </c>
      <c r="M46" s="43">
        <f t="shared" si="3"/>
        <v>0.2050028805330082</v>
      </c>
      <c r="N46" s="108">
        <f>SUM(N9:N12,N14:N20,N22:N30,N32:N38,N40:N44)</f>
        <v>883835330</v>
      </c>
      <c r="O46" s="109">
        <f>SUM(O9:O12,O14:O20,O22:O30,O32:O38,O40:O44)</f>
        <v>151817732</v>
      </c>
      <c r="P46" s="110">
        <f t="shared" si="4"/>
        <v>1035653062</v>
      </c>
      <c r="Q46" s="43">
        <f t="shared" si="5"/>
        <v>0.21040264524757588</v>
      </c>
      <c r="R46" s="108">
        <f>SUM(R9:R12,R14:R20,R22:R30,R32:R38,R40:R44)</f>
        <v>851411126</v>
      </c>
      <c r="S46" s="110">
        <f>SUM(S9:S12,S14:S20,S22:S30,S32:S38,S40:S44)</f>
        <v>111404268</v>
      </c>
      <c r="T46" s="110">
        <f t="shared" si="6"/>
        <v>962815394</v>
      </c>
      <c r="U46" s="43">
        <f t="shared" si="7"/>
        <v>0.19122665476066866</v>
      </c>
      <c r="V46" s="108">
        <f>SUM(V9:V12,V14:V20,V22:V30,V32:V38,V40:V44)</f>
        <v>893204163</v>
      </c>
      <c r="W46" s="110">
        <f>SUM(W9:W12,W14:W20,W22:W30,W32:W38,W40:W44)</f>
        <v>199435701</v>
      </c>
      <c r="X46" s="110">
        <f t="shared" si="8"/>
        <v>1092639864</v>
      </c>
      <c r="Y46" s="43">
        <f t="shared" si="9"/>
        <v>0.21701134750538895</v>
      </c>
      <c r="Z46" s="78">
        <f t="shared" si="10"/>
        <v>3514114777</v>
      </c>
      <c r="AA46" s="79">
        <f t="shared" si="11"/>
        <v>586067648</v>
      </c>
      <c r="AB46" s="79">
        <f t="shared" si="12"/>
        <v>4100182425</v>
      </c>
      <c r="AC46" s="43">
        <f t="shared" si="13"/>
        <v>0.8143452773265861</v>
      </c>
      <c r="AD46" s="78">
        <f>SUM(AD9:AD12,AD14:AD20,AD22:AD30,AD32:AD38,AD40:AD44)</f>
        <v>863400155</v>
      </c>
      <c r="AE46" s="79">
        <f>SUM(AE9:AE12,AE14:AE20,AE22:AE30,AE32:AE38,AE40:AE44)</f>
        <v>184404296</v>
      </c>
      <c r="AF46" s="79">
        <f t="shared" si="14"/>
        <v>1047804451</v>
      </c>
      <c r="AG46" s="43">
        <f t="shared" si="15"/>
        <v>0.8940417130481622</v>
      </c>
      <c r="AH46" s="43">
        <f t="shared" si="16"/>
        <v>0.042789866904277885</v>
      </c>
      <c r="AI46" s="60">
        <f>SUM(AI9:AI12,AI14:AI20,AI22:AI30,AI32:AI38,AI40:AI44)</f>
        <v>4254177533</v>
      </c>
      <c r="AJ46" s="60">
        <f>SUM(AJ9:AJ12,AJ14:AJ20,AJ22:AJ30,AJ32:AJ38,AJ40:AJ44)</f>
        <v>4381725001</v>
      </c>
      <c r="AK46" s="60">
        <f>SUM(AK9:AK12,AK14:AK20,AK22:AK30,AK32:AK38,AK40:AK44)</f>
        <v>3917444926</v>
      </c>
      <c r="AL46" s="60"/>
    </row>
    <row r="47" spans="1:38" s="13" customFormat="1" ht="12.75">
      <c r="A47" s="61"/>
      <c r="B47" s="62"/>
      <c r="C47" s="63"/>
      <c r="D47" s="90"/>
      <c r="E47" s="90"/>
      <c r="F47" s="91"/>
      <c r="G47" s="92"/>
      <c r="H47" s="90"/>
      <c r="I47" s="93"/>
      <c r="J47" s="92"/>
      <c r="K47" s="94"/>
      <c r="L47" s="90"/>
      <c r="M47" s="67"/>
      <c r="N47" s="92"/>
      <c r="O47" s="94"/>
      <c r="P47" s="90"/>
      <c r="Q47" s="67"/>
      <c r="R47" s="92"/>
      <c r="S47" s="94"/>
      <c r="T47" s="90"/>
      <c r="U47" s="67"/>
      <c r="V47" s="92"/>
      <c r="W47" s="94"/>
      <c r="X47" s="90"/>
      <c r="Y47" s="67"/>
      <c r="Z47" s="92"/>
      <c r="AA47" s="94"/>
      <c r="AB47" s="90"/>
      <c r="AC47" s="67"/>
      <c r="AD47" s="92"/>
      <c r="AE47" s="90"/>
      <c r="AF47" s="90"/>
      <c r="AG47" s="67"/>
      <c r="AH47" s="67"/>
      <c r="AI47" s="12"/>
      <c r="AJ47" s="12"/>
      <c r="AK47" s="12"/>
      <c r="AL47" s="12"/>
    </row>
    <row r="48" spans="1:38" s="70" customFormat="1" ht="12" customHeight="1">
      <c r="A48" s="72"/>
      <c r="B48" s="54" t="s">
        <v>657</v>
      </c>
      <c r="C48" s="119"/>
      <c r="D48" s="95"/>
      <c r="E48" s="95"/>
      <c r="F48" s="95"/>
      <c r="G48" s="95"/>
      <c r="H48" s="95"/>
      <c r="I48" s="95"/>
      <c r="J48" s="95"/>
      <c r="K48" s="95"/>
      <c r="L48" s="95"/>
      <c r="M48" s="72"/>
      <c r="N48" s="95"/>
      <c r="O48" s="95"/>
      <c r="P48" s="95"/>
      <c r="Q48" s="72"/>
      <c r="R48" s="95"/>
      <c r="S48" s="95"/>
      <c r="T48" s="95"/>
      <c r="U48" s="72"/>
      <c r="V48" s="95"/>
      <c r="W48" s="95"/>
      <c r="X48" s="95"/>
      <c r="Y48" s="72"/>
      <c r="Z48" s="95"/>
      <c r="AA48" s="95"/>
      <c r="AB48" s="95"/>
      <c r="AC48" s="72"/>
      <c r="AD48" s="95"/>
      <c r="AE48" s="95"/>
      <c r="AF48" s="95"/>
      <c r="AG48" s="72"/>
      <c r="AH48" s="72"/>
      <c r="AI48" s="72"/>
      <c r="AJ48" s="72"/>
      <c r="AK48" s="72"/>
      <c r="AL48" s="72"/>
    </row>
    <row r="49" spans="1:38" s="70" customFormat="1" ht="12.75">
      <c r="A49" s="72"/>
      <c r="B49" s="72"/>
      <c r="C49" s="119"/>
      <c r="D49" s="95"/>
      <c r="E49" s="95"/>
      <c r="F49" s="95"/>
      <c r="G49" s="95"/>
      <c r="H49" s="95"/>
      <c r="I49" s="95"/>
      <c r="J49" s="95"/>
      <c r="K49" s="95"/>
      <c r="L49" s="95"/>
      <c r="M49" s="72"/>
      <c r="N49" s="95"/>
      <c r="O49" s="95"/>
      <c r="P49" s="95"/>
      <c r="Q49" s="72"/>
      <c r="R49" s="95"/>
      <c r="S49" s="95"/>
      <c r="T49" s="95"/>
      <c r="U49" s="72"/>
      <c r="V49" s="95"/>
      <c r="W49" s="95"/>
      <c r="X49" s="95"/>
      <c r="Y49" s="72"/>
      <c r="Z49" s="95"/>
      <c r="AA49" s="95"/>
      <c r="AB49" s="95"/>
      <c r="AC49" s="72"/>
      <c r="AD49" s="95"/>
      <c r="AE49" s="95"/>
      <c r="AF49" s="95"/>
      <c r="AG49" s="72"/>
      <c r="AH49" s="72"/>
      <c r="AI49" s="72"/>
      <c r="AJ49" s="72"/>
      <c r="AK49" s="72"/>
      <c r="AL49" s="72"/>
    </row>
    <row r="50" spans="1:38" s="70" customFormat="1" ht="12.75">
      <c r="A50" s="72"/>
      <c r="B50" s="72"/>
      <c r="C50" s="119"/>
      <c r="D50" s="95"/>
      <c r="E50" s="95"/>
      <c r="F50" s="95"/>
      <c r="G50" s="95"/>
      <c r="H50" s="95"/>
      <c r="I50" s="95"/>
      <c r="J50" s="95"/>
      <c r="K50" s="95"/>
      <c r="L50" s="95"/>
      <c r="M50" s="72"/>
      <c r="N50" s="95"/>
      <c r="O50" s="95"/>
      <c r="P50" s="95"/>
      <c r="Q50" s="72"/>
      <c r="R50" s="95"/>
      <c r="S50" s="95"/>
      <c r="T50" s="95"/>
      <c r="U50" s="72"/>
      <c r="V50" s="95"/>
      <c r="W50" s="95"/>
      <c r="X50" s="95"/>
      <c r="Y50" s="72"/>
      <c r="Z50" s="95"/>
      <c r="AA50" s="95"/>
      <c r="AB50" s="95"/>
      <c r="AC50" s="72"/>
      <c r="AD50" s="95"/>
      <c r="AE50" s="95"/>
      <c r="AF50" s="95"/>
      <c r="AG50" s="72"/>
      <c r="AH50" s="72"/>
      <c r="AI50" s="72"/>
      <c r="AJ50" s="72"/>
      <c r="AK50" s="72"/>
      <c r="AL50" s="72"/>
    </row>
    <row r="51" spans="1:38" s="71" customFormat="1" ht="12.75">
      <c r="A51" s="73"/>
      <c r="B51" s="73"/>
      <c r="C51" s="115"/>
      <c r="D51" s="96"/>
      <c r="E51" s="96"/>
      <c r="F51" s="96"/>
      <c r="G51" s="96"/>
      <c r="H51" s="96"/>
      <c r="I51" s="96"/>
      <c r="J51" s="96"/>
      <c r="K51" s="96"/>
      <c r="L51" s="96"/>
      <c r="M51" s="73"/>
      <c r="N51" s="96"/>
      <c r="O51" s="96"/>
      <c r="P51" s="96"/>
      <c r="Q51" s="73"/>
      <c r="R51" s="96"/>
      <c r="S51" s="96"/>
      <c r="T51" s="96"/>
      <c r="U51" s="73"/>
      <c r="V51" s="96"/>
      <c r="W51" s="96"/>
      <c r="X51" s="96"/>
      <c r="Y51" s="73"/>
      <c r="Z51" s="96"/>
      <c r="AA51" s="96"/>
      <c r="AB51" s="96"/>
      <c r="AC51" s="73"/>
      <c r="AD51" s="96"/>
      <c r="AE51" s="96"/>
      <c r="AF51" s="96"/>
      <c r="AG51" s="73"/>
      <c r="AH51" s="73"/>
      <c r="AI51" s="73"/>
      <c r="AJ51" s="73"/>
      <c r="AK51" s="73"/>
      <c r="AL51" s="73"/>
    </row>
    <row r="52" spans="1:38" s="71" customFormat="1" ht="12.75">
      <c r="A52" s="73"/>
      <c r="B52" s="73"/>
      <c r="C52" s="115"/>
      <c r="D52" s="96"/>
      <c r="E52" s="96"/>
      <c r="F52" s="96"/>
      <c r="G52" s="96"/>
      <c r="H52" s="96"/>
      <c r="I52" s="96"/>
      <c r="J52" s="96"/>
      <c r="K52" s="96"/>
      <c r="L52" s="96"/>
      <c r="M52" s="73"/>
      <c r="N52" s="96"/>
      <c r="O52" s="96"/>
      <c r="P52" s="96"/>
      <c r="Q52" s="73"/>
      <c r="R52" s="96"/>
      <c r="S52" s="96"/>
      <c r="T52" s="96"/>
      <c r="U52" s="73"/>
      <c r="V52" s="96"/>
      <c r="W52" s="96"/>
      <c r="X52" s="96"/>
      <c r="Y52" s="73"/>
      <c r="Z52" s="96"/>
      <c r="AA52" s="96"/>
      <c r="AB52" s="96"/>
      <c r="AC52" s="73"/>
      <c r="AD52" s="96"/>
      <c r="AE52" s="96"/>
      <c r="AF52" s="96"/>
      <c r="AG52" s="73"/>
      <c r="AH52" s="73"/>
      <c r="AI52" s="73"/>
      <c r="AJ52" s="73"/>
      <c r="AK52" s="73"/>
      <c r="AL52" s="73"/>
    </row>
    <row r="53" spans="1:38" s="71" customFormat="1" ht="12.75">
      <c r="A53" s="73"/>
      <c r="B53" s="73"/>
      <c r="C53" s="115"/>
      <c r="D53" s="96"/>
      <c r="E53" s="96"/>
      <c r="F53" s="96"/>
      <c r="G53" s="96"/>
      <c r="H53" s="96"/>
      <c r="I53" s="96"/>
      <c r="J53" s="96"/>
      <c r="K53" s="96"/>
      <c r="L53" s="96"/>
      <c r="M53" s="73"/>
      <c r="N53" s="96"/>
      <c r="O53" s="96"/>
      <c r="P53" s="96"/>
      <c r="Q53" s="73"/>
      <c r="R53" s="96"/>
      <c r="S53" s="96"/>
      <c r="T53" s="96"/>
      <c r="U53" s="73"/>
      <c r="V53" s="96"/>
      <c r="W53" s="96"/>
      <c r="X53" s="96"/>
      <c r="Y53" s="73"/>
      <c r="Z53" s="96"/>
      <c r="AA53" s="96"/>
      <c r="AB53" s="96"/>
      <c r="AC53" s="73"/>
      <c r="AD53" s="96"/>
      <c r="AE53" s="96"/>
      <c r="AF53" s="96"/>
      <c r="AG53" s="73"/>
      <c r="AH53" s="73"/>
      <c r="AI53" s="73"/>
      <c r="AJ53" s="73"/>
      <c r="AK53" s="73"/>
      <c r="AL53" s="73"/>
    </row>
    <row r="54" spans="1:38" s="71" customFormat="1" ht="12.75">
      <c r="A54" s="73"/>
      <c r="B54" s="73"/>
      <c r="C54" s="115"/>
      <c r="D54" s="96"/>
      <c r="E54" s="96"/>
      <c r="F54" s="96"/>
      <c r="G54" s="96"/>
      <c r="H54" s="96"/>
      <c r="I54" s="96"/>
      <c r="J54" s="96"/>
      <c r="K54" s="96"/>
      <c r="L54" s="96"/>
      <c r="M54" s="73"/>
      <c r="N54" s="96"/>
      <c r="O54" s="96"/>
      <c r="P54" s="96"/>
      <c r="Q54" s="73"/>
      <c r="R54" s="96"/>
      <c r="S54" s="96"/>
      <c r="T54" s="96"/>
      <c r="U54" s="73"/>
      <c r="V54" s="96"/>
      <c r="W54" s="96"/>
      <c r="X54" s="96"/>
      <c r="Y54" s="73"/>
      <c r="Z54" s="96"/>
      <c r="AA54" s="96"/>
      <c r="AB54" s="96"/>
      <c r="AC54" s="73"/>
      <c r="AD54" s="96"/>
      <c r="AE54" s="96"/>
      <c r="AF54" s="96"/>
      <c r="AG54" s="73"/>
      <c r="AH54" s="73"/>
      <c r="AI54" s="73"/>
      <c r="AJ54" s="73"/>
      <c r="AK54" s="73"/>
      <c r="AL54" s="73"/>
    </row>
    <row r="55" spans="1:38" s="71" customFormat="1" ht="12.75">
      <c r="A55" s="73"/>
      <c r="B55" s="73"/>
      <c r="C55" s="115"/>
      <c r="D55" s="96"/>
      <c r="E55" s="96"/>
      <c r="F55" s="96"/>
      <c r="G55" s="96"/>
      <c r="H55" s="96"/>
      <c r="I55" s="96"/>
      <c r="J55" s="96"/>
      <c r="K55" s="96"/>
      <c r="L55" s="96"/>
      <c r="M55" s="73"/>
      <c r="N55" s="96"/>
      <c r="O55" s="96"/>
      <c r="P55" s="96"/>
      <c r="Q55" s="73"/>
      <c r="R55" s="96"/>
      <c r="S55" s="96"/>
      <c r="T55" s="96"/>
      <c r="U55" s="73"/>
      <c r="V55" s="96"/>
      <c r="W55" s="96"/>
      <c r="X55" s="96"/>
      <c r="Y55" s="73"/>
      <c r="Z55" s="96"/>
      <c r="AA55" s="96"/>
      <c r="AB55" s="96"/>
      <c r="AC55" s="73"/>
      <c r="AD55" s="96"/>
      <c r="AE55" s="96"/>
      <c r="AF55" s="96"/>
      <c r="AG55" s="73"/>
      <c r="AH55" s="73"/>
      <c r="AI55" s="73"/>
      <c r="AJ55" s="73"/>
      <c r="AK55" s="73"/>
      <c r="AL55" s="73"/>
    </row>
    <row r="56" spans="1:38" s="71" customFormat="1" ht="12.75">
      <c r="A56" s="73"/>
      <c r="B56" s="73"/>
      <c r="C56" s="115"/>
      <c r="D56" s="96"/>
      <c r="E56" s="96"/>
      <c r="F56" s="96"/>
      <c r="G56" s="96"/>
      <c r="H56" s="96"/>
      <c r="I56" s="96"/>
      <c r="J56" s="96"/>
      <c r="K56" s="96"/>
      <c r="L56" s="96"/>
      <c r="M56" s="73"/>
      <c r="N56" s="96"/>
      <c r="O56" s="96"/>
      <c r="P56" s="96"/>
      <c r="Q56" s="73"/>
      <c r="R56" s="96"/>
      <c r="S56" s="96"/>
      <c r="T56" s="96"/>
      <c r="U56" s="73"/>
      <c r="V56" s="96"/>
      <c r="W56" s="96"/>
      <c r="X56" s="96"/>
      <c r="Y56" s="73"/>
      <c r="Z56" s="96"/>
      <c r="AA56" s="96"/>
      <c r="AB56" s="96"/>
      <c r="AC56" s="73"/>
      <c r="AD56" s="96"/>
      <c r="AE56" s="96"/>
      <c r="AF56" s="96"/>
      <c r="AG56" s="73"/>
      <c r="AH56" s="73"/>
      <c r="AI56" s="73"/>
      <c r="AJ56" s="73"/>
      <c r="AK56" s="73"/>
      <c r="AL56" s="73"/>
    </row>
    <row r="57" spans="1:38" s="71" customFormat="1" ht="12.75">
      <c r="A57" s="73"/>
      <c r="B57" s="73"/>
      <c r="C57" s="115"/>
      <c r="D57" s="96"/>
      <c r="E57" s="96"/>
      <c r="F57" s="96"/>
      <c r="G57" s="96"/>
      <c r="H57" s="96"/>
      <c r="I57" s="96"/>
      <c r="J57" s="96"/>
      <c r="K57" s="96"/>
      <c r="L57" s="96"/>
      <c r="M57" s="73"/>
      <c r="N57" s="96"/>
      <c r="O57" s="96"/>
      <c r="P57" s="96"/>
      <c r="Q57" s="73"/>
      <c r="R57" s="96"/>
      <c r="S57" s="96"/>
      <c r="T57" s="96"/>
      <c r="U57" s="73"/>
      <c r="V57" s="96"/>
      <c r="W57" s="96"/>
      <c r="X57" s="96"/>
      <c r="Y57" s="73"/>
      <c r="Z57" s="96"/>
      <c r="AA57" s="96"/>
      <c r="AB57" s="96"/>
      <c r="AC57" s="73"/>
      <c r="AD57" s="96"/>
      <c r="AE57" s="96"/>
      <c r="AF57" s="96"/>
      <c r="AG57" s="73"/>
      <c r="AH57" s="73"/>
      <c r="AI57" s="73"/>
      <c r="AJ57" s="73"/>
      <c r="AK57" s="73"/>
      <c r="AL57" s="73"/>
    </row>
    <row r="58" spans="1:38" s="71" customFormat="1" ht="12.75">
      <c r="A58" s="73"/>
      <c r="B58" s="73"/>
      <c r="C58" s="115"/>
      <c r="D58" s="96"/>
      <c r="E58" s="96"/>
      <c r="F58" s="96"/>
      <c r="G58" s="96"/>
      <c r="H58" s="96"/>
      <c r="I58" s="96"/>
      <c r="J58" s="96"/>
      <c r="K58" s="96"/>
      <c r="L58" s="96"/>
      <c r="M58" s="73"/>
      <c r="N58" s="96"/>
      <c r="O58" s="96"/>
      <c r="P58" s="96"/>
      <c r="Q58" s="73"/>
      <c r="R58" s="96"/>
      <c r="S58" s="96"/>
      <c r="T58" s="96"/>
      <c r="U58" s="73"/>
      <c r="V58" s="96"/>
      <c r="W58" s="96"/>
      <c r="X58" s="96"/>
      <c r="Y58" s="73"/>
      <c r="Z58" s="96"/>
      <c r="AA58" s="96"/>
      <c r="AB58" s="96"/>
      <c r="AC58" s="73"/>
      <c r="AD58" s="96"/>
      <c r="AE58" s="96"/>
      <c r="AF58" s="96"/>
      <c r="AG58" s="73"/>
      <c r="AH58" s="73"/>
      <c r="AI58" s="73"/>
      <c r="AJ58" s="73"/>
      <c r="AK58" s="73"/>
      <c r="AL58" s="73"/>
    </row>
    <row r="59" spans="1:38" s="71" customFormat="1" ht="12.75">
      <c r="A59" s="73"/>
      <c r="B59" s="73"/>
      <c r="C59" s="115"/>
      <c r="D59" s="96"/>
      <c r="E59" s="96"/>
      <c r="F59" s="96"/>
      <c r="G59" s="96"/>
      <c r="H59" s="96"/>
      <c r="I59" s="96"/>
      <c r="J59" s="96"/>
      <c r="K59" s="96"/>
      <c r="L59" s="96"/>
      <c r="M59" s="73"/>
      <c r="N59" s="96"/>
      <c r="O59" s="96"/>
      <c r="P59" s="96"/>
      <c r="Q59" s="73"/>
      <c r="R59" s="96"/>
      <c r="S59" s="96"/>
      <c r="T59" s="96"/>
      <c r="U59" s="73"/>
      <c r="V59" s="96"/>
      <c r="W59" s="96"/>
      <c r="X59" s="96"/>
      <c r="Y59" s="73"/>
      <c r="Z59" s="96"/>
      <c r="AA59" s="96"/>
      <c r="AB59" s="96"/>
      <c r="AC59" s="73"/>
      <c r="AD59" s="96"/>
      <c r="AE59" s="96"/>
      <c r="AF59" s="96"/>
      <c r="AG59" s="73"/>
      <c r="AH59" s="73"/>
      <c r="AI59" s="73"/>
      <c r="AJ59" s="73"/>
      <c r="AK59" s="73"/>
      <c r="AL59" s="73"/>
    </row>
    <row r="60" spans="1:38" s="71" customFormat="1" ht="12.75">
      <c r="A60" s="73"/>
      <c r="B60" s="73"/>
      <c r="C60" s="115"/>
      <c r="D60" s="96"/>
      <c r="E60" s="96"/>
      <c r="F60" s="96"/>
      <c r="G60" s="96"/>
      <c r="H60" s="96"/>
      <c r="I60" s="96"/>
      <c r="J60" s="96"/>
      <c r="K60" s="96"/>
      <c r="L60" s="96"/>
      <c r="M60" s="73"/>
      <c r="N60" s="96"/>
      <c r="O60" s="96"/>
      <c r="P60" s="96"/>
      <c r="Q60" s="73"/>
      <c r="R60" s="96"/>
      <c r="S60" s="96"/>
      <c r="T60" s="96"/>
      <c r="U60" s="73"/>
      <c r="V60" s="96"/>
      <c r="W60" s="96"/>
      <c r="X60" s="96"/>
      <c r="Y60" s="73"/>
      <c r="Z60" s="96"/>
      <c r="AA60" s="96"/>
      <c r="AB60" s="96"/>
      <c r="AC60" s="73"/>
      <c r="AD60" s="96"/>
      <c r="AE60" s="96"/>
      <c r="AF60" s="96"/>
      <c r="AG60" s="73"/>
      <c r="AH60" s="73"/>
      <c r="AI60" s="73"/>
      <c r="AJ60" s="73"/>
      <c r="AK60" s="73"/>
      <c r="AL60" s="73"/>
    </row>
    <row r="61" spans="1:38" s="71" customFormat="1" ht="12.75">
      <c r="A61" s="73"/>
      <c r="B61" s="73"/>
      <c r="C61" s="115"/>
      <c r="D61" s="96"/>
      <c r="E61" s="96"/>
      <c r="F61" s="96"/>
      <c r="G61" s="96"/>
      <c r="H61" s="96"/>
      <c r="I61" s="96"/>
      <c r="J61" s="96"/>
      <c r="K61" s="96"/>
      <c r="L61" s="96"/>
      <c r="M61" s="73"/>
      <c r="N61" s="96"/>
      <c r="O61" s="96"/>
      <c r="P61" s="96"/>
      <c r="Q61" s="73"/>
      <c r="R61" s="96"/>
      <c r="S61" s="96"/>
      <c r="T61" s="96"/>
      <c r="U61" s="73"/>
      <c r="V61" s="96"/>
      <c r="W61" s="96"/>
      <c r="X61" s="96"/>
      <c r="Y61" s="73"/>
      <c r="Z61" s="96"/>
      <c r="AA61" s="96"/>
      <c r="AB61" s="96"/>
      <c r="AC61" s="73"/>
      <c r="AD61" s="96"/>
      <c r="AE61" s="96"/>
      <c r="AF61" s="96"/>
      <c r="AG61" s="73"/>
      <c r="AH61" s="73"/>
      <c r="AI61" s="73"/>
      <c r="AJ61" s="73"/>
      <c r="AK61" s="73"/>
      <c r="AL61" s="73"/>
    </row>
    <row r="62" spans="1:38" s="71" customFormat="1" ht="12.75">
      <c r="A62" s="73"/>
      <c r="B62" s="73"/>
      <c r="C62" s="115"/>
      <c r="D62" s="96"/>
      <c r="E62" s="96"/>
      <c r="F62" s="96"/>
      <c r="G62" s="96"/>
      <c r="H62" s="96"/>
      <c r="I62" s="96"/>
      <c r="J62" s="96"/>
      <c r="K62" s="96"/>
      <c r="L62" s="96"/>
      <c r="M62" s="73"/>
      <c r="N62" s="96"/>
      <c r="O62" s="96"/>
      <c r="P62" s="96"/>
      <c r="Q62" s="73"/>
      <c r="R62" s="96"/>
      <c r="S62" s="96"/>
      <c r="T62" s="96"/>
      <c r="U62" s="73"/>
      <c r="V62" s="96"/>
      <c r="W62" s="96"/>
      <c r="X62" s="96"/>
      <c r="Y62" s="73"/>
      <c r="Z62" s="96"/>
      <c r="AA62" s="96"/>
      <c r="AB62" s="96"/>
      <c r="AC62" s="73"/>
      <c r="AD62" s="96"/>
      <c r="AE62" s="96"/>
      <c r="AF62" s="96"/>
      <c r="AG62" s="73"/>
      <c r="AH62" s="73"/>
      <c r="AI62" s="73"/>
      <c r="AJ62" s="73"/>
      <c r="AK62" s="73"/>
      <c r="AL62" s="73"/>
    </row>
    <row r="63" spans="1:38" s="71" customFormat="1" ht="12.75">
      <c r="A63" s="73"/>
      <c r="B63" s="73"/>
      <c r="C63" s="115"/>
      <c r="D63" s="96"/>
      <c r="E63" s="96"/>
      <c r="F63" s="96"/>
      <c r="G63" s="96"/>
      <c r="H63" s="96"/>
      <c r="I63" s="96"/>
      <c r="J63" s="96"/>
      <c r="K63" s="96"/>
      <c r="L63" s="96"/>
      <c r="M63" s="73"/>
      <c r="N63" s="96"/>
      <c r="O63" s="96"/>
      <c r="P63" s="96"/>
      <c r="Q63" s="73"/>
      <c r="R63" s="96"/>
      <c r="S63" s="96"/>
      <c r="T63" s="96"/>
      <c r="U63" s="73"/>
      <c r="V63" s="96"/>
      <c r="W63" s="96"/>
      <c r="X63" s="96"/>
      <c r="Y63" s="73"/>
      <c r="Z63" s="96"/>
      <c r="AA63" s="96"/>
      <c r="AB63" s="96"/>
      <c r="AC63" s="73"/>
      <c r="AD63" s="96"/>
      <c r="AE63" s="96"/>
      <c r="AF63" s="96"/>
      <c r="AG63" s="73"/>
      <c r="AH63" s="73"/>
      <c r="AI63" s="73"/>
      <c r="AJ63" s="73"/>
      <c r="AK63" s="73"/>
      <c r="AL63" s="73"/>
    </row>
    <row r="64" spans="1:38" s="71" customFormat="1" ht="12.75">
      <c r="A64" s="73"/>
      <c r="B64" s="73"/>
      <c r="C64" s="115"/>
      <c r="D64" s="96"/>
      <c r="E64" s="96"/>
      <c r="F64" s="96"/>
      <c r="G64" s="96"/>
      <c r="H64" s="96"/>
      <c r="I64" s="96"/>
      <c r="J64" s="96"/>
      <c r="K64" s="96"/>
      <c r="L64" s="96"/>
      <c r="M64" s="73"/>
      <c r="N64" s="96"/>
      <c r="O64" s="96"/>
      <c r="P64" s="96"/>
      <c r="Q64" s="73"/>
      <c r="R64" s="96"/>
      <c r="S64" s="96"/>
      <c r="T64" s="96"/>
      <c r="U64" s="73"/>
      <c r="V64" s="96"/>
      <c r="W64" s="96"/>
      <c r="X64" s="96"/>
      <c r="Y64" s="73"/>
      <c r="Z64" s="96"/>
      <c r="AA64" s="96"/>
      <c r="AB64" s="96"/>
      <c r="AC64" s="73"/>
      <c r="AD64" s="96"/>
      <c r="AE64" s="96"/>
      <c r="AF64" s="96"/>
      <c r="AG64" s="73"/>
      <c r="AH64" s="73"/>
      <c r="AI64" s="73"/>
      <c r="AJ64" s="73"/>
      <c r="AK64" s="73"/>
      <c r="AL64" s="73"/>
    </row>
    <row r="65" spans="1:38" s="71" customFormat="1" ht="12.75">
      <c r="A65" s="73"/>
      <c r="B65" s="73"/>
      <c r="C65" s="115"/>
      <c r="D65" s="96"/>
      <c r="E65" s="96"/>
      <c r="F65" s="96"/>
      <c r="G65" s="96"/>
      <c r="H65" s="96"/>
      <c r="I65" s="96"/>
      <c r="J65" s="96"/>
      <c r="K65" s="96"/>
      <c r="L65" s="96"/>
      <c r="M65" s="73"/>
      <c r="N65" s="96"/>
      <c r="O65" s="96"/>
      <c r="P65" s="96"/>
      <c r="Q65" s="73"/>
      <c r="R65" s="96"/>
      <c r="S65" s="96"/>
      <c r="T65" s="96"/>
      <c r="U65" s="73"/>
      <c r="V65" s="96"/>
      <c r="W65" s="96"/>
      <c r="X65" s="96"/>
      <c r="Y65" s="73"/>
      <c r="Z65" s="96"/>
      <c r="AA65" s="96"/>
      <c r="AB65" s="96"/>
      <c r="AC65" s="73"/>
      <c r="AD65" s="96"/>
      <c r="AE65" s="96"/>
      <c r="AF65" s="96"/>
      <c r="AG65" s="73"/>
      <c r="AH65" s="73"/>
      <c r="AI65" s="73"/>
      <c r="AJ65" s="73"/>
      <c r="AK65" s="73"/>
      <c r="AL65" s="73"/>
    </row>
    <row r="66" spans="1:38" s="71" customFormat="1" ht="12.75">
      <c r="A66" s="73"/>
      <c r="B66" s="73"/>
      <c r="C66" s="115"/>
      <c r="D66" s="96"/>
      <c r="E66" s="96"/>
      <c r="F66" s="96"/>
      <c r="G66" s="96"/>
      <c r="H66" s="96"/>
      <c r="I66" s="96"/>
      <c r="J66" s="96"/>
      <c r="K66" s="96"/>
      <c r="L66" s="96"/>
      <c r="M66" s="73"/>
      <c r="N66" s="96"/>
      <c r="O66" s="96"/>
      <c r="P66" s="96"/>
      <c r="Q66" s="73"/>
      <c r="R66" s="96"/>
      <c r="S66" s="96"/>
      <c r="T66" s="96"/>
      <c r="U66" s="73"/>
      <c r="V66" s="96"/>
      <c r="W66" s="96"/>
      <c r="X66" s="96"/>
      <c r="Y66" s="73"/>
      <c r="Z66" s="96"/>
      <c r="AA66" s="96"/>
      <c r="AB66" s="96"/>
      <c r="AC66" s="73"/>
      <c r="AD66" s="96"/>
      <c r="AE66" s="96"/>
      <c r="AF66" s="96"/>
      <c r="AG66" s="73"/>
      <c r="AH66" s="73"/>
      <c r="AI66" s="73"/>
      <c r="AJ66" s="73"/>
      <c r="AK66" s="73"/>
      <c r="AL66" s="73"/>
    </row>
    <row r="67" spans="1:38" s="71" customFormat="1" ht="12.75">
      <c r="A67" s="73"/>
      <c r="B67" s="73"/>
      <c r="C67" s="115"/>
      <c r="D67" s="96"/>
      <c r="E67" s="96"/>
      <c r="F67" s="96"/>
      <c r="G67" s="96"/>
      <c r="H67" s="96"/>
      <c r="I67" s="96"/>
      <c r="J67" s="96"/>
      <c r="K67" s="96"/>
      <c r="L67" s="96"/>
      <c r="M67" s="73"/>
      <c r="N67" s="96"/>
      <c r="O67" s="96"/>
      <c r="P67" s="96"/>
      <c r="Q67" s="73"/>
      <c r="R67" s="96"/>
      <c r="S67" s="96"/>
      <c r="T67" s="96"/>
      <c r="U67" s="73"/>
      <c r="V67" s="96"/>
      <c r="W67" s="96"/>
      <c r="X67" s="96"/>
      <c r="Y67" s="73"/>
      <c r="Z67" s="96"/>
      <c r="AA67" s="96"/>
      <c r="AB67" s="96"/>
      <c r="AC67" s="73"/>
      <c r="AD67" s="96"/>
      <c r="AE67" s="96"/>
      <c r="AF67" s="96"/>
      <c r="AG67" s="73"/>
      <c r="AH67" s="73"/>
      <c r="AI67" s="73"/>
      <c r="AJ67" s="73"/>
      <c r="AK67" s="73"/>
      <c r="AL67" s="73"/>
    </row>
    <row r="68" spans="1:38" s="71" customFormat="1" ht="12.75">
      <c r="A68" s="73"/>
      <c r="B68" s="73"/>
      <c r="C68" s="115"/>
      <c r="D68" s="96"/>
      <c r="E68" s="96"/>
      <c r="F68" s="96"/>
      <c r="G68" s="96"/>
      <c r="H68" s="96"/>
      <c r="I68" s="96"/>
      <c r="J68" s="96"/>
      <c r="K68" s="96"/>
      <c r="L68" s="96"/>
      <c r="M68" s="73"/>
      <c r="N68" s="96"/>
      <c r="O68" s="96"/>
      <c r="P68" s="96"/>
      <c r="Q68" s="73"/>
      <c r="R68" s="96"/>
      <c r="S68" s="96"/>
      <c r="T68" s="96"/>
      <c r="U68" s="73"/>
      <c r="V68" s="96"/>
      <c r="W68" s="96"/>
      <c r="X68" s="96"/>
      <c r="Y68" s="73"/>
      <c r="Z68" s="96"/>
      <c r="AA68" s="96"/>
      <c r="AB68" s="96"/>
      <c r="AC68" s="73"/>
      <c r="AD68" s="96"/>
      <c r="AE68" s="96"/>
      <c r="AF68" s="96"/>
      <c r="AG68" s="73"/>
      <c r="AH68" s="73"/>
      <c r="AI68" s="73"/>
      <c r="AJ68" s="73"/>
      <c r="AK68" s="73"/>
      <c r="AL68" s="73"/>
    </row>
    <row r="69" spans="1:38" s="71" customFormat="1" ht="12.75">
      <c r="A69" s="73"/>
      <c r="B69" s="73"/>
      <c r="C69" s="115"/>
      <c r="D69" s="96"/>
      <c r="E69" s="96"/>
      <c r="F69" s="96"/>
      <c r="G69" s="96"/>
      <c r="H69" s="96"/>
      <c r="I69" s="96"/>
      <c r="J69" s="96"/>
      <c r="K69" s="96"/>
      <c r="L69" s="96"/>
      <c r="M69" s="73"/>
      <c r="N69" s="96"/>
      <c r="O69" s="96"/>
      <c r="P69" s="96"/>
      <c r="Q69" s="73"/>
      <c r="R69" s="96"/>
      <c r="S69" s="96"/>
      <c r="T69" s="96"/>
      <c r="U69" s="73"/>
      <c r="V69" s="96"/>
      <c r="W69" s="96"/>
      <c r="X69" s="96"/>
      <c r="Y69" s="73"/>
      <c r="Z69" s="96"/>
      <c r="AA69" s="96"/>
      <c r="AB69" s="96"/>
      <c r="AC69" s="73"/>
      <c r="AD69" s="96"/>
      <c r="AE69" s="96"/>
      <c r="AF69" s="96"/>
      <c r="AG69" s="73"/>
      <c r="AH69" s="73"/>
      <c r="AI69" s="73"/>
      <c r="AJ69" s="73"/>
      <c r="AK69" s="73"/>
      <c r="AL69" s="73"/>
    </row>
    <row r="70" spans="1:38" s="71" customFormat="1" ht="12.75">
      <c r="A70" s="73"/>
      <c r="B70" s="73"/>
      <c r="C70" s="115"/>
      <c r="D70" s="96"/>
      <c r="E70" s="96"/>
      <c r="F70" s="96"/>
      <c r="G70" s="96"/>
      <c r="H70" s="96"/>
      <c r="I70" s="96"/>
      <c r="J70" s="96"/>
      <c r="K70" s="96"/>
      <c r="L70" s="96"/>
      <c r="M70" s="73"/>
      <c r="N70" s="96"/>
      <c r="O70" s="96"/>
      <c r="P70" s="96"/>
      <c r="Q70" s="73"/>
      <c r="R70" s="96"/>
      <c r="S70" s="96"/>
      <c r="T70" s="96"/>
      <c r="U70" s="73"/>
      <c r="V70" s="96"/>
      <c r="W70" s="96"/>
      <c r="X70" s="96"/>
      <c r="Y70" s="73"/>
      <c r="Z70" s="96"/>
      <c r="AA70" s="96"/>
      <c r="AB70" s="96"/>
      <c r="AC70" s="73"/>
      <c r="AD70" s="96"/>
      <c r="AE70" s="96"/>
      <c r="AF70" s="96"/>
      <c r="AG70" s="73"/>
      <c r="AH70" s="73"/>
      <c r="AI70" s="73"/>
      <c r="AJ70" s="73"/>
      <c r="AK70" s="73"/>
      <c r="AL70" s="73"/>
    </row>
    <row r="71" spans="1:38" s="71" customFormat="1" ht="12.75">
      <c r="A71" s="73"/>
      <c r="B71" s="73"/>
      <c r="C71" s="115"/>
      <c r="D71" s="96"/>
      <c r="E71" s="96"/>
      <c r="F71" s="96"/>
      <c r="G71" s="96"/>
      <c r="H71" s="96"/>
      <c r="I71" s="96"/>
      <c r="J71" s="96"/>
      <c r="K71" s="96"/>
      <c r="L71" s="96"/>
      <c r="M71" s="73"/>
      <c r="N71" s="96"/>
      <c r="O71" s="96"/>
      <c r="P71" s="96"/>
      <c r="Q71" s="73"/>
      <c r="R71" s="96"/>
      <c r="S71" s="96"/>
      <c r="T71" s="96"/>
      <c r="U71" s="73"/>
      <c r="V71" s="96"/>
      <c r="W71" s="96"/>
      <c r="X71" s="96"/>
      <c r="Y71" s="73"/>
      <c r="Z71" s="96"/>
      <c r="AA71" s="96"/>
      <c r="AB71" s="96"/>
      <c r="AC71" s="73"/>
      <c r="AD71" s="96"/>
      <c r="AE71" s="96"/>
      <c r="AF71" s="96"/>
      <c r="AG71" s="73"/>
      <c r="AH71" s="73"/>
      <c r="AI71" s="73"/>
      <c r="AJ71" s="73"/>
      <c r="AK71" s="73"/>
      <c r="AL71" s="73"/>
    </row>
    <row r="72" spans="1:38" s="71" customFormat="1" ht="12.75">
      <c r="A72" s="73"/>
      <c r="B72" s="73"/>
      <c r="C72" s="115"/>
      <c r="D72" s="96"/>
      <c r="E72" s="96"/>
      <c r="F72" s="96"/>
      <c r="G72" s="96"/>
      <c r="H72" s="96"/>
      <c r="I72" s="96"/>
      <c r="J72" s="96"/>
      <c r="K72" s="96"/>
      <c r="L72" s="96"/>
      <c r="M72" s="73"/>
      <c r="N72" s="96"/>
      <c r="O72" s="96"/>
      <c r="P72" s="96"/>
      <c r="Q72" s="73"/>
      <c r="R72" s="96"/>
      <c r="S72" s="96"/>
      <c r="T72" s="96"/>
      <c r="U72" s="73"/>
      <c r="V72" s="96"/>
      <c r="W72" s="96"/>
      <c r="X72" s="96"/>
      <c r="Y72" s="73"/>
      <c r="Z72" s="96"/>
      <c r="AA72" s="96"/>
      <c r="AB72" s="96"/>
      <c r="AC72" s="73"/>
      <c r="AD72" s="96"/>
      <c r="AE72" s="96"/>
      <c r="AF72" s="96"/>
      <c r="AG72" s="73"/>
      <c r="AH72" s="73"/>
      <c r="AI72" s="73"/>
      <c r="AJ72" s="73"/>
      <c r="AK72" s="73"/>
      <c r="AL72" s="73"/>
    </row>
    <row r="73" spans="1:38" s="71" customFormat="1" ht="12.75">
      <c r="A73" s="73"/>
      <c r="B73" s="73"/>
      <c r="C73" s="115"/>
      <c r="D73" s="96"/>
      <c r="E73" s="96"/>
      <c r="F73" s="96"/>
      <c r="G73" s="96"/>
      <c r="H73" s="96"/>
      <c r="I73" s="96"/>
      <c r="J73" s="96"/>
      <c r="K73" s="96"/>
      <c r="L73" s="96"/>
      <c r="M73" s="73"/>
      <c r="N73" s="96"/>
      <c r="O73" s="96"/>
      <c r="P73" s="96"/>
      <c r="Q73" s="73"/>
      <c r="R73" s="96"/>
      <c r="S73" s="96"/>
      <c r="T73" s="96"/>
      <c r="U73" s="73"/>
      <c r="V73" s="96"/>
      <c r="W73" s="96"/>
      <c r="X73" s="96"/>
      <c r="Y73" s="73"/>
      <c r="Z73" s="96"/>
      <c r="AA73" s="96"/>
      <c r="AB73" s="96"/>
      <c r="AC73" s="73"/>
      <c r="AD73" s="96"/>
      <c r="AE73" s="96"/>
      <c r="AF73" s="96"/>
      <c r="AG73" s="73"/>
      <c r="AH73" s="73"/>
      <c r="AI73" s="73"/>
      <c r="AJ73" s="73"/>
      <c r="AK73" s="73"/>
      <c r="AL73" s="73"/>
    </row>
    <row r="74" spans="1:38" s="71" customFormat="1" ht="12.75">
      <c r="A74" s="73"/>
      <c r="B74" s="73"/>
      <c r="C74" s="115"/>
      <c r="D74" s="96"/>
      <c r="E74" s="96"/>
      <c r="F74" s="96"/>
      <c r="G74" s="96"/>
      <c r="H74" s="96"/>
      <c r="I74" s="96"/>
      <c r="J74" s="96"/>
      <c r="K74" s="96"/>
      <c r="L74" s="96"/>
      <c r="M74" s="73"/>
      <c r="N74" s="96"/>
      <c r="O74" s="96"/>
      <c r="P74" s="96"/>
      <c r="Q74" s="73"/>
      <c r="R74" s="96"/>
      <c r="S74" s="96"/>
      <c r="T74" s="96"/>
      <c r="U74" s="73"/>
      <c r="V74" s="96"/>
      <c r="W74" s="96"/>
      <c r="X74" s="96"/>
      <c r="Y74" s="73"/>
      <c r="Z74" s="96"/>
      <c r="AA74" s="96"/>
      <c r="AB74" s="96"/>
      <c r="AC74" s="73"/>
      <c r="AD74" s="96"/>
      <c r="AE74" s="96"/>
      <c r="AF74" s="96"/>
      <c r="AG74" s="73"/>
      <c r="AH74" s="73"/>
      <c r="AI74" s="73"/>
      <c r="AJ74" s="73"/>
      <c r="AK74" s="73"/>
      <c r="AL74" s="73"/>
    </row>
    <row r="75" spans="1:38" s="71" customFormat="1" ht="12.75">
      <c r="A75" s="73"/>
      <c r="B75" s="73"/>
      <c r="C75" s="115"/>
      <c r="D75" s="96"/>
      <c r="E75" s="96"/>
      <c r="F75" s="96"/>
      <c r="G75" s="96"/>
      <c r="H75" s="96"/>
      <c r="I75" s="96"/>
      <c r="J75" s="96"/>
      <c r="K75" s="96"/>
      <c r="L75" s="96"/>
      <c r="M75" s="73"/>
      <c r="N75" s="96"/>
      <c r="O75" s="96"/>
      <c r="P75" s="96"/>
      <c r="Q75" s="73"/>
      <c r="R75" s="96"/>
      <c r="S75" s="96"/>
      <c r="T75" s="96"/>
      <c r="U75" s="73"/>
      <c r="V75" s="96"/>
      <c r="W75" s="96"/>
      <c r="X75" s="96"/>
      <c r="Y75" s="73"/>
      <c r="Z75" s="96"/>
      <c r="AA75" s="96"/>
      <c r="AB75" s="96"/>
      <c r="AC75" s="73"/>
      <c r="AD75" s="96"/>
      <c r="AE75" s="96"/>
      <c r="AF75" s="96"/>
      <c r="AG75" s="73"/>
      <c r="AH75" s="73"/>
      <c r="AI75" s="73"/>
      <c r="AJ75" s="73"/>
      <c r="AK75" s="73"/>
      <c r="AL75" s="73"/>
    </row>
    <row r="76" spans="1:38" s="71" customFormat="1" ht="12.75">
      <c r="A76" s="73"/>
      <c r="B76" s="73"/>
      <c r="C76" s="115"/>
      <c r="D76" s="96"/>
      <c r="E76" s="96"/>
      <c r="F76" s="96"/>
      <c r="G76" s="96"/>
      <c r="H76" s="96"/>
      <c r="I76" s="96"/>
      <c r="J76" s="96"/>
      <c r="K76" s="96"/>
      <c r="L76" s="96"/>
      <c r="M76" s="73"/>
      <c r="N76" s="96"/>
      <c r="O76" s="96"/>
      <c r="P76" s="96"/>
      <c r="Q76" s="73"/>
      <c r="R76" s="96"/>
      <c r="S76" s="96"/>
      <c r="T76" s="96"/>
      <c r="U76" s="73"/>
      <c r="V76" s="96"/>
      <c r="W76" s="96"/>
      <c r="X76" s="96"/>
      <c r="Y76" s="73"/>
      <c r="Z76" s="96"/>
      <c r="AA76" s="96"/>
      <c r="AB76" s="96"/>
      <c r="AC76" s="73"/>
      <c r="AD76" s="96"/>
      <c r="AE76" s="96"/>
      <c r="AF76" s="96"/>
      <c r="AG76" s="73"/>
      <c r="AH76" s="73"/>
      <c r="AI76" s="73"/>
      <c r="AJ76" s="73"/>
      <c r="AK76" s="73"/>
      <c r="AL76" s="73"/>
    </row>
    <row r="77" spans="1:38" s="71" customFormat="1" ht="12.75">
      <c r="A77" s="73"/>
      <c r="B77" s="73"/>
      <c r="C77" s="115"/>
      <c r="D77" s="96"/>
      <c r="E77" s="96"/>
      <c r="F77" s="96"/>
      <c r="G77" s="96"/>
      <c r="H77" s="96"/>
      <c r="I77" s="96"/>
      <c r="J77" s="96"/>
      <c r="K77" s="96"/>
      <c r="L77" s="96"/>
      <c r="M77" s="73"/>
      <c r="N77" s="96"/>
      <c r="O77" s="96"/>
      <c r="P77" s="96"/>
      <c r="Q77" s="73"/>
      <c r="R77" s="96"/>
      <c r="S77" s="96"/>
      <c r="T77" s="96"/>
      <c r="U77" s="73"/>
      <c r="V77" s="96"/>
      <c r="W77" s="96"/>
      <c r="X77" s="96"/>
      <c r="Y77" s="73"/>
      <c r="Z77" s="96"/>
      <c r="AA77" s="96"/>
      <c r="AB77" s="96"/>
      <c r="AC77" s="73"/>
      <c r="AD77" s="96"/>
      <c r="AE77" s="96"/>
      <c r="AF77" s="96"/>
      <c r="AG77" s="73"/>
      <c r="AH77" s="73"/>
      <c r="AI77" s="73"/>
      <c r="AJ77" s="73"/>
      <c r="AK77" s="73"/>
      <c r="AL77" s="73"/>
    </row>
    <row r="78" spans="1:38" s="71" customFormat="1" ht="12.75">
      <c r="A78" s="73"/>
      <c r="B78" s="73"/>
      <c r="C78" s="115"/>
      <c r="D78" s="96"/>
      <c r="E78" s="96"/>
      <c r="F78" s="96"/>
      <c r="G78" s="96"/>
      <c r="H78" s="96"/>
      <c r="I78" s="96"/>
      <c r="J78" s="96"/>
      <c r="K78" s="96"/>
      <c r="L78" s="96"/>
      <c r="M78" s="73"/>
      <c r="N78" s="96"/>
      <c r="O78" s="96"/>
      <c r="P78" s="96"/>
      <c r="Q78" s="73"/>
      <c r="R78" s="96"/>
      <c r="S78" s="96"/>
      <c r="T78" s="96"/>
      <c r="U78" s="73"/>
      <c r="V78" s="96"/>
      <c r="W78" s="96"/>
      <c r="X78" s="96"/>
      <c r="Y78" s="73"/>
      <c r="Z78" s="96"/>
      <c r="AA78" s="96"/>
      <c r="AB78" s="96"/>
      <c r="AC78" s="73"/>
      <c r="AD78" s="96"/>
      <c r="AE78" s="96"/>
      <c r="AF78" s="96"/>
      <c r="AG78" s="73"/>
      <c r="AH78" s="73"/>
      <c r="AI78" s="73"/>
      <c r="AJ78" s="73"/>
      <c r="AK78" s="73"/>
      <c r="AL78" s="73"/>
    </row>
    <row r="79" spans="1:38" s="71" customFormat="1" ht="12.75">
      <c r="A79" s="73"/>
      <c r="B79" s="73"/>
      <c r="C79" s="115"/>
      <c r="D79" s="96"/>
      <c r="E79" s="96"/>
      <c r="F79" s="96"/>
      <c r="G79" s="96"/>
      <c r="H79" s="96"/>
      <c r="I79" s="96"/>
      <c r="J79" s="96"/>
      <c r="K79" s="96"/>
      <c r="L79" s="96"/>
      <c r="M79" s="73"/>
      <c r="N79" s="96"/>
      <c r="O79" s="96"/>
      <c r="P79" s="96"/>
      <c r="Q79" s="73"/>
      <c r="R79" s="96"/>
      <c r="S79" s="96"/>
      <c r="T79" s="96"/>
      <c r="U79" s="73"/>
      <c r="V79" s="96"/>
      <c r="W79" s="96"/>
      <c r="X79" s="96"/>
      <c r="Y79" s="73"/>
      <c r="Z79" s="96"/>
      <c r="AA79" s="96"/>
      <c r="AB79" s="96"/>
      <c r="AC79" s="73"/>
      <c r="AD79" s="96"/>
      <c r="AE79" s="96"/>
      <c r="AF79" s="96"/>
      <c r="AG79" s="73"/>
      <c r="AH79" s="73"/>
      <c r="AI79" s="73"/>
      <c r="AJ79" s="73"/>
      <c r="AK79" s="73"/>
      <c r="AL79" s="73"/>
    </row>
    <row r="80" spans="1:38" s="71" customFormat="1" ht="12.75">
      <c r="A80" s="73"/>
      <c r="B80" s="73"/>
      <c r="C80" s="115"/>
      <c r="D80" s="96"/>
      <c r="E80" s="96"/>
      <c r="F80" s="96"/>
      <c r="G80" s="96"/>
      <c r="H80" s="96"/>
      <c r="I80" s="96"/>
      <c r="J80" s="96"/>
      <c r="K80" s="96"/>
      <c r="L80" s="96"/>
      <c r="M80" s="73"/>
      <c r="N80" s="96"/>
      <c r="O80" s="96"/>
      <c r="P80" s="96"/>
      <c r="Q80" s="73"/>
      <c r="R80" s="96"/>
      <c r="S80" s="96"/>
      <c r="T80" s="96"/>
      <c r="U80" s="73"/>
      <c r="V80" s="96"/>
      <c r="W80" s="96"/>
      <c r="X80" s="96"/>
      <c r="Y80" s="73"/>
      <c r="Z80" s="96"/>
      <c r="AA80" s="96"/>
      <c r="AB80" s="96"/>
      <c r="AC80" s="73"/>
      <c r="AD80" s="96"/>
      <c r="AE80" s="96"/>
      <c r="AF80" s="96"/>
      <c r="AG80" s="73"/>
      <c r="AH80" s="73"/>
      <c r="AI80" s="73"/>
      <c r="AJ80" s="73"/>
      <c r="AK80" s="73"/>
      <c r="AL80" s="73"/>
    </row>
    <row r="81" spans="1:38" s="71" customFormat="1" ht="12.75">
      <c r="A81" s="73"/>
      <c r="B81" s="73"/>
      <c r="C81" s="115"/>
      <c r="D81" s="96"/>
      <c r="E81" s="96"/>
      <c r="F81" s="96"/>
      <c r="G81" s="96"/>
      <c r="H81" s="96"/>
      <c r="I81" s="96"/>
      <c r="J81" s="96"/>
      <c r="K81" s="96"/>
      <c r="L81" s="96"/>
      <c r="M81" s="73"/>
      <c r="N81" s="96"/>
      <c r="O81" s="96"/>
      <c r="P81" s="96"/>
      <c r="Q81" s="73"/>
      <c r="R81" s="96"/>
      <c r="S81" s="96"/>
      <c r="T81" s="96"/>
      <c r="U81" s="73"/>
      <c r="V81" s="96"/>
      <c r="W81" s="96"/>
      <c r="X81" s="96"/>
      <c r="Y81" s="73"/>
      <c r="Z81" s="96"/>
      <c r="AA81" s="96"/>
      <c r="AB81" s="96"/>
      <c r="AC81" s="73"/>
      <c r="AD81" s="96"/>
      <c r="AE81" s="96"/>
      <c r="AF81" s="96"/>
      <c r="AG81" s="73"/>
      <c r="AH81" s="73"/>
      <c r="AI81" s="73"/>
      <c r="AJ81" s="73"/>
      <c r="AK81" s="73"/>
      <c r="AL81" s="73"/>
    </row>
    <row r="82" spans="1:38" s="71" customFormat="1" ht="12.75">
      <c r="A82" s="73"/>
      <c r="B82" s="73"/>
      <c r="C82" s="115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</row>
    <row r="83" spans="1:38" s="71" customFormat="1" ht="12.75">
      <c r="A83" s="73"/>
      <c r="B83" s="73"/>
      <c r="C83" s="115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</row>
    <row r="84" spans="1:38" s="71" customFormat="1" ht="12.75">
      <c r="A84" s="73"/>
      <c r="B84" s="73"/>
      <c r="C84" s="115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</row>
    <row r="85" s="71" customFormat="1" ht="12.75">
      <c r="C85" s="120"/>
    </row>
    <row r="86" s="71" customFormat="1" ht="12.75">
      <c r="C86" s="120"/>
    </row>
    <row r="87" s="71" customFormat="1" ht="12.75">
      <c r="C87" s="120"/>
    </row>
    <row r="88" s="71" customFormat="1" ht="12.75">
      <c r="C88" s="120"/>
    </row>
    <row r="89" s="71" customFormat="1" ht="12.75">
      <c r="C89" s="120"/>
    </row>
    <row r="90" s="71" customFormat="1" ht="12.75">
      <c r="C90" s="120"/>
    </row>
    <row r="91" s="71" customFormat="1" ht="12.75">
      <c r="C91" s="120"/>
    </row>
    <row r="92" s="71" customFormat="1" ht="12.75">
      <c r="C92" s="120"/>
    </row>
    <row r="93" s="71" customFormat="1" ht="12.75">
      <c r="C93" s="120"/>
    </row>
    <row r="94" s="71" customFormat="1" ht="12.75">
      <c r="C94" s="120"/>
    </row>
    <row r="95" s="71" customFormat="1" ht="12.75">
      <c r="C95" s="120"/>
    </row>
    <row r="96" s="71" customFormat="1" ht="12.75">
      <c r="C96" s="120"/>
    </row>
    <row r="97" s="71" customFormat="1" ht="12.75">
      <c r="C97" s="120"/>
    </row>
    <row r="98" s="71" customFormat="1" ht="12.75">
      <c r="C98" s="120"/>
    </row>
    <row r="99" s="71" customFormat="1" ht="12.75">
      <c r="C99" s="120"/>
    </row>
    <row r="100" s="71" customFormat="1" ht="12.75">
      <c r="C100" s="120"/>
    </row>
    <row r="101" s="71" customFormat="1" ht="12.75">
      <c r="C101" s="120"/>
    </row>
    <row r="102" s="71" customFormat="1" ht="12.75">
      <c r="C102" s="120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75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6" t="s">
        <v>33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57" t="s">
        <v>553</v>
      </c>
      <c r="C9" s="117" t="s">
        <v>554</v>
      </c>
      <c r="D9" s="74">
        <v>198038355</v>
      </c>
      <c r="E9" s="75">
        <v>92023600</v>
      </c>
      <c r="F9" s="76">
        <f>$D9+$E9</f>
        <v>290061955</v>
      </c>
      <c r="G9" s="74">
        <v>194505501</v>
      </c>
      <c r="H9" s="75">
        <v>97588439</v>
      </c>
      <c r="I9" s="77">
        <f>$G9+$H9</f>
        <v>292093940</v>
      </c>
      <c r="J9" s="74">
        <v>36993078</v>
      </c>
      <c r="K9" s="75">
        <v>9347172</v>
      </c>
      <c r="L9" s="75">
        <f>$J9+$K9</f>
        <v>46340250</v>
      </c>
      <c r="M9" s="39">
        <f>IF($F9=0,0,$L9/$F9)</f>
        <v>0.15975983475668154</v>
      </c>
      <c r="N9" s="102">
        <v>46536207</v>
      </c>
      <c r="O9" s="103">
        <v>19314489</v>
      </c>
      <c r="P9" s="104">
        <f>$N9+$O9</f>
        <v>65850696</v>
      </c>
      <c r="Q9" s="39">
        <f>IF($F9=0,0,$P9/$F9)</f>
        <v>0.22702286482210327</v>
      </c>
      <c r="R9" s="102">
        <v>42211536</v>
      </c>
      <c r="S9" s="104">
        <v>15747298</v>
      </c>
      <c r="T9" s="104">
        <f>$R9+$S9</f>
        <v>57958834</v>
      </c>
      <c r="U9" s="39">
        <f>IF($I9=0,0,$T9/$I9)</f>
        <v>0.19842532166192836</v>
      </c>
      <c r="V9" s="102">
        <v>47089908</v>
      </c>
      <c r="W9" s="104">
        <v>19778393</v>
      </c>
      <c r="X9" s="104">
        <f>$V9+$W9</f>
        <v>66868301</v>
      </c>
      <c r="Y9" s="39">
        <f>IF($I9=0,0,$X9/$I9)</f>
        <v>0.2289273820607165</v>
      </c>
      <c r="Z9" s="74">
        <f>$J9+$N9+$R9+$V9</f>
        <v>172830729</v>
      </c>
      <c r="AA9" s="75">
        <f>$K9+$O9+$S9+$W9</f>
        <v>64187352</v>
      </c>
      <c r="AB9" s="75">
        <f>$Z9+$AA9</f>
        <v>237018081</v>
      </c>
      <c r="AC9" s="39">
        <f>IF($I9=0,0,$AB9/$I9)</f>
        <v>0.8114447050835769</v>
      </c>
      <c r="AD9" s="74">
        <v>45500063</v>
      </c>
      <c r="AE9" s="75">
        <v>13493792</v>
      </c>
      <c r="AF9" s="75">
        <f>$AD9+$AE9</f>
        <v>58993855</v>
      </c>
      <c r="AG9" s="39">
        <f>IF($AJ9=0,0,$AK9/$AJ9)</f>
        <v>0.8067632867422152</v>
      </c>
      <c r="AH9" s="39">
        <f>IF($AF9=0,0,(($X9/$AF9)-1))</f>
        <v>0.133479088627112</v>
      </c>
      <c r="AI9" s="12">
        <v>241818551</v>
      </c>
      <c r="AJ9" s="12">
        <v>241818551</v>
      </c>
      <c r="AK9" s="12">
        <v>195090329</v>
      </c>
      <c r="AL9" s="12"/>
    </row>
    <row r="10" spans="1:38" s="13" customFormat="1" ht="12.75">
      <c r="A10" s="29" t="s">
        <v>97</v>
      </c>
      <c r="B10" s="57" t="s">
        <v>69</v>
      </c>
      <c r="C10" s="117" t="s">
        <v>70</v>
      </c>
      <c r="D10" s="74">
        <v>949715000</v>
      </c>
      <c r="E10" s="75">
        <v>284250000</v>
      </c>
      <c r="F10" s="77">
        <f aca="true" t="shared" si="0" ref="F10:F36">$D10+$E10</f>
        <v>1233965000</v>
      </c>
      <c r="G10" s="74">
        <v>949715000</v>
      </c>
      <c r="H10" s="75">
        <v>284250000</v>
      </c>
      <c r="I10" s="77">
        <f aca="true" t="shared" si="1" ref="I10:I36">$G10+$H10</f>
        <v>1233965000</v>
      </c>
      <c r="J10" s="74">
        <v>177846177</v>
      </c>
      <c r="K10" s="75">
        <v>19162328</v>
      </c>
      <c r="L10" s="75">
        <f aca="true" t="shared" si="2" ref="L10:L36">$J10+$K10</f>
        <v>197008505</v>
      </c>
      <c r="M10" s="39">
        <f aca="true" t="shared" si="3" ref="M10:M36">IF($F10=0,0,$L10/$F10)</f>
        <v>0.15965485649917138</v>
      </c>
      <c r="N10" s="102">
        <v>178615546</v>
      </c>
      <c r="O10" s="103">
        <v>68502312</v>
      </c>
      <c r="P10" s="104">
        <f aca="true" t="shared" si="4" ref="P10:P36">$N10+$O10</f>
        <v>247117858</v>
      </c>
      <c r="Q10" s="39">
        <f aca="true" t="shared" si="5" ref="Q10:Q36">IF($F10=0,0,$P10/$F10)</f>
        <v>0.20026326354475207</v>
      </c>
      <c r="R10" s="102">
        <v>208425588</v>
      </c>
      <c r="S10" s="104">
        <v>52620188</v>
      </c>
      <c r="T10" s="104">
        <f aca="true" t="shared" si="6" ref="T10:T36">$R10+$S10</f>
        <v>261045776</v>
      </c>
      <c r="U10" s="39">
        <f aca="true" t="shared" si="7" ref="U10:U36">IF($I10=0,0,$T10/$I10)</f>
        <v>0.2115503891925622</v>
      </c>
      <c r="V10" s="102">
        <v>177671286</v>
      </c>
      <c r="W10" s="104">
        <v>93559940</v>
      </c>
      <c r="X10" s="104">
        <f aca="true" t="shared" si="8" ref="X10:X36">$V10+$W10</f>
        <v>271231226</v>
      </c>
      <c r="Y10" s="39">
        <f aca="true" t="shared" si="9" ref="Y10:Y36">IF($I10=0,0,$X10/$I10)</f>
        <v>0.21980463465333294</v>
      </c>
      <c r="Z10" s="74">
        <f aca="true" t="shared" si="10" ref="Z10:Z36">$J10+$N10+$R10+$V10</f>
        <v>742558597</v>
      </c>
      <c r="AA10" s="75">
        <f aca="true" t="shared" si="11" ref="AA10:AA36">$K10+$O10+$S10+$W10</f>
        <v>233844768</v>
      </c>
      <c r="AB10" s="75">
        <f aca="true" t="shared" si="12" ref="AB10:AB36">$Z10+$AA10</f>
        <v>976403365</v>
      </c>
      <c r="AC10" s="39">
        <f aca="true" t="shared" si="13" ref="AC10:AC36">IF($I10=0,0,$AB10/$I10)</f>
        <v>0.7912731438898186</v>
      </c>
      <c r="AD10" s="74">
        <v>213592015</v>
      </c>
      <c r="AE10" s="75">
        <v>39452321</v>
      </c>
      <c r="AF10" s="75">
        <f aca="true" t="shared" si="14" ref="AF10:AF36">$AD10+$AE10</f>
        <v>253044336</v>
      </c>
      <c r="AG10" s="39">
        <f aca="true" t="shared" si="15" ref="AG10:AG36">IF($AJ10=0,0,$AK10/$AJ10)</f>
        <v>0.8552335637045837</v>
      </c>
      <c r="AH10" s="39">
        <f aca="true" t="shared" si="16" ref="AH10:AH36">IF($AF10=0,0,(($X10/$AF10)-1))</f>
        <v>0.07187234572205559</v>
      </c>
      <c r="AI10" s="12">
        <v>983587501</v>
      </c>
      <c r="AJ10" s="12">
        <v>882794184</v>
      </c>
      <c r="AK10" s="12">
        <v>754995216</v>
      </c>
      <c r="AL10" s="12"/>
    </row>
    <row r="11" spans="1:38" s="13" customFormat="1" ht="12.75">
      <c r="A11" s="29" t="s">
        <v>97</v>
      </c>
      <c r="B11" s="57" t="s">
        <v>83</v>
      </c>
      <c r="C11" s="117" t="s">
        <v>84</v>
      </c>
      <c r="D11" s="74">
        <v>2242662604</v>
      </c>
      <c r="E11" s="75">
        <v>496604923</v>
      </c>
      <c r="F11" s="76">
        <f t="shared" si="0"/>
        <v>2739267527</v>
      </c>
      <c r="G11" s="74">
        <v>2277491946</v>
      </c>
      <c r="H11" s="75">
        <v>528575710</v>
      </c>
      <c r="I11" s="77">
        <f t="shared" si="1"/>
        <v>2806067656</v>
      </c>
      <c r="J11" s="74">
        <v>472099112</v>
      </c>
      <c r="K11" s="75">
        <v>24592824</v>
      </c>
      <c r="L11" s="75">
        <f t="shared" si="2"/>
        <v>496691936</v>
      </c>
      <c r="M11" s="39">
        <f t="shared" si="3"/>
        <v>0.1813229015071663</v>
      </c>
      <c r="N11" s="102">
        <v>419014250</v>
      </c>
      <c r="O11" s="103">
        <v>61528439</v>
      </c>
      <c r="P11" s="104">
        <f t="shared" si="4"/>
        <v>480542689</v>
      </c>
      <c r="Q11" s="39">
        <f t="shared" si="5"/>
        <v>0.17542743973104458</v>
      </c>
      <c r="R11" s="102">
        <v>408052254</v>
      </c>
      <c r="S11" s="104">
        <v>47836669</v>
      </c>
      <c r="T11" s="104">
        <f t="shared" si="6"/>
        <v>455888923</v>
      </c>
      <c r="U11" s="39">
        <f t="shared" si="7"/>
        <v>0.1624654067143419</v>
      </c>
      <c r="V11" s="102">
        <v>379511592</v>
      </c>
      <c r="W11" s="104">
        <v>156679964</v>
      </c>
      <c r="X11" s="104">
        <f t="shared" si="8"/>
        <v>536191556</v>
      </c>
      <c r="Y11" s="39">
        <f t="shared" si="9"/>
        <v>0.1910829038114967</v>
      </c>
      <c r="Z11" s="74">
        <f t="shared" si="10"/>
        <v>1678677208</v>
      </c>
      <c r="AA11" s="75">
        <f t="shared" si="11"/>
        <v>290637896</v>
      </c>
      <c r="AB11" s="75">
        <f t="shared" si="12"/>
        <v>1969315104</v>
      </c>
      <c r="AC11" s="39">
        <f t="shared" si="13"/>
        <v>0.7018059952293609</v>
      </c>
      <c r="AD11" s="74">
        <v>586116929</v>
      </c>
      <c r="AE11" s="75">
        <v>69474438</v>
      </c>
      <c r="AF11" s="75">
        <f t="shared" si="14"/>
        <v>655591367</v>
      </c>
      <c r="AG11" s="39">
        <f t="shared" si="15"/>
        <v>0.9928881455224406</v>
      </c>
      <c r="AH11" s="39">
        <f t="shared" si="16"/>
        <v>-0.18212535583922662</v>
      </c>
      <c r="AI11" s="12">
        <v>2330919179</v>
      </c>
      <c r="AJ11" s="12">
        <v>2330919179</v>
      </c>
      <c r="AK11" s="12">
        <v>2314342021</v>
      </c>
      <c r="AL11" s="12"/>
    </row>
    <row r="12" spans="1:38" s="13" customFormat="1" ht="12.75">
      <c r="A12" s="29" t="s">
        <v>97</v>
      </c>
      <c r="B12" s="57" t="s">
        <v>555</v>
      </c>
      <c r="C12" s="117" t="s">
        <v>556</v>
      </c>
      <c r="D12" s="74">
        <v>94719282</v>
      </c>
      <c r="E12" s="75">
        <v>26998000</v>
      </c>
      <c r="F12" s="76">
        <f t="shared" si="0"/>
        <v>121717282</v>
      </c>
      <c r="G12" s="74">
        <v>101421674</v>
      </c>
      <c r="H12" s="75">
        <v>33491000</v>
      </c>
      <c r="I12" s="77">
        <f t="shared" si="1"/>
        <v>134912674</v>
      </c>
      <c r="J12" s="74">
        <v>26464412</v>
      </c>
      <c r="K12" s="75">
        <v>3799018</v>
      </c>
      <c r="L12" s="75">
        <f t="shared" si="2"/>
        <v>30263430</v>
      </c>
      <c r="M12" s="39">
        <f t="shared" si="3"/>
        <v>0.24863708343405172</v>
      </c>
      <c r="N12" s="102">
        <v>28608835</v>
      </c>
      <c r="O12" s="103">
        <v>2405020</v>
      </c>
      <c r="P12" s="104">
        <f t="shared" si="4"/>
        <v>31013855</v>
      </c>
      <c r="Q12" s="39">
        <f t="shared" si="5"/>
        <v>0.2548023952753069</v>
      </c>
      <c r="R12" s="102">
        <v>21993576</v>
      </c>
      <c r="S12" s="104">
        <v>3454913</v>
      </c>
      <c r="T12" s="104">
        <f t="shared" si="6"/>
        <v>25448489</v>
      </c>
      <c r="U12" s="39">
        <f t="shared" si="7"/>
        <v>0.18862934256273062</v>
      </c>
      <c r="V12" s="102">
        <v>19809329</v>
      </c>
      <c r="W12" s="104">
        <v>5362914</v>
      </c>
      <c r="X12" s="104">
        <f t="shared" si="8"/>
        <v>25172243</v>
      </c>
      <c r="Y12" s="39">
        <f t="shared" si="9"/>
        <v>0.18658175139275648</v>
      </c>
      <c r="Z12" s="74">
        <f t="shared" si="10"/>
        <v>96876152</v>
      </c>
      <c r="AA12" s="75">
        <f t="shared" si="11"/>
        <v>15021865</v>
      </c>
      <c r="AB12" s="75">
        <f t="shared" si="12"/>
        <v>111898017</v>
      </c>
      <c r="AC12" s="39">
        <f t="shared" si="13"/>
        <v>0.8294107119987852</v>
      </c>
      <c r="AD12" s="74">
        <v>21074212</v>
      </c>
      <c r="AE12" s="75">
        <v>9674156</v>
      </c>
      <c r="AF12" s="75">
        <f t="shared" si="14"/>
        <v>30748368</v>
      </c>
      <c r="AG12" s="39">
        <f t="shared" si="15"/>
        <v>0.8713459096908482</v>
      </c>
      <c r="AH12" s="39">
        <f t="shared" si="16"/>
        <v>-0.181347023035499</v>
      </c>
      <c r="AI12" s="12">
        <v>101453182</v>
      </c>
      <c r="AJ12" s="12">
        <v>109991466</v>
      </c>
      <c r="AK12" s="12">
        <v>95840614</v>
      </c>
      <c r="AL12" s="12"/>
    </row>
    <row r="13" spans="1:38" s="13" customFormat="1" ht="12.75">
      <c r="A13" s="29" t="s">
        <v>97</v>
      </c>
      <c r="B13" s="57" t="s">
        <v>557</v>
      </c>
      <c r="C13" s="117" t="s">
        <v>558</v>
      </c>
      <c r="D13" s="74">
        <v>376771565</v>
      </c>
      <c r="E13" s="75">
        <v>144620000</v>
      </c>
      <c r="F13" s="76">
        <f t="shared" si="0"/>
        <v>521391565</v>
      </c>
      <c r="G13" s="74">
        <v>368831151</v>
      </c>
      <c r="H13" s="75">
        <v>214215843</v>
      </c>
      <c r="I13" s="77">
        <f t="shared" si="1"/>
        <v>583046994</v>
      </c>
      <c r="J13" s="74">
        <v>72175772</v>
      </c>
      <c r="K13" s="75">
        <v>22287455</v>
      </c>
      <c r="L13" s="75">
        <f t="shared" si="2"/>
        <v>94463227</v>
      </c>
      <c r="M13" s="39">
        <f t="shared" si="3"/>
        <v>0.18117521137880319</v>
      </c>
      <c r="N13" s="102">
        <v>85779335</v>
      </c>
      <c r="O13" s="103">
        <v>32836042</v>
      </c>
      <c r="P13" s="104">
        <f t="shared" si="4"/>
        <v>118615377</v>
      </c>
      <c r="Q13" s="39">
        <f t="shared" si="5"/>
        <v>0.22749769072309406</v>
      </c>
      <c r="R13" s="102">
        <v>79543684</v>
      </c>
      <c r="S13" s="104">
        <v>10092779</v>
      </c>
      <c r="T13" s="104">
        <f t="shared" si="6"/>
        <v>89636463</v>
      </c>
      <c r="U13" s="39">
        <f t="shared" si="7"/>
        <v>0.15373797296346237</v>
      </c>
      <c r="V13" s="102">
        <v>99867601</v>
      </c>
      <c r="W13" s="104">
        <v>28255844</v>
      </c>
      <c r="X13" s="104">
        <f t="shared" si="8"/>
        <v>128123445</v>
      </c>
      <c r="Y13" s="39">
        <f t="shared" si="9"/>
        <v>0.21974805859302654</v>
      </c>
      <c r="Z13" s="74">
        <f t="shared" si="10"/>
        <v>337366392</v>
      </c>
      <c r="AA13" s="75">
        <f t="shared" si="11"/>
        <v>93472120</v>
      </c>
      <c r="AB13" s="75">
        <f t="shared" si="12"/>
        <v>430838512</v>
      </c>
      <c r="AC13" s="39">
        <f t="shared" si="13"/>
        <v>0.7389430293503922</v>
      </c>
      <c r="AD13" s="74">
        <v>84818111</v>
      </c>
      <c r="AE13" s="75">
        <v>14228940</v>
      </c>
      <c r="AF13" s="75">
        <f t="shared" si="14"/>
        <v>99047051</v>
      </c>
      <c r="AG13" s="39">
        <f t="shared" si="15"/>
        <v>0.7098669886856704</v>
      </c>
      <c r="AH13" s="39">
        <f t="shared" si="16"/>
        <v>0.2935614307184169</v>
      </c>
      <c r="AI13" s="12">
        <v>455174379</v>
      </c>
      <c r="AJ13" s="12">
        <v>478161428</v>
      </c>
      <c r="AK13" s="12">
        <v>339431013</v>
      </c>
      <c r="AL13" s="12"/>
    </row>
    <row r="14" spans="1:38" s="13" customFormat="1" ht="12.75">
      <c r="A14" s="29" t="s">
        <v>116</v>
      </c>
      <c r="B14" s="57" t="s">
        <v>559</v>
      </c>
      <c r="C14" s="117" t="s">
        <v>560</v>
      </c>
      <c r="D14" s="74">
        <v>332935743</v>
      </c>
      <c r="E14" s="75">
        <v>7587000</v>
      </c>
      <c r="F14" s="76">
        <f t="shared" si="0"/>
        <v>340522743</v>
      </c>
      <c r="G14" s="74">
        <v>354682070</v>
      </c>
      <c r="H14" s="75">
        <v>7857000</v>
      </c>
      <c r="I14" s="77">
        <f t="shared" si="1"/>
        <v>362539070</v>
      </c>
      <c r="J14" s="74">
        <v>72001384</v>
      </c>
      <c r="K14" s="75">
        <v>687567</v>
      </c>
      <c r="L14" s="75">
        <f t="shared" si="2"/>
        <v>72688951</v>
      </c>
      <c r="M14" s="39">
        <f t="shared" si="3"/>
        <v>0.21346283763490065</v>
      </c>
      <c r="N14" s="102">
        <v>101679797</v>
      </c>
      <c r="O14" s="103">
        <v>5084909</v>
      </c>
      <c r="P14" s="104">
        <f t="shared" si="4"/>
        <v>106764706</v>
      </c>
      <c r="Q14" s="39">
        <f t="shared" si="5"/>
        <v>0.3135317925005673</v>
      </c>
      <c r="R14" s="102">
        <v>86693160</v>
      </c>
      <c r="S14" s="104">
        <v>1483415</v>
      </c>
      <c r="T14" s="104">
        <f t="shared" si="6"/>
        <v>88176575</v>
      </c>
      <c r="U14" s="39">
        <f t="shared" si="7"/>
        <v>0.24321951010686932</v>
      </c>
      <c r="V14" s="102">
        <v>80776411</v>
      </c>
      <c r="W14" s="104">
        <v>10375520</v>
      </c>
      <c r="X14" s="104">
        <f t="shared" si="8"/>
        <v>91151931</v>
      </c>
      <c r="Y14" s="39">
        <f t="shared" si="9"/>
        <v>0.2514265041833974</v>
      </c>
      <c r="Z14" s="74">
        <f t="shared" si="10"/>
        <v>341150752</v>
      </c>
      <c r="AA14" s="75">
        <f t="shared" si="11"/>
        <v>17631411</v>
      </c>
      <c r="AB14" s="75">
        <f t="shared" si="12"/>
        <v>358782163</v>
      </c>
      <c r="AC14" s="39">
        <f t="shared" si="13"/>
        <v>0.9896372355122994</v>
      </c>
      <c r="AD14" s="74">
        <v>110785957</v>
      </c>
      <c r="AE14" s="75">
        <v>1755623</v>
      </c>
      <c r="AF14" s="75">
        <f t="shared" si="14"/>
        <v>112541580</v>
      </c>
      <c r="AG14" s="39">
        <f t="shared" si="15"/>
        <v>0.6996098284100196</v>
      </c>
      <c r="AH14" s="39">
        <f t="shared" si="16"/>
        <v>-0.1900599671694675</v>
      </c>
      <c r="AI14" s="12">
        <v>335472674</v>
      </c>
      <c r="AJ14" s="12">
        <v>399044687</v>
      </c>
      <c r="AK14" s="12">
        <v>279175585</v>
      </c>
      <c r="AL14" s="12"/>
    </row>
    <row r="15" spans="1:38" s="53" customFormat="1" ht="12.75">
      <c r="A15" s="58"/>
      <c r="B15" s="59" t="s">
        <v>561</v>
      </c>
      <c r="C15" s="121"/>
      <c r="D15" s="78">
        <f>SUM(D9:D14)</f>
        <v>4194842549</v>
      </c>
      <c r="E15" s="79">
        <f>SUM(E9:E14)</f>
        <v>1052083523</v>
      </c>
      <c r="F15" s="87">
        <f t="shared" si="0"/>
        <v>5246926072</v>
      </c>
      <c r="G15" s="78">
        <f>SUM(G9:G14)</f>
        <v>4246647342</v>
      </c>
      <c r="H15" s="79">
        <f>SUM(H9:H14)</f>
        <v>1165977992</v>
      </c>
      <c r="I15" s="80">
        <f t="shared" si="1"/>
        <v>5412625334</v>
      </c>
      <c r="J15" s="78">
        <f>SUM(J9:J14)</f>
        <v>857579935</v>
      </c>
      <c r="K15" s="79">
        <f>SUM(K9:K14)</f>
        <v>79876364</v>
      </c>
      <c r="L15" s="79">
        <f t="shared" si="2"/>
        <v>937456299</v>
      </c>
      <c r="M15" s="43">
        <f t="shared" si="3"/>
        <v>0.17866771632302883</v>
      </c>
      <c r="N15" s="108">
        <f>SUM(N9:N14)</f>
        <v>860233970</v>
      </c>
      <c r="O15" s="109">
        <f>SUM(O9:O14)</f>
        <v>189671211</v>
      </c>
      <c r="P15" s="110">
        <f t="shared" si="4"/>
        <v>1049905181</v>
      </c>
      <c r="Q15" s="43">
        <f t="shared" si="5"/>
        <v>0.20009909928077219</v>
      </c>
      <c r="R15" s="108">
        <f>SUM(R9:R14)</f>
        <v>846919798</v>
      </c>
      <c r="S15" s="110">
        <f>SUM(S9:S14)</f>
        <v>131235262</v>
      </c>
      <c r="T15" s="110">
        <f t="shared" si="6"/>
        <v>978155060</v>
      </c>
      <c r="U15" s="43">
        <f t="shared" si="7"/>
        <v>0.18071730438381015</v>
      </c>
      <c r="V15" s="108">
        <f>SUM(V9:V14)</f>
        <v>804726127</v>
      </c>
      <c r="W15" s="110">
        <f>SUM(W9:W14)</f>
        <v>314012575</v>
      </c>
      <c r="X15" s="110">
        <f t="shared" si="8"/>
        <v>1118738702</v>
      </c>
      <c r="Y15" s="43">
        <f t="shared" si="9"/>
        <v>0.2066905859846829</v>
      </c>
      <c r="Z15" s="78">
        <f t="shared" si="10"/>
        <v>3369459830</v>
      </c>
      <c r="AA15" s="79">
        <f t="shared" si="11"/>
        <v>714795412</v>
      </c>
      <c r="AB15" s="79">
        <f t="shared" si="12"/>
        <v>4084255242</v>
      </c>
      <c r="AC15" s="43">
        <f t="shared" si="13"/>
        <v>0.7545793381160715</v>
      </c>
      <c r="AD15" s="78">
        <f>SUM(AD9:AD14)</f>
        <v>1061887287</v>
      </c>
      <c r="AE15" s="79">
        <f>SUM(AE9:AE14)</f>
        <v>148079270</v>
      </c>
      <c r="AF15" s="79">
        <f t="shared" si="14"/>
        <v>1209966557</v>
      </c>
      <c r="AG15" s="43">
        <f t="shared" si="15"/>
        <v>0.8955924015805964</v>
      </c>
      <c r="AH15" s="43">
        <f t="shared" si="16"/>
        <v>-0.07539700537359562</v>
      </c>
      <c r="AI15" s="60">
        <f>SUM(AI9:AI14)</f>
        <v>4448425466</v>
      </c>
      <c r="AJ15" s="60">
        <f>SUM(AJ9:AJ14)</f>
        <v>4442729495</v>
      </c>
      <c r="AK15" s="60">
        <f>SUM(AK9:AK14)</f>
        <v>3978874778</v>
      </c>
      <c r="AL15" s="60"/>
    </row>
    <row r="16" spans="1:38" s="13" customFormat="1" ht="12.75">
      <c r="A16" s="29" t="s">
        <v>97</v>
      </c>
      <c r="B16" s="57" t="s">
        <v>562</v>
      </c>
      <c r="C16" s="117" t="s">
        <v>563</v>
      </c>
      <c r="D16" s="74">
        <v>60181001</v>
      </c>
      <c r="E16" s="75">
        <v>22918000</v>
      </c>
      <c r="F16" s="76">
        <f t="shared" si="0"/>
        <v>83099001</v>
      </c>
      <c r="G16" s="74">
        <v>73164195</v>
      </c>
      <c r="H16" s="75">
        <v>50467274</v>
      </c>
      <c r="I16" s="77">
        <f t="shared" si="1"/>
        <v>123631469</v>
      </c>
      <c r="J16" s="74">
        <v>12612978</v>
      </c>
      <c r="K16" s="75">
        <v>1985518</v>
      </c>
      <c r="L16" s="75">
        <f t="shared" si="2"/>
        <v>14598496</v>
      </c>
      <c r="M16" s="39">
        <f t="shared" si="3"/>
        <v>0.175675950665159</v>
      </c>
      <c r="N16" s="102">
        <v>15321043</v>
      </c>
      <c r="O16" s="103">
        <v>2507713</v>
      </c>
      <c r="P16" s="104">
        <f t="shared" si="4"/>
        <v>17828756</v>
      </c>
      <c r="Q16" s="39">
        <f t="shared" si="5"/>
        <v>0.21454837946848482</v>
      </c>
      <c r="R16" s="102">
        <v>17254379</v>
      </c>
      <c r="S16" s="104">
        <v>3896933</v>
      </c>
      <c r="T16" s="104">
        <f t="shared" si="6"/>
        <v>21151312</v>
      </c>
      <c r="U16" s="39">
        <f t="shared" si="7"/>
        <v>0.17108356125736887</v>
      </c>
      <c r="V16" s="102">
        <v>28028811</v>
      </c>
      <c r="W16" s="104">
        <v>13017945</v>
      </c>
      <c r="X16" s="104">
        <f t="shared" si="8"/>
        <v>41046756</v>
      </c>
      <c r="Y16" s="39">
        <f t="shared" si="9"/>
        <v>0.3320089644813652</v>
      </c>
      <c r="Z16" s="74">
        <f t="shared" si="10"/>
        <v>73217211</v>
      </c>
      <c r="AA16" s="75">
        <f t="shared" si="11"/>
        <v>21408109</v>
      </c>
      <c r="AB16" s="75">
        <f t="shared" si="12"/>
        <v>94625320</v>
      </c>
      <c r="AC16" s="39">
        <f t="shared" si="13"/>
        <v>0.7653821536327454</v>
      </c>
      <c r="AD16" s="74">
        <v>10040608</v>
      </c>
      <c r="AE16" s="75">
        <v>8822786</v>
      </c>
      <c r="AF16" s="75">
        <f t="shared" si="14"/>
        <v>18863394</v>
      </c>
      <c r="AG16" s="39">
        <f t="shared" si="15"/>
        <v>0.9595224707723465</v>
      </c>
      <c r="AH16" s="39">
        <f t="shared" si="16"/>
        <v>1.1760005649036436</v>
      </c>
      <c r="AI16" s="12">
        <v>54315000</v>
      </c>
      <c r="AJ16" s="12">
        <v>54315000</v>
      </c>
      <c r="AK16" s="12">
        <v>52116463</v>
      </c>
      <c r="AL16" s="12"/>
    </row>
    <row r="17" spans="1:38" s="13" customFormat="1" ht="12.75">
      <c r="A17" s="29" t="s">
        <v>97</v>
      </c>
      <c r="B17" s="57" t="s">
        <v>564</v>
      </c>
      <c r="C17" s="117" t="s">
        <v>565</v>
      </c>
      <c r="D17" s="74">
        <v>119265160</v>
      </c>
      <c r="E17" s="75">
        <v>54831000</v>
      </c>
      <c r="F17" s="76">
        <f t="shared" si="0"/>
        <v>174096160</v>
      </c>
      <c r="G17" s="74">
        <v>119265160</v>
      </c>
      <c r="H17" s="75">
        <v>54831000</v>
      </c>
      <c r="I17" s="77">
        <f t="shared" si="1"/>
        <v>174096160</v>
      </c>
      <c r="J17" s="74">
        <v>34614045</v>
      </c>
      <c r="K17" s="75">
        <v>1463271</v>
      </c>
      <c r="L17" s="75">
        <f t="shared" si="2"/>
        <v>36077316</v>
      </c>
      <c r="M17" s="39">
        <f t="shared" si="3"/>
        <v>0.20722637420607096</v>
      </c>
      <c r="N17" s="102">
        <v>29659460</v>
      </c>
      <c r="O17" s="103">
        <v>2754840</v>
      </c>
      <c r="P17" s="104">
        <f t="shared" si="4"/>
        <v>32414300</v>
      </c>
      <c r="Q17" s="39">
        <f t="shared" si="5"/>
        <v>0.18618618584120408</v>
      </c>
      <c r="R17" s="102">
        <v>28019316</v>
      </c>
      <c r="S17" s="104">
        <v>6080224</v>
      </c>
      <c r="T17" s="104">
        <f t="shared" si="6"/>
        <v>34099540</v>
      </c>
      <c r="U17" s="39">
        <f t="shared" si="7"/>
        <v>0.19586612364109582</v>
      </c>
      <c r="V17" s="102">
        <v>53376142</v>
      </c>
      <c r="W17" s="104">
        <v>15116020</v>
      </c>
      <c r="X17" s="104">
        <f t="shared" si="8"/>
        <v>68492162</v>
      </c>
      <c r="Y17" s="39">
        <f t="shared" si="9"/>
        <v>0.3934156962451096</v>
      </c>
      <c r="Z17" s="74">
        <f t="shared" si="10"/>
        <v>145668963</v>
      </c>
      <c r="AA17" s="75">
        <f t="shared" si="11"/>
        <v>25414355</v>
      </c>
      <c r="AB17" s="75">
        <f t="shared" si="12"/>
        <v>171083318</v>
      </c>
      <c r="AC17" s="39">
        <f t="shared" si="13"/>
        <v>0.9826943799334804</v>
      </c>
      <c r="AD17" s="74">
        <v>29115366</v>
      </c>
      <c r="AE17" s="75">
        <v>3474792</v>
      </c>
      <c r="AF17" s="75">
        <f t="shared" si="14"/>
        <v>32590158</v>
      </c>
      <c r="AG17" s="39">
        <f t="shared" si="15"/>
        <v>1.1028957391393182</v>
      </c>
      <c r="AH17" s="39">
        <f t="shared" si="16"/>
        <v>1.1016210476794868</v>
      </c>
      <c r="AI17" s="12">
        <v>116112738</v>
      </c>
      <c r="AJ17" s="12">
        <v>116112738</v>
      </c>
      <c r="AK17" s="12">
        <v>128060244</v>
      </c>
      <c r="AL17" s="12"/>
    </row>
    <row r="18" spans="1:38" s="13" customFormat="1" ht="12.75">
      <c r="A18" s="29" t="s">
        <v>97</v>
      </c>
      <c r="B18" s="57" t="s">
        <v>566</v>
      </c>
      <c r="C18" s="117" t="s">
        <v>567</v>
      </c>
      <c r="D18" s="74">
        <v>392067458</v>
      </c>
      <c r="E18" s="75">
        <v>64617000</v>
      </c>
      <c r="F18" s="76">
        <f t="shared" si="0"/>
        <v>456684458</v>
      </c>
      <c r="G18" s="74">
        <v>409605497</v>
      </c>
      <c r="H18" s="75">
        <v>43305000</v>
      </c>
      <c r="I18" s="77">
        <f t="shared" si="1"/>
        <v>452910497</v>
      </c>
      <c r="J18" s="74">
        <v>66440537</v>
      </c>
      <c r="K18" s="75">
        <v>4153730</v>
      </c>
      <c r="L18" s="75">
        <f t="shared" si="2"/>
        <v>70594267</v>
      </c>
      <c r="M18" s="39">
        <f t="shared" si="3"/>
        <v>0.1545799638313945</v>
      </c>
      <c r="N18" s="102">
        <v>93623106</v>
      </c>
      <c r="O18" s="103">
        <v>7102584</v>
      </c>
      <c r="P18" s="104">
        <f t="shared" si="4"/>
        <v>100725690</v>
      </c>
      <c r="Q18" s="39">
        <f t="shared" si="5"/>
        <v>0.22055861160924378</v>
      </c>
      <c r="R18" s="102">
        <v>87119321</v>
      </c>
      <c r="S18" s="104">
        <v>3122116</v>
      </c>
      <c r="T18" s="104">
        <f t="shared" si="6"/>
        <v>90241437</v>
      </c>
      <c r="U18" s="39">
        <f t="shared" si="7"/>
        <v>0.19924783726087938</v>
      </c>
      <c r="V18" s="102">
        <v>167080804</v>
      </c>
      <c r="W18" s="104">
        <v>2744853</v>
      </c>
      <c r="X18" s="104">
        <f t="shared" si="8"/>
        <v>169825657</v>
      </c>
      <c r="Y18" s="39">
        <f t="shared" si="9"/>
        <v>0.3749651600589862</v>
      </c>
      <c r="Z18" s="74">
        <f t="shared" si="10"/>
        <v>414263768</v>
      </c>
      <c r="AA18" s="75">
        <f t="shared" si="11"/>
        <v>17123283</v>
      </c>
      <c r="AB18" s="75">
        <f t="shared" si="12"/>
        <v>431387051</v>
      </c>
      <c r="AC18" s="39">
        <f t="shared" si="13"/>
        <v>0.9524774847512532</v>
      </c>
      <c r="AD18" s="74">
        <v>81695368</v>
      </c>
      <c r="AE18" s="75">
        <v>3904275</v>
      </c>
      <c r="AF18" s="75">
        <f t="shared" si="14"/>
        <v>85599643</v>
      </c>
      <c r="AG18" s="39">
        <f t="shared" si="15"/>
        <v>0.7169373678555336</v>
      </c>
      <c r="AH18" s="39">
        <f t="shared" si="16"/>
        <v>0.9839528653174405</v>
      </c>
      <c r="AI18" s="12">
        <v>461616000</v>
      </c>
      <c r="AJ18" s="12">
        <v>461616000</v>
      </c>
      <c r="AK18" s="12">
        <v>330949760</v>
      </c>
      <c r="AL18" s="12"/>
    </row>
    <row r="19" spans="1:38" s="13" customFormat="1" ht="12.75">
      <c r="A19" s="29" t="s">
        <v>97</v>
      </c>
      <c r="B19" s="57" t="s">
        <v>568</v>
      </c>
      <c r="C19" s="117" t="s">
        <v>569</v>
      </c>
      <c r="D19" s="74">
        <v>289842000</v>
      </c>
      <c r="E19" s="75">
        <v>65669000</v>
      </c>
      <c r="F19" s="76">
        <f t="shared" si="0"/>
        <v>355511000</v>
      </c>
      <c r="G19" s="74">
        <v>289842000</v>
      </c>
      <c r="H19" s="75">
        <v>65669000</v>
      </c>
      <c r="I19" s="77">
        <f t="shared" si="1"/>
        <v>355511000</v>
      </c>
      <c r="J19" s="74">
        <v>52132447</v>
      </c>
      <c r="K19" s="75">
        <v>3965689</v>
      </c>
      <c r="L19" s="75">
        <f t="shared" si="2"/>
        <v>56098136</v>
      </c>
      <c r="M19" s="39">
        <f t="shared" si="3"/>
        <v>0.15779578128384214</v>
      </c>
      <c r="N19" s="102">
        <v>46290445</v>
      </c>
      <c r="O19" s="103">
        <v>8687261</v>
      </c>
      <c r="P19" s="104">
        <f t="shared" si="4"/>
        <v>54977706</v>
      </c>
      <c r="Q19" s="39">
        <f t="shared" si="5"/>
        <v>0.15464417697342697</v>
      </c>
      <c r="R19" s="102">
        <v>45949204</v>
      </c>
      <c r="S19" s="104">
        <v>1967358</v>
      </c>
      <c r="T19" s="104">
        <f t="shared" si="6"/>
        <v>47916562</v>
      </c>
      <c r="U19" s="39">
        <f t="shared" si="7"/>
        <v>0.13478222052200917</v>
      </c>
      <c r="V19" s="102">
        <v>51759638</v>
      </c>
      <c r="W19" s="104">
        <v>4386727</v>
      </c>
      <c r="X19" s="104">
        <f t="shared" si="8"/>
        <v>56146365</v>
      </c>
      <c r="Y19" s="39">
        <f t="shared" si="9"/>
        <v>0.15793144234636902</v>
      </c>
      <c r="Z19" s="74">
        <f t="shared" si="10"/>
        <v>196131734</v>
      </c>
      <c r="AA19" s="75">
        <f t="shared" si="11"/>
        <v>19007035</v>
      </c>
      <c r="AB19" s="75">
        <f t="shared" si="12"/>
        <v>215138769</v>
      </c>
      <c r="AC19" s="39">
        <f t="shared" si="13"/>
        <v>0.6051536211256473</v>
      </c>
      <c r="AD19" s="74">
        <v>41796928</v>
      </c>
      <c r="AE19" s="75">
        <v>29565171</v>
      </c>
      <c r="AF19" s="75">
        <f t="shared" si="14"/>
        <v>71362099</v>
      </c>
      <c r="AG19" s="39">
        <f t="shared" si="15"/>
        <v>0.6588965225416838</v>
      </c>
      <c r="AH19" s="39">
        <f t="shared" si="16"/>
        <v>-0.21321870030756807</v>
      </c>
      <c r="AI19" s="12">
        <v>313131000</v>
      </c>
      <c r="AJ19" s="12">
        <v>313131000</v>
      </c>
      <c r="AK19" s="12">
        <v>206320927</v>
      </c>
      <c r="AL19" s="12"/>
    </row>
    <row r="20" spans="1:38" s="13" customFormat="1" ht="12.75">
      <c r="A20" s="29" t="s">
        <v>97</v>
      </c>
      <c r="B20" s="57" t="s">
        <v>570</v>
      </c>
      <c r="C20" s="117" t="s">
        <v>571</v>
      </c>
      <c r="D20" s="74">
        <v>168554218</v>
      </c>
      <c r="E20" s="75">
        <v>44058000</v>
      </c>
      <c r="F20" s="76">
        <f t="shared" si="0"/>
        <v>212612218</v>
      </c>
      <c r="G20" s="74">
        <v>168554218</v>
      </c>
      <c r="H20" s="75">
        <v>44058000</v>
      </c>
      <c r="I20" s="77">
        <f t="shared" si="1"/>
        <v>212612218</v>
      </c>
      <c r="J20" s="74">
        <v>25989604</v>
      </c>
      <c r="K20" s="75">
        <v>2260929</v>
      </c>
      <c r="L20" s="75">
        <f t="shared" si="2"/>
        <v>28250533</v>
      </c>
      <c r="M20" s="39">
        <f t="shared" si="3"/>
        <v>0.13287351623414229</v>
      </c>
      <c r="N20" s="102">
        <v>20653825</v>
      </c>
      <c r="O20" s="103">
        <v>7984803</v>
      </c>
      <c r="P20" s="104">
        <f t="shared" si="4"/>
        <v>28638628</v>
      </c>
      <c r="Q20" s="39">
        <f t="shared" si="5"/>
        <v>0.13469888169832273</v>
      </c>
      <c r="R20" s="102">
        <v>23427949</v>
      </c>
      <c r="S20" s="104">
        <v>3129365</v>
      </c>
      <c r="T20" s="104">
        <f t="shared" si="6"/>
        <v>26557314</v>
      </c>
      <c r="U20" s="39">
        <f t="shared" si="7"/>
        <v>0.12490963242761524</v>
      </c>
      <c r="V20" s="102">
        <v>14822923</v>
      </c>
      <c r="W20" s="104">
        <v>937545</v>
      </c>
      <c r="X20" s="104">
        <f t="shared" si="8"/>
        <v>15760468</v>
      </c>
      <c r="Y20" s="39">
        <f t="shared" si="9"/>
        <v>0.07412776249763783</v>
      </c>
      <c r="Z20" s="74">
        <f t="shared" si="10"/>
        <v>84894301</v>
      </c>
      <c r="AA20" s="75">
        <f t="shared" si="11"/>
        <v>14312642</v>
      </c>
      <c r="AB20" s="75">
        <f t="shared" si="12"/>
        <v>99206943</v>
      </c>
      <c r="AC20" s="39">
        <f t="shared" si="13"/>
        <v>0.4666097928577181</v>
      </c>
      <c r="AD20" s="74">
        <v>33720051</v>
      </c>
      <c r="AE20" s="75">
        <v>4522747</v>
      </c>
      <c r="AF20" s="75">
        <f t="shared" si="14"/>
        <v>38242798</v>
      </c>
      <c r="AG20" s="39">
        <f t="shared" si="15"/>
        <v>0.7692068117986869</v>
      </c>
      <c r="AH20" s="39">
        <f t="shared" si="16"/>
        <v>-0.587884024594644</v>
      </c>
      <c r="AI20" s="12">
        <v>155625386</v>
      </c>
      <c r="AJ20" s="12">
        <v>155625386</v>
      </c>
      <c r="AK20" s="12">
        <v>119708107</v>
      </c>
      <c r="AL20" s="12"/>
    </row>
    <row r="21" spans="1:38" s="13" customFormat="1" ht="12.75">
      <c r="A21" s="29" t="s">
        <v>116</v>
      </c>
      <c r="B21" s="57" t="s">
        <v>572</v>
      </c>
      <c r="C21" s="117" t="s">
        <v>573</v>
      </c>
      <c r="D21" s="74">
        <v>355876934</v>
      </c>
      <c r="E21" s="75">
        <v>221459357</v>
      </c>
      <c r="F21" s="77">
        <f t="shared" si="0"/>
        <v>577336291</v>
      </c>
      <c r="G21" s="74">
        <v>353564934</v>
      </c>
      <c r="H21" s="75">
        <v>677310357</v>
      </c>
      <c r="I21" s="77">
        <f t="shared" si="1"/>
        <v>1030875291</v>
      </c>
      <c r="J21" s="74">
        <v>205712394</v>
      </c>
      <c r="K21" s="75">
        <v>21670489</v>
      </c>
      <c r="L21" s="75">
        <f t="shared" si="2"/>
        <v>227382883</v>
      </c>
      <c r="M21" s="39">
        <f t="shared" si="3"/>
        <v>0.39384824156152</v>
      </c>
      <c r="N21" s="102">
        <v>283834262</v>
      </c>
      <c r="O21" s="103">
        <v>75665947</v>
      </c>
      <c r="P21" s="104">
        <f t="shared" si="4"/>
        <v>359500209</v>
      </c>
      <c r="Q21" s="39">
        <f t="shared" si="5"/>
        <v>0.6226877031709064</v>
      </c>
      <c r="R21" s="102">
        <v>150601868</v>
      </c>
      <c r="S21" s="104">
        <v>76836222</v>
      </c>
      <c r="T21" s="104">
        <f t="shared" si="6"/>
        <v>227438090</v>
      </c>
      <c r="U21" s="39">
        <f t="shared" si="7"/>
        <v>0.2206261921161907</v>
      </c>
      <c r="V21" s="102">
        <v>69072656</v>
      </c>
      <c r="W21" s="104">
        <v>43580135</v>
      </c>
      <c r="X21" s="104">
        <f t="shared" si="8"/>
        <v>112652791</v>
      </c>
      <c r="Y21" s="39">
        <f t="shared" si="9"/>
        <v>0.10927877696119889</v>
      </c>
      <c r="Z21" s="74">
        <f t="shared" si="10"/>
        <v>709221180</v>
      </c>
      <c r="AA21" s="75">
        <f t="shared" si="11"/>
        <v>217752793</v>
      </c>
      <c r="AB21" s="75">
        <f t="shared" si="12"/>
        <v>926973973</v>
      </c>
      <c r="AC21" s="39">
        <f t="shared" si="13"/>
        <v>0.8992105845322855</v>
      </c>
      <c r="AD21" s="74">
        <v>86453231</v>
      </c>
      <c r="AE21" s="75">
        <v>52407318</v>
      </c>
      <c r="AF21" s="75">
        <f t="shared" si="14"/>
        <v>138860549</v>
      </c>
      <c r="AG21" s="39">
        <f t="shared" si="15"/>
        <v>0.9537480405912308</v>
      </c>
      <c r="AH21" s="39">
        <f t="shared" si="16"/>
        <v>-0.18873436831939938</v>
      </c>
      <c r="AI21" s="12">
        <v>551730204</v>
      </c>
      <c r="AJ21" s="12">
        <v>551730204</v>
      </c>
      <c r="AK21" s="12">
        <v>526211601</v>
      </c>
      <c r="AL21" s="12"/>
    </row>
    <row r="22" spans="1:38" s="53" customFormat="1" ht="12.75">
      <c r="A22" s="58"/>
      <c r="B22" s="59" t="s">
        <v>574</v>
      </c>
      <c r="C22" s="121"/>
      <c r="D22" s="78">
        <f>SUM(D16:D21)</f>
        <v>1385786771</v>
      </c>
      <c r="E22" s="79">
        <f>SUM(E16:E21)</f>
        <v>473552357</v>
      </c>
      <c r="F22" s="87">
        <f t="shared" si="0"/>
        <v>1859339128</v>
      </c>
      <c r="G22" s="78">
        <f>SUM(G16:G21)</f>
        <v>1413996004</v>
      </c>
      <c r="H22" s="79">
        <f>SUM(H16:H21)</f>
        <v>935640631</v>
      </c>
      <c r="I22" s="80">
        <f t="shared" si="1"/>
        <v>2349636635</v>
      </c>
      <c r="J22" s="78">
        <f>SUM(J16:J21)</f>
        <v>397502005</v>
      </c>
      <c r="K22" s="79">
        <f>SUM(K16:K21)</f>
        <v>35499626</v>
      </c>
      <c r="L22" s="79">
        <f t="shared" si="2"/>
        <v>433001631</v>
      </c>
      <c r="M22" s="43">
        <f t="shared" si="3"/>
        <v>0.23287931958155403</v>
      </c>
      <c r="N22" s="108">
        <f>SUM(N16:N21)</f>
        <v>489382141</v>
      </c>
      <c r="O22" s="109">
        <f>SUM(O16:O21)</f>
        <v>104703148</v>
      </c>
      <c r="P22" s="110">
        <f t="shared" si="4"/>
        <v>594085289</v>
      </c>
      <c r="Q22" s="43">
        <f t="shared" si="5"/>
        <v>0.31951421881764436</v>
      </c>
      <c r="R22" s="108">
        <f>SUM(R16:R21)</f>
        <v>352372037</v>
      </c>
      <c r="S22" s="110">
        <f>SUM(S16:S21)</f>
        <v>95032218</v>
      </c>
      <c r="T22" s="110">
        <f t="shared" si="6"/>
        <v>447404255</v>
      </c>
      <c r="U22" s="43">
        <f t="shared" si="7"/>
        <v>0.19041423185845074</v>
      </c>
      <c r="V22" s="108">
        <f>SUM(V16:V21)</f>
        <v>384140974</v>
      </c>
      <c r="W22" s="110">
        <f>SUM(W16:W21)</f>
        <v>79783225</v>
      </c>
      <c r="X22" s="110">
        <f t="shared" si="8"/>
        <v>463924199</v>
      </c>
      <c r="Y22" s="43">
        <f t="shared" si="9"/>
        <v>0.1974450823967511</v>
      </c>
      <c r="Z22" s="78">
        <f t="shared" si="10"/>
        <v>1623397157</v>
      </c>
      <c r="AA22" s="79">
        <f t="shared" si="11"/>
        <v>315018217</v>
      </c>
      <c r="AB22" s="79">
        <f t="shared" si="12"/>
        <v>1938415374</v>
      </c>
      <c r="AC22" s="43">
        <f t="shared" si="13"/>
        <v>0.8249851679725789</v>
      </c>
      <c r="AD22" s="78">
        <f>SUM(AD16:AD21)</f>
        <v>282821552</v>
      </c>
      <c r="AE22" s="79">
        <f>SUM(AE16:AE21)</f>
        <v>102697089</v>
      </c>
      <c r="AF22" s="79">
        <f t="shared" si="14"/>
        <v>385518641</v>
      </c>
      <c r="AG22" s="43">
        <f t="shared" si="15"/>
        <v>0.8250179006699597</v>
      </c>
      <c r="AH22" s="43">
        <f t="shared" si="16"/>
        <v>0.20337682711430816</v>
      </c>
      <c r="AI22" s="60">
        <f>SUM(AI16:AI21)</f>
        <v>1652530328</v>
      </c>
      <c r="AJ22" s="60">
        <f>SUM(AJ16:AJ21)</f>
        <v>1652530328</v>
      </c>
      <c r="AK22" s="60">
        <f>SUM(AK16:AK21)</f>
        <v>1363367102</v>
      </c>
      <c r="AL22" s="60"/>
    </row>
    <row r="23" spans="1:38" s="13" customFormat="1" ht="12.75">
      <c r="A23" s="29" t="s">
        <v>97</v>
      </c>
      <c r="B23" s="57" t="s">
        <v>575</v>
      </c>
      <c r="C23" s="117" t="s">
        <v>576</v>
      </c>
      <c r="D23" s="74">
        <v>209430030</v>
      </c>
      <c r="E23" s="75">
        <v>47272323</v>
      </c>
      <c r="F23" s="76">
        <f t="shared" si="0"/>
        <v>256702353</v>
      </c>
      <c r="G23" s="74">
        <v>207709322</v>
      </c>
      <c r="H23" s="75">
        <v>24749506</v>
      </c>
      <c r="I23" s="77">
        <f t="shared" si="1"/>
        <v>232458828</v>
      </c>
      <c r="J23" s="74">
        <v>27450444</v>
      </c>
      <c r="K23" s="75">
        <v>3299683</v>
      </c>
      <c r="L23" s="75">
        <f t="shared" si="2"/>
        <v>30750127</v>
      </c>
      <c r="M23" s="39">
        <f t="shared" si="3"/>
        <v>0.11978903442306973</v>
      </c>
      <c r="N23" s="102">
        <v>31739615</v>
      </c>
      <c r="O23" s="103">
        <v>8475775</v>
      </c>
      <c r="P23" s="104">
        <f t="shared" si="4"/>
        <v>40215390</v>
      </c>
      <c r="Q23" s="39">
        <f t="shared" si="5"/>
        <v>0.15666155580584024</v>
      </c>
      <c r="R23" s="102">
        <v>34274121</v>
      </c>
      <c r="S23" s="104">
        <v>4362848</v>
      </c>
      <c r="T23" s="104">
        <f t="shared" si="6"/>
        <v>38636969</v>
      </c>
      <c r="U23" s="39">
        <f t="shared" si="7"/>
        <v>0.16620994492839825</v>
      </c>
      <c r="V23" s="102">
        <v>33039935</v>
      </c>
      <c r="W23" s="104">
        <v>2118034</v>
      </c>
      <c r="X23" s="104">
        <f t="shared" si="8"/>
        <v>35157969</v>
      </c>
      <c r="Y23" s="39">
        <f t="shared" si="9"/>
        <v>0.15124385381483554</v>
      </c>
      <c r="Z23" s="74">
        <f t="shared" si="10"/>
        <v>126504115</v>
      </c>
      <c r="AA23" s="75">
        <f t="shared" si="11"/>
        <v>18256340</v>
      </c>
      <c r="AB23" s="75">
        <f t="shared" si="12"/>
        <v>144760455</v>
      </c>
      <c r="AC23" s="39">
        <f t="shared" si="13"/>
        <v>0.6227358893851087</v>
      </c>
      <c r="AD23" s="74">
        <v>38904261</v>
      </c>
      <c r="AE23" s="75">
        <v>4499362</v>
      </c>
      <c r="AF23" s="75">
        <f t="shared" si="14"/>
        <v>43403623</v>
      </c>
      <c r="AG23" s="39">
        <f t="shared" si="15"/>
        <v>0.45316396263076003</v>
      </c>
      <c r="AH23" s="39">
        <f t="shared" si="16"/>
        <v>-0.18997616857929123</v>
      </c>
      <c r="AI23" s="12">
        <v>315746855</v>
      </c>
      <c r="AJ23" s="12">
        <v>315746855</v>
      </c>
      <c r="AK23" s="12">
        <v>143085096</v>
      </c>
      <c r="AL23" s="12"/>
    </row>
    <row r="24" spans="1:38" s="13" customFormat="1" ht="12.75">
      <c r="A24" s="29" t="s">
        <v>97</v>
      </c>
      <c r="B24" s="57" t="s">
        <v>577</v>
      </c>
      <c r="C24" s="117" t="s">
        <v>578</v>
      </c>
      <c r="D24" s="74">
        <v>91407041</v>
      </c>
      <c r="E24" s="75">
        <v>0</v>
      </c>
      <c r="F24" s="76">
        <f t="shared" si="0"/>
        <v>91407041</v>
      </c>
      <c r="G24" s="74">
        <v>91407041</v>
      </c>
      <c r="H24" s="75">
        <v>0</v>
      </c>
      <c r="I24" s="77">
        <f t="shared" si="1"/>
        <v>91407041</v>
      </c>
      <c r="J24" s="74">
        <v>13151195</v>
      </c>
      <c r="K24" s="75">
        <v>87718</v>
      </c>
      <c r="L24" s="75">
        <f t="shared" si="2"/>
        <v>13238913</v>
      </c>
      <c r="M24" s="39">
        <f t="shared" si="3"/>
        <v>0.14483471792944266</v>
      </c>
      <c r="N24" s="102">
        <v>17548233</v>
      </c>
      <c r="O24" s="103">
        <v>3595</v>
      </c>
      <c r="P24" s="104">
        <f t="shared" si="4"/>
        <v>17551828</v>
      </c>
      <c r="Q24" s="39">
        <f t="shared" si="5"/>
        <v>0.19201833696815543</v>
      </c>
      <c r="R24" s="102">
        <v>17498404</v>
      </c>
      <c r="S24" s="104">
        <v>0</v>
      </c>
      <c r="T24" s="104">
        <f t="shared" si="6"/>
        <v>17498404</v>
      </c>
      <c r="U24" s="39">
        <f t="shared" si="7"/>
        <v>0.19143387433359757</v>
      </c>
      <c r="V24" s="102">
        <v>0</v>
      </c>
      <c r="W24" s="104">
        <v>0</v>
      </c>
      <c r="X24" s="104">
        <f t="shared" si="8"/>
        <v>0</v>
      </c>
      <c r="Y24" s="39">
        <f t="shared" si="9"/>
        <v>0</v>
      </c>
      <c r="Z24" s="74">
        <f t="shared" si="10"/>
        <v>48197832</v>
      </c>
      <c r="AA24" s="75">
        <f t="shared" si="11"/>
        <v>91313</v>
      </c>
      <c r="AB24" s="75">
        <f t="shared" si="12"/>
        <v>48289145</v>
      </c>
      <c r="AC24" s="39">
        <f t="shared" si="13"/>
        <v>0.5282869292311957</v>
      </c>
      <c r="AD24" s="74">
        <v>0</v>
      </c>
      <c r="AE24" s="75">
        <v>0</v>
      </c>
      <c r="AF24" s="75">
        <f t="shared" si="14"/>
        <v>0</v>
      </c>
      <c r="AG24" s="39">
        <f t="shared" si="15"/>
        <v>0.5444462775347254</v>
      </c>
      <c r="AH24" s="39">
        <f t="shared" si="16"/>
        <v>0</v>
      </c>
      <c r="AI24" s="12">
        <v>78422518</v>
      </c>
      <c r="AJ24" s="12">
        <v>78422518</v>
      </c>
      <c r="AK24" s="12">
        <v>42696848</v>
      </c>
      <c r="AL24" s="12"/>
    </row>
    <row r="25" spans="1:38" s="13" customFormat="1" ht="12.75">
      <c r="A25" s="29" t="s">
        <v>97</v>
      </c>
      <c r="B25" s="57" t="s">
        <v>579</v>
      </c>
      <c r="C25" s="117" t="s">
        <v>580</v>
      </c>
      <c r="D25" s="74">
        <v>104045815</v>
      </c>
      <c r="E25" s="75">
        <v>73621257</v>
      </c>
      <c r="F25" s="76">
        <f t="shared" si="0"/>
        <v>177667072</v>
      </c>
      <c r="G25" s="74">
        <v>104045815</v>
      </c>
      <c r="H25" s="75">
        <v>73621257</v>
      </c>
      <c r="I25" s="77">
        <f t="shared" si="1"/>
        <v>177667072</v>
      </c>
      <c r="J25" s="74">
        <v>31095130</v>
      </c>
      <c r="K25" s="75">
        <v>3725100</v>
      </c>
      <c r="L25" s="75">
        <f t="shared" si="2"/>
        <v>34820230</v>
      </c>
      <c r="M25" s="39">
        <f t="shared" si="3"/>
        <v>0.19598583805107117</v>
      </c>
      <c r="N25" s="102">
        <v>32644262</v>
      </c>
      <c r="O25" s="103">
        <v>2648331</v>
      </c>
      <c r="P25" s="104">
        <f t="shared" si="4"/>
        <v>35292593</v>
      </c>
      <c r="Q25" s="39">
        <f t="shared" si="5"/>
        <v>0.1986445355501778</v>
      </c>
      <c r="R25" s="102">
        <v>26100602</v>
      </c>
      <c r="S25" s="104">
        <v>245764</v>
      </c>
      <c r="T25" s="104">
        <f t="shared" si="6"/>
        <v>26346366</v>
      </c>
      <c r="U25" s="39">
        <f t="shared" si="7"/>
        <v>0.14829065230500338</v>
      </c>
      <c r="V25" s="102">
        <v>31185048</v>
      </c>
      <c r="W25" s="104">
        <v>8088433</v>
      </c>
      <c r="X25" s="104">
        <f t="shared" si="8"/>
        <v>39273481</v>
      </c>
      <c r="Y25" s="39">
        <f t="shared" si="9"/>
        <v>0.22105098349344104</v>
      </c>
      <c r="Z25" s="74">
        <f t="shared" si="10"/>
        <v>121025042</v>
      </c>
      <c r="AA25" s="75">
        <f t="shared" si="11"/>
        <v>14707628</v>
      </c>
      <c r="AB25" s="75">
        <f t="shared" si="12"/>
        <v>135732670</v>
      </c>
      <c r="AC25" s="39">
        <f t="shared" si="13"/>
        <v>0.7639720093996933</v>
      </c>
      <c r="AD25" s="74">
        <v>13655180</v>
      </c>
      <c r="AE25" s="75">
        <v>6416826</v>
      </c>
      <c r="AF25" s="75">
        <f t="shared" si="14"/>
        <v>20072006</v>
      </c>
      <c r="AG25" s="39">
        <f t="shared" si="15"/>
        <v>0.6241803905833772</v>
      </c>
      <c r="AH25" s="39">
        <f t="shared" si="16"/>
        <v>0.9566295964638512</v>
      </c>
      <c r="AI25" s="12">
        <v>141272474</v>
      </c>
      <c r="AJ25" s="12">
        <v>141272474</v>
      </c>
      <c r="AK25" s="12">
        <v>88179508</v>
      </c>
      <c r="AL25" s="12"/>
    </row>
    <row r="26" spans="1:38" s="13" customFormat="1" ht="12.75">
      <c r="A26" s="29" t="s">
        <v>97</v>
      </c>
      <c r="B26" s="57" t="s">
        <v>581</v>
      </c>
      <c r="C26" s="117" t="s">
        <v>582</v>
      </c>
      <c r="D26" s="74">
        <v>191088533</v>
      </c>
      <c r="E26" s="75">
        <v>35136050</v>
      </c>
      <c r="F26" s="76">
        <f t="shared" si="0"/>
        <v>226224583</v>
      </c>
      <c r="G26" s="74">
        <v>163027133</v>
      </c>
      <c r="H26" s="75">
        <v>35136050</v>
      </c>
      <c r="I26" s="77">
        <f t="shared" si="1"/>
        <v>198163183</v>
      </c>
      <c r="J26" s="74">
        <v>25504741</v>
      </c>
      <c r="K26" s="75">
        <v>16221</v>
      </c>
      <c r="L26" s="75">
        <f t="shared" si="2"/>
        <v>25520962</v>
      </c>
      <c r="M26" s="39">
        <f t="shared" si="3"/>
        <v>0.11281250543845626</v>
      </c>
      <c r="N26" s="102">
        <v>35266144</v>
      </c>
      <c r="O26" s="103">
        <v>3904508</v>
      </c>
      <c r="P26" s="104">
        <f t="shared" si="4"/>
        <v>39170652</v>
      </c>
      <c r="Q26" s="39">
        <f t="shared" si="5"/>
        <v>0.17314940525274392</v>
      </c>
      <c r="R26" s="102">
        <v>40963988</v>
      </c>
      <c r="S26" s="104">
        <v>1908012</v>
      </c>
      <c r="T26" s="104">
        <f t="shared" si="6"/>
        <v>42872000</v>
      </c>
      <c r="U26" s="39">
        <f t="shared" si="7"/>
        <v>0.21634694876696647</v>
      </c>
      <c r="V26" s="102">
        <v>36456336</v>
      </c>
      <c r="W26" s="104">
        <v>2376065</v>
      </c>
      <c r="X26" s="104">
        <f t="shared" si="8"/>
        <v>38832401</v>
      </c>
      <c r="Y26" s="39">
        <f t="shared" si="9"/>
        <v>0.19596173422385935</v>
      </c>
      <c r="Z26" s="74">
        <f t="shared" si="10"/>
        <v>138191209</v>
      </c>
      <c r="AA26" s="75">
        <f t="shared" si="11"/>
        <v>8204806</v>
      </c>
      <c r="AB26" s="75">
        <f t="shared" si="12"/>
        <v>146396015</v>
      </c>
      <c r="AC26" s="39">
        <f t="shared" si="13"/>
        <v>0.738764955143055</v>
      </c>
      <c r="AD26" s="74">
        <v>27953131</v>
      </c>
      <c r="AE26" s="75">
        <v>3236893</v>
      </c>
      <c r="AF26" s="75">
        <f t="shared" si="14"/>
        <v>31190024</v>
      </c>
      <c r="AG26" s="39">
        <f t="shared" si="15"/>
        <v>0.8201878191926415</v>
      </c>
      <c r="AH26" s="39">
        <f t="shared" si="16"/>
        <v>0.24502632636640476</v>
      </c>
      <c r="AI26" s="12">
        <v>161307153</v>
      </c>
      <c r="AJ26" s="12">
        <v>147575653</v>
      </c>
      <c r="AK26" s="12">
        <v>121039753</v>
      </c>
      <c r="AL26" s="12"/>
    </row>
    <row r="27" spans="1:38" s="13" customFormat="1" ht="12.75">
      <c r="A27" s="29" t="s">
        <v>97</v>
      </c>
      <c r="B27" s="57" t="s">
        <v>583</v>
      </c>
      <c r="C27" s="117" t="s">
        <v>584</v>
      </c>
      <c r="D27" s="74">
        <v>0</v>
      </c>
      <c r="E27" s="75">
        <v>0</v>
      </c>
      <c r="F27" s="76">
        <f t="shared" si="0"/>
        <v>0</v>
      </c>
      <c r="G27" s="74">
        <v>0</v>
      </c>
      <c r="H27" s="75">
        <v>0</v>
      </c>
      <c r="I27" s="77">
        <f t="shared" si="1"/>
        <v>0</v>
      </c>
      <c r="J27" s="74">
        <v>9547813</v>
      </c>
      <c r="K27" s="75">
        <v>6943292</v>
      </c>
      <c r="L27" s="75">
        <f t="shared" si="2"/>
        <v>16491105</v>
      </c>
      <c r="M27" s="39">
        <f t="shared" si="3"/>
        <v>0</v>
      </c>
      <c r="N27" s="102">
        <v>9507585</v>
      </c>
      <c r="O27" s="103">
        <v>6030778</v>
      </c>
      <c r="P27" s="104">
        <f t="shared" si="4"/>
        <v>15538363</v>
      </c>
      <c r="Q27" s="39">
        <f t="shared" si="5"/>
        <v>0</v>
      </c>
      <c r="R27" s="102">
        <v>0</v>
      </c>
      <c r="S27" s="104">
        <v>10238089</v>
      </c>
      <c r="T27" s="104">
        <f t="shared" si="6"/>
        <v>10238089</v>
      </c>
      <c r="U27" s="39">
        <f t="shared" si="7"/>
        <v>0</v>
      </c>
      <c r="V27" s="102">
        <v>2258201</v>
      </c>
      <c r="W27" s="104">
        <v>17074</v>
      </c>
      <c r="X27" s="104">
        <f t="shared" si="8"/>
        <v>2275275</v>
      </c>
      <c r="Y27" s="39">
        <f t="shared" si="9"/>
        <v>0</v>
      </c>
      <c r="Z27" s="74">
        <f t="shared" si="10"/>
        <v>21313599</v>
      </c>
      <c r="AA27" s="75">
        <f t="shared" si="11"/>
        <v>23229233</v>
      </c>
      <c r="AB27" s="75">
        <f t="shared" si="12"/>
        <v>44542832</v>
      </c>
      <c r="AC27" s="39">
        <f t="shared" si="13"/>
        <v>0</v>
      </c>
      <c r="AD27" s="74">
        <v>0</v>
      </c>
      <c r="AE27" s="75">
        <v>0</v>
      </c>
      <c r="AF27" s="75">
        <f t="shared" si="14"/>
        <v>0</v>
      </c>
      <c r="AG27" s="39">
        <f t="shared" si="15"/>
        <v>0</v>
      </c>
      <c r="AH27" s="39">
        <f t="shared" si="16"/>
        <v>0</v>
      </c>
      <c r="AI27" s="12">
        <v>0</v>
      </c>
      <c r="AJ27" s="12">
        <v>0</v>
      </c>
      <c r="AK27" s="12">
        <v>0</v>
      </c>
      <c r="AL27" s="12"/>
    </row>
    <row r="28" spans="1:38" s="13" customFormat="1" ht="12.75">
      <c r="A28" s="29" t="s">
        <v>116</v>
      </c>
      <c r="B28" s="57" t="s">
        <v>585</v>
      </c>
      <c r="C28" s="117" t="s">
        <v>586</v>
      </c>
      <c r="D28" s="74">
        <v>214715954</v>
      </c>
      <c r="E28" s="75">
        <v>0</v>
      </c>
      <c r="F28" s="76">
        <f t="shared" si="0"/>
        <v>214715954</v>
      </c>
      <c r="G28" s="74">
        <v>214715954</v>
      </c>
      <c r="H28" s="75">
        <v>0</v>
      </c>
      <c r="I28" s="77">
        <f t="shared" si="1"/>
        <v>214715954</v>
      </c>
      <c r="J28" s="74">
        <v>45478590</v>
      </c>
      <c r="K28" s="75">
        <v>30011996</v>
      </c>
      <c r="L28" s="75">
        <f t="shared" si="2"/>
        <v>75490586</v>
      </c>
      <c r="M28" s="39">
        <f t="shared" si="3"/>
        <v>0.3515834971443249</v>
      </c>
      <c r="N28" s="102">
        <v>50073344</v>
      </c>
      <c r="O28" s="103">
        <v>45647115</v>
      </c>
      <c r="P28" s="104">
        <f t="shared" si="4"/>
        <v>95720459</v>
      </c>
      <c r="Q28" s="39">
        <f t="shared" si="5"/>
        <v>0.44580040382094754</v>
      </c>
      <c r="R28" s="102">
        <v>31625956</v>
      </c>
      <c r="S28" s="104">
        <v>127715761</v>
      </c>
      <c r="T28" s="104">
        <f t="shared" si="6"/>
        <v>159341717</v>
      </c>
      <c r="U28" s="39">
        <f t="shared" si="7"/>
        <v>0.7421046924161024</v>
      </c>
      <c r="V28" s="102">
        <v>77939392</v>
      </c>
      <c r="W28" s="104">
        <v>131034097</v>
      </c>
      <c r="X28" s="104">
        <f t="shared" si="8"/>
        <v>208973489</v>
      </c>
      <c r="Y28" s="39">
        <f t="shared" si="9"/>
        <v>0.9732555271603153</v>
      </c>
      <c r="Z28" s="74">
        <f t="shared" si="10"/>
        <v>205117282</v>
      </c>
      <c r="AA28" s="75">
        <f t="shared" si="11"/>
        <v>334408969</v>
      </c>
      <c r="AB28" s="75">
        <f t="shared" si="12"/>
        <v>539526251</v>
      </c>
      <c r="AC28" s="39">
        <f t="shared" si="13"/>
        <v>2.51274412054169</v>
      </c>
      <c r="AD28" s="74">
        <v>40503479</v>
      </c>
      <c r="AE28" s="75">
        <v>759121</v>
      </c>
      <c r="AF28" s="75">
        <f t="shared" si="14"/>
        <v>41262600</v>
      </c>
      <c r="AG28" s="39">
        <f t="shared" si="15"/>
        <v>0.5777538458703266</v>
      </c>
      <c r="AH28" s="39">
        <f t="shared" si="16"/>
        <v>4.064477008235061</v>
      </c>
      <c r="AI28" s="12">
        <v>369639478</v>
      </c>
      <c r="AJ28" s="12">
        <v>369639478</v>
      </c>
      <c r="AK28" s="12">
        <v>213560630</v>
      </c>
      <c r="AL28" s="12"/>
    </row>
    <row r="29" spans="1:38" s="53" customFormat="1" ht="12.75">
      <c r="A29" s="58"/>
      <c r="B29" s="59" t="s">
        <v>587</v>
      </c>
      <c r="C29" s="121"/>
      <c r="D29" s="78">
        <f>SUM(D23:D28)</f>
        <v>810687373</v>
      </c>
      <c r="E29" s="79">
        <f>SUM(E23:E28)</f>
        <v>156029630</v>
      </c>
      <c r="F29" s="87">
        <f t="shared" si="0"/>
        <v>966717003</v>
      </c>
      <c r="G29" s="78">
        <f>SUM(G23:G28)</f>
        <v>780905265</v>
      </c>
      <c r="H29" s="79">
        <f>SUM(H23:H28)</f>
        <v>133506813</v>
      </c>
      <c r="I29" s="80">
        <f t="shared" si="1"/>
        <v>914412078</v>
      </c>
      <c r="J29" s="78">
        <f>SUM(J23:J28)</f>
        <v>152227913</v>
      </c>
      <c r="K29" s="79">
        <f>SUM(K23:K28)</f>
        <v>44084010</v>
      </c>
      <c r="L29" s="79">
        <f t="shared" si="2"/>
        <v>196311923</v>
      </c>
      <c r="M29" s="43">
        <f t="shared" si="3"/>
        <v>0.2030707253423575</v>
      </c>
      <c r="N29" s="108">
        <f>SUM(N23:N28)</f>
        <v>176779183</v>
      </c>
      <c r="O29" s="109">
        <f>SUM(O23:O28)</f>
        <v>66710102</v>
      </c>
      <c r="P29" s="110">
        <f t="shared" si="4"/>
        <v>243489285</v>
      </c>
      <c r="Q29" s="43">
        <f t="shared" si="5"/>
        <v>0.2518723517269097</v>
      </c>
      <c r="R29" s="108">
        <f>SUM(R23:R28)</f>
        <v>150463071</v>
      </c>
      <c r="S29" s="110">
        <f>SUM(S23:S28)</f>
        <v>144470474</v>
      </c>
      <c r="T29" s="110">
        <f t="shared" si="6"/>
        <v>294933545</v>
      </c>
      <c r="U29" s="43">
        <f t="shared" si="7"/>
        <v>0.3225389866296145</v>
      </c>
      <c r="V29" s="108">
        <f>SUM(V23:V28)</f>
        <v>180878912</v>
      </c>
      <c r="W29" s="110">
        <f>SUM(W23:W28)</f>
        <v>143633703</v>
      </c>
      <c r="X29" s="110">
        <f t="shared" si="8"/>
        <v>324512615</v>
      </c>
      <c r="Y29" s="43">
        <f t="shared" si="9"/>
        <v>0.35488662366509116</v>
      </c>
      <c r="Z29" s="78">
        <f t="shared" si="10"/>
        <v>660349079</v>
      </c>
      <c r="AA29" s="79">
        <f t="shared" si="11"/>
        <v>398898289</v>
      </c>
      <c r="AB29" s="79">
        <f t="shared" si="12"/>
        <v>1059247368</v>
      </c>
      <c r="AC29" s="43">
        <f t="shared" si="13"/>
        <v>1.1583917070701684</v>
      </c>
      <c r="AD29" s="78">
        <f>SUM(AD23:AD28)</f>
        <v>121016051</v>
      </c>
      <c r="AE29" s="79">
        <f>SUM(AE23:AE28)</f>
        <v>14912202</v>
      </c>
      <c r="AF29" s="79">
        <f t="shared" si="14"/>
        <v>135928253</v>
      </c>
      <c r="AG29" s="43">
        <f t="shared" si="15"/>
        <v>0.5781197937396849</v>
      </c>
      <c r="AH29" s="43">
        <f t="shared" si="16"/>
        <v>1.387381635810474</v>
      </c>
      <c r="AI29" s="60">
        <f>SUM(AI23:AI28)</f>
        <v>1066388478</v>
      </c>
      <c r="AJ29" s="60">
        <f>SUM(AJ23:AJ28)</f>
        <v>1052656978</v>
      </c>
      <c r="AK29" s="60">
        <f>SUM(AK23:AK28)</f>
        <v>608561835</v>
      </c>
      <c r="AL29" s="60"/>
    </row>
    <row r="30" spans="1:38" s="13" customFormat="1" ht="12.75">
      <c r="A30" s="29" t="s">
        <v>97</v>
      </c>
      <c r="B30" s="57" t="s">
        <v>588</v>
      </c>
      <c r="C30" s="117" t="s">
        <v>589</v>
      </c>
      <c r="D30" s="74">
        <v>115819026</v>
      </c>
      <c r="E30" s="75">
        <v>23154000</v>
      </c>
      <c r="F30" s="77">
        <f t="shared" si="0"/>
        <v>138973026</v>
      </c>
      <c r="G30" s="74">
        <v>105500065</v>
      </c>
      <c r="H30" s="75">
        <v>34977727</v>
      </c>
      <c r="I30" s="77">
        <f t="shared" si="1"/>
        <v>140477792</v>
      </c>
      <c r="J30" s="74">
        <v>18160609</v>
      </c>
      <c r="K30" s="75">
        <v>3709420</v>
      </c>
      <c r="L30" s="75">
        <f t="shared" si="2"/>
        <v>21870029</v>
      </c>
      <c r="M30" s="39">
        <f t="shared" si="3"/>
        <v>0.15736887674878722</v>
      </c>
      <c r="N30" s="102">
        <v>42469047</v>
      </c>
      <c r="O30" s="103">
        <v>2364411</v>
      </c>
      <c r="P30" s="104">
        <f t="shared" si="4"/>
        <v>44833458</v>
      </c>
      <c r="Q30" s="39">
        <f t="shared" si="5"/>
        <v>0.3226054673372371</v>
      </c>
      <c r="R30" s="102">
        <v>22742283</v>
      </c>
      <c r="S30" s="104">
        <v>3268620</v>
      </c>
      <c r="T30" s="104">
        <f t="shared" si="6"/>
        <v>26010903</v>
      </c>
      <c r="U30" s="39">
        <f t="shared" si="7"/>
        <v>0.18516024938660766</v>
      </c>
      <c r="V30" s="102">
        <v>24736287</v>
      </c>
      <c r="W30" s="104">
        <v>7396438</v>
      </c>
      <c r="X30" s="104">
        <f t="shared" si="8"/>
        <v>32132725</v>
      </c>
      <c r="Y30" s="39">
        <f t="shared" si="9"/>
        <v>0.22873882442571422</v>
      </c>
      <c r="Z30" s="74">
        <f t="shared" si="10"/>
        <v>108108226</v>
      </c>
      <c r="AA30" s="75">
        <f t="shared" si="11"/>
        <v>16738889</v>
      </c>
      <c r="AB30" s="75">
        <f t="shared" si="12"/>
        <v>124847115</v>
      </c>
      <c r="AC30" s="39">
        <f t="shared" si="13"/>
        <v>0.8887320424284573</v>
      </c>
      <c r="AD30" s="74">
        <v>33904205</v>
      </c>
      <c r="AE30" s="75">
        <v>2574146</v>
      </c>
      <c r="AF30" s="75">
        <f t="shared" si="14"/>
        <v>36478351</v>
      </c>
      <c r="AG30" s="39">
        <f t="shared" si="15"/>
        <v>0.9343892149049298</v>
      </c>
      <c r="AH30" s="39">
        <f t="shared" si="16"/>
        <v>-0.11912890470295656</v>
      </c>
      <c r="AI30" s="12">
        <v>117708704</v>
      </c>
      <c r="AJ30" s="12">
        <v>118437083</v>
      </c>
      <c r="AK30" s="12">
        <v>110666333</v>
      </c>
      <c r="AL30" s="12"/>
    </row>
    <row r="31" spans="1:38" s="13" customFormat="1" ht="12.75">
      <c r="A31" s="29" t="s">
        <v>97</v>
      </c>
      <c r="B31" s="57" t="s">
        <v>91</v>
      </c>
      <c r="C31" s="117" t="s">
        <v>92</v>
      </c>
      <c r="D31" s="74">
        <v>788795514</v>
      </c>
      <c r="E31" s="75">
        <v>118956201</v>
      </c>
      <c r="F31" s="76">
        <f t="shared" si="0"/>
        <v>907751715</v>
      </c>
      <c r="G31" s="74">
        <v>788995015</v>
      </c>
      <c r="H31" s="75">
        <v>118956201</v>
      </c>
      <c r="I31" s="77">
        <f t="shared" si="1"/>
        <v>907951216</v>
      </c>
      <c r="J31" s="74">
        <v>197410160</v>
      </c>
      <c r="K31" s="75">
        <v>21931403</v>
      </c>
      <c r="L31" s="75">
        <f t="shared" si="2"/>
        <v>219341563</v>
      </c>
      <c r="M31" s="39">
        <f t="shared" si="3"/>
        <v>0.24163167017536288</v>
      </c>
      <c r="N31" s="102">
        <v>165429388</v>
      </c>
      <c r="O31" s="103">
        <v>39221383</v>
      </c>
      <c r="P31" s="104">
        <f t="shared" si="4"/>
        <v>204650771</v>
      </c>
      <c r="Q31" s="39">
        <f t="shared" si="5"/>
        <v>0.22544795853125985</v>
      </c>
      <c r="R31" s="102">
        <v>177331668</v>
      </c>
      <c r="S31" s="104">
        <v>14487459</v>
      </c>
      <c r="T31" s="104">
        <f t="shared" si="6"/>
        <v>191819127</v>
      </c>
      <c r="U31" s="39">
        <f t="shared" si="7"/>
        <v>0.2112658958099793</v>
      </c>
      <c r="V31" s="102">
        <v>212170299</v>
      </c>
      <c r="W31" s="104">
        <v>20928327</v>
      </c>
      <c r="X31" s="104">
        <f t="shared" si="8"/>
        <v>233098626</v>
      </c>
      <c r="Y31" s="39">
        <f t="shared" si="9"/>
        <v>0.25673034177642423</v>
      </c>
      <c r="Z31" s="74">
        <f t="shared" si="10"/>
        <v>752341515</v>
      </c>
      <c r="AA31" s="75">
        <f t="shared" si="11"/>
        <v>96568572</v>
      </c>
      <c r="AB31" s="75">
        <f t="shared" si="12"/>
        <v>848910087</v>
      </c>
      <c r="AC31" s="39">
        <f t="shared" si="13"/>
        <v>0.9349732364915958</v>
      </c>
      <c r="AD31" s="74">
        <v>204796031</v>
      </c>
      <c r="AE31" s="75">
        <v>25136008</v>
      </c>
      <c r="AF31" s="75">
        <f t="shared" si="14"/>
        <v>229932039</v>
      </c>
      <c r="AG31" s="39">
        <f t="shared" si="15"/>
        <v>0.9383335330644671</v>
      </c>
      <c r="AH31" s="39">
        <f t="shared" si="16"/>
        <v>0.013771838904103273</v>
      </c>
      <c r="AI31" s="12">
        <v>767034480</v>
      </c>
      <c r="AJ31" s="12">
        <v>781750932</v>
      </c>
      <c r="AK31" s="12">
        <v>733543114</v>
      </c>
      <c r="AL31" s="12"/>
    </row>
    <row r="32" spans="1:38" s="13" customFormat="1" ht="12.75">
      <c r="A32" s="29" t="s">
        <v>97</v>
      </c>
      <c r="B32" s="57" t="s">
        <v>57</v>
      </c>
      <c r="C32" s="117" t="s">
        <v>58</v>
      </c>
      <c r="D32" s="74">
        <v>1831543921</v>
      </c>
      <c r="E32" s="75">
        <v>206159400</v>
      </c>
      <c r="F32" s="76">
        <f t="shared" si="0"/>
        <v>2037703321</v>
      </c>
      <c r="G32" s="74">
        <v>1707795000</v>
      </c>
      <c r="H32" s="75">
        <v>133604501</v>
      </c>
      <c r="I32" s="77">
        <f t="shared" si="1"/>
        <v>1841399501</v>
      </c>
      <c r="J32" s="74">
        <v>260686703</v>
      </c>
      <c r="K32" s="75">
        <v>41289383</v>
      </c>
      <c r="L32" s="75">
        <f t="shared" si="2"/>
        <v>301976086</v>
      </c>
      <c r="M32" s="39">
        <f t="shared" si="3"/>
        <v>0.1481943337324521</v>
      </c>
      <c r="N32" s="102">
        <v>387134590</v>
      </c>
      <c r="O32" s="103">
        <v>21750075</v>
      </c>
      <c r="P32" s="104">
        <f t="shared" si="4"/>
        <v>408884665</v>
      </c>
      <c r="Q32" s="39">
        <f t="shared" si="5"/>
        <v>0.200659566476704</v>
      </c>
      <c r="R32" s="102">
        <v>364447020</v>
      </c>
      <c r="S32" s="104">
        <v>11243121</v>
      </c>
      <c r="T32" s="104">
        <f t="shared" si="6"/>
        <v>375690141</v>
      </c>
      <c r="U32" s="39">
        <f t="shared" si="7"/>
        <v>0.2040242439492222</v>
      </c>
      <c r="V32" s="102">
        <v>363223948</v>
      </c>
      <c r="W32" s="104">
        <v>35383876</v>
      </c>
      <c r="X32" s="104">
        <f t="shared" si="8"/>
        <v>398607824</v>
      </c>
      <c r="Y32" s="39">
        <f t="shared" si="9"/>
        <v>0.21647004019688826</v>
      </c>
      <c r="Z32" s="74">
        <f t="shared" si="10"/>
        <v>1375492261</v>
      </c>
      <c r="AA32" s="75">
        <f t="shared" si="11"/>
        <v>109666455</v>
      </c>
      <c r="AB32" s="75">
        <f t="shared" si="12"/>
        <v>1485158716</v>
      </c>
      <c r="AC32" s="39">
        <f t="shared" si="13"/>
        <v>0.8065380245804683</v>
      </c>
      <c r="AD32" s="74">
        <v>404142598</v>
      </c>
      <c r="AE32" s="75">
        <v>45886222</v>
      </c>
      <c r="AF32" s="75">
        <f t="shared" si="14"/>
        <v>450028820</v>
      </c>
      <c r="AG32" s="39">
        <f t="shared" si="15"/>
        <v>1.0642286459704458</v>
      </c>
      <c r="AH32" s="39">
        <f t="shared" si="16"/>
        <v>-0.11426156218172867</v>
      </c>
      <c r="AI32" s="12">
        <v>1751415896</v>
      </c>
      <c r="AJ32" s="12">
        <v>1688181704</v>
      </c>
      <c r="AK32" s="12">
        <v>1796611329</v>
      </c>
      <c r="AL32" s="12"/>
    </row>
    <row r="33" spans="1:38" s="13" customFormat="1" ht="12.75">
      <c r="A33" s="29" t="s">
        <v>97</v>
      </c>
      <c r="B33" s="57" t="s">
        <v>590</v>
      </c>
      <c r="C33" s="117" t="s">
        <v>591</v>
      </c>
      <c r="D33" s="74">
        <v>247751858</v>
      </c>
      <c r="E33" s="75">
        <v>50274800</v>
      </c>
      <c r="F33" s="76">
        <f t="shared" si="0"/>
        <v>298026658</v>
      </c>
      <c r="G33" s="74">
        <v>247751858</v>
      </c>
      <c r="H33" s="75">
        <v>50274800</v>
      </c>
      <c r="I33" s="77">
        <f t="shared" si="1"/>
        <v>298026658</v>
      </c>
      <c r="J33" s="74">
        <v>18566050</v>
      </c>
      <c r="K33" s="75">
        <v>5103634</v>
      </c>
      <c r="L33" s="75">
        <f t="shared" si="2"/>
        <v>23669684</v>
      </c>
      <c r="M33" s="39">
        <f t="shared" si="3"/>
        <v>0.07942136505117606</v>
      </c>
      <c r="N33" s="102">
        <v>43547085</v>
      </c>
      <c r="O33" s="103">
        <v>10345226</v>
      </c>
      <c r="P33" s="104">
        <f t="shared" si="4"/>
        <v>53892311</v>
      </c>
      <c r="Q33" s="39">
        <f t="shared" si="5"/>
        <v>0.18083050476645615</v>
      </c>
      <c r="R33" s="102">
        <v>39737974</v>
      </c>
      <c r="S33" s="104">
        <v>11988709</v>
      </c>
      <c r="T33" s="104">
        <f t="shared" si="6"/>
        <v>51726683</v>
      </c>
      <c r="U33" s="39">
        <f t="shared" si="7"/>
        <v>0.1735639467527096</v>
      </c>
      <c r="V33" s="102">
        <v>34308713</v>
      </c>
      <c r="W33" s="104">
        <v>9961649</v>
      </c>
      <c r="X33" s="104">
        <f t="shared" si="8"/>
        <v>44270362</v>
      </c>
      <c r="Y33" s="39">
        <f t="shared" si="9"/>
        <v>0.1485449734499925</v>
      </c>
      <c r="Z33" s="74">
        <f t="shared" si="10"/>
        <v>136159822</v>
      </c>
      <c r="AA33" s="75">
        <f t="shared" si="11"/>
        <v>37399218</v>
      </c>
      <c r="AB33" s="75">
        <f t="shared" si="12"/>
        <v>173559040</v>
      </c>
      <c r="AC33" s="39">
        <f t="shared" si="13"/>
        <v>0.5823607900203344</v>
      </c>
      <c r="AD33" s="74">
        <v>60336021</v>
      </c>
      <c r="AE33" s="75">
        <v>14706752</v>
      </c>
      <c r="AF33" s="75">
        <f t="shared" si="14"/>
        <v>75042773</v>
      </c>
      <c r="AG33" s="39">
        <f t="shared" si="15"/>
        <v>0.919143478299451</v>
      </c>
      <c r="AH33" s="39">
        <f t="shared" si="16"/>
        <v>-0.41006495055826364</v>
      </c>
      <c r="AI33" s="12">
        <v>229215722</v>
      </c>
      <c r="AJ33" s="12">
        <v>229215722</v>
      </c>
      <c r="AK33" s="12">
        <v>210682136</v>
      </c>
      <c r="AL33" s="12"/>
    </row>
    <row r="34" spans="1:38" s="13" customFormat="1" ht="12.75">
      <c r="A34" s="29" t="s">
        <v>116</v>
      </c>
      <c r="B34" s="57" t="s">
        <v>592</v>
      </c>
      <c r="C34" s="117" t="s">
        <v>593</v>
      </c>
      <c r="D34" s="74">
        <v>248920374</v>
      </c>
      <c r="E34" s="75">
        <v>5304200</v>
      </c>
      <c r="F34" s="76">
        <f t="shared" si="0"/>
        <v>254224574</v>
      </c>
      <c r="G34" s="74">
        <v>266004410</v>
      </c>
      <c r="H34" s="75">
        <v>6629200</v>
      </c>
      <c r="I34" s="77">
        <f t="shared" si="1"/>
        <v>272633610</v>
      </c>
      <c r="J34" s="74">
        <v>23897613</v>
      </c>
      <c r="K34" s="75">
        <v>71334</v>
      </c>
      <c r="L34" s="75">
        <f t="shared" si="2"/>
        <v>23968947</v>
      </c>
      <c r="M34" s="39">
        <f t="shared" si="3"/>
        <v>0.0942825731709162</v>
      </c>
      <c r="N34" s="102">
        <v>28994098</v>
      </c>
      <c r="O34" s="103">
        <v>69124</v>
      </c>
      <c r="P34" s="104">
        <f t="shared" si="4"/>
        <v>29063222</v>
      </c>
      <c r="Q34" s="39">
        <f t="shared" si="5"/>
        <v>0.11432105694078182</v>
      </c>
      <c r="R34" s="102">
        <v>30388099</v>
      </c>
      <c r="S34" s="104">
        <v>226480</v>
      </c>
      <c r="T34" s="104">
        <f t="shared" si="6"/>
        <v>30614579</v>
      </c>
      <c r="U34" s="39">
        <f t="shared" si="7"/>
        <v>0.1122920207820305</v>
      </c>
      <c r="V34" s="102">
        <v>40494603</v>
      </c>
      <c r="W34" s="104">
        <v>273224</v>
      </c>
      <c r="X34" s="104">
        <f t="shared" si="8"/>
        <v>40767827</v>
      </c>
      <c r="Y34" s="39">
        <f t="shared" si="9"/>
        <v>0.14953338658428797</v>
      </c>
      <c r="Z34" s="74">
        <f t="shared" si="10"/>
        <v>123774413</v>
      </c>
      <c r="AA34" s="75">
        <f t="shared" si="11"/>
        <v>640162</v>
      </c>
      <c r="AB34" s="75">
        <f t="shared" si="12"/>
        <v>124414575</v>
      </c>
      <c r="AC34" s="39">
        <f t="shared" si="13"/>
        <v>0.4563434970471909</v>
      </c>
      <c r="AD34" s="74">
        <v>33484531</v>
      </c>
      <c r="AE34" s="75">
        <v>13675349</v>
      </c>
      <c r="AF34" s="75">
        <f t="shared" si="14"/>
        <v>47159880</v>
      </c>
      <c r="AG34" s="39">
        <f t="shared" si="15"/>
        <v>0.5314398337128357</v>
      </c>
      <c r="AH34" s="39">
        <f t="shared" si="16"/>
        <v>-0.13554006074654978</v>
      </c>
      <c r="AI34" s="12">
        <v>214807579</v>
      </c>
      <c r="AJ34" s="12">
        <v>236029763</v>
      </c>
      <c r="AK34" s="12">
        <v>125435618</v>
      </c>
      <c r="AL34" s="12"/>
    </row>
    <row r="35" spans="1:38" s="53" customFormat="1" ht="12.75">
      <c r="A35" s="58"/>
      <c r="B35" s="59" t="s">
        <v>594</v>
      </c>
      <c r="C35" s="121"/>
      <c r="D35" s="78">
        <f>SUM(D30:D34)</f>
        <v>3232830693</v>
      </c>
      <c r="E35" s="79">
        <f>SUM(E30:E34)</f>
        <v>403848601</v>
      </c>
      <c r="F35" s="87">
        <f t="shared" si="0"/>
        <v>3636679294</v>
      </c>
      <c r="G35" s="78">
        <f>SUM(G30:G34)</f>
        <v>3116046348</v>
      </c>
      <c r="H35" s="79">
        <f>SUM(H30:H34)</f>
        <v>344442429</v>
      </c>
      <c r="I35" s="80">
        <f t="shared" si="1"/>
        <v>3460488777</v>
      </c>
      <c r="J35" s="78">
        <f>SUM(J30:J34)</f>
        <v>518721135</v>
      </c>
      <c r="K35" s="79">
        <f>SUM(K30:K34)</f>
        <v>72105174</v>
      </c>
      <c r="L35" s="79">
        <f t="shared" si="2"/>
        <v>590826309</v>
      </c>
      <c r="M35" s="43">
        <f t="shared" si="3"/>
        <v>0.16246313222471356</v>
      </c>
      <c r="N35" s="108">
        <f>SUM(N30:N34)</f>
        <v>667574208</v>
      </c>
      <c r="O35" s="109">
        <f>SUM(O30:O34)</f>
        <v>73750219</v>
      </c>
      <c r="P35" s="110">
        <f t="shared" si="4"/>
        <v>741324427</v>
      </c>
      <c r="Q35" s="43">
        <f t="shared" si="5"/>
        <v>0.2038465223543575</v>
      </c>
      <c r="R35" s="108">
        <f>SUM(R30:R34)</f>
        <v>634647044</v>
      </c>
      <c r="S35" s="110">
        <f>SUM(S30:S34)</f>
        <v>41214389</v>
      </c>
      <c r="T35" s="110">
        <f t="shared" si="6"/>
        <v>675861433</v>
      </c>
      <c r="U35" s="43">
        <f t="shared" si="7"/>
        <v>0.195308084075315</v>
      </c>
      <c r="V35" s="108">
        <f>SUM(V30:V34)</f>
        <v>674933850</v>
      </c>
      <c r="W35" s="110">
        <f>SUM(W30:W34)</f>
        <v>73943514</v>
      </c>
      <c r="X35" s="110">
        <f t="shared" si="8"/>
        <v>748877364</v>
      </c>
      <c r="Y35" s="43">
        <f t="shared" si="9"/>
        <v>0.21640797363002112</v>
      </c>
      <c r="Z35" s="78">
        <f t="shared" si="10"/>
        <v>2495876237</v>
      </c>
      <c r="AA35" s="79">
        <f t="shared" si="11"/>
        <v>261013296</v>
      </c>
      <c r="AB35" s="79">
        <f t="shared" si="12"/>
        <v>2756889533</v>
      </c>
      <c r="AC35" s="43">
        <f t="shared" si="13"/>
        <v>0.796676339863766</v>
      </c>
      <c r="AD35" s="78">
        <f>SUM(AD30:AD34)</f>
        <v>736663386</v>
      </c>
      <c r="AE35" s="79">
        <f>SUM(AE30:AE34)</f>
        <v>101978477</v>
      </c>
      <c r="AF35" s="79">
        <f t="shared" si="14"/>
        <v>838641863</v>
      </c>
      <c r="AG35" s="43">
        <f t="shared" si="15"/>
        <v>0.9748898702431271</v>
      </c>
      <c r="AH35" s="43">
        <f t="shared" si="16"/>
        <v>-0.10703555708379897</v>
      </c>
      <c r="AI35" s="60">
        <f>SUM(AI30:AI34)</f>
        <v>3080182381</v>
      </c>
      <c r="AJ35" s="60">
        <f>SUM(AJ30:AJ34)</f>
        <v>3053615204</v>
      </c>
      <c r="AK35" s="60">
        <f>SUM(AK30:AK34)</f>
        <v>2976938530</v>
      </c>
      <c r="AL35" s="60"/>
    </row>
    <row r="36" spans="1:38" s="53" customFormat="1" ht="12.75">
      <c r="A36" s="58"/>
      <c r="B36" s="59" t="s">
        <v>595</v>
      </c>
      <c r="C36" s="121"/>
      <c r="D36" s="78">
        <f>SUM(D9:D14,D16:D21,D23:D28,D30:D34)</f>
        <v>9624147386</v>
      </c>
      <c r="E36" s="79">
        <f>SUM(E9:E14,E16:E21,E23:E28,E30:E34)</f>
        <v>2085514111</v>
      </c>
      <c r="F36" s="80">
        <f t="shared" si="0"/>
        <v>11709661497</v>
      </c>
      <c r="G36" s="78">
        <f>SUM(G9:G14,G16:G21,G23:G28,G30:G34)</f>
        <v>9557594959</v>
      </c>
      <c r="H36" s="79">
        <f>SUM(H9:H14,H16:H21,H23:H28,H30:H34)</f>
        <v>2579567865</v>
      </c>
      <c r="I36" s="87">
        <f t="shared" si="1"/>
        <v>12137162824</v>
      </c>
      <c r="J36" s="78">
        <f>SUM(J9:J14,J16:J21,J23:J28,J30:J34)</f>
        <v>1926030988</v>
      </c>
      <c r="K36" s="89">
        <f>SUM(K9:K14,K16:K21,K23:K28,K30:K34)</f>
        <v>231565174</v>
      </c>
      <c r="L36" s="79">
        <f t="shared" si="2"/>
        <v>2157596162</v>
      </c>
      <c r="M36" s="43">
        <f t="shared" si="3"/>
        <v>0.18425777402299573</v>
      </c>
      <c r="N36" s="108">
        <f>SUM(N9:N14,N16:N21,N23:N28,N30:N34)</f>
        <v>2193969502</v>
      </c>
      <c r="O36" s="109">
        <f>SUM(O9:O14,O16:O21,O23:O28,O30:O34)</f>
        <v>434834680</v>
      </c>
      <c r="P36" s="110">
        <f t="shared" si="4"/>
        <v>2628804182</v>
      </c>
      <c r="Q36" s="43">
        <f t="shared" si="5"/>
        <v>0.224498734030313</v>
      </c>
      <c r="R36" s="108">
        <f>SUM(R9:R14,R16:R21,R23:R28,R30:R34)</f>
        <v>1984401950</v>
      </c>
      <c r="S36" s="110">
        <f>SUM(S9:S14,S16:S21,S23:S28,S30:S34)</f>
        <v>411952343</v>
      </c>
      <c r="T36" s="110">
        <f t="shared" si="6"/>
        <v>2396354293</v>
      </c>
      <c r="U36" s="43">
        <f t="shared" si="7"/>
        <v>0.19743941213851512</v>
      </c>
      <c r="V36" s="108">
        <f>SUM(V9:V14,V16:V21,V23:V28,V30:V34)</f>
        <v>2044679863</v>
      </c>
      <c r="W36" s="110">
        <f>SUM(W9:W14,W16:W21,W23:W28,W30:W34)</f>
        <v>611373017</v>
      </c>
      <c r="X36" s="110">
        <f t="shared" si="8"/>
        <v>2656052880</v>
      </c>
      <c r="Y36" s="43">
        <f t="shared" si="9"/>
        <v>0.21883638857904475</v>
      </c>
      <c r="Z36" s="78">
        <f t="shared" si="10"/>
        <v>8149082303</v>
      </c>
      <c r="AA36" s="79">
        <f t="shared" si="11"/>
        <v>1689725214</v>
      </c>
      <c r="AB36" s="79">
        <f t="shared" si="12"/>
        <v>9838807517</v>
      </c>
      <c r="AC36" s="43">
        <f t="shared" si="13"/>
        <v>0.8106348789805112</v>
      </c>
      <c r="AD36" s="78">
        <f>SUM(AD9:AD14,AD16:AD21,AD23:AD28,AD30:AD34)</f>
        <v>2202388276</v>
      </c>
      <c r="AE36" s="79">
        <f>SUM(AE9:AE14,AE16:AE21,AE23:AE28,AE30:AE34)</f>
        <v>367667038</v>
      </c>
      <c r="AF36" s="79">
        <f t="shared" si="14"/>
        <v>2570055314</v>
      </c>
      <c r="AG36" s="43">
        <f t="shared" si="15"/>
        <v>0.875137404913724</v>
      </c>
      <c r="AH36" s="43">
        <f t="shared" si="16"/>
        <v>0.0334613677501574</v>
      </c>
      <c r="AI36" s="60">
        <f>SUM(AI9:AI14,AI16:AI21,AI23:AI28,AI30:AI34)</f>
        <v>10247526653</v>
      </c>
      <c r="AJ36" s="60">
        <f>SUM(AJ9:AJ14,AJ16:AJ21,AJ23:AJ28,AJ30:AJ34)</f>
        <v>10201532005</v>
      </c>
      <c r="AK36" s="60">
        <f>SUM(AK9:AK14,AK16:AK21,AK23:AK28,AK30:AK34)</f>
        <v>8927742245</v>
      </c>
      <c r="AL36" s="60"/>
    </row>
    <row r="37" spans="1:38" s="13" customFormat="1" ht="12.75">
      <c r="A37" s="61"/>
      <c r="B37" s="62"/>
      <c r="C37" s="63"/>
      <c r="D37" s="90"/>
      <c r="E37" s="90"/>
      <c r="F37" s="91"/>
      <c r="G37" s="92"/>
      <c r="H37" s="90"/>
      <c r="I37" s="93"/>
      <c r="J37" s="92"/>
      <c r="K37" s="94"/>
      <c r="L37" s="90"/>
      <c r="M37" s="67"/>
      <c r="N37" s="92"/>
      <c r="O37" s="94"/>
      <c r="P37" s="90"/>
      <c r="Q37" s="67"/>
      <c r="R37" s="92"/>
      <c r="S37" s="94"/>
      <c r="T37" s="90"/>
      <c r="U37" s="67"/>
      <c r="V37" s="92"/>
      <c r="W37" s="94"/>
      <c r="X37" s="90"/>
      <c r="Y37" s="67"/>
      <c r="Z37" s="92"/>
      <c r="AA37" s="94"/>
      <c r="AB37" s="90"/>
      <c r="AC37" s="67"/>
      <c r="AD37" s="92"/>
      <c r="AE37" s="90"/>
      <c r="AF37" s="90"/>
      <c r="AG37" s="67"/>
      <c r="AH37" s="67"/>
      <c r="AI37" s="12"/>
      <c r="AJ37" s="12"/>
      <c r="AK37" s="12"/>
      <c r="AL37" s="12"/>
    </row>
    <row r="38" spans="1:38" s="13" customFormat="1" ht="12.75">
      <c r="A38" s="12"/>
      <c r="B38" s="54" t="s">
        <v>657</v>
      </c>
      <c r="C38" s="119"/>
      <c r="D38" s="85"/>
      <c r="E38" s="85"/>
      <c r="F38" s="85"/>
      <c r="G38" s="85"/>
      <c r="H38" s="85"/>
      <c r="I38" s="85"/>
      <c r="J38" s="85"/>
      <c r="K38" s="85"/>
      <c r="L38" s="85"/>
      <c r="M38" s="12"/>
      <c r="N38" s="85"/>
      <c r="O38" s="85"/>
      <c r="P38" s="85"/>
      <c r="Q38" s="12"/>
      <c r="R38" s="85"/>
      <c r="S38" s="85"/>
      <c r="T38" s="85"/>
      <c r="U38" s="12"/>
      <c r="V38" s="85"/>
      <c r="W38" s="85"/>
      <c r="X38" s="85"/>
      <c r="Y38" s="12"/>
      <c r="Z38" s="85"/>
      <c r="AA38" s="85"/>
      <c r="AB38" s="85"/>
      <c r="AC38" s="12"/>
      <c r="AD38" s="85"/>
      <c r="AE38" s="85"/>
      <c r="AF38" s="85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115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15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15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15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15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15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15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15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15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15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15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15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15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15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15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15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15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15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15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15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15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15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15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15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15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15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15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15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15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15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15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15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15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15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15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15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15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15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15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15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15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15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15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72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6" t="s">
        <v>37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57" t="s">
        <v>42</v>
      </c>
      <c r="C9" s="117" t="s">
        <v>43</v>
      </c>
      <c r="D9" s="74">
        <v>30720927253</v>
      </c>
      <c r="E9" s="75">
        <v>5089866927</v>
      </c>
      <c r="F9" s="76">
        <f>$D9+$E9</f>
        <v>35810794180</v>
      </c>
      <c r="G9" s="74">
        <v>30125802937</v>
      </c>
      <c r="H9" s="75">
        <v>4561212451</v>
      </c>
      <c r="I9" s="77">
        <f>$G9+$H9</f>
        <v>34687015388</v>
      </c>
      <c r="J9" s="74">
        <v>6717835374</v>
      </c>
      <c r="K9" s="75">
        <v>354885555</v>
      </c>
      <c r="L9" s="75">
        <f>$J9+$K9</f>
        <v>7072720929</v>
      </c>
      <c r="M9" s="39">
        <f>IF($F9=0,0,$L9/$F9)</f>
        <v>0.19750248747485333</v>
      </c>
      <c r="N9" s="102">
        <v>7002378900</v>
      </c>
      <c r="O9" s="103">
        <v>863961644</v>
      </c>
      <c r="P9" s="104">
        <f>$N9+$O9</f>
        <v>7866340544</v>
      </c>
      <c r="Q9" s="39">
        <f>IF($F9=0,0,$P9/$F9)</f>
        <v>0.21966395116680432</v>
      </c>
      <c r="R9" s="102">
        <v>6849977452</v>
      </c>
      <c r="S9" s="104">
        <v>850133144</v>
      </c>
      <c r="T9" s="104">
        <f>$R9+$S9</f>
        <v>7700110596</v>
      </c>
      <c r="U9" s="39">
        <f>IF($I9=0,0,$T9/$I9)</f>
        <v>0.22198827168808127</v>
      </c>
      <c r="V9" s="102">
        <v>7237836761</v>
      </c>
      <c r="W9" s="104">
        <v>1826479381</v>
      </c>
      <c r="X9" s="104">
        <f>$V9+$W9</f>
        <v>9064316142</v>
      </c>
      <c r="Y9" s="39">
        <f>IF($I9=0,0,$X9/$I9)</f>
        <v>0.2613172693184726</v>
      </c>
      <c r="Z9" s="74">
        <f>$J9+$N9+$R9+$V9</f>
        <v>27808028487</v>
      </c>
      <c r="AA9" s="75">
        <f>$K9+$O9+$S9+$W9</f>
        <v>3895459724</v>
      </c>
      <c r="AB9" s="75">
        <f>$Z9+$AA9</f>
        <v>31703488211</v>
      </c>
      <c r="AC9" s="39">
        <f>IF($I9=0,0,$AB9/$I9)</f>
        <v>0.9139872040408483</v>
      </c>
      <c r="AD9" s="74">
        <v>7532333441</v>
      </c>
      <c r="AE9" s="75">
        <v>1374559943</v>
      </c>
      <c r="AF9" s="75">
        <f>$AD9+$AE9</f>
        <v>8906893384</v>
      </c>
      <c r="AG9" s="39">
        <f>IF($AJ9=0,0,$AK9/$AJ9)</f>
        <v>0.9270016859474891</v>
      </c>
      <c r="AH9" s="39">
        <f>IF($AF9=0,0,(($X9/$AF9)-1))</f>
        <v>0.01767426095868485</v>
      </c>
      <c r="AI9" s="12">
        <v>30583428591</v>
      </c>
      <c r="AJ9" s="12">
        <v>30962614991</v>
      </c>
      <c r="AK9" s="12">
        <v>28702396298</v>
      </c>
      <c r="AL9" s="12"/>
    </row>
    <row r="10" spans="1:38" s="53" customFormat="1" ht="12.75">
      <c r="A10" s="58"/>
      <c r="B10" s="59" t="s">
        <v>96</v>
      </c>
      <c r="C10" s="121"/>
      <c r="D10" s="78">
        <f>D9</f>
        <v>30720927253</v>
      </c>
      <c r="E10" s="79">
        <f>E9</f>
        <v>5089866927</v>
      </c>
      <c r="F10" s="80">
        <f aca="true" t="shared" si="0" ref="F10:F45">$D10+$E10</f>
        <v>35810794180</v>
      </c>
      <c r="G10" s="78">
        <f>G9</f>
        <v>30125802937</v>
      </c>
      <c r="H10" s="79">
        <f>H9</f>
        <v>4561212451</v>
      </c>
      <c r="I10" s="80">
        <f aca="true" t="shared" si="1" ref="I10:I45">$G10+$H10</f>
        <v>34687015388</v>
      </c>
      <c r="J10" s="78">
        <f>J9</f>
        <v>6717835374</v>
      </c>
      <c r="K10" s="79">
        <f>K9</f>
        <v>354885555</v>
      </c>
      <c r="L10" s="79">
        <f aca="true" t="shared" si="2" ref="L10:L45">$J10+$K10</f>
        <v>7072720929</v>
      </c>
      <c r="M10" s="43">
        <f aca="true" t="shared" si="3" ref="M10:M45">IF($F10=0,0,$L10/$F10)</f>
        <v>0.19750248747485333</v>
      </c>
      <c r="N10" s="108">
        <f>N9</f>
        <v>7002378900</v>
      </c>
      <c r="O10" s="109">
        <f>O9</f>
        <v>863961644</v>
      </c>
      <c r="P10" s="110">
        <f aca="true" t="shared" si="4" ref="P10:P45">$N10+$O10</f>
        <v>7866340544</v>
      </c>
      <c r="Q10" s="43">
        <f aca="true" t="shared" si="5" ref="Q10:Q45">IF($F10=0,0,$P10/$F10)</f>
        <v>0.21966395116680432</v>
      </c>
      <c r="R10" s="108">
        <f>R9</f>
        <v>6849977452</v>
      </c>
      <c r="S10" s="110">
        <f>S9</f>
        <v>850133144</v>
      </c>
      <c r="T10" s="110">
        <f aca="true" t="shared" si="6" ref="T10:T45">$R10+$S10</f>
        <v>7700110596</v>
      </c>
      <c r="U10" s="43">
        <f aca="true" t="shared" si="7" ref="U10:U45">IF($I10=0,0,$T10/$I10)</f>
        <v>0.22198827168808127</v>
      </c>
      <c r="V10" s="108">
        <f>V9</f>
        <v>7237836761</v>
      </c>
      <c r="W10" s="110">
        <f>W9</f>
        <v>1826479381</v>
      </c>
      <c r="X10" s="110">
        <f aca="true" t="shared" si="8" ref="X10:X45">$V10+$W10</f>
        <v>9064316142</v>
      </c>
      <c r="Y10" s="43">
        <f aca="true" t="shared" si="9" ref="Y10:Y45">IF($I10=0,0,$X10/$I10)</f>
        <v>0.2613172693184726</v>
      </c>
      <c r="Z10" s="78">
        <f aca="true" t="shared" si="10" ref="Z10:Z45">$J10+$N10+$R10+$V10</f>
        <v>27808028487</v>
      </c>
      <c r="AA10" s="79">
        <f aca="true" t="shared" si="11" ref="AA10:AA45">$K10+$O10+$S10+$W10</f>
        <v>3895459724</v>
      </c>
      <c r="AB10" s="79">
        <f aca="true" t="shared" si="12" ref="AB10:AB45">$Z10+$AA10</f>
        <v>31703488211</v>
      </c>
      <c r="AC10" s="43">
        <f aca="true" t="shared" si="13" ref="AC10:AC45">IF($I10=0,0,$AB10/$I10)</f>
        <v>0.9139872040408483</v>
      </c>
      <c r="AD10" s="78">
        <f>AD9</f>
        <v>7532333441</v>
      </c>
      <c r="AE10" s="79">
        <f>AE9</f>
        <v>1374559943</v>
      </c>
      <c r="AF10" s="79">
        <f aca="true" t="shared" si="14" ref="AF10:AF45">$AD10+$AE10</f>
        <v>8906893384</v>
      </c>
      <c r="AG10" s="43">
        <f aca="true" t="shared" si="15" ref="AG10:AG45">IF($AJ10=0,0,$AK10/$AJ10)</f>
        <v>0.9270016859474891</v>
      </c>
      <c r="AH10" s="43">
        <f aca="true" t="shared" si="16" ref="AH10:AH45">IF($AF10=0,0,(($X10/$AF10)-1))</f>
        <v>0.01767426095868485</v>
      </c>
      <c r="AI10" s="60">
        <f>AI9</f>
        <v>30583428591</v>
      </c>
      <c r="AJ10" s="60">
        <f>AJ9</f>
        <v>30962614991</v>
      </c>
      <c r="AK10" s="60">
        <f>AK9</f>
        <v>28702396298</v>
      </c>
      <c r="AL10" s="60"/>
    </row>
    <row r="11" spans="1:38" s="13" customFormat="1" ht="12.75">
      <c r="A11" s="29" t="s">
        <v>97</v>
      </c>
      <c r="B11" s="57" t="s">
        <v>596</v>
      </c>
      <c r="C11" s="117" t="s">
        <v>597</v>
      </c>
      <c r="D11" s="74">
        <v>169947530</v>
      </c>
      <c r="E11" s="75">
        <v>48835571</v>
      </c>
      <c r="F11" s="76">
        <f t="shared" si="0"/>
        <v>218783101</v>
      </c>
      <c r="G11" s="74">
        <v>171577831</v>
      </c>
      <c r="H11" s="75">
        <v>53079613</v>
      </c>
      <c r="I11" s="77">
        <f t="shared" si="1"/>
        <v>224657444</v>
      </c>
      <c r="J11" s="74">
        <v>34588918</v>
      </c>
      <c r="K11" s="75">
        <v>9132408</v>
      </c>
      <c r="L11" s="75">
        <f t="shared" si="2"/>
        <v>43721326</v>
      </c>
      <c r="M11" s="39">
        <f t="shared" si="3"/>
        <v>0.1998386794965485</v>
      </c>
      <c r="N11" s="102">
        <v>41068822</v>
      </c>
      <c r="O11" s="103">
        <v>12196155</v>
      </c>
      <c r="P11" s="104">
        <f t="shared" si="4"/>
        <v>53264977</v>
      </c>
      <c r="Q11" s="39">
        <f t="shared" si="5"/>
        <v>0.2434601975954258</v>
      </c>
      <c r="R11" s="102">
        <v>35764789</v>
      </c>
      <c r="S11" s="104">
        <v>15415153</v>
      </c>
      <c r="T11" s="104">
        <f t="shared" si="6"/>
        <v>51179942</v>
      </c>
      <c r="U11" s="39">
        <f t="shared" si="7"/>
        <v>0.22781324797766328</v>
      </c>
      <c r="V11" s="102">
        <v>44220370</v>
      </c>
      <c r="W11" s="104">
        <v>8628662</v>
      </c>
      <c r="X11" s="104">
        <f t="shared" si="8"/>
        <v>52849032</v>
      </c>
      <c r="Y11" s="39">
        <f t="shared" si="9"/>
        <v>0.2352427369377531</v>
      </c>
      <c r="Z11" s="74">
        <f t="shared" si="10"/>
        <v>155642899</v>
      </c>
      <c r="AA11" s="75">
        <f t="shared" si="11"/>
        <v>45372378</v>
      </c>
      <c r="AB11" s="75">
        <f t="shared" si="12"/>
        <v>201015277</v>
      </c>
      <c r="AC11" s="39">
        <f t="shared" si="13"/>
        <v>0.8947634826647454</v>
      </c>
      <c r="AD11" s="74">
        <v>30599856</v>
      </c>
      <c r="AE11" s="75">
        <v>5362303</v>
      </c>
      <c r="AF11" s="75">
        <f t="shared" si="14"/>
        <v>35962159</v>
      </c>
      <c r="AG11" s="39">
        <f t="shared" si="15"/>
        <v>0.797354527312743</v>
      </c>
      <c r="AH11" s="39">
        <f t="shared" si="16"/>
        <v>0.4695733924095047</v>
      </c>
      <c r="AI11" s="12">
        <v>201726974</v>
      </c>
      <c r="AJ11" s="12">
        <v>201726974</v>
      </c>
      <c r="AK11" s="12">
        <v>160847916</v>
      </c>
      <c r="AL11" s="12"/>
    </row>
    <row r="12" spans="1:38" s="13" customFormat="1" ht="12.75">
      <c r="A12" s="29" t="s">
        <v>97</v>
      </c>
      <c r="B12" s="57" t="s">
        <v>598</v>
      </c>
      <c r="C12" s="117" t="s">
        <v>599</v>
      </c>
      <c r="D12" s="74">
        <v>163577414</v>
      </c>
      <c r="E12" s="75">
        <v>62797918</v>
      </c>
      <c r="F12" s="76">
        <f t="shared" si="0"/>
        <v>226375332</v>
      </c>
      <c r="G12" s="74">
        <v>170491737</v>
      </c>
      <c r="H12" s="75">
        <v>53661024</v>
      </c>
      <c r="I12" s="77">
        <f t="shared" si="1"/>
        <v>224152761</v>
      </c>
      <c r="J12" s="74">
        <v>27133195</v>
      </c>
      <c r="K12" s="75">
        <v>5345070</v>
      </c>
      <c r="L12" s="75">
        <f t="shared" si="2"/>
        <v>32478265</v>
      </c>
      <c r="M12" s="39">
        <f t="shared" si="3"/>
        <v>0.14347086633980066</v>
      </c>
      <c r="N12" s="102">
        <v>50204224</v>
      </c>
      <c r="O12" s="103">
        <v>9733461</v>
      </c>
      <c r="P12" s="104">
        <f t="shared" si="4"/>
        <v>59937685</v>
      </c>
      <c r="Q12" s="39">
        <f t="shared" si="5"/>
        <v>0.26477127375344944</v>
      </c>
      <c r="R12" s="102">
        <v>44275611</v>
      </c>
      <c r="S12" s="104">
        <v>8314346</v>
      </c>
      <c r="T12" s="104">
        <f t="shared" si="6"/>
        <v>52589957</v>
      </c>
      <c r="U12" s="39">
        <f t="shared" si="7"/>
        <v>0.23461659256563874</v>
      </c>
      <c r="V12" s="102">
        <v>44076888</v>
      </c>
      <c r="W12" s="104">
        <v>1030506034</v>
      </c>
      <c r="X12" s="104">
        <f t="shared" si="8"/>
        <v>1074582922</v>
      </c>
      <c r="Y12" s="39">
        <f t="shared" si="9"/>
        <v>4.79397584578492</v>
      </c>
      <c r="Z12" s="74">
        <f t="shared" si="10"/>
        <v>165689918</v>
      </c>
      <c r="AA12" s="75">
        <f t="shared" si="11"/>
        <v>1053898911</v>
      </c>
      <c r="AB12" s="75">
        <f t="shared" si="12"/>
        <v>1219588829</v>
      </c>
      <c r="AC12" s="39">
        <f t="shared" si="13"/>
        <v>5.440882474786916</v>
      </c>
      <c r="AD12" s="74">
        <v>28215715</v>
      </c>
      <c r="AE12" s="75">
        <v>30769707</v>
      </c>
      <c r="AF12" s="75">
        <f t="shared" si="14"/>
        <v>58985422</v>
      </c>
      <c r="AG12" s="39">
        <f t="shared" si="15"/>
        <v>0.8368663881482956</v>
      </c>
      <c r="AH12" s="39">
        <f t="shared" si="16"/>
        <v>17.217771197771544</v>
      </c>
      <c r="AI12" s="12">
        <v>167602856</v>
      </c>
      <c r="AJ12" s="12">
        <v>187952174</v>
      </c>
      <c r="AK12" s="12">
        <v>157290857</v>
      </c>
      <c r="AL12" s="12"/>
    </row>
    <row r="13" spans="1:38" s="13" customFormat="1" ht="12.75">
      <c r="A13" s="29" t="s">
        <v>97</v>
      </c>
      <c r="B13" s="57" t="s">
        <v>600</v>
      </c>
      <c r="C13" s="117" t="s">
        <v>601</v>
      </c>
      <c r="D13" s="74">
        <v>171868961</v>
      </c>
      <c r="E13" s="75">
        <v>36265519</v>
      </c>
      <c r="F13" s="76">
        <f t="shared" si="0"/>
        <v>208134480</v>
      </c>
      <c r="G13" s="74">
        <v>172139356</v>
      </c>
      <c r="H13" s="75">
        <v>40899869</v>
      </c>
      <c r="I13" s="77">
        <f t="shared" si="1"/>
        <v>213039225</v>
      </c>
      <c r="J13" s="74">
        <v>35333794</v>
      </c>
      <c r="K13" s="75">
        <v>1747177</v>
      </c>
      <c r="L13" s="75">
        <f t="shared" si="2"/>
        <v>37080971</v>
      </c>
      <c r="M13" s="39">
        <f t="shared" si="3"/>
        <v>0.17815871257852134</v>
      </c>
      <c r="N13" s="102">
        <v>61397665</v>
      </c>
      <c r="O13" s="103">
        <v>10590028</v>
      </c>
      <c r="P13" s="104">
        <f t="shared" si="4"/>
        <v>71987693</v>
      </c>
      <c r="Q13" s="39">
        <f t="shared" si="5"/>
        <v>0.34587105894227615</v>
      </c>
      <c r="R13" s="102">
        <v>39849399</v>
      </c>
      <c r="S13" s="104">
        <v>16375140</v>
      </c>
      <c r="T13" s="104">
        <f t="shared" si="6"/>
        <v>56224539</v>
      </c>
      <c r="U13" s="39">
        <f t="shared" si="7"/>
        <v>0.2639163703303934</v>
      </c>
      <c r="V13" s="102">
        <v>45555013</v>
      </c>
      <c r="W13" s="104">
        <v>4355389</v>
      </c>
      <c r="X13" s="104">
        <f t="shared" si="8"/>
        <v>49910402</v>
      </c>
      <c r="Y13" s="39">
        <f t="shared" si="9"/>
        <v>0.23427799270298696</v>
      </c>
      <c r="Z13" s="74">
        <f t="shared" si="10"/>
        <v>182135871</v>
      </c>
      <c r="AA13" s="75">
        <f t="shared" si="11"/>
        <v>33067734</v>
      </c>
      <c r="AB13" s="75">
        <f t="shared" si="12"/>
        <v>215203605</v>
      </c>
      <c r="AC13" s="39">
        <f t="shared" si="13"/>
        <v>1.0101595375217873</v>
      </c>
      <c r="AD13" s="74">
        <v>38271032</v>
      </c>
      <c r="AE13" s="75">
        <v>14198204</v>
      </c>
      <c r="AF13" s="75">
        <f t="shared" si="14"/>
        <v>52469236</v>
      </c>
      <c r="AG13" s="39">
        <f t="shared" si="15"/>
        <v>0.9089567450476393</v>
      </c>
      <c r="AH13" s="39">
        <f t="shared" si="16"/>
        <v>-0.04876827251687066</v>
      </c>
      <c r="AI13" s="12">
        <v>181755770</v>
      </c>
      <c r="AJ13" s="12">
        <v>194644348</v>
      </c>
      <c r="AK13" s="12">
        <v>176923293</v>
      </c>
      <c r="AL13" s="12"/>
    </row>
    <row r="14" spans="1:38" s="13" customFormat="1" ht="12.75">
      <c r="A14" s="29" t="s">
        <v>97</v>
      </c>
      <c r="B14" s="57" t="s">
        <v>602</v>
      </c>
      <c r="C14" s="117" t="s">
        <v>603</v>
      </c>
      <c r="D14" s="74">
        <v>640355469</v>
      </c>
      <c r="E14" s="75">
        <v>136571374</v>
      </c>
      <c r="F14" s="76">
        <f t="shared" si="0"/>
        <v>776926843</v>
      </c>
      <c r="G14" s="74">
        <v>644086147</v>
      </c>
      <c r="H14" s="75">
        <v>133022626</v>
      </c>
      <c r="I14" s="77">
        <f t="shared" si="1"/>
        <v>777108773</v>
      </c>
      <c r="J14" s="74">
        <v>105593099</v>
      </c>
      <c r="K14" s="75">
        <v>24140208</v>
      </c>
      <c r="L14" s="75">
        <f t="shared" si="2"/>
        <v>129733307</v>
      </c>
      <c r="M14" s="39">
        <f t="shared" si="3"/>
        <v>0.16698265501942505</v>
      </c>
      <c r="N14" s="102">
        <v>148902635</v>
      </c>
      <c r="O14" s="103">
        <v>27219600</v>
      </c>
      <c r="P14" s="104">
        <f t="shared" si="4"/>
        <v>176122235</v>
      </c>
      <c r="Q14" s="39">
        <f t="shared" si="5"/>
        <v>0.22669088677632418</v>
      </c>
      <c r="R14" s="102">
        <v>136307723</v>
      </c>
      <c r="S14" s="104">
        <v>9923489</v>
      </c>
      <c r="T14" s="104">
        <f t="shared" si="6"/>
        <v>146231212</v>
      </c>
      <c r="U14" s="39">
        <f t="shared" si="7"/>
        <v>0.1881734154608495</v>
      </c>
      <c r="V14" s="102">
        <v>128193719</v>
      </c>
      <c r="W14" s="104">
        <v>27973448</v>
      </c>
      <c r="X14" s="104">
        <f t="shared" si="8"/>
        <v>156167167</v>
      </c>
      <c r="Y14" s="39">
        <f t="shared" si="9"/>
        <v>0.2009592124370471</v>
      </c>
      <c r="Z14" s="74">
        <f t="shared" si="10"/>
        <v>518997176</v>
      </c>
      <c r="AA14" s="75">
        <f t="shared" si="11"/>
        <v>89256745</v>
      </c>
      <c r="AB14" s="75">
        <f t="shared" si="12"/>
        <v>608253921</v>
      </c>
      <c r="AC14" s="39">
        <f t="shared" si="13"/>
        <v>0.7827140062411829</v>
      </c>
      <c r="AD14" s="74">
        <v>110040465</v>
      </c>
      <c r="AE14" s="75">
        <v>59880954</v>
      </c>
      <c r="AF14" s="75">
        <f t="shared" si="14"/>
        <v>169921419</v>
      </c>
      <c r="AG14" s="39">
        <f t="shared" si="15"/>
        <v>0.6724495256411877</v>
      </c>
      <c r="AH14" s="39">
        <f t="shared" si="16"/>
        <v>-0.08094478071654998</v>
      </c>
      <c r="AI14" s="12">
        <v>712636492</v>
      </c>
      <c r="AJ14" s="12">
        <v>712636492</v>
      </c>
      <c r="AK14" s="12">
        <v>479212071</v>
      </c>
      <c r="AL14" s="12"/>
    </row>
    <row r="15" spans="1:38" s="13" customFormat="1" ht="12.75">
      <c r="A15" s="29" t="s">
        <v>97</v>
      </c>
      <c r="B15" s="57" t="s">
        <v>604</v>
      </c>
      <c r="C15" s="117" t="s">
        <v>605</v>
      </c>
      <c r="D15" s="74">
        <v>416987464</v>
      </c>
      <c r="E15" s="75">
        <v>96348657</v>
      </c>
      <c r="F15" s="76">
        <f t="shared" si="0"/>
        <v>513336121</v>
      </c>
      <c r="G15" s="74">
        <v>422570312</v>
      </c>
      <c r="H15" s="75">
        <v>99610839</v>
      </c>
      <c r="I15" s="77">
        <f t="shared" si="1"/>
        <v>522181151</v>
      </c>
      <c r="J15" s="74">
        <v>82364594</v>
      </c>
      <c r="K15" s="75">
        <v>24613996</v>
      </c>
      <c r="L15" s="75">
        <f t="shared" si="2"/>
        <v>106978590</v>
      </c>
      <c r="M15" s="39">
        <f t="shared" si="3"/>
        <v>0.20839871893604775</v>
      </c>
      <c r="N15" s="102">
        <v>93722854</v>
      </c>
      <c r="O15" s="103">
        <v>30095660</v>
      </c>
      <c r="P15" s="104">
        <f t="shared" si="4"/>
        <v>123818514</v>
      </c>
      <c r="Q15" s="39">
        <f t="shared" si="5"/>
        <v>0.24120358754181648</v>
      </c>
      <c r="R15" s="102">
        <v>79084992</v>
      </c>
      <c r="S15" s="104">
        <v>12290754</v>
      </c>
      <c r="T15" s="104">
        <f t="shared" si="6"/>
        <v>91375746</v>
      </c>
      <c r="U15" s="39">
        <f t="shared" si="7"/>
        <v>0.17498859509771925</v>
      </c>
      <c r="V15" s="102">
        <v>97512151</v>
      </c>
      <c r="W15" s="104">
        <v>22104869</v>
      </c>
      <c r="X15" s="104">
        <f t="shared" si="8"/>
        <v>119617020</v>
      </c>
      <c r="Y15" s="39">
        <f t="shared" si="9"/>
        <v>0.22907188390643385</v>
      </c>
      <c r="Z15" s="74">
        <f t="shared" si="10"/>
        <v>352684591</v>
      </c>
      <c r="AA15" s="75">
        <f t="shared" si="11"/>
        <v>89105279</v>
      </c>
      <c r="AB15" s="75">
        <f t="shared" si="12"/>
        <v>441789870</v>
      </c>
      <c r="AC15" s="39">
        <f t="shared" si="13"/>
        <v>0.8460471412151758</v>
      </c>
      <c r="AD15" s="74">
        <v>83893373</v>
      </c>
      <c r="AE15" s="75">
        <v>29252044</v>
      </c>
      <c r="AF15" s="75">
        <f t="shared" si="14"/>
        <v>113145417</v>
      </c>
      <c r="AG15" s="39">
        <f t="shared" si="15"/>
        <v>0.7683659656659267</v>
      </c>
      <c r="AH15" s="39">
        <f t="shared" si="16"/>
        <v>0.05719721727659555</v>
      </c>
      <c r="AI15" s="12">
        <v>409103100</v>
      </c>
      <c r="AJ15" s="12">
        <v>463293472</v>
      </c>
      <c r="AK15" s="12">
        <v>355978936</v>
      </c>
      <c r="AL15" s="12"/>
    </row>
    <row r="16" spans="1:38" s="13" customFormat="1" ht="12.75">
      <c r="A16" s="29" t="s">
        <v>116</v>
      </c>
      <c r="B16" s="57" t="s">
        <v>606</v>
      </c>
      <c r="C16" s="117" t="s">
        <v>607</v>
      </c>
      <c r="D16" s="74">
        <v>273554860</v>
      </c>
      <c r="E16" s="75">
        <v>30810300</v>
      </c>
      <c r="F16" s="76">
        <f t="shared" si="0"/>
        <v>304365160</v>
      </c>
      <c r="G16" s="74">
        <v>292120860</v>
      </c>
      <c r="H16" s="75">
        <v>30810300</v>
      </c>
      <c r="I16" s="77">
        <f t="shared" si="1"/>
        <v>322931160</v>
      </c>
      <c r="J16" s="74">
        <v>49534820</v>
      </c>
      <c r="K16" s="75">
        <v>1590812</v>
      </c>
      <c r="L16" s="75">
        <f t="shared" si="2"/>
        <v>51125632</v>
      </c>
      <c r="M16" s="39">
        <f t="shared" si="3"/>
        <v>0.16797465255221722</v>
      </c>
      <c r="N16" s="102">
        <v>81168479</v>
      </c>
      <c r="O16" s="103">
        <v>3376699</v>
      </c>
      <c r="P16" s="104">
        <f t="shared" si="4"/>
        <v>84545178</v>
      </c>
      <c r="Q16" s="39">
        <f t="shared" si="5"/>
        <v>0.2777754786388823</v>
      </c>
      <c r="R16" s="102">
        <v>69089299</v>
      </c>
      <c r="S16" s="104">
        <v>15026378</v>
      </c>
      <c r="T16" s="104">
        <f t="shared" si="6"/>
        <v>84115677</v>
      </c>
      <c r="U16" s="39">
        <f t="shared" si="7"/>
        <v>0.26047556699081004</v>
      </c>
      <c r="V16" s="102">
        <v>61930601</v>
      </c>
      <c r="W16" s="104">
        <v>9999789</v>
      </c>
      <c r="X16" s="104">
        <f t="shared" si="8"/>
        <v>71930390</v>
      </c>
      <c r="Y16" s="39">
        <f t="shared" si="9"/>
        <v>0.22274217824009304</v>
      </c>
      <c r="Z16" s="74">
        <f t="shared" si="10"/>
        <v>261723199</v>
      </c>
      <c r="AA16" s="75">
        <f t="shared" si="11"/>
        <v>29993678</v>
      </c>
      <c r="AB16" s="75">
        <f t="shared" si="12"/>
        <v>291716877</v>
      </c>
      <c r="AC16" s="39">
        <f t="shared" si="13"/>
        <v>0.903340752251966</v>
      </c>
      <c r="AD16" s="74">
        <v>80323800</v>
      </c>
      <c r="AE16" s="75">
        <v>34074228</v>
      </c>
      <c r="AF16" s="75">
        <f t="shared" si="14"/>
        <v>114398028</v>
      </c>
      <c r="AG16" s="39">
        <f t="shared" si="15"/>
        <v>1.008592867639255</v>
      </c>
      <c r="AH16" s="39">
        <f t="shared" si="16"/>
        <v>-0.3712270110110639</v>
      </c>
      <c r="AI16" s="12">
        <v>299817140</v>
      </c>
      <c r="AJ16" s="12">
        <v>299817140</v>
      </c>
      <c r="AK16" s="12">
        <v>302393429</v>
      </c>
      <c r="AL16" s="12"/>
    </row>
    <row r="17" spans="1:38" s="53" customFormat="1" ht="12.75">
      <c r="A17" s="58"/>
      <c r="B17" s="59" t="s">
        <v>608</v>
      </c>
      <c r="C17" s="121"/>
      <c r="D17" s="78">
        <f>SUM(D11:D16)</f>
        <v>1836291698</v>
      </c>
      <c r="E17" s="79">
        <f>SUM(E11:E16)</f>
        <v>411629339</v>
      </c>
      <c r="F17" s="87">
        <f t="shared" si="0"/>
        <v>2247921037</v>
      </c>
      <c r="G17" s="78">
        <f>SUM(G11:G16)</f>
        <v>1872986243</v>
      </c>
      <c r="H17" s="79">
        <f>SUM(H11:H16)</f>
        <v>411084271</v>
      </c>
      <c r="I17" s="80">
        <f t="shared" si="1"/>
        <v>2284070514</v>
      </c>
      <c r="J17" s="78">
        <f>SUM(J11:J16)</f>
        <v>334548420</v>
      </c>
      <c r="K17" s="79">
        <f>SUM(K11:K16)</f>
        <v>66569671</v>
      </c>
      <c r="L17" s="79">
        <f t="shared" si="2"/>
        <v>401118091</v>
      </c>
      <c r="M17" s="43">
        <f t="shared" si="3"/>
        <v>0.17843958235086352</v>
      </c>
      <c r="N17" s="108">
        <f>SUM(N11:N16)</f>
        <v>476464679</v>
      </c>
      <c r="O17" s="109">
        <f>SUM(O11:O16)</f>
        <v>93211603</v>
      </c>
      <c r="P17" s="110">
        <f t="shared" si="4"/>
        <v>569676282</v>
      </c>
      <c r="Q17" s="43">
        <f t="shared" si="5"/>
        <v>0.2534236179222162</v>
      </c>
      <c r="R17" s="108">
        <f>SUM(R11:R16)</f>
        <v>404371813</v>
      </c>
      <c r="S17" s="110">
        <f>SUM(S11:S16)</f>
        <v>77345260</v>
      </c>
      <c r="T17" s="110">
        <f t="shared" si="6"/>
        <v>481717073</v>
      </c>
      <c r="U17" s="43">
        <f t="shared" si="7"/>
        <v>0.21090289027740586</v>
      </c>
      <c r="V17" s="108">
        <f>SUM(V11:V16)</f>
        <v>421488742</v>
      </c>
      <c r="W17" s="110">
        <f>SUM(W11:W16)</f>
        <v>1103568191</v>
      </c>
      <c r="X17" s="110">
        <f t="shared" si="8"/>
        <v>1525056933</v>
      </c>
      <c r="Y17" s="43">
        <f t="shared" si="9"/>
        <v>0.6676925793894295</v>
      </c>
      <c r="Z17" s="78">
        <f t="shared" si="10"/>
        <v>1636873654</v>
      </c>
      <c r="AA17" s="79">
        <f t="shared" si="11"/>
        <v>1340694725</v>
      </c>
      <c r="AB17" s="79">
        <f t="shared" si="12"/>
        <v>2977568379</v>
      </c>
      <c r="AC17" s="43">
        <f t="shared" si="13"/>
        <v>1.3036236669355297</v>
      </c>
      <c r="AD17" s="78">
        <f>SUM(AD11:AD16)</f>
        <v>371344241</v>
      </c>
      <c r="AE17" s="79">
        <f>SUM(AE11:AE16)</f>
        <v>173537440</v>
      </c>
      <c r="AF17" s="79">
        <f t="shared" si="14"/>
        <v>544881681</v>
      </c>
      <c r="AG17" s="43">
        <f t="shared" si="15"/>
        <v>0.79251968451955</v>
      </c>
      <c r="AH17" s="43">
        <f t="shared" si="16"/>
        <v>1.7988772355149152</v>
      </c>
      <c r="AI17" s="60">
        <f>SUM(AI11:AI16)</f>
        <v>1972642332</v>
      </c>
      <c r="AJ17" s="60">
        <f>SUM(AJ11:AJ16)</f>
        <v>2060070600</v>
      </c>
      <c r="AK17" s="60">
        <f>SUM(AK11:AK16)</f>
        <v>1632646502</v>
      </c>
      <c r="AL17" s="60"/>
    </row>
    <row r="18" spans="1:38" s="13" customFormat="1" ht="12.75">
      <c r="A18" s="29" t="s">
        <v>97</v>
      </c>
      <c r="B18" s="57" t="s">
        <v>609</v>
      </c>
      <c r="C18" s="117" t="s">
        <v>610</v>
      </c>
      <c r="D18" s="74">
        <v>287242033</v>
      </c>
      <c r="E18" s="75">
        <v>67696534</v>
      </c>
      <c r="F18" s="76">
        <f t="shared" si="0"/>
        <v>354938567</v>
      </c>
      <c r="G18" s="74">
        <v>287176302</v>
      </c>
      <c r="H18" s="75">
        <v>75826047</v>
      </c>
      <c r="I18" s="77">
        <f t="shared" si="1"/>
        <v>363002349</v>
      </c>
      <c r="J18" s="74">
        <v>70927292</v>
      </c>
      <c r="K18" s="75">
        <v>2548189</v>
      </c>
      <c r="L18" s="75">
        <f t="shared" si="2"/>
        <v>73475481</v>
      </c>
      <c r="M18" s="39">
        <f t="shared" si="3"/>
        <v>0.20700900897027624</v>
      </c>
      <c r="N18" s="102">
        <v>61407432</v>
      </c>
      <c r="O18" s="103">
        <v>9601015</v>
      </c>
      <c r="P18" s="104">
        <f t="shared" si="4"/>
        <v>71008447</v>
      </c>
      <c r="Q18" s="39">
        <f t="shared" si="5"/>
        <v>0.20005841461573265</v>
      </c>
      <c r="R18" s="102">
        <v>68368399</v>
      </c>
      <c r="S18" s="104">
        <v>15480117</v>
      </c>
      <c r="T18" s="104">
        <f t="shared" si="6"/>
        <v>83848516</v>
      </c>
      <c r="U18" s="39">
        <f t="shared" si="7"/>
        <v>0.2309861526543455</v>
      </c>
      <c r="V18" s="102">
        <v>66248476</v>
      </c>
      <c r="W18" s="104">
        <v>30047550</v>
      </c>
      <c r="X18" s="104">
        <f t="shared" si="8"/>
        <v>96296026</v>
      </c>
      <c r="Y18" s="39">
        <f t="shared" si="9"/>
        <v>0.2652765919153873</v>
      </c>
      <c r="Z18" s="74">
        <f t="shared" si="10"/>
        <v>266951599</v>
      </c>
      <c r="AA18" s="75">
        <f t="shared" si="11"/>
        <v>57676871</v>
      </c>
      <c r="AB18" s="75">
        <f t="shared" si="12"/>
        <v>324628470</v>
      </c>
      <c r="AC18" s="39">
        <f t="shared" si="13"/>
        <v>0.8942875187840726</v>
      </c>
      <c r="AD18" s="74">
        <v>56336793</v>
      </c>
      <c r="AE18" s="75">
        <v>26592206</v>
      </c>
      <c r="AF18" s="75">
        <f t="shared" si="14"/>
        <v>82928999</v>
      </c>
      <c r="AG18" s="39">
        <f t="shared" si="15"/>
        <v>0.8301032565081866</v>
      </c>
      <c r="AH18" s="39">
        <f t="shared" si="16"/>
        <v>0.16118640235848014</v>
      </c>
      <c r="AI18" s="12">
        <v>329352896</v>
      </c>
      <c r="AJ18" s="12">
        <v>336340349</v>
      </c>
      <c r="AK18" s="12">
        <v>279197219</v>
      </c>
      <c r="AL18" s="12"/>
    </row>
    <row r="19" spans="1:38" s="13" customFormat="1" ht="12.75">
      <c r="A19" s="29" t="s">
        <v>97</v>
      </c>
      <c r="B19" s="57" t="s">
        <v>59</v>
      </c>
      <c r="C19" s="117" t="s">
        <v>60</v>
      </c>
      <c r="D19" s="74">
        <v>1236786666</v>
      </c>
      <c r="E19" s="75">
        <v>363022855</v>
      </c>
      <c r="F19" s="76">
        <f t="shared" si="0"/>
        <v>1599809521</v>
      </c>
      <c r="G19" s="74">
        <v>1199885549</v>
      </c>
      <c r="H19" s="75">
        <v>320261232</v>
      </c>
      <c r="I19" s="77">
        <f t="shared" si="1"/>
        <v>1520146781</v>
      </c>
      <c r="J19" s="74">
        <v>318617574</v>
      </c>
      <c r="K19" s="75">
        <v>27661160</v>
      </c>
      <c r="L19" s="75">
        <f t="shared" si="2"/>
        <v>346278734</v>
      </c>
      <c r="M19" s="39">
        <f t="shared" si="3"/>
        <v>0.21644997698447876</v>
      </c>
      <c r="N19" s="102">
        <v>283386156</v>
      </c>
      <c r="O19" s="103">
        <v>59384623</v>
      </c>
      <c r="P19" s="104">
        <f t="shared" si="4"/>
        <v>342770779</v>
      </c>
      <c r="Q19" s="39">
        <f t="shared" si="5"/>
        <v>0.21425724406599528</v>
      </c>
      <c r="R19" s="102">
        <v>249609520</v>
      </c>
      <c r="S19" s="104">
        <v>48031220</v>
      </c>
      <c r="T19" s="104">
        <f t="shared" si="6"/>
        <v>297640740</v>
      </c>
      <c r="U19" s="39">
        <f t="shared" si="7"/>
        <v>0.19579736885947463</v>
      </c>
      <c r="V19" s="102">
        <v>289371189</v>
      </c>
      <c r="W19" s="104">
        <v>135707518</v>
      </c>
      <c r="X19" s="104">
        <f t="shared" si="8"/>
        <v>425078707</v>
      </c>
      <c r="Y19" s="39">
        <f t="shared" si="9"/>
        <v>0.27963004119929125</v>
      </c>
      <c r="Z19" s="74">
        <f t="shared" si="10"/>
        <v>1140984439</v>
      </c>
      <c r="AA19" s="75">
        <f t="shared" si="11"/>
        <v>270784521</v>
      </c>
      <c r="AB19" s="75">
        <f t="shared" si="12"/>
        <v>1411768960</v>
      </c>
      <c r="AC19" s="39">
        <f t="shared" si="13"/>
        <v>0.9287056866122456</v>
      </c>
      <c r="AD19" s="74">
        <v>309863124</v>
      </c>
      <c r="AE19" s="75">
        <v>133205934</v>
      </c>
      <c r="AF19" s="75">
        <f t="shared" si="14"/>
        <v>443069058</v>
      </c>
      <c r="AG19" s="39">
        <f t="shared" si="15"/>
        <v>0.9075718572098667</v>
      </c>
      <c r="AH19" s="39">
        <f t="shared" si="16"/>
        <v>-0.04060394350534857</v>
      </c>
      <c r="AI19" s="12">
        <v>1396225442</v>
      </c>
      <c r="AJ19" s="12">
        <v>1356777527</v>
      </c>
      <c r="AK19" s="12">
        <v>1231373100</v>
      </c>
      <c r="AL19" s="12"/>
    </row>
    <row r="20" spans="1:38" s="13" customFormat="1" ht="12.75">
      <c r="A20" s="29" t="s">
        <v>97</v>
      </c>
      <c r="B20" s="57" t="s">
        <v>87</v>
      </c>
      <c r="C20" s="117" t="s">
        <v>88</v>
      </c>
      <c r="D20" s="74">
        <v>842801221</v>
      </c>
      <c r="E20" s="75">
        <v>199066040</v>
      </c>
      <c r="F20" s="76">
        <f t="shared" si="0"/>
        <v>1041867261</v>
      </c>
      <c r="G20" s="74">
        <v>839479775</v>
      </c>
      <c r="H20" s="75">
        <v>210103557</v>
      </c>
      <c r="I20" s="77">
        <f t="shared" si="1"/>
        <v>1049583332</v>
      </c>
      <c r="J20" s="74">
        <v>152516062</v>
      </c>
      <c r="K20" s="75">
        <v>9038019</v>
      </c>
      <c r="L20" s="75">
        <f t="shared" si="2"/>
        <v>161554081</v>
      </c>
      <c r="M20" s="39">
        <f t="shared" si="3"/>
        <v>0.15506205737277698</v>
      </c>
      <c r="N20" s="102">
        <v>162203973</v>
      </c>
      <c r="O20" s="103">
        <v>31570311</v>
      </c>
      <c r="P20" s="104">
        <f t="shared" si="4"/>
        <v>193774284</v>
      </c>
      <c r="Q20" s="39">
        <f t="shared" si="5"/>
        <v>0.18598749692356442</v>
      </c>
      <c r="R20" s="102">
        <v>143824032</v>
      </c>
      <c r="S20" s="104">
        <v>26419276</v>
      </c>
      <c r="T20" s="104">
        <f t="shared" si="6"/>
        <v>170243308</v>
      </c>
      <c r="U20" s="39">
        <f t="shared" si="7"/>
        <v>0.16220084943193439</v>
      </c>
      <c r="V20" s="102">
        <v>205780729</v>
      </c>
      <c r="W20" s="104">
        <v>97837327</v>
      </c>
      <c r="X20" s="104">
        <f t="shared" si="8"/>
        <v>303618056</v>
      </c>
      <c r="Y20" s="39">
        <f t="shared" si="9"/>
        <v>0.2892748453059466</v>
      </c>
      <c r="Z20" s="74">
        <f t="shared" si="10"/>
        <v>664324796</v>
      </c>
      <c r="AA20" s="75">
        <f t="shared" si="11"/>
        <v>164864933</v>
      </c>
      <c r="AB20" s="75">
        <f t="shared" si="12"/>
        <v>829189729</v>
      </c>
      <c r="AC20" s="39">
        <f t="shared" si="13"/>
        <v>0.790018004020666</v>
      </c>
      <c r="AD20" s="74">
        <v>303955831</v>
      </c>
      <c r="AE20" s="75">
        <v>67992239</v>
      </c>
      <c r="AF20" s="75">
        <f t="shared" si="14"/>
        <v>371948070</v>
      </c>
      <c r="AG20" s="39">
        <f t="shared" si="15"/>
        <v>0.9247649016625961</v>
      </c>
      <c r="AH20" s="39">
        <f t="shared" si="16"/>
        <v>-0.18370847844431615</v>
      </c>
      <c r="AI20" s="12">
        <v>904263100</v>
      </c>
      <c r="AJ20" s="12">
        <v>892196016</v>
      </c>
      <c r="AK20" s="12">
        <v>825071561</v>
      </c>
      <c r="AL20" s="12"/>
    </row>
    <row r="21" spans="1:38" s="13" customFormat="1" ht="12.75">
      <c r="A21" s="29" t="s">
        <v>97</v>
      </c>
      <c r="B21" s="57" t="s">
        <v>611</v>
      </c>
      <c r="C21" s="117" t="s">
        <v>612</v>
      </c>
      <c r="D21" s="74">
        <v>635254334</v>
      </c>
      <c r="E21" s="75">
        <v>113512978</v>
      </c>
      <c r="F21" s="77">
        <f t="shared" si="0"/>
        <v>748767312</v>
      </c>
      <c r="G21" s="74">
        <v>634245391</v>
      </c>
      <c r="H21" s="75">
        <v>138345278</v>
      </c>
      <c r="I21" s="77">
        <f t="shared" si="1"/>
        <v>772590669</v>
      </c>
      <c r="J21" s="74">
        <v>141210254</v>
      </c>
      <c r="K21" s="75">
        <v>7988473</v>
      </c>
      <c r="L21" s="75">
        <f t="shared" si="2"/>
        <v>149198727</v>
      </c>
      <c r="M21" s="39">
        <f t="shared" si="3"/>
        <v>0.1992591351263475</v>
      </c>
      <c r="N21" s="102">
        <v>146111030</v>
      </c>
      <c r="O21" s="103">
        <v>13937639</v>
      </c>
      <c r="P21" s="104">
        <f t="shared" si="4"/>
        <v>160048669</v>
      </c>
      <c r="Q21" s="39">
        <f t="shared" si="5"/>
        <v>0.21374954065836677</v>
      </c>
      <c r="R21" s="102">
        <v>146767486</v>
      </c>
      <c r="S21" s="104">
        <v>18333528</v>
      </c>
      <c r="T21" s="104">
        <f t="shared" si="6"/>
        <v>165101014</v>
      </c>
      <c r="U21" s="39">
        <f t="shared" si="7"/>
        <v>0.21369791355841497</v>
      </c>
      <c r="V21" s="102">
        <v>154215711</v>
      </c>
      <c r="W21" s="104">
        <v>27120698</v>
      </c>
      <c r="X21" s="104">
        <f t="shared" si="8"/>
        <v>181336409</v>
      </c>
      <c r="Y21" s="39">
        <f t="shared" si="9"/>
        <v>0.23471213965697016</v>
      </c>
      <c r="Z21" s="74">
        <f t="shared" si="10"/>
        <v>588304481</v>
      </c>
      <c r="AA21" s="75">
        <f t="shared" si="11"/>
        <v>67380338</v>
      </c>
      <c r="AB21" s="75">
        <f t="shared" si="12"/>
        <v>655684819</v>
      </c>
      <c r="AC21" s="39">
        <f t="shared" si="13"/>
        <v>0.8486833265132276</v>
      </c>
      <c r="AD21" s="74">
        <v>131166561</v>
      </c>
      <c r="AE21" s="75">
        <v>29729805</v>
      </c>
      <c r="AF21" s="75">
        <f t="shared" si="14"/>
        <v>160896366</v>
      </c>
      <c r="AG21" s="39">
        <f t="shared" si="15"/>
        <v>0.8562477993661328</v>
      </c>
      <c r="AH21" s="39">
        <f t="shared" si="16"/>
        <v>0.12703856220096355</v>
      </c>
      <c r="AI21" s="12">
        <v>675937864</v>
      </c>
      <c r="AJ21" s="12">
        <v>732700825</v>
      </c>
      <c r="AK21" s="12">
        <v>627373469</v>
      </c>
      <c r="AL21" s="12"/>
    </row>
    <row r="22" spans="1:38" s="13" customFormat="1" ht="12.75">
      <c r="A22" s="29" t="s">
        <v>97</v>
      </c>
      <c r="B22" s="57" t="s">
        <v>613</v>
      </c>
      <c r="C22" s="117" t="s">
        <v>614</v>
      </c>
      <c r="D22" s="74">
        <v>428107306</v>
      </c>
      <c r="E22" s="75">
        <v>0</v>
      </c>
      <c r="F22" s="76">
        <f t="shared" si="0"/>
        <v>428107306</v>
      </c>
      <c r="G22" s="74">
        <v>405569148</v>
      </c>
      <c r="H22" s="75">
        <v>51739477</v>
      </c>
      <c r="I22" s="77">
        <f t="shared" si="1"/>
        <v>457308625</v>
      </c>
      <c r="J22" s="74">
        <v>91769873</v>
      </c>
      <c r="K22" s="75">
        <v>7548567</v>
      </c>
      <c r="L22" s="75">
        <f t="shared" si="2"/>
        <v>99318440</v>
      </c>
      <c r="M22" s="39">
        <f t="shared" si="3"/>
        <v>0.23199426547511431</v>
      </c>
      <c r="N22" s="102">
        <v>88444982</v>
      </c>
      <c r="O22" s="103">
        <v>4936398</v>
      </c>
      <c r="P22" s="104">
        <f t="shared" si="4"/>
        <v>93381380</v>
      </c>
      <c r="Q22" s="39">
        <f t="shared" si="5"/>
        <v>0.21812610691582077</v>
      </c>
      <c r="R22" s="102">
        <v>86152933</v>
      </c>
      <c r="S22" s="104">
        <v>9069182</v>
      </c>
      <c r="T22" s="104">
        <f t="shared" si="6"/>
        <v>95222115</v>
      </c>
      <c r="U22" s="39">
        <f t="shared" si="7"/>
        <v>0.20822287137051046</v>
      </c>
      <c r="V22" s="102">
        <v>65757202</v>
      </c>
      <c r="W22" s="104">
        <v>17450453</v>
      </c>
      <c r="X22" s="104">
        <f t="shared" si="8"/>
        <v>83207655</v>
      </c>
      <c r="Y22" s="39">
        <f t="shared" si="9"/>
        <v>0.18195076683716604</v>
      </c>
      <c r="Z22" s="74">
        <f t="shared" si="10"/>
        <v>332124990</v>
      </c>
      <c r="AA22" s="75">
        <f t="shared" si="11"/>
        <v>39004600</v>
      </c>
      <c r="AB22" s="75">
        <f t="shared" si="12"/>
        <v>371129590</v>
      </c>
      <c r="AC22" s="39">
        <f t="shared" si="13"/>
        <v>0.8115516955316554</v>
      </c>
      <c r="AD22" s="74">
        <v>73932162</v>
      </c>
      <c r="AE22" s="75">
        <v>19710713</v>
      </c>
      <c r="AF22" s="75">
        <f t="shared" si="14"/>
        <v>93642875</v>
      </c>
      <c r="AG22" s="39">
        <f t="shared" si="15"/>
        <v>0.8395334152588488</v>
      </c>
      <c r="AH22" s="39">
        <f t="shared" si="16"/>
        <v>-0.11143634793357204</v>
      </c>
      <c r="AI22" s="12">
        <v>415080171</v>
      </c>
      <c r="AJ22" s="12">
        <v>445511183</v>
      </c>
      <c r="AK22" s="12">
        <v>374021525</v>
      </c>
      <c r="AL22" s="12"/>
    </row>
    <row r="23" spans="1:38" s="13" customFormat="1" ht="12.75">
      <c r="A23" s="29" t="s">
        <v>116</v>
      </c>
      <c r="B23" s="57" t="s">
        <v>615</v>
      </c>
      <c r="C23" s="117" t="s">
        <v>616</v>
      </c>
      <c r="D23" s="74">
        <v>517627519</v>
      </c>
      <c r="E23" s="75">
        <v>14955252</v>
      </c>
      <c r="F23" s="76">
        <f t="shared" si="0"/>
        <v>532582771</v>
      </c>
      <c r="G23" s="74">
        <v>460864235</v>
      </c>
      <c r="H23" s="75">
        <v>12220086</v>
      </c>
      <c r="I23" s="77">
        <f t="shared" si="1"/>
        <v>473084321</v>
      </c>
      <c r="J23" s="74">
        <v>80366375</v>
      </c>
      <c r="K23" s="75">
        <v>368560</v>
      </c>
      <c r="L23" s="75">
        <f t="shared" si="2"/>
        <v>80734935</v>
      </c>
      <c r="M23" s="39">
        <f t="shared" si="3"/>
        <v>0.15159133827857155</v>
      </c>
      <c r="N23" s="102">
        <v>103575514</v>
      </c>
      <c r="O23" s="103">
        <v>2117402</v>
      </c>
      <c r="P23" s="104">
        <f t="shared" si="4"/>
        <v>105692916</v>
      </c>
      <c r="Q23" s="39">
        <f t="shared" si="5"/>
        <v>0.19845350198157274</v>
      </c>
      <c r="R23" s="102">
        <v>94836444</v>
      </c>
      <c r="S23" s="104">
        <v>637228</v>
      </c>
      <c r="T23" s="104">
        <f t="shared" si="6"/>
        <v>95473672</v>
      </c>
      <c r="U23" s="39">
        <f t="shared" si="7"/>
        <v>0.20181111011709052</v>
      </c>
      <c r="V23" s="102">
        <v>106338327</v>
      </c>
      <c r="W23" s="104">
        <v>6375885</v>
      </c>
      <c r="X23" s="104">
        <f t="shared" si="8"/>
        <v>112714212</v>
      </c>
      <c r="Y23" s="39">
        <f t="shared" si="9"/>
        <v>0.23825395811416036</v>
      </c>
      <c r="Z23" s="74">
        <f t="shared" si="10"/>
        <v>385116660</v>
      </c>
      <c r="AA23" s="75">
        <f t="shared" si="11"/>
        <v>9499075</v>
      </c>
      <c r="AB23" s="75">
        <f t="shared" si="12"/>
        <v>394615735</v>
      </c>
      <c r="AC23" s="39">
        <f t="shared" si="13"/>
        <v>0.8341340380206766</v>
      </c>
      <c r="AD23" s="74">
        <v>112778672</v>
      </c>
      <c r="AE23" s="75">
        <v>5001591</v>
      </c>
      <c r="AF23" s="75">
        <f t="shared" si="14"/>
        <v>117780263</v>
      </c>
      <c r="AG23" s="39">
        <f t="shared" si="15"/>
        <v>0.7264864405375774</v>
      </c>
      <c r="AH23" s="39">
        <f t="shared" si="16"/>
        <v>-0.04301273295679431</v>
      </c>
      <c r="AI23" s="12">
        <v>473758395</v>
      </c>
      <c r="AJ23" s="12">
        <v>533518533</v>
      </c>
      <c r="AK23" s="12">
        <v>387593980</v>
      </c>
      <c r="AL23" s="12"/>
    </row>
    <row r="24" spans="1:38" s="53" customFormat="1" ht="12.75">
      <c r="A24" s="58"/>
      <c r="B24" s="59" t="s">
        <v>617</v>
      </c>
      <c r="C24" s="121"/>
      <c r="D24" s="78">
        <f>SUM(D18:D23)</f>
        <v>3947819079</v>
      </c>
      <c r="E24" s="79">
        <f>SUM(E18:E23)</f>
        <v>758253659</v>
      </c>
      <c r="F24" s="87">
        <f t="shared" si="0"/>
        <v>4706072738</v>
      </c>
      <c r="G24" s="78">
        <f>SUM(G18:G23)</f>
        <v>3827220400</v>
      </c>
      <c r="H24" s="79">
        <f>SUM(H18:H23)</f>
        <v>808495677</v>
      </c>
      <c r="I24" s="80">
        <f t="shared" si="1"/>
        <v>4635716077</v>
      </c>
      <c r="J24" s="78">
        <f>SUM(J18:J23)</f>
        <v>855407430</v>
      </c>
      <c r="K24" s="79">
        <f>SUM(K18:K23)</f>
        <v>55152968</v>
      </c>
      <c r="L24" s="79">
        <f t="shared" si="2"/>
        <v>910560398</v>
      </c>
      <c r="M24" s="43">
        <f t="shared" si="3"/>
        <v>0.19348625673537134</v>
      </c>
      <c r="N24" s="108">
        <f>SUM(N18:N23)</f>
        <v>845129087</v>
      </c>
      <c r="O24" s="109">
        <f>SUM(O18:O23)</f>
        <v>121547388</v>
      </c>
      <c r="P24" s="110">
        <f t="shared" si="4"/>
        <v>966676475</v>
      </c>
      <c r="Q24" s="43">
        <f t="shared" si="5"/>
        <v>0.2054104406832481</v>
      </c>
      <c r="R24" s="108">
        <f>SUM(R18:R23)</f>
        <v>789558814</v>
      </c>
      <c r="S24" s="110">
        <f>SUM(S18:S23)</f>
        <v>117970551</v>
      </c>
      <c r="T24" s="110">
        <f t="shared" si="6"/>
        <v>907529365</v>
      </c>
      <c r="U24" s="43">
        <f t="shared" si="7"/>
        <v>0.19576897073198385</v>
      </c>
      <c r="V24" s="108">
        <f>SUM(V18:V23)</f>
        <v>887711634</v>
      </c>
      <c r="W24" s="110">
        <f>SUM(W18:W23)</f>
        <v>314539431</v>
      </c>
      <c r="X24" s="110">
        <f t="shared" si="8"/>
        <v>1202251065</v>
      </c>
      <c r="Y24" s="43">
        <f t="shared" si="9"/>
        <v>0.2593452759035311</v>
      </c>
      <c r="Z24" s="78">
        <f t="shared" si="10"/>
        <v>3377806965</v>
      </c>
      <c r="AA24" s="79">
        <f t="shared" si="11"/>
        <v>609210338</v>
      </c>
      <c r="AB24" s="79">
        <f t="shared" si="12"/>
        <v>3987017303</v>
      </c>
      <c r="AC24" s="43">
        <f t="shared" si="13"/>
        <v>0.8600650334867348</v>
      </c>
      <c r="AD24" s="78">
        <f>SUM(AD18:AD23)</f>
        <v>988033143</v>
      </c>
      <c r="AE24" s="79">
        <f>SUM(AE18:AE23)</f>
        <v>282232488</v>
      </c>
      <c r="AF24" s="79">
        <f t="shared" si="14"/>
        <v>1270265631</v>
      </c>
      <c r="AG24" s="43">
        <f t="shared" si="15"/>
        <v>0.8667890016207332</v>
      </c>
      <c r="AH24" s="43">
        <f t="shared" si="16"/>
        <v>-0.05354357729607817</v>
      </c>
      <c r="AI24" s="60">
        <f>SUM(AI18:AI23)</f>
        <v>4194617868</v>
      </c>
      <c r="AJ24" s="60">
        <f>SUM(AJ18:AJ23)</f>
        <v>4297044433</v>
      </c>
      <c r="AK24" s="60">
        <f>SUM(AK18:AK23)</f>
        <v>3724630854</v>
      </c>
      <c r="AL24" s="60"/>
    </row>
    <row r="25" spans="1:38" s="13" customFormat="1" ht="12.75">
      <c r="A25" s="29" t="s">
        <v>97</v>
      </c>
      <c r="B25" s="57" t="s">
        <v>618</v>
      </c>
      <c r="C25" s="117" t="s">
        <v>619</v>
      </c>
      <c r="D25" s="74">
        <v>240517793</v>
      </c>
      <c r="E25" s="75">
        <v>87303893</v>
      </c>
      <c r="F25" s="76">
        <f t="shared" si="0"/>
        <v>327821686</v>
      </c>
      <c r="G25" s="74">
        <v>253445731</v>
      </c>
      <c r="H25" s="75">
        <v>82950898</v>
      </c>
      <c r="I25" s="77">
        <f t="shared" si="1"/>
        <v>336396629</v>
      </c>
      <c r="J25" s="74">
        <v>49675341</v>
      </c>
      <c r="K25" s="75">
        <v>9449829</v>
      </c>
      <c r="L25" s="75">
        <f t="shared" si="2"/>
        <v>59125170</v>
      </c>
      <c r="M25" s="39">
        <f t="shared" si="3"/>
        <v>0.18035771434596307</v>
      </c>
      <c r="N25" s="102">
        <v>55863707</v>
      </c>
      <c r="O25" s="103">
        <v>24684464</v>
      </c>
      <c r="P25" s="104">
        <f t="shared" si="4"/>
        <v>80548171</v>
      </c>
      <c r="Q25" s="39">
        <f t="shared" si="5"/>
        <v>0.24570726843250998</v>
      </c>
      <c r="R25" s="102">
        <v>52075839</v>
      </c>
      <c r="S25" s="104">
        <v>14844002</v>
      </c>
      <c r="T25" s="104">
        <f t="shared" si="6"/>
        <v>66919841</v>
      </c>
      <c r="U25" s="39">
        <f t="shared" si="7"/>
        <v>0.19893136622364904</v>
      </c>
      <c r="V25" s="102">
        <v>58930967</v>
      </c>
      <c r="W25" s="104">
        <v>18247341</v>
      </c>
      <c r="X25" s="104">
        <f t="shared" si="8"/>
        <v>77178308</v>
      </c>
      <c r="Y25" s="39">
        <f t="shared" si="9"/>
        <v>0.22942652020451726</v>
      </c>
      <c r="Z25" s="74">
        <f t="shared" si="10"/>
        <v>216545854</v>
      </c>
      <c r="AA25" s="75">
        <f t="shared" si="11"/>
        <v>67225636</v>
      </c>
      <c r="AB25" s="75">
        <f t="shared" si="12"/>
        <v>283771490</v>
      </c>
      <c r="AC25" s="39">
        <f t="shared" si="13"/>
        <v>0.8435622284431393</v>
      </c>
      <c r="AD25" s="74">
        <v>114060740</v>
      </c>
      <c r="AE25" s="75">
        <v>18239512</v>
      </c>
      <c r="AF25" s="75">
        <f t="shared" si="14"/>
        <v>132300252</v>
      </c>
      <c r="AG25" s="39">
        <f t="shared" si="15"/>
        <v>1.0059460253839343</v>
      </c>
      <c r="AH25" s="39">
        <f t="shared" si="16"/>
        <v>-0.4166427740439981</v>
      </c>
      <c r="AI25" s="12">
        <v>318729216</v>
      </c>
      <c r="AJ25" s="12">
        <v>324502651</v>
      </c>
      <c r="AK25" s="12">
        <v>326432152</v>
      </c>
      <c r="AL25" s="12"/>
    </row>
    <row r="26" spans="1:38" s="13" customFormat="1" ht="12.75">
      <c r="A26" s="29" t="s">
        <v>97</v>
      </c>
      <c r="B26" s="57" t="s">
        <v>620</v>
      </c>
      <c r="C26" s="117" t="s">
        <v>621</v>
      </c>
      <c r="D26" s="74">
        <v>728431645</v>
      </c>
      <c r="E26" s="75">
        <v>213971000</v>
      </c>
      <c r="F26" s="76">
        <f t="shared" si="0"/>
        <v>942402645</v>
      </c>
      <c r="G26" s="74">
        <v>727404175</v>
      </c>
      <c r="H26" s="75">
        <v>186189302</v>
      </c>
      <c r="I26" s="77">
        <f t="shared" si="1"/>
        <v>913593477</v>
      </c>
      <c r="J26" s="74">
        <v>158198257</v>
      </c>
      <c r="K26" s="75">
        <v>21946712</v>
      </c>
      <c r="L26" s="75">
        <f t="shared" si="2"/>
        <v>180144969</v>
      </c>
      <c r="M26" s="39">
        <f t="shared" si="3"/>
        <v>0.1911549908691099</v>
      </c>
      <c r="N26" s="102">
        <v>169410663</v>
      </c>
      <c r="O26" s="103">
        <v>39867008</v>
      </c>
      <c r="P26" s="104">
        <f t="shared" si="4"/>
        <v>209277671</v>
      </c>
      <c r="Q26" s="39">
        <f t="shared" si="5"/>
        <v>0.22206821267994212</v>
      </c>
      <c r="R26" s="102">
        <v>164908838</v>
      </c>
      <c r="S26" s="104">
        <v>31433491</v>
      </c>
      <c r="T26" s="104">
        <f t="shared" si="6"/>
        <v>196342329</v>
      </c>
      <c r="U26" s="39">
        <f t="shared" si="7"/>
        <v>0.21491213974593648</v>
      </c>
      <c r="V26" s="102">
        <v>215933219</v>
      </c>
      <c r="W26" s="104">
        <v>52895387</v>
      </c>
      <c r="X26" s="104">
        <f t="shared" si="8"/>
        <v>268828606</v>
      </c>
      <c r="Y26" s="39">
        <f t="shared" si="9"/>
        <v>0.2942540777357148</v>
      </c>
      <c r="Z26" s="74">
        <f t="shared" si="10"/>
        <v>708450977</v>
      </c>
      <c r="AA26" s="75">
        <f t="shared" si="11"/>
        <v>146142598</v>
      </c>
      <c r="AB26" s="75">
        <f t="shared" si="12"/>
        <v>854593575</v>
      </c>
      <c r="AC26" s="39">
        <f t="shared" si="13"/>
        <v>0.9354199614102543</v>
      </c>
      <c r="AD26" s="74">
        <v>186854668</v>
      </c>
      <c r="AE26" s="75">
        <v>81148714</v>
      </c>
      <c r="AF26" s="75">
        <f t="shared" si="14"/>
        <v>268003382</v>
      </c>
      <c r="AG26" s="39">
        <f t="shared" si="15"/>
        <v>0.924159959863887</v>
      </c>
      <c r="AH26" s="39">
        <f t="shared" si="16"/>
        <v>0.0030791551727507027</v>
      </c>
      <c r="AI26" s="12">
        <v>869813949</v>
      </c>
      <c r="AJ26" s="12">
        <v>848967114</v>
      </c>
      <c r="AK26" s="12">
        <v>784581414</v>
      </c>
      <c r="AL26" s="12"/>
    </row>
    <row r="27" spans="1:38" s="13" customFormat="1" ht="12.75">
      <c r="A27" s="29" t="s">
        <v>97</v>
      </c>
      <c r="B27" s="57" t="s">
        <v>622</v>
      </c>
      <c r="C27" s="117" t="s">
        <v>623</v>
      </c>
      <c r="D27" s="74">
        <v>179368120</v>
      </c>
      <c r="E27" s="75">
        <v>25034645</v>
      </c>
      <c r="F27" s="76">
        <f t="shared" si="0"/>
        <v>204402765</v>
      </c>
      <c r="G27" s="74">
        <v>179368120</v>
      </c>
      <c r="H27" s="75">
        <v>25034645</v>
      </c>
      <c r="I27" s="77">
        <f t="shared" si="1"/>
        <v>204402765</v>
      </c>
      <c r="J27" s="74">
        <v>34986355</v>
      </c>
      <c r="K27" s="75">
        <v>1198688</v>
      </c>
      <c r="L27" s="75">
        <f t="shared" si="2"/>
        <v>36185043</v>
      </c>
      <c r="M27" s="39">
        <f t="shared" si="3"/>
        <v>0.17702814832274896</v>
      </c>
      <c r="N27" s="102">
        <v>30547628</v>
      </c>
      <c r="O27" s="103">
        <v>5633323</v>
      </c>
      <c r="P27" s="104">
        <f t="shared" si="4"/>
        <v>36180951</v>
      </c>
      <c r="Q27" s="39">
        <f t="shared" si="5"/>
        <v>0.17700812902408633</v>
      </c>
      <c r="R27" s="102">
        <v>30452625</v>
      </c>
      <c r="S27" s="104">
        <v>5154589</v>
      </c>
      <c r="T27" s="104">
        <f t="shared" si="6"/>
        <v>35607214</v>
      </c>
      <c r="U27" s="39">
        <f t="shared" si="7"/>
        <v>0.17420123450874062</v>
      </c>
      <c r="V27" s="102">
        <v>50400265</v>
      </c>
      <c r="W27" s="104">
        <v>8377746</v>
      </c>
      <c r="X27" s="104">
        <f t="shared" si="8"/>
        <v>58778011</v>
      </c>
      <c r="Y27" s="39">
        <f t="shared" si="9"/>
        <v>0.28755976466365313</v>
      </c>
      <c r="Z27" s="74">
        <f t="shared" si="10"/>
        <v>146386873</v>
      </c>
      <c r="AA27" s="75">
        <f t="shared" si="11"/>
        <v>20364346</v>
      </c>
      <c r="AB27" s="75">
        <f t="shared" si="12"/>
        <v>166751219</v>
      </c>
      <c r="AC27" s="39">
        <f t="shared" si="13"/>
        <v>0.8157972765192291</v>
      </c>
      <c r="AD27" s="74">
        <v>33421928</v>
      </c>
      <c r="AE27" s="75">
        <v>7159656</v>
      </c>
      <c r="AF27" s="75">
        <f t="shared" si="14"/>
        <v>40581584</v>
      </c>
      <c r="AG27" s="39">
        <f t="shared" si="15"/>
        <v>0.8381795615203291</v>
      </c>
      <c r="AH27" s="39">
        <f t="shared" si="16"/>
        <v>0.44839124564482247</v>
      </c>
      <c r="AI27" s="12">
        <v>180747948</v>
      </c>
      <c r="AJ27" s="12">
        <v>195853276</v>
      </c>
      <c r="AK27" s="12">
        <v>164160213</v>
      </c>
      <c r="AL27" s="12"/>
    </row>
    <row r="28" spans="1:38" s="13" customFormat="1" ht="12.75">
      <c r="A28" s="29" t="s">
        <v>97</v>
      </c>
      <c r="B28" s="57" t="s">
        <v>624</v>
      </c>
      <c r="C28" s="117" t="s">
        <v>625</v>
      </c>
      <c r="D28" s="74">
        <v>126693597</v>
      </c>
      <c r="E28" s="75">
        <v>64319149</v>
      </c>
      <c r="F28" s="76">
        <f t="shared" si="0"/>
        <v>191012746</v>
      </c>
      <c r="G28" s="74">
        <v>126693597</v>
      </c>
      <c r="H28" s="75">
        <v>64319149</v>
      </c>
      <c r="I28" s="77">
        <f t="shared" si="1"/>
        <v>191012746</v>
      </c>
      <c r="J28" s="74">
        <v>22775846</v>
      </c>
      <c r="K28" s="75">
        <v>1674609</v>
      </c>
      <c r="L28" s="75">
        <f t="shared" si="2"/>
        <v>24450455</v>
      </c>
      <c r="M28" s="39">
        <f t="shared" si="3"/>
        <v>0.12800431129344636</v>
      </c>
      <c r="N28" s="102">
        <v>23573603</v>
      </c>
      <c r="O28" s="103">
        <v>2804873</v>
      </c>
      <c r="P28" s="104">
        <f t="shared" si="4"/>
        <v>26378476</v>
      </c>
      <c r="Q28" s="39">
        <f t="shared" si="5"/>
        <v>0.13809798849758434</v>
      </c>
      <c r="R28" s="102">
        <v>31919583</v>
      </c>
      <c r="S28" s="104">
        <v>2765856</v>
      </c>
      <c r="T28" s="104">
        <f t="shared" si="6"/>
        <v>34685439</v>
      </c>
      <c r="U28" s="39">
        <f t="shared" si="7"/>
        <v>0.18158703922302652</v>
      </c>
      <c r="V28" s="102">
        <v>22632104</v>
      </c>
      <c r="W28" s="104">
        <v>4219188</v>
      </c>
      <c r="X28" s="104">
        <f t="shared" si="8"/>
        <v>26851292</v>
      </c>
      <c r="Y28" s="39">
        <f t="shared" si="9"/>
        <v>0.14057329975246782</v>
      </c>
      <c r="Z28" s="74">
        <f t="shared" si="10"/>
        <v>100901136</v>
      </c>
      <c r="AA28" s="75">
        <f t="shared" si="11"/>
        <v>11464526</v>
      </c>
      <c r="AB28" s="75">
        <f t="shared" si="12"/>
        <v>112365662</v>
      </c>
      <c r="AC28" s="39">
        <f t="shared" si="13"/>
        <v>0.5882626387665251</v>
      </c>
      <c r="AD28" s="74">
        <v>22475587</v>
      </c>
      <c r="AE28" s="75">
        <v>27940372</v>
      </c>
      <c r="AF28" s="75">
        <f t="shared" si="14"/>
        <v>50415959</v>
      </c>
      <c r="AG28" s="39">
        <f t="shared" si="15"/>
        <v>0.6727513791024952</v>
      </c>
      <c r="AH28" s="39">
        <f t="shared" si="16"/>
        <v>-0.46740491438435194</v>
      </c>
      <c r="AI28" s="12">
        <v>197556042</v>
      </c>
      <c r="AJ28" s="12">
        <v>198133932</v>
      </c>
      <c r="AK28" s="12">
        <v>133294876</v>
      </c>
      <c r="AL28" s="12"/>
    </row>
    <row r="29" spans="1:38" s="13" customFormat="1" ht="12.75">
      <c r="A29" s="29" t="s">
        <v>116</v>
      </c>
      <c r="B29" s="57" t="s">
        <v>626</v>
      </c>
      <c r="C29" s="117" t="s">
        <v>627</v>
      </c>
      <c r="D29" s="74">
        <v>111093269</v>
      </c>
      <c r="E29" s="75">
        <v>1545000</v>
      </c>
      <c r="F29" s="76">
        <f t="shared" si="0"/>
        <v>112638269</v>
      </c>
      <c r="G29" s="74">
        <v>113774910</v>
      </c>
      <c r="H29" s="75">
        <v>9102184</v>
      </c>
      <c r="I29" s="77">
        <f t="shared" si="1"/>
        <v>122877094</v>
      </c>
      <c r="J29" s="74">
        <v>21492760</v>
      </c>
      <c r="K29" s="75">
        <v>38576</v>
      </c>
      <c r="L29" s="75">
        <f t="shared" si="2"/>
        <v>21531336</v>
      </c>
      <c r="M29" s="39">
        <f t="shared" si="3"/>
        <v>0.19115471314638188</v>
      </c>
      <c r="N29" s="102">
        <v>26005414</v>
      </c>
      <c r="O29" s="103">
        <v>232931</v>
      </c>
      <c r="P29" s="104">
        <f t="shared" si="4"/>
        <v>26238345</v>
      </c>
      <c r="Q29" s="39">
        <f t="shared" si="5"/>
        <v>0.23294343239596482</v>
      </c>
      <c r="R29" s="102">
        <v>31013756</v>
      </c>
      <c r="S29" s="104">
        <v>113518</v>
      </c>
      <c r="T29" s="104">
        <f t="shared" si="6"/>
        <v>31127274</v>
      </c>
      <c r="U29" s="39">
        <f t="shared" si="7"/>
        <v>0.253320395093328</v>
      </c>
      <c r="V29" s="102">
        <v>21870498</v>
      </c>
      <c r="W29" s="104">
        <v>105704</v>
      </c>
      <c r="X29" s="104">
        <f t="shared" si="8"/>
        <v>21976202</v>
      </c>
      <c r="Y29" s="39">
        <f t="shared" si="9"/>
        <v>0.1788470192825361</v>
      </c>
      <c r="Z29" s="74">
        <f t="shared" si="10"/>
        <v>100382428</v>
      </c>
      <c r="AA29" s="75">
        <f t="shared" si="11"/>
        <v>490729</v>
      </c>
      <c r="AB29" s="75">
        <f t="shared" si="12"/>
        <v>100873157</v>
      </c>
      <c r="AC29" s="39">
        <f t="shared" si="13"/>
        <v>0.8209272673717365</v>
      </c>
      <c r="AD29" s="74">
        <v>40486259</v>
      </c>
      <c r="AE29" s="75">
        <v>107706</v>
      </c>
      <c r="AF29" s="75">
        <f t="shared" si="14"/>
        <v>40593965</v>
      </c>
      <c r="AG29" s="39">
        <f t="shared" si="15"/>
        <v>0.8464811416566435</v>
      </c>
      <c r="AH29" s="39">
        <f t="shared" si="16"/>
        <v>-0.45863376489584107</v>
      </c>
      <c r="AI29" s="12">
        <v>123068509</v>
      </c>
      <c r="AJ29" s="12">
        <v>142107525</v>
      </c>
      <c r="AK29" s="12">
        <v>120291340</v>
      </c>
      <c r="AL29" s="12"/>
    </row>
    <row r="30" spans="1:38" s="53" customFormat="1" ht="12.75">
      <c r="A30" s="58"/>
      <c r="B30" s="59" t="s">
        <v>628</v>
      </c>
      <c r="C30" s="121"/>
      <c r="D30" s="78">
        <f>SUM(D25:D29)</f>
        <v>1386104424</v>
      </c>
      <c r="E30" s="79">
        <f>SUM(E25:E29)</f>
        <v>392173687</v>
      </c>
      <c r="F30" s="87">
        <f t="shared" si="0"/>
        <v>1778278111</v>
      </c>
      <c r="G30" s="78">
        <f>SUM(G25:G29)</f>
        <v>1400686533</v>
      </c>
      <c r="H30" s="79">
        <f>SUM(H25:H29)</f>
        <v>367596178</v>
      </c>
      <c r="I30" s="80">
        <f t="shared" si="1"/>
        <v>1768282711</v>
      </c>
      <c r="J30" s="78">
        <f>SUM(J25:J29)</f>
        <v>287128559</v>
      </c>
      <c r="K30" s="79">
        <f>SUM(K25:K29)</f>
        <v>34308414</v>
      </c>
      <c r="L30" s="79">
        <f t="shared" si="2"/>
        <v>321436973</v>
      </c>
      <c r="M30" s="43">
        <f t="shared" si="3"/>
        <v>0.18075742540588466</v>
      </c>
      <c r="N30" s="108">
        <f>SUM(N25:N29)</f>
        <v>305401015</v>
      </c>
      <c r="O30" s="109">
        <f>SUM(O25:O29)</f>
        <v>73222599</v>
      </c>
      <c r="P30" s="110">
        <f t="shared" si="4"/>
        <v>378623614</v>
      </c>
      <c r="Q30" s="43">
        <f t="shared" si="5"/>
        <v>0.2129158603808513</v>
      </c>
      <c r="R30" s="108">
        <f>SUM(R25:R29)</f>
        <v>310370641</v>
      </c>
      <c r="S30" s="110">
        <f>SUM(S25:S29)</f>
        <v>54311456</v>
      </c>
      <c r="T30" s="110">
        <f t="shared" si="6"/>
        <v>364682097</v>
      </c>
      <c r="U30" s="43">
        <f t="shared" si="7"/>
        <v>0.20623517649718173</v>
      </c>
      <c r="V30" s="108">
        <f>SUM(V25:V29)</f>
        <v>369767053</v>
      </c>
      <c r="W30" s="110">
        <f>SUM(W25:W29)</f>
        <v>83845366</v>
      </c>
      <c r="X30" s="110">
        <f t="shared" si="8"/>
        <v>453612419</v>
      </c>
      <c r="Y30" s="43">
        <f t="shared" si="9"/>
        <v>0.2565270904806126</v>
      </c>
      <c r="Z30" s="78">
        <f t="shared" si="10"/>
        <v>1272667268</v>
      </c>
      <c r="AA30" s="79">
        <f t="shared" si="11"/>
        <v>245687835</v>
      </c>
      <c r="AB30" s="79">
        <f t="shared" si="12"/>
        <v>1518355103</v>
      </c>
      <c r="AC30" s="43">
        <f t="shared" si="13"/>
        <v>0.858660831525825</v>
      </c>
      <c r="AD30" s="78">
        <f>SUM(AD25:AD29)</f>
        <v>397299182</v>
      </c>
      <c r="AE30" s="79">
        <f>SUM(AE25:AE29)</f>
        <v>134595960</v>
      </c>
      <c r="AF30" s="79">
        <f t="shared" si="14"/>
        <v>531895142</v>
      </c>
      <c r="AG30" s="43">
        <f t="shared" si="15"/>
        <v>0.8942394374640319</v>
      </c>
      <c r="AH30" s="43">
        <f t="shared" si="16"/>
        <v>-0.14717698436884763</v>
      </c>
      <c r="AI30" s="60">
        <f>SUM(AI25:AI29)</f>
        <v>1689915664</v>
      </c>
      <c r="AJ30" s="60">
        <f>SUM(AJ25:AJ29)</f>
        <v>1709564498</v>
      </c>
      <c r="AK30" s="60">
        <f>SUM(AK25:AK29)</f>
        <v>1528759995</v>
      </c>
      <c r="AL30" s="60"/>
    </row>
    <row r="31" spans="1:38" s="13" customFormat="1" ht="12.75">
      <c r="A31" s="29" t="s">
        <v>97</v>
      </c>
      <c r="B31" s="57" t="s">
        <v>629</v>
      </c>
      <c r="C31" s="117" t="s">
        <v>630</v>
      </c>
      <c r="D31" s="74">
        <v>78342599</v>
      </c>
      <c r="E31" s="75">
        <v>21776200</v>
      </c>
      <c r="F31" s="77">
        <f t="shared" si="0"/>
        <v>100118799</v>
      </c>
      <c r="G31" s="74">
        <v>87516830</v>
      </c>
      <c r="H31" s="75">
        <v>21608937</v>
      </c>
      <c r="I31" s="77">
        <f t="shared" si="1"/>
        <v>109125767</v>
      </c>
      <c r="J31" s="74">
        <v>15228043</v>
      </c>
      <c r="K31" s="75">
        <v>191834</v>
      </c>
      <c r="L31" s="75">
        <f t="shared" si="2"/>
        <v>15419877</v>
      </c>
      <c r="M31" s="39">
        <f t="shared" si="3"/>
        <v>0.1540158007688446</v>
      </c>
      <c r="N31" s="102">
        <v>14846542</v>
      </c>
      <c r="O31" s="103">
        <v>2089621</v>
      </c>
      <c r="P31" s="104">
        <f t="shared" si="4"/>
        <v>16936163</v>
      </c>
      <c r="Q31" s="39">
        <f t="shared" si="5"/>
        <v>0.16916066881705202</v>
      </c>
      <c r="R31" s="102">
        <v>14761073</v>
      </c>
      <c r="S31" s="104">
        <v>2402963</v>
      </c>
      <c r="T31" s="104">
        <f t="shared" si="6"/>
        <v>17164036</v>
      </c>
      <c r="U31" s="39">
        <f t="shared" si="7"/>
        <v>0.1572867387039763</v>
      </c>
      <c r="V31" s="102">
        <v>16463464</v>
      </c>
      <c r="W31" s="104">
        <v>16377420</v>
      </c>
      <c r="X31" s="104">
        <f t="shared" si="8"/>
        <v>32840884</v>
      </c>
      <c r="Y31" s="39">
        <f t="shared" si="9"/>
        <v>0.3009452753720393</v>
      </c>
      <c r="Z31" s="74">
        <f t="shared" si="10"/>
        <v>61299122</v>
      </c>
      <c r="AA31" s="75">
        <f t="shared" si="11"/>
        <v>21061838</v>
      </c>
      <c r="AB31" s="75">
        <f t="shared" si="12"/>
        <v>82360960</v>
      </c>
      <c r="AC31" s="39">
        <f t="shared" si="13"/>
        <v>0.7547343057849939</v>
      </c>
      <c r="AD31" s="74">
        <v>12217286</v>
      </c>
      <c r="AE31" s="75">
        <v>5068835</v>
      </c>
      <c r="AF31" s="75">
        <f t="shared" si="14"/>
        <v>17286121</v>
      </c>
      <c r="AG31" s="39">
        <f t="shared" si="15"/>
        <v>0.792812393297808</v>
      </c>
      <c r="AH31" s="39">
        <f t="shared" si="16"/>
        <v>0.8998411500185612</v>
      </c>
      <c r="AI31" s="12">
        <v>87726642</v>
      </c>
      <c r="AJ31" s="12">
        <v>87726642</v>
      </c>
      <c r="AK31" s="12">
        <v>69550769</v>
      </c>
      <c r="AL31" s="12"/>
    </row>
    <row r="32" spans="1:38" s="13" customFormat="1" ht="12.75">
      <c r="A32" s="29" t="s">
        <v>97</v>
      </c>
      <c r="B32" s="57" t="s">
        <v>631</v>
      </c>
      <c r="C32" s="117" t="s">
        <v>632</v>
      </c>
      <c r="D32" s="74">
        <v>276495612</v>
      </c>
      <c r="E32" s="75">
        <v>68121500</v>
      </c>
      <c r="F32" s="76">
        <f t="shared" si="0"/>
        <v>344617112</v>
      </c>
      <c r="G32" s="74">
        <v>279204470</v>
      </c>
      <c r="H32" s="75">
        <v>71766468</v>
      </c>
      <c r="I32" s="77">
        <f t="shared" si="1"/>
        <v>350970938</v>
      </c>
      <c r="J32" s="74">
        <v>54170128</v>
      </c>
      <c r="K32" s="75">
        <v>2902174</v>
      </c>
      <c r="L32" s="75">
        <f t="shared" si="2"/>
        <v>57072302</v>
      </c>
      <c r="M32" s="39">
        <f t="shared" si="3"/>
        <v>0.165610760501063</v>
      </c>
      <c r="N32" s="102">
        <v>72549970</v>
      </c>
      <c r="O32" s="103">
        <v>8713987</v>
      </c>
      <c r="P32" s="104">
        <f t="shared" si="4"/>
        <v>81263957</v>
      </c>
      <c r="Q32" s="39">
        <f t="shared" si="5"/>
        <v>0.2358094075142734</v>
      </c>
      <c r="R32" s="102">
        <v>62675193</v>
      </c>
      <c r="S32" s="104">
        <v>9232211</v>
      </c>
      <c r="T32" s="104">
        <f t="shared" si="6"/>
        <v>71907404</v>
      </c>
      <c r="U32" s="39">
        <f t="shared" si="7"/>
        <v>0.2048813625702536</v>
      </c>
      <c r="V32" s="102">
        <v>58364906</v>
      </c>
      <c r="W32" s="104">
        <v>26819155</v>
      </c>
      <c r="X32" s="104">
        <f t="shared" si="8"/>
        <v>85184061</v>
      </c>
      <c r="Y32" s="39">
        <f t="shared" si="9"/>
        <v>0.24270972829095042</v>
      </c>
      <c r="Z32" s="74">
        <f t="shared" si="10"/>
        <v>247760197</v>
      </c>
      <c r="AA32" s="75">
        <f t="shared" si="11"/>
        <v>47667527</v>
      </c>
      <c r="AB32" s="75">
        <f t="shared" si="12"/>
        <v>295427724</v>
      </c>
      <c r="AC32" s="39">
        <f t="shared" si="13"/>
        <v>0.841744121845211</v>
      </c>
      <c r="AD32" s="74">
        <v>85903286</v>
      </c>
      <c r="AE32" s="75">
        <v>23917337</v>
      </c>
      <c r="AF32" s="75">
        <f t="shared" si="14"/>
        <v>109820623</v>
      </c>
      <c r="AG32" s="39">
        <f t="shared" si="15"/>
        <v>0.9368527982364899</v>
      </c>
      <c r="AH32" s="39">
        <f t="shared" si="16"/>
        <v>-0.22433456783431283</v>
      </c>
      <c r="AI32" s="12">
        <v>315302575</v>
      </c>
      <c r="AJ32" s="12">
        <v>316241123</v>
      </c>
      <c r="AK32" s="12">
        <v>296271381</v>
      </c>
      <c r="AL32" s="12"/>
    </row>
    <row r="33" spans="1:38" s="13" customFormat="1" ht="12.75">
      <c r="A33" s="29" t="s">
        <v>97</v>
      </c>
      <c r="B33" s="57" t="s">
        <v>633</v>
      </c>
      <c r="C33" s="117" t="s">
        <v>634</v>
      </c>
      <c r="D33" s="74">
        <v>606851362</v>
      </c>
      <c r="E33" s="75">
        <v>118021141</v>
      </c>
      <c r="F33" s="76">
        <f t="shared" si="0"/>
        <v>724872503</v>
      </c>
      <c r="G33" s="74">
        <v>629630277</v>
      </c>
      <c r="H33" s="75">
        <v>148779846</v>
      </c>
      <c r="I33" s="77">
        <f t="shared" si="1"/>
        <v>778410123</v>
      </c>
      <c r="J33" s="74">
        <v>110638793</v>
      </c>
      <c r="K33" s="75">
        <v>10830096</v>
      </c>
      <c r="L33" s="75">
        <f t="shared" si="2"/>
        <v>121468889</v>
      </c>
      <c r="M33" s="39">
        <f t="shared" si="3"/>
        <v>0.1675727641720188</v>
      </c>
      <c r="N33" s="102">
        <v>122808676</v>
      </c>
      <c r="O33" s="103">
        <v>47637534</v>
      </c>
      <c r="P33" s="104">
        <f t="shared" si="4"/>
        <v>170446210</v>
      </c>
      <c r="Q33" s="39">
        <f t="shared" si="5"/>
        <v>0.23513957184826476</v>
      </c>
      <c r="R33" s="102">
        <v>123455981</v>
      </c>
      <c r="S33" s="104">
        <v>22919342</v>
      </c>
      <c r="T33" s="104">
        <f t="shared" si="6"/>
        <v>146375323</v>
      </c>
      <c r="U33" s="39">
        <f t="shared" si="7"/>
        <v>0.18804396124226663</v>
      </c>
      <c r="V33" s="102">
        <v>130896665</v>
      </c>
      <c r="W33" s="104">
        <v>58830595</v>
      </c>
      <c r="X33" s="104">
        <f t="shared" si="8"/>
        <v>189727260</v>
      </c>
      <c r="Y33" s="39">
        <f t="shared" si="9"/>
        <v>0.24373688675680288</v>
      </c>
      <c r="Z33" s="74">
        <f t="shared" si="10"/>
        <v>487800115</v>
      </c>
      <c r="AA33" s="75">
        <f t="shared" si="11"/>
        <v>140217567</v>
      </c>
      <c r="AB33" s="75">
        <f t="shared" si="12"/>
        <v>628017682</v>
      </c>
      <c r="AC33" s="39">
        <f t="shared" si="13"/>
        <v>0.8067953684615686</v>
      </c>
      <c r="AD33" s="74">
        <v>208213434</v>
      </c>
      <c r="AE33" s="75">
        <v>63793316</v>
      </c>
      <c r="AF33" s="75">
        <f t="shared" si="14"/>
        <v>272006750</v>
      </c>
      <c r="AG33" s="39">
        <f t="shared" si="15"/>
        <v>0.9709366467265579</v>
      </c>
      <c r="AH33" s="39">
        <f t="shared" si="16"/>
        <v>-0.3024906183394346</v>
      </c>
      <c r="AI33" s="12">
        <v>785548465</v>
      </c>
      <c r="AJ33" s="12">
        <v>875118427</v>
      </c>
      <c r="AK33" s="12">
        <v>849684551</v>
      </c>
      <c r="AL33" s="12"/>
    </row>
    <row r="34" spans="1:38" s="13" customFormat="1" ht="12.75">
      <c r="A34" s="29" t="s">
        <v>97</v>
      </c>
      <c r="B34" s="57" t="s">
        <v>65</v>
      </c>
      <c r="C34" s="117" t="s">
        <v>66</v>
      </c>
      <c r="D34" s="74">
        <v>1133694153</v>
      </c>
      <c r="E34" s="75">
        <v>162912000</v>
      </c>
      <c r="F34" s="76">
        <f t="shared" si="0"/>
        <v>1296606153</v>
      </c>
      <c r="G34" s="74">
        <v>1162589701</v>
      </c>
      <c r="H34" s="75">
        <v>133325150</v>
      </c>
      <c r="I34" s="77">
        <f t="shared" si="1"/>
        <v>1295914851</v>
      </c>
      <c r="J34" s="74">
        <v>198796670</v>
      </c>
      <c r="K34" s="75">
        <v>5863251</v>
      </c>
      <c r="L34" s="75">
        <f t="shared" si="2"/>
        <v>204659921</v>
      </c>
      <c r="M34" s="39">
        <f t="shared" si="3"/>
        <v>0.157842780960488</v>
      </c>
      <c r="N34" s="102">
        <v>308961256</v>
      </c>
      <c r="O34" s="103">
        <v>34842724</v>
      </c>
      <c r="P34" s="104">
        <f t="shared" si="4"/>
        <v>343803980</v>
      </c>
      <c r="Q34" s="39">
        <f t="shared" si="5"/>
        <v>0.2651568320916336</v>
      </c>
      <c r="R34" s="102">
        <v>209064140</v>
      </c>
      <c r="S34" s="104">
        <v>14665924</v>
      </c>
      <c r="T34" s="104">
        <f t="shared" si="6"/>
        <v>223730064</v>
      </c>
      <c r="U34" s="39">
        <f t="shared" si="7"/>
        <v>0.1726425650785292</v>
      </c>
      <c r="V34" s="102">
        <v>235783703</v>
      </c>
      <c r="W34" s="104">
        <v>50313474</v>
      </c>
      <c r="X34" s="104">
        <f t="shared" si="8"/>
        <v>286097177</v>
      </c>
      <c r="Y34" s="39">
        <f t="shared" si="9"/>
        <v>0.22076849939579865</v>
      </c>
      <c r="Z34" s="74">
        <f t="shared" si="10"/>
        <v>952605769</v>
      </c>
      <c r="AA34" s="75">
        <f t="shared" si="11"/>
        <v>105685373</v>
      </c>
      <c r="AB34" s="75">
        <f t="shared" si="12"/>
        <v>1058291142</v>
      </c>
      <c r="AC34" s="39">
        <f t="shared" si="13"/>
        <v>0.8166363254370946</v>
      </c>
      <c r="AD34" s="74">
        <v>219058574</v>
      </c>
      <c r="AE34" s="75">
        <v>37838672</v>
      </c>
      <c r="AF34" s="75">
        <f t="shared" si="14"/>
        <v>256897246</v>
      </c>
      <c r="AG34" s="39">
        <f t="shared" si="15"/>
        <v>0.724162138515421</v>
      </c>
      <c r="AH34" s="39">
        <f t="shared" si="16"/>
        <v>0.11366385375731114</v>
      </c>
      <c r="AI34" s="12">
        <v>1183705813</v>
      </c>
      <c r="AJ34" s="12">
        <v>1212399506</v>
      </c>
      <c r="AK34" s="12">
        <v>877973819</v>
      </c>
      <c r="AL34" s="12"/>
    </row>
    <row r="35" spans="1:38" s="13" customFormat="1" ht="12.75">
      <c r="A35" s="29" t="s">
        <v>97</v>
      </c>
      <c r="B35" s="57" t="s">
        <v>635</v>
      </c>
      <c r="C35" s="117" t="s">
        <v>636</v>
      </c>
      <c r="D35" s="74">
        <v>406740085</v>
      </c>
      <c r="E35" s="75">
        <v>81337000</v>
      </c>
      <c r="F35" s="76">
        <f t="shared" si="0"/>
        <v>488077085</v>
      </c>
      <c r="G35" s="74">
        <v>395739290</v>
      </c>
      <c r="H35" s="75">
        <v>42174439</v>
      </c>
      <c r="I35" s="77">
        <f t="shared" si="1"/>
        <v>437913729</v>
      </c>
      <c r="J35" s="74">
        <v>87741684</v>
      </c>
      <c r="K35" s="75">
        <v>9792367</v>
      </c>
      <c r="L35" s="75">
        <f t="shared" si="2"/>
        <v>97534051</v>
      </c>
      <c r="M35" s="39">
        <f t="shared" si="3"/>
        <v>0.19983329272670114</v>
      </c>
      <c r="N35" s="102">
        <v>84169848</v>
      </c>
      <c r="O35" s="103">
        <v>10389276</v>
      </c>
      <c r="P35" s="104">
        <f t="shared" si="4"/>
        <v>94559124</v>
      </c>
      <c r="Q35" s="39">
        <f t="shared" si="5"/>
        <v>0.193738093645597</v>
      </c>
      <c r="R35" s="102">
        <v>85553246</v>
      </c>
      <c r="S35" s="104">
        <v>4898140</v>
      </c>
      <c r="T35" s="104">
        <f t="shared" si="6"/>
        <v>90451386</v>
      </c>
      <c r="U35" s="39">
        <f t="shared" si="7"/>
        <v>0.20655069711230725</v>
      </c>
      <c r="V35" s="102">
        <v>81896668</v>
      </c>
      <c r="W35" s="104">
        <v>10448710</v>
      </c>
      <c r="X35" s="104">
        <f t="shared" si="8"/>
        <v>92345378</v>
      </c>
      <c r="Y35" s="39">
        <f t="shared" si="9"/>
        <v>0.21087573164439427</v>
      </c>
      <c r="Z35" s="74">
        <f t="shared" si="10"/>
        <v>339361446</v>
      </c>
      <c r="AA35" s="75">
        <f t="shared" si="11"/>
        <v>35528493</v>
      </c>
      <c r="AB35" s="75">
        <f t="shared" si="12"/>
        <v>374889939</v>
      </c>
      <c r="AC35" s="39">
        <f t="shared" si="13"/>
        <v>0.8560817215209985</v>
      </c>
      <c r="AD35" s="74">
        <v>88376193</v>
      </c>
      <c r="AE35" s="75">
        <v>23524960</v>
      </c>
      <c r="AF35" s="75">
        <f t="shared" si="14"/>
        <v>111901153</v>
      </c>
      <c r="AG35" s="39">
        <f t="shared" si="15"/>
        <v>0.7805840825610608</v>
      </c>
      <c r="AH35" s="39">
        <f t="shared" si="16"/>
        <v>-0.1747593699950527</v>
      </c>
      <c r="AI35" s="12">
        <v>413584908</v>
      </c>
      <c r="AJ35" s="12">
        <v>427052846</v>
      </c>
      <c r="AK35" s="12">
        <v>333350654</v>
      </c>
      <c r="AL35" s="12"/>
    </row>
    <row r="36" spans="1:38" s="13" customFormat="1" ht="12.75">
      <c r="A36" s="29" t="s">
        <v>97</v>
      </c>
      <c r="B36" s="57" t="s">
        <v>637</v>
      </c>
      <c r="C36" s="117" t="s">
        <v>638</v>
      </c>
      <c r="D36" s="74">
        <v>330968922</v>
      </c>
      <c r="E36" s="75">
        <v>44081000</v>
      </c>
      <c r="F36" s="76">
        <f t="shared" si="0"/>
        <v>375049922</v>
      </c>
      <c r="G36" s="74">
        <v>318490126</v>
      </c>
      <c r="H36" s="75">
        <v>53680379</v>
      </c>
      <c r="I36" s="77">
        <f t="shared" si="1"/>
        <v>372170505</v>
      </c>
      <c r="J36" s="74">
        <v>56282331</v>
      </c>
      <c r="K36" s="75">
        <v>5810021</v>
      </c>
      <c r="L36" s="75">
        <f t="shared" si="2"/>
        <v>62092352</v>
      </c>
      <c r="M36" s="39">
        <f t="shared" si="3"/>
        <v>0.16555756542724998</v>
      </c>
      <c r="N36" s="102">
        <v>77603954</v>
      </c>
      <c r="O36" s="103">
        <v>9389208</v>
      </c>
      <c r="P36" s="104">
        <f t="shared" si="4"/>
        <v>86993162</v>
      </c>
      <c r="Q36" s="39">
        <f t="shared" si="5"/>
        <v>0.23195088679421189</v>
      </c>
      <c r="R36" s="102">
        <v>66053693</v>
      </c>
      <c r="S36" s="104">
        <v>7345532</v>
      </c>
      <c r="T36" s="104">
        <f t="shared" si="6"/>
        <v>73399225</v>
      </c>
      <c r="U36" s="39">
        <f t="shared" si="7"/>
        <v>0.19721934977087988</v>
      </c>
      <c r="V36" s="102">
        <v>67971218</v>
      </c>
      <c r="W36" s="104">
        <v>11715324</v>
      </c>
      <c r="X36" s="104">
        <f t="shared" si="8"/>
        <v>79686542</v>
      </c>
      <c r="Y36" s="39">
        <f t="shared" si="9"/>
        <v>0.2141129964073859</v>
      </c>
      <c r="Z36" s="74">
        <f t="shared" si="10"/>
        <v>267911196</v>
      </c>
      <c r="AA36" s="75">
        <f t="shared" si="11"/>
        <v>34260085</v>
      </c>
      <c r="AB36" s="75">
        <f t="shared" si="12"/>
        <v>302171281</v>
      </c>
      <c r="AC36" s="39">
        <f t="shared" si="13"/>
        <v>0.8119162505905727</v>
      </c>
      <c r="AD36" s="74">
        <v>78864014</v>
      </c>
      <c r="AE36" s="75">
        <v>39136596</v>
      </c>
      <c r="AF36" s="75">
        <f t="shared" si="14"/>
        <v>118000610</v>
      </c>
      <c r="AG36" s="39">
        <f t="shared" si="15"/>
        <v>0.9202540503245663</v>
      </c>
      <c r="AH36" s="39">
        <f t="shared" si="16"/>
        <v>-0.32469381302350897</v>
      </c>
      <c r="AI36" s="12">
        <v>392845871</v>
      </c>
      <c r="AJ36" s="12">
        <v>388116489</v>
      </c>
      <c r="AK36" s="12">
        <v>357165771</v>
      </c>
      <c r="AL36" s="12"/>
    </row>
    <row r="37" spans="1:38" s="13" customFormat="1" ht="12.75">
      <c r="A37" s="29" t="s">
        <v>97</v>
      </c>
      <c r="B37" s="57" t="s">
        <v>639</v>
      </c>
      <c r="C37" s="117" t="s">
        <v>640</v>
      </c>
      <c r="D37" s="74">
        <v>532974220</v>
      </c>
      <c r="E37" s="75">
        <v>63011100</v>
      </c>
      <c r="F37" s="76">
        <f t="shared" si="0"/>
        <v>595985320</v>
      </c>
      <c r="G37" s="74">
        <v>528113120</v>
      </c>
      <c r="H37" s="75">
        <v>85420000</v>
      </c>
      <c r="I37" s="77">
        <f t="shared" si="1"/>
        <v>613533120</v>
      </c>
      <c r="J37" s="74">
        <v>123851676</v>
      </c>
      <c r="K37" s="75">
        <v>7950663</v>
      </c>
      <c r="L37" s="75">
        <f t="shared" si="2"/>
        <v>131802339</v>
      </c>
      <c r="M37" s="39">
        <f t="shared" si="3"/>
        <v>0.221150311219075</v>
      </c>
      <c r="N37" s="102">
        <v>141963428</v>
      </c>
      <c r="O37" s="103">
        <v>21087283</v>
      </c>
      <c r="P37" s="104">
        <f t="shared" si="4"/>
        <v>163050711</v>
      </c>
      <c r="Q37" s="39">
        <f t="shared" si="5"/>
        <v>0.2735817570137466</v>
      </c>
      <c r="R37" s="102">
        <v>112496698</v>
      </c>
      <c r="S37" s="104">
        <v>7816810</v>
      </c>
      <c r="T37" s="104">
        <f t="shared" si="6"/>
        <v>120313508</v>
      </c>
      <c r="U37" s="39">
        <f t="shared" si="7"/>
        <v>0.1960994509962233</v>
      </c>
      <c r="V37" s="102">
        <v>132327360</v>
      </c>
      <c r="W37" s="104">
        <v>22025148</v>
      </c>
      <c r="X37" s="104">
        <f t="shared" si="8"/>
        <v>154352508</v>
      </c>
      <c r="Y37" s="39">
        <f t="shared" si="9"/>
        <v>0.2515797484575894</v>
      </c>
      <c r="Z37" s="74">
        <f t="shared" si="10"/>
        <v>510639162</v>
      </c>
      <c r="AA37" s="75">
        <f t="shared" si="11"/>
        <v>58879904</v>
      </c>
      <c r="AB37" s="75">
        <f t="shared" si="12"/>
        <v>569519066</v>
      </c>
      <c r="AC37" s="39">
        <f t="shared" si="13"/>
        <v>0.9282613235288748</v>
      </c>
      <c r="AD37" s="74">
        <v>127879634</v>
      </c>
      <c r="AE37" s="75">
        <v>21499465</v>
      </c>
      <c r="AF37" s="75">
        <f t="shared" si="14"/>
        <v>149379099</v>
      </c>
      <c r="AG37" s="39">
        <f t="shared" si="15"/>
        <v>0.9670729070452705</v>
      </c>
      <c r="AH37" s="39">
        <f t="shared" si="16"/>
        <v>0.03329387466716471</v>
      </c>
      <c r="AI37" s="12">
        <v>540915990</v>
      </c>
      <c r="AJ37" s="12">
        <v>534864770</v>
      </c>
      <c r="AK37" s="12">
        <v>517253228</v>
      </c>
      <c r="AL37" s="12"/>
    </row>
    <row r="38" spans="1:38" s="13" customFormat="1" ht="12.75">
      <c r="A38" s="29" t="s">
        <v>116</v>
      </c>
      <c r="B38" s="57" t="s">
        <v>641</v>
      </c>
      <c r="C38" s="117" t="s">
        <v>642</v>
      </c>
      <c r="D38" s="74">
        <v>186599162</v>
      </c>
      <c r="E38" s="75">
        <v>19000000</v>
      </c>
      <c r="F38" s="76">
        <f t="shared" si="0"/>
        <v>205599162</v>
      </c>
      <c r="G38" s="74">
        <v>177404943</v>
      </c>
      <c r="H38" s="75">
        <v>13870210</v>
      </c>
      <c r="I38" s="77">
        <f t="shared" si="1"/>
        <v>191275153</v>
      </c>
      <c r="J38" s="74">
        <v>31984902</v>
      </c>
      <c r="K38" s="75">
        <v>217961</v>
      </c>
      <c r="L38" s="75">
        <f t="shared" si="2"/>
        <v>32202863</v>
      </c>
      <c r="M38" s="39">
        <f t="shared" si="3"/>
        <v>0.1566293494912202</v>
      </c>
      <c r="N38" s="102">
        <v>35223248</v>
      </c>
      <c r="O38" s="103">
        <v>43766</v>
      </c>
      <c r="P38" s="104">
        <f t="shared" si="4"/>
        <v>35267014</v>
      </c>
      <c r="Q38" s="39">
        <f t="shared" si="5"/>
        <v>0.17153286840731383</v>
      </c>
      <c r="R38" s="102">
        <v>30063773</v>
      </c>
      <c r="S38" s="104">
        <v>379035</v>
      </c>
      <c r="T38" s="104">
        <f t="shared" si="6"/>
        <v>30442808</v>
      </c>
      <c r="U38" s="39">
        <f t="shared" si="7"/>
        <v>0.1591571488639719</v>
      </c>
      <c r="V38" s="102">
        <v>35494563</v>
      </c>
      <c r="W38" s="104">
        <v>477731</v>
      </c>
      <c r="X38" s="104">
        <f t="shared" si="8"/>
        <v>35972294</v>
      </c>
      <c r="Y38" s="39">
        <f t="shared" si="9"/>
        <v>0.1880656919406568</v>
      </c>
      <c r="Z38" s="74">
        <f t="shared" si="10"/>
        <v>132766486</v>
      </c>
      <c r="AA38" s="75">
        <f t="shared" si="11"/>
        <v>1118493</v>
      </c>
      <c r="AB38" s="75">
        <f t="shared" si="12"/>
        <v>133884979</v>
      </c>
      <c r="AC38" s="39">
        <f t="shared" si="13"/>
        <v>0.6999601197548121</v>
      </c>
      <c r="AD38" s="74">
        <v>49169499</v>
      </c>
      <c r="AE38" s="75">
        <v>10036449</v>
      </c>
      <c r="AF38" s="75">
        <f t="shared" si="14"/>
        <v>59205948</v>
      </c>
      <c r="AG38" s="39">
        <f t="shared" si="15"/>
        <v>0.7963774440593748</v>
      </c>
      <c r="AH38" s="39">
        <f t="shared" si="16"/>
        <v>-0.39242094392272886</v>
      </c>
      <c r="AI38" s="12">
        <v>251574286</v>
      </c>
      <c r="AJ38" s="12">
        <v>257769822</v>
      </c>
      <c r="AK38" s="12">
        <v>205282072</v>
      </c>
      <c r="AL38" s="12"/>
    </row>
    <row r="39" spans="1:38" s="53" customFormat="1" ht="12.75">
      <c r="A39" s="58"/>
      <c r="B39" s="59" t="s">
        <v>643</v>
      </c>
      <c r="C39" s="121"/>
      <c r="D39" s="78">
        <f>SUM(D31:D38)</f>
        <v>3552666115</v>
      </c>
      <c r="E39" s="79">
        <f>SUM(E31:E38)</f>
        <v>578259941</v>
      </c>
      <c r="F39" s="87">
        <f t="shared" si="0"/>
        <v>4130926056</v>
      </c>
      <c r="G39" s="78">
        <f>SUM(G31:G38)</f>
        <v>3578688757</v>
      </c>
      <c r="H39" s="79">
        <f>SUM(H31:H38)</f>
        <v>570625429</v>
      </c>
      <c r="I39" s="80">
        <f t="shared" si="1"/>
        <v>4149314186</v>
      </c>
      <c r="J39" s="78">
        <f>SUM(J31:J38)</f>
        <v>678694227</v>
      </c>
      <c r="K39" s="79">
        <f>SUM(K31:K38)</f>
        <v>43558367</v>
      </c>
      <c r="L39" s="79">
        <f t="shared" si="2"/>
        <v>722252594</v>
      </c>
      <c r="M39" s="43">
        <f t="shared" si="3"/>
        <v>0.17484035884664598</v>
      </c>
      <c r="N39" s="108">
        <f>SUM(N31:N38)</f>
        <v>858126922</v>
      </c>
      <c r="O39" s="109">
        <f>SUM(O31:O38)</f>
        <v>134193399</v>
      </c>
      <c r="P39" s="110">
        <f t="shared" si="4"/>
        <v>992320321</v>
      </c>
      <c r="Q39" s="43">
        <f t="shared" si="5"/>
        <v>0.24021740102529687</v>
      </c>
      <c r="R39" s="108">
        <f>SUM(R31:R38)</f>
        <v>704123797</v>
      </c>
      <c r="S39" s="110">
        <f>SUM(S31:S38)</f>
        <v>69659957</v>
      </c>
      <c r="T39" s="110">
        <f t="shared" si="6"/>
        <v>773783754</v>
      </c>
      <c r="U39" s="43">
        <f t="shared" si="7"/>
        <v>0.186484734419675</v>
      </c>
      <c r="V39" s="108">
        <f>SUM(V31:V38)</f>
        <v>759198547</v>
      </c>
      <c r="W39" s="110">
        <f>SUM(W31:W38)</f>
        <v>197007557</v>
      </c>
      <c r="X39" s="110">
        <f t="shared" si="8"/>
        <v>956206104</v>
      </c>
      <c r="Y39" s="43">
        <f t="shared" si="9"/>
        <v>0.23044919259821026</v>
      </c>
      <c r="Z39" s="78">
        <f t="shared" si="10"/>
        <v>3000143493</v>
      </c>
      <c r="AA39" s="79">
        <f t="shared" si="11"/>
        <v>444419280</v>
      </c>
      <c r="AB39" s="79">
        <f t="shared" si="12"/>
        <v>3444562773</v>
      </c>
      <c r="AC39" s="43">
        <f t="shared" si="13"/>
        <v>0.8301523139949567</v>
      </c>
      <c r="AD39" s="78">
        <f>SUM(AD31:AD38)</f>
        <v>869681920</v>
      </c>
      <c r="AE39" s="79">
        <f>SUM(AE31:AE38)</f>
        <v>224815630</v>
      </c>
      <c r="AF39" s="79">
        <f t="shared" si="14"/>
        <v>1094497550</v>
      </c>
      <c r="AG39" s="43">
        <f t="shared" si="15"/>
        <v>0.8553999755506418</v>
      </c>
      <c r="AH39" s="43">
        <f t="shared" si="16"/>
        <v>-0.12635153546026667</v>
      </c>
      <c r="AI39" s="60">
        <f>SUM(AI31:AI38)</f>
        <v>3971204550</v>
      </c>
      <c r="AJ39" s="60">
        <f>SUM(AJ31:AJ38)</f>
        <v>4099289625</v>
      </c>
      <c r="AK39" s="60">
        <f>SUM(AK31:AK38)</f>
        <v>3506532245</v>
      </c>
      <c r="AL39" s="60"/>
    </row>
    <row r="40" spans="1:38" s="13" customFormat="1" ht="12.75">
      <c r="A40" s="29" t="s">
        <v>97</v>
      </c>
      <c r="B40" s="57" t="s">
        <v>644</v>
      </c>
      <c r="C40" s="117" t="s">
        <v>645</v>
      </c>
      <c r="D40" s="74">
        <v>34920047</v>
      </c>
      <c r="E40" s="75">
        <v>13415996</v>
      </c>
      <c r="F40" s="76">
        <f t="shared" si="0"/>
        <v>48336043</v>
      </c>
      <c r="G40" s="74">
        <v>48254369</v>
      </c>
      <c r="H40" s="75">
        <v>15560280</v>
      </c>
      <c r="I40" s="77">
        <f t="shared" si="1"/>
        <v>63814649</v>
      </c>
      <c r="J40" s="74">
        <v>2289603</v>
      </c>
      <c r="K40" s="75">
        <v>3100172</v>
      </c>
      <c r="L40" s="75">
        <f t="shared" si="2"/>
        <v>5389775</v>
      </c>
      <c r="M40" s="39">
        <f t="shared" si="3"/>
        <v>0.11150633493105755</v>
      </c>
      <c r="N40" s="102">
        <v>4438762</v>
      </c>
      <c r="O40" s="103">
        <v>1080416</v>
      </c>
      <c r="P40" s="104">
        <f t="shared" si="4"/>
        <v>5519178</v>
      </c>
      <c r="Q40" s="39">
        <f t="shared" si="5"/>
        <v>0.11418348829257703</v>
      </c>
      <c r="R40" s="102">
        <v>4028786</v>
      </c>
      <c r="S40" s="104">
        <v>3466047</v>
      </c>
      <c r="T40" s="104">
        <f t="shared" si="6"/>
        <v>7494833</v>
      </c>
      <c r="U40" s="39">
        <f t="shared" si="7"/>
        <v>0.11744690470678605</v>
      </c>
      <c r="V40" s="102">
        <v>4170865</v>
      </c>
      <c r="W40" s="104">
        <v>1639068</v>
      </c>
      <c r="X40" s="104">
        <f t="shared" si="8"/>
        <v>5809933</v>
      </c>
      <c r="Y40" s="39">
        <f t="shared" si="9"/>
        <v>0.09104387614824928</v>
      </c>
      <c r="Z40" s="74">
        <f t="shared" si="10"/>
        <v>14928016</v>
      </c>
      <c r="AA40" s="75">
        <f t="shared" si="11"/>
        <v>9285703</v>
      </c>
      <c r="AB40" s="75">
        <f t="shared" si="12"/>
        <v>24213719</v>
      </c>
      <c r="AC40" s="39">
        <f t="shared" si="13"/>
        <v>0.3794382540598163</v>
      </c>
      <c r="AD40" s="74">
        <v>4827021</v>
      </c>
      <c r="AE40" s="75">
        <v>2008428</v>
      </c>
      <c r="AF40" s="75">
        <f t="shared" si="14"/>
        <v>6835449</v>
      </c>
      <c r="AG40" s="39">
        <f t="shared" si="15"/>
        <v>0.6919657536465528</v>
      </c>
      <c r="AH40" s="39">
        <f t="shared" si="16"/>
        <v>-0.15002906173391095</v>
      </c>
      <c r="AI40" s="12">
        <v>46393611</v>
      </c>
      <c r="AJ40" s="12">
        <v>46393611</v>
      </c>
      <c r="AK40" s="12">
        <v>32102790</v>
      </c>
      <c r="AL40" s="12"/>
    </row>
    <row r="41" spans="1:38" s="13" customFormat="1" ht="12.75">
      <c r="A41" s="29" t="s">
        <v>97</v>
      </c>
      <c r="B41" s="57" t="s">
        <v>646</v>
      </c>
      <c r="C41" s="117" t="s">
        <v>647</v>
      </c>
      <c r="D41" s="74">
        <v>39002259</v>
      </c>
      <c r="E41" s="75">
        <v>8702250</v>
      </c>
      <c r="F41" s="76">
        <f t="shared" si="0"/>
        <v>47704509</v>
      </c>
      <c r="G41" s="74">
        <v>39578666</v>
      </c>
      <c r="H41" s="75">
        <v>8702250</v>
      </c>
      <c r="I41" s="77">
        <f t="shared" si="1"/>
        <v>48280916</v>
      </c>
      <c r="J41" s="74">
        <v>7520368</v>
      </c>
      <c r="K41" s="75">
        <v>980978</v>
      </c>
      <c r="L41" s="75">
        <f t="shared" si="2"/>
        <v>8501346</v>
      </c>
      <c r="M41" s="39">
        <f t="shared" si="3"/>
        <v>0.17820843727791014</v>
      </c>
      <c r="N41" s="102">
        <v>6816183</v>
      </c>
      <c r="O41" s="103">
        <v>1995941</v>
      </c>
      <c r="P41" s="104">
        <f t="shared" si="4"/>
        <v>8812124</v>
      </c>
      <c r="Q41" s="39">
        <f t="shared" si="5"/>
        <v>0.1847230835139714</v>
      </c>
      <c r="R41" s="102">
        <v>8157304</v>
      </c>
      <c r="S41" s="104">
        <v>1699765</v>
      </c>
      <c r="T41" s="104">
        <f t="shared" si="6"/>
        <v>9857069</v>
      </c>
      <c r="U41" s="39">
        <f t="shared" si="7"/>
        <v>0.20416077027204704</v>
      </c>
      <c r="V41" s="102">
        <v>12184703</v>
      </c>
      <c r="W41" s="104">
        <v>5371790</v>
      </c>
      <c r="X41" s="104">
        <f t="shared" si="8"/>
        <v>17556493</v>
      </c>
      <c r="Y41" s="39">
        <f t="shared" si="9"/>
        <v>0.3636321440131749</v>
      </c>
      <c r="Z41" s="74">
        <f t="shared" si="10"/>
        <v>34678558</v>
      </c>
      <c r="AA41" s="75">
        <f t="shared" si="11"/>
        <v>10048474</v>
      </c>
      <c r="AB41" s="75">
        <f t="shared" si="12"/>
        <v>44727032</v>
      </c>
      <c r="AC41" s="39">
        <f t="shared" si="13"/>
        <v>0.9263915373933668</v>
      </c>
      <c r="AD41" s="74">
        <v>11189499</v>
      </c>
      <c r="AE41" s="75">
        <v>1957485</v>
      </c>
      <c r="AF41" s="75">
        <f t="shared" si="14"/>
        <v>13146984</v>
      </c>
      <c r="AG41" s="39">
        <f t="shared" si="15"/>
        <v>0.9311210019068448</v>
      </c>
      <c r="AH41" s="39">
        <f t="shared" si="16"/>
        <v>0.3354008037128515</v>
      </c>
      <c r="AI41" s="12">
        <v>39326432</v>
      </c>
      <c r="AJ41" s="12">
        <v>45054009</v>
      </c>
      <c r="AK41" s="12">
        <v>41950734</v>
      </c>
      <c r="AL41" s="12"/>
    </row>
    <row r="42" spans="1:38" s="13" customFormat="1" ht="12.75">
      <c r="A42" s="29" t="s">
        <v>97</v>
      </c>
      <c r="B42" s="57" t="s">
        <v>648</v>
      </c>
      <c r="C42" s="117" t="s">
        <v>649</v>
      </c>
      <c r="D42" s="74">
        <v>173208241</v>
      </c>
      <c r="E42" s="75">
        <v>53443000</v>
      </c>
      <c r="F42" s="76">
        <f t="shared" si="0"/>
        <v>226651241</v>
      </c>
      <c r="G42" s="74">
        <v>173208241</v>
      </c>
      <c r="H42" s="75">
        <v>53443000</v>
      </c>
      <c r="I42" s="77">
        <f t="shared" si="1"/>
        <v>226651241</v>
      </c>
      <c r="J42" s="74">
        <v>31828714</v>
      </c>
      <c r="K42" s="75">
        <v>2746078</v>
      </c>
      <c r="L42" s="75">
        <f t="shared" si="2"/>
        <v>34574792</v>
      </c>
      <c r="M42" s="39">
        <f t="shared" si="3"/>
        <v>0.15254622850267122</v>
      </c>
      <c r="N42" s="102">
        <v>35840205</v>
      </c>
      <c r="O42" s="103">
        <v>5139114</v>
      </c>
      <c r="P42" s="104">
        <f t="shared" si="4"/>
        <v>40979319</v>
      </c>
      <c r="Q42" s="39">
        <f t="shared" si="5"/>
        <v>0.18080341770553113</v>
      </c>
      <c r="R42" s="102">
        <v>31253952</v>
      </c>
      <c r="S42" s="104">
        <v>11302028</v>
      </c>
      <c r="T42" s="104">
        <f t="shared" si="6"/>
        <v>42555980</v>
      </c>
      <c r="U42" s="39">
        <f t="shared" si="7"/>
        <v>0.18775974846747034</v>
      </c>
      <c r="V42" s="102">
        <v>30199348</v>
      </c>
      <c r="W42" s="104">
        <v>16276289</v>
      </c>
      <c r="X42" s="104">
        <f t="shared" si="8"/>
        <v>46475637</v>
      </c>
      <c r="Y42" s="39">
        <f t="shared" si="9"/>
        <v>0.20505352979735064</v>
      </c>
      <c r="Z42" s="74">
        <f t="shared" si="10"/>
        <v>129122219</v>
      </c>
      <c r="AA42" s="75">
        <f t="shared" si="11"/>
        <v>35463509</v>
      </c>
      <c r="AB42" s="75">
        <f t="shared" si="12"/>
        <v>164585728</v>
      </c>
      <c r="AC42" s="39">
        <f t="shared" si="13"/>
        <v>0.7261629244730233</v>
      </c>
      <c r="AD42" s="74">
        <v>29127985</v>
      </c>
      <c r="AE42" s="75">
        <v>8049084</v>
      </c>
      <c r="AF42" s="75">
        <f t="shared" si="14"/>
        <v>37177069</v>
      </c>
      <c r="AG42" s="39">
        <f t="shared" si="15"/>
        <v>0.7550618949563597</v>
      </c>
      <c r="AH42" s="39">
        <f t="shared" si="16"/>
        <v>0.25011568286892105</v>
      </c>
      <c r="AI42" s="12">
        <v>217115228</v>
      </c>
      <c r="AJ42" s="12">
        <v>211710142</v>
      </c>
      <c r="AK42" s="12">
        <v>159854261</v>
      </c>
      <c r="AL42" s="12"/>
    </row>
    <row r="43" spans="1:38" s="13" customFormat="1" ht="12.75">
      <c r="A43" s="29" t="s">
        <v>116</v>
      </c>
      <c r="B43" s="57" t="s">
        <v>650</v>
      </c>
      <c r="C43" s="117" t="s">
        <v>651</v>
      </c>
      <c r="D43" s="74">
        <v>51745662</v>
      </c>
      <c r="E43" s="75">
        <v>100000</v>
      </c>
      <c r="F43" s="77">
        <f t="shared" si="0"/>
        <v>51845662</v>
      </c>
      <c r="G43" s="74">
        <v>55894268</v>
      </c>
      <c r="H43" s="75">
        <v>100000</v>
      </c>
      <c r="I43" s="76">
        <f t="shared" si="1"/>
        <v>55994268</v>
      </c>
      <c r="J43" s="74">
        <v>12001151</v>
      </c>
      <c r="K43" s="88">
        <v>45538</v>
      </c>
      <c r="L43" s="75">
        <f t="shared" si="2"/>
        <v>12046689</v>
      </c>
      <c r="M43" s="39">
        <f t="shared" si="3"/>
        <v>0.23235673989465117</v>
      </c>
      <c r="N43" s="102">
        <v>15014488</v>
      </c>
      <c r="O43" s="103">
        <v>120437</v>
      </c>
      <c r="P43" s="104">
        <f t="shared" si="4"/>
        <v>15134925</v>
      </c>
      <c r="Q43" s="39">
        <f t="shared" si="5"/>
        <v>0.29192268776508246</v>
      </c>
      <c r="R43" s="102">
        <v>11190833</v>
      </c>
      <c r="S43" s="104">
        <v>9005</v>
      </c>
      <c r="T43" s="104">
        <f t="shared" si="6"/>
        <v>11199838</v>
      </c>
      <c r="U43" s="39">
        <f t="shared" si="7"/>
        <v>0.2000175803709051</v>
      </c>
      <c r="V43" s="102">
        <v>11319379</v>
      </c>
      <c r="W43" s="104">
        <v>51985</v>
      </c>
      <c r="X43" s="104">
        <f t="shared" si="8"/>
        <v>11371364</v>
      </c>
      <c r="Y43" s="39">
        <f t="shared" si="9"/>
        <v>0.20308085820498628</v>
      </c>
      <c r="Z43" s="74">
        <f t="shared" si="10"/>
        <v>49525851</v>
      </c>
      <c r="AA43" s="75">
        <f t="shared" si="11"/>
        <v>226965</v>
      </c>
      <c r="AB43" s="75">
        <f t="shared" si="12"/>
        <v>49752816</v>
      </c>
      <c r="AC43" s="39">
        <f t="shared" si="13"/>
        <v>0.8885340906679948</v>
      </c>
      <c r="AD43" s="74">
        <v>11933886</v>
      </c>
      <c r="AE43" s="75">
        <v>439989</v>
      </c>
      <c r="AF43" s="75">
        <f t="shared" si="14"/>
        <v>12373875</v>
      </c>
      <c r="AG43" s="39">
        <f t="shared" si="15"/>
        <v>0.7487850189861608</v>
      </c>
      <c r="AH43" s="39">
        <f t="shared" si="16"/>
        <v>-0.08101835520400846</v>
      </c>
      <c r="AI43" s="12">
        <v>64834482</v>
      </c>
      <c r="AJ43" s="12">
        <v>82533800</v>
      </c>
      <c r="AK43" s="12">
        <v>61800073</v>
      </c>
      <c r="AL43" s="12"/>
    </row>
    <row r="44" spans="1:38" s="53" customFormat="1" ht="12.75">
      <c r="A44" s="58"/>
      <c r="B44" s="59" t="s">
        <v>652</v>
      </c>
      <c r="C44" s="121"/>
      <c r="D44" s="78">
        <f>SUM(D40:D43)</f>
        <v>298876209</v>
      </c>
      <c r="E44" s="79">
        <f>SUM(E40:E43)</f>
        <v>75661246</v>
      </c>
      <c r="F44" s="80">
        <f t="shared" si="0"/>
        <v>374537455</v>
      </c>
      <c r="G44" s="78">
        <f>SUM(G40:G43)</f>
        <v>316935544</v>
      </c>
      <c r="H44" s="79">
        <f>SUM(H40:H43)</f>
        <v>77805530</v>
      </c>
      <c r="I44" s="87">
        <f t="shared" si="1"/>
        <v>394741074</v>
      </c>
      <c r="J44" s="78">
        <f>SUM(J40:J43)</f>
        <v>53639836</v>
      </c>
      <c r="K44" s="89">
        <f>SUM(K40:K43)</f>
        <v>6872766</v>
      </c>
      <c r="L44" s="79">
        <f t="shared" si="2"/>
        <v>60512602</v>
      </c>
      <c r="M44" s="43">
        <f t="shared" si="3"/>
        <v>0.16156622306305787</v>
      </c>
      <c r="N44" s="108">
        <f>SUM(N40:N43)</f>
        <v>62109638</v>
      </c>
      <c r="O44" s="109">
        <f>SUM(O40:O43)</f>
        <v>8335908</v>
      </c>
      <c r="P44" s="110">
        <f t="shared" si="4"/>
        <v>70445546</v>
      </c>
      <c r="Q44" s="43">
        <f t="shared" si="5"/>
        <v>0.188086785605995</v>
      </c>
      <c r="R44" s="108">
        <f>SUM(R40:R43)</f>
        <v>54630875</v>
      </c>
      <c r="S44" s="110">
        <f>SUM(S40:S43)</f>
        <v>16476845</v>
      </c>
      <c r="T44" s="110">
        <f t="shared" si="6"/>
        <v>71107720</v>
      </c>
      <c r="U44" s="43">
        <f t="shared" si="7"/>
        <v>0.1801376261138713</v>
      </c>
      <c r="V44" s="108">
        <f>SUM(V40:V43)</f>
        <v>57874295</v>
      </c>
      <c r="W44" s="110">
        <f>SUM(W40:W43)</f>
        <v>23339132</v>
      </c>
      <c r="X44" s="110">
        <f t="shared" si="8"/>
        <v>81213427</v>
      </c>
      <c r="Y44" s="43">
        <f t="shared" si="9"/>
        <v>0.20573847605227927</v>
      </c>
      <c r="Z44" s="78">
        <f t="shared" si="10"/>
        <v>228254644</v>
      </c>
      <c r="AA44" s="79">
        <f t="shared" si="11"/>
        <v>55024651</v>
      </c>
      <c r="AB44" s="79">
        <f t="shared" si="12"/>
        <v>283279295</v>
      </c>
      <c r="AC44" s="43">
        <f t="shared" si="13"/>
        <v>0.7176331870647947</v>
      </c>
      <c r="AD44" s="78">
        <f>SUM(AD40:AD43)</f>
        <v>57078391</v>
      </c>
      <c r="AE44" s="79">
        <f>SUM(AE40:AE43)</f>
        <v>12454986</v>
      </c>
      <c r="AF44" s="79">
        <f t="shared" si="14"/>
        <v>69533377</v>
      </c>
      <c r="AG44" s="43">
        <f t="shared" si="15"/>
        <v>0.7666951707903841</v>
      </c>
      <c r="AH44" s="43">
        <f t="shared" si="16"/>
        <v>0.16797760304378717</v>
      </c>
      <c r="AI44" s="60">
        <f>SUM(AI40:AI43)</f>
        <v>367669753</v>
      </c>
      <c r="AJ44" s="60">
        <f>SUM(AJ40:AJ43)</f>
        <v>385691562</v>
      </c>
      <c r="AK44" s="60">
        <f>SUM(AK40:AK43)</f>
        <v>295707858</v>
      </c>
      <c r="AL44" s="60"/>
    </row>
    <row r="45" spans="1:38" s="53" customFormat="1" ht="12.75">
      <c r="A45" s="58"/>
      <c r="B45" s="59" t="s">
        <v>653</v>
      </c>
      <c r="C45" s="121"/>
      <c r="D45" s="78">
        <f>SUM(D9,D11:D16,D18:D23,D25:D29,D31:D38,D40:D43)</f>
        <v>41742684778</v>
      </c>
      <c r="E45" s="79">
        <f>SUM(E9,E11:E16,E18:E23,E25:E29,E31:E38,E40:E43)</f>
        <v>7305844799</v>
      </c>
      <c r="F45" s="80">
        <f t="shared" si="0"/>
        <v>49048529577</v>
      </c>
      <c r="G45" s="78">
        <f>SUM(G9,G11:G16,G18:G23,G25:G29,G31:G38,G40:G43)</f>
        <v>41122320414</v>
      </c>
      <c r="H45" s="79">
        <f>SUM(H9,H11:H16,H18:H23,H25:H29,H31:H38,H40:H43)</f>
        <v>6796819536</v>
      </c>
      <c r="I45" s="87">
        <f t="shared" si="1"/>
        <v>47919139950</v>
      </c>
      <c r="J45" s="78">
        <f>SUM(J9,J11:J16,J18:J23,J25:J29,J31:J38,J40:J43)</f>
        <v>8927253846</v>
      </c>
      <c r="K45" s="89">
        <f>SUM(K9,K11:K16,K18:K23,K25:K29,K31:K38,K40:K43)</f>
        <v>561347741</v>
      </c>
      <c r="L45" s="79">
        <f t="shared" si="2"/>
        <v>9488601587</v>
      </c>
      <c r="M45" s="43">
        <f t="shared" si="3"/>
        <v>0.19345333425549677</v>
      </c>
      <c r="N45" s="108">
        <f>SUM(N9,N11:N16,N18:N23,N25:N29,N31:N38,N40:N43)</f>
        <v>9549610241</v>
      </c>
      <c r="O45" s="109">
        <f>SUM(O9,O11:O16,O18:O23,O25:O29,O31:O38,O40:O43)</f>
        <v>1294472541</v>
      </c>
      <c r="P45" s="110">
        <f t="shared" si="4"/>
        <v>10844082782</v>
      </c>
      <c r="Q45" s="43">
        <f t="shared" si="5"/>
        <v>0.2210888455886564</v>
      </c>
      <c r="R45" s="108">
        <f>SUM(R9,R11:R16,R18:R23,R25:R29,R31:R38,R40:R43)</f>
        <v>9113033392</v>
      </c>
      <c r="S45" s="110">
        <f>SUM(S9,S11:S16,S18:S23,S25:S29,S31:S38,S40:S43)</f>
        <v>1185897213</v>
      </c>
      <c r="T45" s="110">
        <f t="shared" si="6"/>
        <v>10298930605</v>
      </c>
      <c r="U45" s="43">
        <f t="shared" si="7"/>
        <v>0.2149231103844133</v>
      </c>
      <c r="V45" s="108">
        <f>SUM(V9,V11:V16,V18:V23,V25:V29,V31:V38,V40:V43)</f>
        <v>9733877032</v>
      </c>
      <c r="W45" s="110">
        <f>SUM(W9,W11:W16,W18:W23,W25:W29,W31:W38,W40:W43)</f>
        <v>3548779058</v>
      </c>
      <c r="X45" s="110">
        <f t="shared" si="8"/>
        <v>13282656090</v>
      </c>
      <c r="Y45" s="43">
        <f t="shared" si="9"/>
        <v>0.2771889500491755</v>
      </c>
      <c r="Z45" s="78">
        <f t="shared" si="10"/>
        <v>37323774511</v>
      </c>
      <c r="AA45" s="79">
        <f t="shared" si="11"/>
        <v>6590496553</v>
      </c>
      <c r="AB45" s="79">
        <f t="shared" si="12"/>
        <v>43914271064</v>
      </c>
      <c r="AC45" s="43">
        <f t="shared" si="13"/>
        <v>0.916424441461621</v>
      </c>
      <c r="AD45" s="78">
        <f>SUM(AD9,AD11:AD16,AD18:AD23,AD25:AD29,AD31:AD38,AD40:AD43)</f>
        <v>10215770318</v>
      </c>
      <c r="AE45" s="79">
        <f>SUM(AE9,AE11:AE16,AE18:AE23,AE25:AE29,AE31:AE38,AE40:AE43)</f>
        <v>2202196447</v>
      </c>
      <c r="AF45" s="79">
        <f t="shared" si="14"/>
        <v>12417966765</v>
      </c>
      <c r="AG45" s="43">
        <f t="shared" si="15"/>
        <v>0.9052356522127031</v>
      </c>
      <c r="AH45" s="43">
        <f t="shared" si="16"/>
        <v>0.06963211783084522</v>
      </c>
      <c r="AI45" s="60">
        <f>SUM(AI9,AI11:AI16,AI18:AI23,AI25:AI29,AI31:AI38,AI40:AI43)</f>
        <v>42779478758</v>
      </c>
      <c r="AJ45" s="60">
        <f>SUM(AJ9,AJ11:AJ16,AJ18:AJ23,AJ25:AJ29,AJ31:AJ38,AJ40:AJ43)</f>
        <v>43514275709</v>
      </c>
      <c r="AK45" s="60">
        <f>SUM(AK9,AK11:AK16,AK18:AK23,AK25:AK29,AK31:AK38,AK40:AK43)</f>
        <v>39390673752</v>
      </c>
      <c r="AL45" s="60"/>
    </row>
    <row r="46" spans="1:38" s="13" customFormat="1" ht="12.75">
      <c r="A46" s="61"/>
      <c r="B46" s="62"/>
      <c r="C46" s="63"/>
      <c r="D46" s="90"/>
      <c r="E46" s="90"/>
      <c r="F46" s="91"/>
      <c r="G46" s="92"/>
      <c r="H46" s="90"/>
      <c r="I46" s="93"/>
      <c r="J46" s="92"/>
      <c r="K46" s="94"/>
      <c r="L46" s="90"/>
      <c r="M46" s="67"/>
      <c r="N46" s="92"/>
      <c r="O46" s="94"/>
      <c r="P46" s="90"/>
      <c r="Q46" s="67"/>
      <c r="R46" s="92"/>
      <c r="S46" s="94"/>
      <c r="T46" s="90"/>
      <c r="U46" s="67"/>
      <c r="V46" s="92"/>
      <c r="W46" s="94"/>
      <c r="X46" s="90"/>
      <c r="Y46" s="67"/>
      <c r="Z46" s="92"/>
      <c r="AA46" s="94"/>
      <c r="AB46" s="90"/>
      <c r="AC46" s="67"/>
      <c r="AD46" s="92"/>
      <c r="AE46" s="90"/>
      <c r="AF46" s="90"/>
      <c r="AG46" s="67"/>
      <c r="AH46" s="67"/>
      <c r="AI46" s="12"/>
      <c r="AJ46" s="12"/>
      <c r="AK46" s="12"/>
      <c r="AL46" s="12"/>
    </row>
    <row r="47" spans="1:38" s="13" customFormat="1" ht="12.75">
      <c r="A47" s="12"/>
      <c r="B47" s="54" t="s">
        <v>657</v>
      </c>
      <c r="C47" s="119"/>
      <c r="D47" s="85"/>
      <c r="E47" s="85"/>
      <c r="F47" s="85"/>
      <c r="G47" s="85"/>
      <c r="H47" s="85"/>
      <c r="I47" s="85"/>
      <c r="J47" s="85"/>
      <c r="K47" s="85"/>
      <c r="L47" s="85"/>
      <c r="M47" s="12"/>
      <c r="N47" s="85"/>
      <c r="O47" s="85"/>
      <c r="P47" s="85"/>
      <c r="Q47" s="12"/>
      <c r="R47" s="85"/>
      <c r="S47" s="85"/>
      <c r="T47" s="85"/>
      <c r="U47" s="12"/>
      <c r="V47" s="85"/>
      <c r="W47" s="85"/>
      <c r="X47" s="85"/>
      <c r="Y47" s="12"/>
      <c r="Z47" s="85"/>
      <c r="AA47" s="85"/>
      <c r="AB47" s="85"/>
      <c r="AC47" s="12"/>
      <c r="AD47" s="85"/>
      <c r="AE47" s="85"/>
      <c r="AF47" s="85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19"/>
      <c r="D48" s="85"/>
      <c r="E48" s="85"/>
      <c r="F48" s="85"/>
      <c r="G48" s="85"/>
      <c r="H48" s="85"/>
      <c r="I48" s="85"/>
      <c r="J48" s="85"/>
      <c r="K48" s="85"/>
      <c r="L48" s="85"/>
      <c r="M48" s="12"/>
      <c r="N48" s="85"/>
      <c r="O48" s="85"/>
      <c r="P48" s="85"/>
      <c r="Q48" s="12"/>
      <c r="R48" s="85"/>
      <c r="S48" s="85"/>
      <c r="T48" s="85"/>
      <c r="U48" s="12"/>
      <c r="V48" s="85"/>
      <c r="W48" s="85"/>
      <c r="X48" s="85"/>
      <c r="Y48" s="12"/>
      <c r="Z48" s="85"/>
      <c r="AA48" s="85"/>
      <c r="AB48" s="85"/>
      <c r="AC48" s="12"/>
      <c r="AD48" s="85"/>
      <c r="AE48" s="85"/>
      <c r="AF48" s="85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19"/>
      <c r="D49" s="85"/>
      <c r="E49" s="85"/>
      <c r="F49" s="85"/>
      <c r="G49" s="85"/>
      <c r="H49" s="85"/>
      <c r="I49" s="85"/>
      <c r="J49" s="85"/>
      <c r="K49" s="85"/>
      <c r="L49" s="85"/>
      <c r="M49" s="12"/>
      <c r="N49" s="85"/>
      <c r="O49" s="85"/>
      <c r="P49" s="85"/>
      <c r="Q49" s="12"/>
      <c r="R49" s="85"/>
      <c r="S49" s="85"/>
      <c r="T49" s="85"/>
      <c r="U49" s="12"/>
      <c r="V49" s="85"/>
      <c r="W49" s="85"/>
      <c r="X49" s="85"/>
      <c r="Y49" s="12"/>
      <c r="Z49" s="85"/>
      <c r="AA49" s="85"/>
      <c r="AB49" s="85"/>
      <c r="AC49" s="12"/>
      <c r="AD49" s="85"/>
      <c r="AE49" s="85"/>
      <c r="AF49" s="85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115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15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15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15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15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15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15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15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15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15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15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15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15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15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15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15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15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15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15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15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15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15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15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15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15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15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15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15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15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15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15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15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B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ht="16.5" customHeight="1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67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117" t="s">
        <v>41</v>
      </c>
      <c r="D9" s="74">
        <v>3616249546</v>
      </c>
      <c r="E9" s="75">
        <v>764669130</v>
      </c>
      <c r="F9" s="76">
        <f>$D9+$E9</f>
        <v>4380918676</v>
      </c>
      <c r="G9" s="74">
        <v>3723815611</v>
      </c>
      <c r="H9" s="75">
        <v>725646383</v>
      </c>
      <c r="I9" s="77">
        <f>$G9+$H9</f>
        <v>4449461994</v>
      </c>
      <c r="J9" s="74">
        <v>829532334</v>
      </c>
      <c r="K9" s="75">
        <v>36993198</v>
      </c>
      <c r="L9" s="75">
        <f>$J9+$K9</f>
        <v>866525532</v>
      </c>
      <c r="M9" s="39">
        <f>IF($F9=0,0,$L9/$F9)</f>
        <v>0.19779539317793993</v>
      </c>
      <c r="N9" s="102">
        <v>718514148</v>
      </c>
      <c r="O9" s="103">
        <v>49447046</v>
      </c>
      <c r="P9" s="104">
        <f>$N9+$O9</f>
        <v>767961194</v>
      </c>
      <c r="Q9" s="39">
        <f>IF($F9=0,0,$P9/$F9)</f>
        <v>0.17529683858482106</v>
      </c>
      <c r="R9" s="102">
        <v>741588099</v>
      </c>
      <c r="S9" s="104">
        <v>50368886</v>
      </c>
      <c r="T9" s="104">
        <f>$R9+$S9</f>
        <v>791956985</v>
      </c>
      <c r="U9" s="39">
        <f>IF($I9=0,0,$T9/$I9)</f>
        <v>0.17798938075388357</v>
      </c>
      <c r="V9" s="102">
        <v>802783973</v>
      </c>
      <c r="W9" s="104">
        <v>101125824</v>
      </c>
      <c r="X9" s="104">
        <f>$V9+$W9</f>
        <v>903909797</v>
      </c>
      <c r="Y9" s="39">
        <f>IF($I9=0,0,$X9/$I9)</f>
        <v>0.20315035800258596</v>
      </c>
      <c r="Z9" s="74">
        <f>$J9+$N9+$R9+$V9</f>
        <v>3092418554</v>
      </c>
      <c r="AA9" s="75">
        <f>$K9+$O9+$S9+$W9</f>
        <v>237934954</v>
      </c>
      <c r="AB9" s="75">
        <f>$Z9+$AA9</f>
        <v>3330353508</v>
      </c>
      <c r="AC9" s="39">
        <f>IF($I9=0,0,$AB9/$I9)</f>
        <v>0.7484845386904995</v>
      </c>
      <c r="AD9" s="74">
        <v>847311066</v>
      </c>
      <c r="AE9" s="75">
        <v>169361854</v>
      </c>
      <c r="AF9" s="75">
        <f>$AD9+$AE9</f>
        <v>1016672920</v>
      </c>
      <c r="AG9" s="39">
        <f>IF($AJ9=0,0,$AK9/$AJ9)</f>
        <v>0.8426365874547637</v>
      </c>
      <c r="AH9" s="39">
        <f>IF($AF9=0,0,(($X9/$AF9)-1))</f>
        <v>-0.11091386500193201</v>
      </c>
      <c r="AI9" s="12">
        <v>4380090984</v>
      </c>
      <c r="AJ9" s="12">
        <v>4009244670</v>
      </c>
      <c r="AK9" s="12">
        <v>3378336247</v>
      </c>
      <c r="AL9" s="12"/>
    </row>
    <row r="10" spans="1:38" s="13" customFormat="1" ht="12.75">
      <c r="A10" s="29"/>
      <c r="B10" s="38" t="s">
        <v>42</v>
      </c>
      <c r="C10" s="117" t="s">
        <v>43</v>
      </c>
      <c r="D10" s="74">
        <v>30720927253</v>
      </c>
      <c r="E10" s="75">
        <v>5089866927</v>
      </c>
      <c r="F10" s="77">
        <f aca="true" t="shared" si="0" ref="F10:F17">$D10+$E10</f>
        <v>35810794180</v>
      </c>
      <c r="G10" s="74">
        <v>30125802937</v>
      </c>
      <c r="H10" s="75">
        <v>4561212451</v>
      </c>
      <c r="I10" s="77">
        <f aca="true" t="shared" si="1" ref="I10:I17">$G10+$H10</f>
        <v>34687015388</v>
      </c>
      <c r="J10" s="74">
        <v>6717835374</v>
      </c>
      <c r="K10" s="75">
        <v>354885555</v>
      </c>
      <c r="L10" s="75">
        <f aca="true" t="shared" si="2" ref="L10:L17">$J10+$K10</f>
        <v>7072720929</v>
      </c>
      <c r="M10" s="39">
        <f aca="true" t="shared" si="3" ref="M10:M17">IF($F10=0,0,$L10/$F10)</f>
        <v>0.19750248747485333</v>
      </c>
      <c r="N10" s="102">
        <v>7002378900</v>
      </c>
      <c r="O10" s="103">
        <v>863961644</v>
      </c>
      <c r="P10" s="104">
        <f aca="true" t="shared" si="4" ref="P10:P17">$N10+$O10</f>
        <v>7866340544</v>
      </c>
      <c r="Q10" s="39">
        <f aca="true" t="shared" si="5" ref="Q10:Q17">IF($F10=0,0,$P10/$F10)</f>
        <v>0.21966395116680432</v>
      </c>
      <c r="R10" s="102">
        <v>6849977452</v>
      </c>
      <c r="S10" s="104">
        <v>850133144</v>
      </c>
      <c r="T10" s="104">
        <f aca="true" t="shared" si="6" ref="T10:T17">$R10+$S10</f>
        <v>7700110596</v>
      </c>
      <c r="U10" s="39">
        <f aca="true" t="shared" si="7" ref="U10:U17">IF($I10=0,0,$T10/$I10)</f>
        <v>0.22198827168808127</v>
      </c>
      <c r="V10" s="102">
        <v>7237836761</v>
      </c>
      <c r="W10" s="104">
        <v>1826479381</v>
      </c>
      <c r="X10" s="104">
        <f aca="true" t="shared" si="8" ref="X10:X17">$V10+$W10</f>
        <v>9064316142</v>
      </c>
      <c r="Y10" s="39">
        <f aca="true" t="shared" si="9" ref="Y10:Y17">IF($I10=0,0,$X10/$I10)</f>
        <v>0.2613172693184726</v>
      </c>
      <c r="Z10" s="74">
        <f aca="true" t="shared" si="10" ref="Z10:Z17">$J10+$N10+$R10+$V10</f>
        <v>27808028487</v>
      </c>
      <c r="AA10" s="75">
        <f aca="true" t="shared" si="11" ref="AA10:AA17">$K10+$O10+$S10+$W10</f>
        <v>3895459724</v>
      </c>
      <c r="AB10" s="75">
        <f aca="true" t="shared" si="12" ref="AB10:AB17">$Z10+$AA10</f>
        <v>31703488211</v>
      </c>
      <c r="AC10" s="39">
        <f aca="true" t="shared" si="13" ref="AC10:AC17">IF($I10=0,0,$AB10/$I10)</f>
        <v>0.9139872040408483</v>
      </c>
      <c r="AD10" s="74">
        <v>7532333441</v>
      </c>
      <c r="AE10" s="75">
        <v>1374559943</v>
      </c>
      <c r="AF10" s="75">
        <f aca="true" t="shared" si="14" ref="AF10:AF17">$AD10+$AE10</f>
        <v>8906893384</v>
      </c>
      <c r="AG10" s="39">
        <f aca="true" t="shared" si="15" ref="AG10:AG17">IF($AJ10=0,0,$AK10/$AJ10)</f>
        <v>0.9270016859474891</v>
      </c>
      <c r="AH10" s="39">
        <f aca="true" t="shared" si="16" ref="AH10:AH17">IF($AF10=0,0,(($X10/$AF10)-1))</f>
        <v>0.01767426095868485</v>
      </c>
      <c r="AI10" s="12">
        <v>30583428591</v>
      </c>
      <c r="AJ10" s="12">
        <v>30962614991</v>
      </c>
      <c r="AK10" s="12">
        <v>28702396298</v>
      </c>
      <c r="AL10" s="12"/>
    </row>
    <row r="11" spans="1:38" s="13" customFormat="1" ht="12.75">
      <c r="A11" s="29"/>
      <c r="B11" s="38" t="s">
        <v>44</v>
      </c>
      <c r="C11" s="117" t="s">
        <v>45</v>
      </c>
      <c r="D11" s="74">
        <v>21151308313</v>
      </c>
      <c r="E11" s="75">
        <v>2374785485</v>
      </c>
      <c r="F11" s="77">
        <f t="shared" si="0"/>
        <v>23526093798</v>
      </c>
      <c r="G11" s="74">
        <v>21085004327</v>
      </c>
      <c r="H11" s="75">
        <v>2252103854</v>
      </c>
      <c r="I11" s="77">
        <f t="shared" si="1"/>
        <v>23337108181</v>
      </c>
      <c r="J11" s="74">
        <v>5402318127</v>
      </c>
      <c r="K11" s="75">
        <v>186036582</v>
      </c>
      <c r="L11" s="75">
        <f t="shared" si="2"/>
        <v>5588354709</v>
      </c>
      <c r="M11" s="39">
        <f t="shared" si="3"/>
        <v>0.2375385712980145</v>
      </c>
      <c r="N11" s="102">
        <v>4689540667</v>
      </c>
      <c r="O11" s="103">
        <v>377235287</v>
      </c>
      <c r="P11" s="104">
        <f t="shared" si="4"/>
        <v>5066775954</v>
      </c>
      <c r="Q11" s="39">
        <f t="shared" si="5"/>
        <v>0.21536834790783402</v>
      </c>
      <c r="R11" s="102">
        <v>4877505974</v>
      </c>
      <c r="S11" s="104">
        <v>540331144</v>
      </c>
      <c r="T11" s="104">
        <f t="shared" si="6"/>
        <v>5417837118</v>
      </c>
      <c r="U11" s="39">
        <f t="shared" si="7"/>
        <v>0.23215546142134927</v>
      </c>
      <c r="V11" s="102">
        <v>5426768246</v>
      </c>
      <c r="W11" s="104">
        <v>835076861</v>
      </c>
      <c r="X11" s="104">
        <f t="shared" si="8"/>
        <v>6261845107</v>
      </c>
      <c r="Y11" s="39">
        <f t="shared" si="9"/>
        <v>0.2683213814853936</v>
      </c>
      <c r="Z11" s="74">
        <f t="shared" si="10"/>
        <v>20396133014</v>
      </c>
      <c r="AA11" s="75">
        <f t="shared" si="11"/>
        <v>1938679874</v>
      </c>
      <c r="AB11" s="75">
        <f t="shared" si="12"/>
        <v>22334812888</v>
      </c>
      <c r="AC11" s="39">
        <f t="shared" si="13"/>
        <v>0.9570514356266291</v>
      </c>
      <c r="AD11" s="74">
        <v>4934655594</v>
      </c>
      <c r="AE11" s="75">
        <v>699969098</v>
      </c>
      <c r="AF11" s="75">
        <f t="shared" si="14"/>
        <v>5634624692</v>
      </c>
      <c r="AG11" s="39">
        <f t="shared" si="15"/>
        <v>0.9159887351900714</v>
      </c>
      <c r="AH11" s="39">
        <f t="shared" si="16"/>
        <v>0.11131538465916346</v>
      </c>
      <c r="AI11" s="12">
        <v>21826491919</v>
      </c>
      <c r="AJ11" s="12">
        <v>22503442988</v>
      </c>
      <c r="AK11" s="12">
        <v>20612900280</v>
      </c>
      <c r="AL11" s="12"/>
    </row>
    <row r="12" spans="1:38" s="13" customFormat="1" ht="12.75">
      <c r="A12" s="29"/>
      <c r="B12" s="38" t="s">
        <v>46</v>
      </c>
      <c r="C12" s="117" t="s">
        <v>47</v>
      </c>
      <c r="D12" s="74">
        <v>23583184220</v>
      </c>
      <c r="E12" s="75">
        <v>5097529000</v>
      </c>
      <c r="F12" s="77">
        <f t="shared" si="0"/>
        <v>28680713220</v>
      </c>
      <c r="G12" s="74">
        <v>23966381226</v>
      </c>
      <c r="H12" s="75">
        <v>5302103000</v>
      </c>
      <c r="I12" s="77">
        <f t="shared" si="1"/>
        <v>29268484226</v>
      </c>
      <c r="J12" s="74">
        <v>5269195880</v>
      </c>
      <c r="K12" s="75">
        <v>614665000</v>
      </c>
      <c r="L12" s="75">
        <f t="shared" si="2"/>
        <v>5883860880</v>
      </c>
      <c r="M12" s="39">
        <f t="shared" si="3"/>
        <v>0.20515043802665936</v>
      </c>
      <c r="N12" s="102">
        <v>5273349057</v>
      </c>
      <c r="O12" s="103">
        <v>964162000</v>
      </c>
      <c r="P12" s="104">
        <f t="shared" si="4"/>
        <v>6237511057</v>
      </c>
      <c r="Q12" s="39">
        <f t="shared" si="5"/>
        <v>0.21748103016665496</v>
      </c>
      <c r="R12" s="102">
        <v>5258442533</v>
      </c>
      <c r="S12" s="104">
        <v>687044000</v>
      </c>
      <c r="T12" s="104">
        <f t="shared" si="6"/>
        <v>5945486533</v>
      </c>
      <c r="U12" s="39">
        <f t="shared" si="7"/>
        <v>0.20313612714246612</v>
      </c>
      <c r="V12" s="102">
        <v>6798971253</v>
      </c>
      <c r="W12" s="104">
        <v>1212491376</v>
      </c>
      <c r="X12" s="104">
        <f t="shared" si="8"/>
        <v>8011462629</v>
      </c>
      <c r="Y12" s="39">
        <f t="shared" si="9"/>
        <v>0.2737231818067024</v>
      </c>
      <c r="Z12" s="74">
        <f t="shared" si="10"/>
        <v>22599958723</v>
      </c>
      <c r="AA12" s="75">
        <f t="shared" si="11"/>
        <v>3478362376</v>
      </c>
      <c r="AB12" s="75">
        <f t="shared" si="12"/>
        <v>26078321099</v>
      </c>
      <c r="AC12" s="39">
        <f t="shared" si="13"/>
        <v>0.8910034731430987</v>
      </c>
      <c r="AD12" s="74">
        <v>6093567573</v>
      </c>
      <c r="AE12" s="75">
        <v>2203014000</v>
      </c>
      <c r="AF12" s="75">
        <f t="shared" si="14"/>
        <v>8296581573</v>
      </c>
      <c r="AG12" s="39">
        <f t="shared" si="15"/>
        <v>0.9491829043118554</v>
      </c>
      <c r="AH12" s="39">
        <f t="shared" si="16"/>
        <v>-0.03436583386679126</v>
      </c>
      <c r="AI12" s="12">
        <v>25892159991</v>
      </c>
      <c r="AJ12" s="12">
        <v>25949539641</v>
      </c>
      <c r="AK12" s="12">
        <v>24630859402</v>
      </c>
      <c r="AL12" s="12"/>
    </row>
    <row r="13" spans="1:38" s="13" customFormat="1" ht="12.75">
      <c r="A13" s="29"/>
      <c r="B13" s="38" t="s">
        <v>48</v>
      </c>
      <c r="C13" s="117" t="s">
        <v>49</v>
      </c>
      <c r="D13" s="74">
        <v>28561967681</v>
      </c>
      <c r="E13" s="75">
        <v>3722199000</v>
      </c>
      <c r="F13" s="77">
        <f t="shared" si="0"/>
        <v>32284166681</v>
      </c>
      <c r="G13" s="74">
        <v>29358253681</v>
      </c>
      <c r="H13" s="75">
        <v>3749203000</v>
      </c>
      <c r="I13" s="77">
        <f t="shared" si="1"/>
        <v>33107456681</v>
      </c>
      <c r="J13" s="74">
        <v>7559673411</v>
      </c>
      <c r="K13" s="75">
        <v>314777401</v>
      </c>
      <c r="L13" s="75">
        <f t="shared" si="2"/>
        <v>7874450812</v>
      </c>
      <c r="M13" s="39">
        <f t="shared" si="3"/>
        <v>0.24391061072777517</v>
      </c>
      <c r="N13" s="102">
        <v>6879850692</v>
      </c>
      <c r="O13" s="103">
        <v>654510412</v>
      </c>
      <c r="P13" s="104">
        <f t="shared" si="4"/>
        <v>7534361104</v>
      </c>
      <c r="Q13" s="39">
        <f t="shared" si="5"/>
        <v>0.2333763537540571</v>
      </c>
      <c r="R13" s="102">
        <v>6641244861</v>
      </c>
      <c r="S13" s="104">
        <v>614497271</v>
      </c>
      <c r="T13" s="104">
        <f t="shared" si="6"/>
        <v>7255742132</v>
      </c>
      <c r="U13" s="39">
        <f t="shared" si="7"/>
        <v>0.21915733974709056</v>
      </c>
      <c r="V13" s="102">
        <v>7452683367</v>
      </c>
      <c r="W13" s="104">
        <v>1671788115</v>
      </c>
      <c r="X13" s="104">
        <f t="shared" si="8"/>
        <v>9124471482</v>
      </c>
      <c r="Y13" s="39">
        <f t="shared" si="9"/>
        <v>0.27560170416945473</v>
      </c>
      <c r="Z13" s="74">
        <f t="shared" si="10"/>
        <v>28533452331</v>
      </c>
      <c r="AA13" s="75">
        <f t="shared" si="11"/>
        <v>3255573199</v>
      </c>
      <c r="AB13" s="75">
        <f t="shared" si="12"/>
        <v>31789025530</v>
      </c>
      <c r="AC13" s="39">
        <f t="shared" si="13"/>
        <v>0.9601772143446877</v>
      </c>
      <c r="AD13" s="74">
        <v>7187943984</v>
      </c>
      <c r="AE13" s="75">
        <v>1928595194</v>
      </c>
      <c r="AF13" s="75">
        <f t="shared" si="14"/>
        <v>9116539178</v>
      </c>
      <c r="AG13" s="39">
        <f t="shared" si="15"/>
        <v>0.9971506693317854</v>
      </c>
      <c r="AH13" s="39">
        <f t="shared" si="16"/>
        <v>0.0008701003577258337</v>
      </c>
      <c r="AI13" s="12">
        <v>28354002720</v>
      </c>
      <c r="AJ13" s="12">
        <v>29883940797</v>
      </c>
      <c r="AK13" s="12">
        <v>29798791568</v>
      </c>
      <c r="AL13" s="12"/>
    </row>
    <row r="14" spans="1:38" s="13" customFormat="1" ht="12.75">
      <c r="A14" s="29"/>
      <c r="B14" s="38" t="s">
        <v>50</v>
      </c>
      <c r="C14" s="117" t="s">
        <v>51</v>
      </c>
      <c r="D14" s="74">
        <v>3691529790</v>
      </c>
      <c r="E14" s="75">
        <v>824147005</v>
      </c>
      <c r="F14" s="77">
        <f t="shared" si="0"/>
        <v>4515676795</v>
      </c>
      <c r="G14" s="74">
        <v>3750588414</v>
      </c>
      <c r="H14" s="75">
        <v>815046469</v>
      </c>
      <c r="I14" s="77">
        <f t="shared" si="1"/>
        <v>4565634883</v>
      </c>
      <c r="J14" s="74">
        <v>676757379</v>
      </c>
      <c r="K14" s="75">
        <v>92165352</v>
      </c>
      <c r="L14" s="75">
        <f t="shared" si="2"/>
        <v>768922731</v>
      </c>
      <c r="M14" s="39">
        <f t="shared" si="3"/>
        <v>0.17027851325661583</v>
      </c>
      <c r="N14" s="102">
        <v>793068426</v>
      </c>
      <c r="O14" s="103">
        <v>141693094</v>
      </c>
      <c r="P14" s="104">
        <f t="shared" si="4"/>
        <v>934761520</v>
      </c>
      <c r="Q14" s="39">
        <f t="shared" si="5"/>
        <v>0.207003636981951</v>
      </c>
      <c r="R14" s="102">
        <v>748843659</v>
      </c>
      <c r="S14" s="104">
        <v>121655458</v>
      </c>
      <c r="T14" s="104">
        <f t="shared" si="6"/>
        <v>870499117</v>
      </c>
      <c r="U14" s="39">
        <f t="shared" si="7"/>
        <v>0.1906633226939098</v>
      </c>
      <c r="V14" s="102">
        <v>739684111</v>
      </c>
      <c r="W14" s="104">
        <v>209535975</v>
      </c>
      <c r="X14" s="104">
        <f t="shared" si="8"/>
        <v>949220086</v>
      </c>
      <c r="Y14" s="39">
        <f t="shared" si="9"/>
        <v>0.20790538672603706</v>
      </c>
      <c r="Z14" s="74">
        <f t="shared" si="10"/>
        <v>2958353575</v>
      </c>
      <c r="AA14" s="75">
        <f t="shared" si="11"/>
        <v>565049879</v>
      </c>
      <c r="AB14" s="75">
        <f t="shared" si="12"/>
        <v>3523403454</v>
      </c>
      <c r="AC14" s="39">
        <f t="shared" si="13"/>
        <v>0.7717225630808289</v>
      </c>
      <c r="AD14" s="74">
        <v>593200040</v>
      </c>
      <c r="AE14" s="75">
        <v>154862368</v>
      </c>
      <c r="AF14" s="75">
        <f t="shared" si="14"/>
        <v>748062408</v>
      </c>
      <c r="AG14" s="39">
        <f t="shared" si="15"/>
        <v>0.7712730065412706</v>
      </c>
      <c r="AH14" s="39">
        <f t="shared" si="16"/>
        <v>0.2689049414176685</v>
      </c>
      <c r="AI14" s="12">
        <v>3361580154</v>
      </c>
      <c r="AJ14" s="12">
        <v>3870658249</v>
      </c>
      <c r="AK14" s="12">
        <v>2985334225</v>
      </c>
      <c r="AL14" s="12"/>
    </row>
    <row r="15" spans="1:38" s="13" customFormat="1" ht="12.75">
      <c r="A15" s="29"/>
      <c r="B15" s="38" t="s">
        <v>52</v>
      </c>
      <c r="C15" s="117" t="s">
        <v>53</v>
      </c>
      <c r="D15" s="74">
        <v>6621118860</v>
      </c>
      <c r="E15" s="75">
        <v>1406732000</v>
      </c>
      <c r="F15" s="77">
        <f t="shared" si="0"/>
        <v>8027850860</v>
      </c>
      <c r="G15" s="74">
        <v>6621118860</v>
      </c>
      <c r="H15" s="75">
        <v>1234601637</v>
      </c>
      <c r="I15" s="77">
        <f t="shared" si="1"/>
        <v>7855720497</v>
      </c>
      <c r="J15" s="74">
        <v>1442028893</v>
      </c>
      <c r="K15" s="75">
        <v>126365991</v>
      </c>
      <c r="L15" s="75">
        <f t="shared" si="2"/>
        <v>1568394884</v>
      </c>
      <c r="M15" s="39">
        <f t="shared" si="3"/>
        <v>0.19536921043398656</v>
      </c>
      <c r="N15" s="102">
        <v>1433979021</v>
      </c>
      <c r="O15" s="103">
        <v>255808715</v>
      </c>
      <c r="P15" s="104">
        <f t="shared" si="4"/>
        <v>1689787736</v>
      </c>
      <c r="Q15" s="39">
        <f t="shared" si="5"/>
        <v>0.21049067371438437</v>
      </c>
      <c r="R15" s="102">
        <v>1526246407</v>
      </c>
      <c r="S15" s="104">
        <v>226122941</v>
      </c>
      <c r="T15" s="104">
        <f t="shared" si="6"/>
        <v>1752369348</v>
      </c>
      <c r="U15" s="39">
        <f t="shared" si="7"/>
        <v>0.2230692078045811</v>
      </c>
      <c r="V15" s="102">
        <v>2059857519</v>
      </c>
      <c r="W15" s="104">
        <v>577553482</v>
      </c>
      <c r="X15" s="104">
        <f t="shared" si="8"/>
        <v>2637411001</v>
      </c>
      <c r="Y15" s="39">
        <f t="shared" si="9"/>
        <v>0.33573126768030936</v>
      </c>
      <c r="Z15" s="74">
        <f t="shared" si="10"/>
        <v>6462111840</v>
      </c>
      <c r="AA15" s="75">
        <f t="shared" si="11"/>
        <v>1185851129</v>
      </c>
      <c r="AB15" s="75">
        <f t="shared" si="12"/>
        <v>7647962969</v>
      </c>
      <c r="AC15" s="39">
        <f t="shared" si="13"/>
        <v>0.9735533452241153</v>
      </c>
      <c r="AD15" s="74">
        <v>1585733527</v>
      </c>
      <c r="AE15" s="75">
        <v>459052550</v>
      </c>
      <c r="AF15" s="75">
        <f t="shared" si="14"/>
        <v>2044786077</v>
      </c>
      <c r="AG15" s="39">
        <f t="shared" si="15"/>
        <v>0.9170110128932498</v>
      </c>
      <c r="AH15" s="39">
        <f t="shared" si="16"/>
        <v>0.2898224565718226</v>
      </c>
      <c r="AI15" s="12">
        <v>7823422390</v>
      </c>
      <c r="AJ15" s="12">
        <v>7662624261</v>
      </c>
      <c r="AK15" s="12">
        <v>7026710835</v>
      </c>
      <c r="AL15" s="12"/>
    </row>
    <row r="16" spans="1:38" s="13" customFormat="1" ht="12.75">
      <c r="A16" s="29"/>
      <c r="B16" s="38" t="s">
        <v>54</v>
      </c>
      <c r="C16" s="117" t="s">
        <v>55</v>
      </c>
      <c r="D16" s="74">
        <v>18218843639</v>
      </c>
      <c r="E16" s="75">
        <v>3185417550</v>
      </c>
      <c r="F16" s="77">
        <f t="shared" si="0"/>
        <v>21404261189</v>
      </c>
      <c r="G16" s="74">
        <v>18403368961</v>
      </c>
      <c r="H16" s="75">
        <v>3403637183</v>
      </c>
      <c r="I16" s="77">
        <f t="shared" si="1"/>
        <v>21807006144</v>
      </c>
      <c r="J16" s="74">
        <v>3927308367</v>
      </c>
      <c r="K16" s="75">
        <v>365946388</v>
      </c>
      <c r="L16" s="75">
        <f t="shared" si="2"/>
        <v>4293254755</v>
      </c>
      <c r="M16" s="39">
        <f t="shared" si="3"/>
        <v>0.20057944149954468</v>
      </c>
      <c r="N16" s="102">
        <v>4338167167</v>
      </c>
      <c r="O16" s="103">
        <v>551535703</v>
      </c>
      <c r="P16" s="104">
        <f t="shared" si="4"/>
        <v>4889702870</v>
      </c>
      <c r="Q16" s="39">
        <f t="shared" si="5"/>
        <v>0.22844530006543268</v>
      </c>
      <c r="R16" s="102">
        <v>4007472531</v>
      </c>
      <c r="S16" s="104">
        <v>543054556</v>
      </c>
      <c r="T16" s="104">
        <f t="shared" si="6"/>
        <v>4550527087</v>
      </c>
      <c r="U16" s="39">
        <f t="shared" si="7"/>
        <v>0.2086727108228947</v>
      </c>
      <c r="V16" s="102">
        <v>5435166293</v>
      </c>
      <c r="W16" s="104">
        <v>1506971392</v>
      </c>
      <c r="X16" s="104">
        <f t="shared" si="8"/>
        <v>6942137685</v>
      </c>
      <c r="Y16" s="39">
        <f t="shared" si="9"/>
        <v>0.3183443724075836</v>
      </c>
      <c r="Z16" s="74">
        <f t="shared" si="10"/>
        <v>17708114358</v>
      </c>
      <c r="AA16" s="75">
        <f t="shared" si="11"/>
        <v>2967508039</v>
      </c>
      <c r="AB16" s="75">
        <f t="shared" si="12"/>
        <v>20675622397</v>
      </c>
      <c r="AC16" s="39">
        <f t="shared" si="13"/>
        <v>0.948118336853347</v>
      </c>
      <c r="AD16" s="74">
        <v>5295320870</v>
      </c>
      <c r="AE16" s="75">
        <v>1076570814</v>
      </c>
      <c r="AF16" s="75">
        <f t="shared" si="14"/>
        <v>6371891684</v>
      </c>
      <c r="AG16" s="39">
        <f t="shared" si="15"/>
        <v>0.9857084135504025</v>
      </c>
      <c r="AH16" s="39">
        <f t="shared" si="16"/>
        <v>0.08949398848569623</v>
      </c>
      <c r="AI16" s="12">
        <v>18026695218</v>
      </c>
      <c r="AJ16" s="12">
        <v>17563155699</v>
      </c>
      <c r="AK16" s="12">
        <v>17312150341</v>
      </c>
      <c r="AL16" s="12"/>
    </row>
    <row r="17" spans="1:38" s="13" customFormat="1" ht="12.75">
      <c r="A17" s="29"/>
      <c r="B17" s="49" t="s">
        <v>96</v>
      </c>
      <c r="C17" s="117"/>
      <c r="D17" s="78">
        <f>SUM(D9:D16)</f>
        <v>136165129302</v>
      </c>
      <c r="E17" s="79">
        <f>SUM(E9:E16)</f>
        <v>22465346097</v>
      </c>
      <c r="F17" s="80">
        <f t="shared" si="0"/>
        <v>158630475399</v>
      </c>
      <c r="G17" s="78">
        <f>SUM(G9:G16)</f>
        <v>137034334017</v>
      </c>
      <c r="H17" s="79">
        <f>SUM(H9:H16)</f>
        <v>22043553977</v>
      </c>
      <c r="I17" s="80">
        <f t="shared" si="1"/>
        <v>159077887994</v>
      </c>
      <c r="J17" s="78">
        <f>SUM(J9:J16)</f>
        <v>31824649765</v>
      </c>
      <c r="K17" s="79">
        <f>SUM(K9:K16)</f>
        <v>2091835467</v>
      </c>
      <c r="L17" s="79">
        <f t="shared" si="2"/>
        <v>33916485232</v>
      </c>
      <c r="M17" s="43">
        <f t="shared" si="3"/>
        <v>0.21380812953305825</v>
      </c>
      <c r="N17" s="108">
        <f>SUM(N9:N16)</f>
        <v>31128848078</v>
      </c>
      <c r="O17" s="109">
        <f>SUM(O9:O16)</f>
        <v>3858353901</v>
      </c>
      <c r="P17" s="110">
        <f t="shared" si="4"/>
        <v>34987201979</v>
      </c>
      <c r="Q17" s="43">
        <f t="shared" si="5"/>
        <v>0.22055788391856865</v>
      </c>
      <c r="R17" s="108">
        <f>SUM(R9:R16)</f>
        <v>30651321516</v>
      </c>
      <c r="S17" s="110">
        <f>SUM(S9:S16)</f>
        <v>3633207400</v>
      </c>
      <c r="T17" s="110">
        <f t="shared" si="6"/>
        <v>34284528916</v>
      </c>
      <c r="U17" s="43">
        <f t="shared" si="7"/>
        <v>0.2155203928612198</v>
      </c>
      <c r="V17" s="108">
        <f>SUM(V9:V16)</f>
        <v>35953751523</v>
      </c>
      <c r="W17" s="110">
        <f>SUM(W9:W16)</f>
        <v>7941022406</v>
      </c>
      <c r="X17" s="110">
        <f t="shared" si="8"/>
        <v>43894773929</v>
      </c>
      <c r="Y17" s="43">
        <f t="shared" si="9"/>
        <v>0.2759325917795413</v>
      </c>
      <c r="Z17" s="78">
        <f t="shared" si="10"/>
        <v>129558570882</v>
      </c>
      <c r="AA17" s="79">
        <f t="shared" si="11"/>
        <v>17524419174</v>
      </c>
      <c r="AB17" s="79">
        <f t="shared" si="12"/>
        <v>147082990056</v>
      </c>
      <c r="AC17" s="43">
        <f t="shared" si="13"/>
        <v>0.924597327200796</v>
      </c>
      <c r="AD17" s="78">
        <f>SUM(AD9:AD16)</f>
        <v>34070066095</v>
      </c>
      <c r="AE17" s="79">
        <f>SUM(AE9:AE16)</f>
        <v>8065985821</v>
      </c>
      <c r="AF17" s="79">
        <f t="shared" si="14"/>
        <v>42136051916</v>
      </c>
      <c r="AG17" s="43">
        <f t="shared" si="15"/>
        <v>0.9441190285891328</v>
      </c>
      <c r="AH17" s="43">
        <f t="shared" si="16"/>
        <v>0.04173912678164737</v>
      </c>
      <c r="AI17" s="12">
        <f>SUM(AI9:AI16)</f>
        <v>140247871967</v>
      </c>
      <c r="AJ17" s="12">
        <f>SUM(AJ9:AJ16)</f>
        <v>142405221296</v>
      </c>
      <c r="AK17" s="12">
        <f>SUM(AK9:AK16)</f>
        <v>134447479196</v>
      </c>
      <c r="AL17" s="12"/>
    </row>
    <row r="18" spans="1:38" s="13" customFormat="1" ht="12.75">
      <c r="A18" s="44"/>
      <c r="B18" s="50"/>
      <c r="C18" s="123"/>
      <c r="D18" s="98"/>
      <c r="E18" s="99"/>
      <c r="F18" s="100"/>
      <c r="G18" s="98"/>
      <c r="H18" s="99"/>
      <c r="I18" s="100"/>
      <c r="J18" s="98"/>
      <c r="K18" s="99"/>
      <c r="L18" s="99"/>
      <c r="M18" s="47"/>
      <c r="N18" s="111"/>
      <c r="O18" s="112"/>
      <c r="P18" s="113"/>
      <c r="Q18" s="47"/>
      <c r="R18" s="111"/>
      <c r="S18" s="113"/>
      <c r="T18" s="113"/>
      <c r="U18" s="47"/>
      <c r="V18" s="111"/>
      <c r="W18" s="113"/>
      <c r="X18" s="113"/>
      <c r="Y18" s="47"/>
      <c r="Z18" s="98"/>
      <c r="AA18" s="99"/>
      <c r="AB18" s="99"/>
      <c r="AC18" s="47"/>
      <c r="AD18" s="98"/>
      <c r="AE18" s="99"/>
      <c r="AF18" s="99"/>
      <c r="AG18" s="47"/>
      <c r="AH18" s="47"/>
      <c r="AI18" s="12"/>
      <c r="AJ18" s="12"/>
      <c r="AK18" s="12"/>
      <c r="AL18" s="12"/>
    </row>
    <row r="19" spans="1:38" ht="12.75">
      <c r="A19" s="51"/>
      <c r="B19" s="54" t="s">
        <v>657</v>
      </c>
      <c r="C19" s="124"/>
      <c r="D19" s="101"/>
      <c r="E19" s="101"/>
      <c r="F19" s="101"/>
      <c r="G19" s="101"/>
      <c r="H19" s="101"/>
      <c r="I19" s="101"/>
      <c r="J19" s="101"/>
      <c r="K19" s="101"/>
      <c r="L19" s="101"/>
      <c r="M19" s="48"/>
      <c r="N19" s="114"/>
      <c r="O19" s="114"/>
      <c r="P19" s="114"/>
      <c r="Q19" s="52"/>
      <c r="R19" s="114"/>
      <c r="S19" s="114"/>
      <c r="T19" s="114"/>
      <c r="U19" s="52"/>
      <c r="V19" s="114"/>
      <c r="W19" s="114"/>
      <c r="X19" s="114"/>
      <c r="Y19" s="52"/>
      <c r="Z19" s="101"/>
      <c r="AA19" s="101"/>
      <c r="AB19" s="101"/>
      <c r="AC19" s="48"/>
      <c r="AD19" s="101"/>
      <c r="AE19" s="101"/>
      <c r="AF19" s="101"/>
      <c r="AG19" s="48"/>
      <c r="AH19" s="48"/>
      <c r="AI19" s="2"/>
      <c r="AJ19" s="2"/>
      <c r="AK19" s="2"/>
      <c r="AL19" s="2"/>
    </row>
    <row r="20" spans="1:38" ht="12.75">
      <c r="A20" s="2"/>
      <c r="B20" s="2"/>
      <c r="C20" s="115"/>
      <c r="D20" s="86"/>
      <c r="E20" s="86"/>
      <c r="F20" s="86"/>
      <c r="G20" s="86"/>
      <c r="H20" s="86"/>
      <c r="I20" s="86"/>
      <c r="J20" s="86"/>
      <c r="K20" s="86"/>
      <c r="L20" s="86"/>
      <c r="M20" s="2"/>
      <c r="N20" s="86"/>
      <c r="O20" s="86"/>
      <c r="P20" s="86"/>
      <c r="Q20" s="2"/>
      <c r="R20" s="86"/>
      <c r="S20" s="86"/>
      <c r="T20" s="86"/>
      <c r="U20" s="2"/>
      <c r="V20" s="86"/>
      <c r="W20" s="86"/>
      <c r="X20" s="86"/>
      <c r="Y20" s="2"/>
      <c r="Z20" s="86"/>
      <c r="AA20" s="86"/>
      <c r="AB20" s="86"/>
      <c r="AC20" s="2"/>
      <c r="AD20" s="86"/>
      <c r="AE20" s="86"/>
      <c r="AF20" s="86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115"/>
      <c r="D21" s="86"/>
      <c r="E21" s="86"/>
      <c r="F21" s="86"/>
      <c r="G21" s="86"/>
      <c r="H21" s="86"/>
      <c r="I21" s="86"/>
      <c r="J21" s="86"/>
      <c r="K21" s="86"/>
      <c r="L21" s="86"/>
      <c r="M21" s="2"/>
      <c r="N21" s="86"/>
      <c r="O21" s="86"/>
      <c r="P21" s="86"/>
      <c r="Q21" s="2"/>
      <c r="R21" s="86"/>
      <c r="S21" s="86"/>
      <c r="T21" s="86"/>
      <c r="U21" s="2"/>
      <c r="V21" s="86"/>
      <c r="W21" s="86"/>
      <c r="X21" s="86"/>
      <c r="Y21" s="2"/>
      <c r="Z21" s="86"/>
      <c r="AA21" s="86"/>
      <c r="AB21" s="86"/>
      <c r="AC21" s="2"/>
      <c r="AD21" s="86"/>
      <c r="AE21" s="86"/>
      <c r="AF21" s="86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15"/>
      <c r="D22" s="86"/>
      <c r="E22" s="86"/>
      <c r="F22" s="86"/>
      <c r="G22" s="86"/>
      <c r="H22" s="86"/>
      <c r="I22" s="86"/>
      <c r="J22" s="86"/>
      <c r="K22" s="86"/>
      <c r="L22" s="86"/>
      <c r="M22" s="2"/>
      <c r="N22" s="86"/>
      <c r="O22" s="86"/>
      <c r="P22" s="86"/>
      <c r="Q22" s="2"/>
      <c r="R22" s="86"/>
      <c r="S22" s="86"/>
      <c r="T22" s="86"/>
      <c r="U22" s="2"/>
      <c r="V22" s="86"/>
      <c r="W22" s="86"/>
      <c r="X22" s="86"/>
      <c r="Y22" s="2"/>
      <c r="Z22" s="86"/>
      <c r="AA22" s="86"/>
      <c r="AB22" s="86"/>
      <c r="AC22" s="2"/>
      <c r="AD22" s="86"/>
      <c r="AE22" s="86"/>
      <c r="AF22" s="86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15"/>
      <c r="D23" s="86"/>
      <c r="E23" s="86"/>
      <c r="F23" s="86"/>
      <c r="G23" s="86"/>
      <c r="H23" s="86"/>
      <c r="I23" s="86"/>
      <c r="J23" s="86"/>
      <c r="K23" s="86"/>
      <c r="L23" s="86"/>
      <c r="M23" s="2"/>
      <c r="N23" s="86"/>
      <c r="O23" s="86"/>
      <c r="P23" s="86"/>
      <c r="Q23" s="2"/>
      <c r="R23" s="86"/>
      <c r="S23" s="86"/>
      <c r="T23" s="86"/>
      <c r="U23" s="2"/>
      <c r="V23" s="86"/>
      <c r="W23" s="86"/>
      <c r="X23" s="86"/>
      <c r="Y23" s="2"/>
      <c r="Z23" s="86"/>
      <c r="AA23" s="86"/>
      <c r="AB23" s="86"/>
      <c r="AC23" s="2"/>
      <c r="AD23" s="86"/>
      <c r="AE23" s="86"/>
      <c r="AF23" s="86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15"/>
      <c r="D24" s="86"/>
      <c r="E24" s="86"/>
      <c r="F24" s="86"/>
      <c r="G24" s="86"/>
      <c r="H24" s="86"/>
      <c r="I24" s="86"/>
      <c r="J24" s="86"/>
      <c r="K24" s="86"/>
      <c r="L24" s="86"/>
      <c r="M24" s="2"/>
      <c r="N24" s="86"/>
      <c r="O24" s="86"/>
      <c r="P24" s="86"/>
      <c r="Q24" s="2"/>
      <c r="R24" s="86"/>
      <c r="S24" s="86"/>
      <c r="T24" s="86"/>
      <c r="U24" s="2"/>
      <c r="V24" s="86"/>
      <c r="W24" s="86"/>
      <c r="X24" s="86"/>
      <c r="Y24" s="2"/>
      <c r="Z24" s="86"/>
      <c r="AA24" s="86"/>
      <c r="AB24" s="86"/>
      <c r="AC24" s="2"/>
      <c r="AD24" s="86"/>
      <c r="AE24" s="86"/>
      <c r="AF24" s="86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15"/>
      <c r="D25" s="86"/>
      <c r="E25" s="86"/>
      <c r="F25" s="86"/>
      <c r="G25" s="86"/>
      <c r="H25" s="86"/>
      <c r="I25" s="86"/>
      <c r="J25" s="86"/>
      <c r="K25" s="86"/>
      <c r="L25" s="86"/>
      <c r="M25" s="2"/>
      <c r="N25" s="86"/>
      <c r="O25" s="86"/>
      <c r="P25" s="86"/>
      <c r="Q25" s="2"/>
      <c r="R25" s="86"/>
      <c r="S25" s="86"/>
      <c r="T25" s="86"/>
      <c r="U25" s="2"/>
      <c r="V25" s="86"/>
      <c r="W25" s="86"/>
      <c r="X25" s="86"/>
      <c r="Y25" s="2"/>
      <c r="Z25" s="86"/>
      <c r="AA25" s="86"/>
      <c r="AB25" s="86"/>
      <c r="AC25" s="2"/>
      <c r="AD25" s="86"/>
      <c r="AE25" s="86"/>
      <c r="AF25" s="86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15"/>
      <c r="D26" s="86"/>
      <c r="E26" s="86"/>
      <c r="F26" s="86"/>
      <c r="G26" s="86"/>
      <c r="H26" s="86"/>
      <c r="I26" s="86"/>
      <c r="J26" s="86"/>
      <c r="K26" s="86"/>
      <c r="L26" s="86"/>
      <c r="M26" s="2"/>
      <c r="N26" s="86"/>
      <c r="O26" s="86"/>
      <c r="P26" s="86"/>
      <c r="Q26" s="2"/>
      <c r="R26" s="86"/>
      <c r="S26" s="86"/>
      <c r="T26" s="86"/>
      <c r="U26" s="2"/>
      <c r="V26" s="86"/>
      <c r="W26" s="86"/>
      <c r="X26" s="86"/>
      <c r="Y26" s="2"/>
      <c r="Z26" s="86"/>
      <c r="AA26" s="86"/>
      <c r="AB26" s="86"/>
      <c r="AC26" s="2"/>
      <c r="AD26" s="86"/>
      <c r="AE26" s="86"/>
      <c r="AF26" s="86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15"/>
      <c r="D27" s="86"/>
      <c r="E27" s="86"/>
      <c r="F27" s="86"/>
      <c r="G27" s="86"/>
      <c r="H27" s="86"/>
      <c r="I27" s="86"/>
      <c r="J27" s="86"/>
      <c r="K27" s="86"/>
      <c r="L27" s="86"/>
      <c r="M27" s="2"/>
      <c r="N27" s="86"/>
      <c r="O27" s="86"/>
      <c r="P27" s="86"/>
      <c r="Q27" s="2"/>
      <c r="R27" s="86"/>
      <c r="S27" s="86"/>
      <c r="T27" s="86"/>
      <c r="U27" s="2"/>
      <c r="V27" s="86"/>
      <c r="W27" s="86"/>
      <c r="X27" s="86"/>
      <c r="Y27" s="2"/>
      <c r="Z27" s="86"/>
      <c r="AA27" s="86"/>
      <c r="AB27" s="86"/>
      <c r="AC27" s="2"/>
      <c r="AD27" s="86"/>
      <c r="AE27" s="86"/>
      <c r="AF27" s="86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15"/>
      <c r="D28" s="86"/>
      <c r="E28" s="86"/>
      <c r="F28" s="86"/>
      <c r="G28" s="86"/>
      <c r="H28" s="86"/>
      <c r="I28" s="86"/>
      <c r="J28" s="86"/>
      <c r="K28" s="86"/>
      <c r="L28" s="86"/>
      <c r="M28" s="2"/>
      <c r="N28" s="86"/>
      <c r="O28" s="86"/>
      <c r="P28" s="86"/>
      <c r="Q28" s="2"/>
      <c r="R28" s="86"/>
      <c r="S28" s="86"/>
      <c r="T28" s="86"/>
      <c r="U28" s="2"/>
      <c r="V28" s="86"/>
      <c r="W28" s="86"/>
      <c r="X28" s="86"/>
      <c r="Y28" s="2"/>
      <c r="Z28" s="86"/>
      <c r="AA28" s="86"/>
      <c r="AB28" s="86"/>
      <c r="AC28" s="2"/>
      <c r="AD28" s="86"/>
      <c r="AE28" s="86"/>
      <c r="AF28" s="86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15"/>
      <c r="D29" s="86"/>
      <c r="E29" s="86"/>
      <c r="F29" s="86"/>
      <c r="G29" s="86"/>
      <c r="H29" s="86"/>
      <c r="I29" s="86"/>
      <c r="J29" s="86"/>
      <c r="K29" s="86"/>
      <c r="L29" s="86"/>
      <c r="M29" s="2"/>
      <c r="N29" s="86"/>
      <c r="O29" s="86"/>
      <c r="P29" s="86"/>
      <c r="Q29" s="2"/>
      <c r="R29" s="86"/>
      <c r="S29" s="86"/>
      <c r="T29" s="86"/>
      <c r="U29" s="2"/>
      <c r="V29" s="86"/>
      <c r="W29" s="86"/>
      <c r="X29" s="86"/>
      <c r="Y29" s="2"/>
      <c r="Z29" s="86"/>
      <c r="AA29" s="86"/>
      <c r="AB29" s="86"/>
      <c r="AC29" s="2"/>
      <c r="AD29" s="86"/>
      <c r="AE29" s="86"/>
      <c r="AF29" s="86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15"/>
      <c r="D30" s="86"/>
      <c r="E30" s="86"/>
      <c r="F30" s="86"/>
      <c r="G30" s="86"/>
      <c r="H30" s="86"/>
      <c r="I30" s="86"/>
      <c r="J30" s="86"/>
      <c r="K30" s="86"/>
      <c r="L30" s="86"/>
      <c r="M30" s="2"/>
      <c r="N30" s="86"/>
      <c r="O30" s="86"/>
      <c r="P30" s="86"/>
      <c r="Q30" s="2"/>
      <c r="R30" s="86"/>
      <c r="S30" s="86"/>
      <c r="T30" s="86"/>
      <c r="U30" s="2"/>
      <c r="V30" s="86"/>
      <c r="W30" s="86"/>
      <c r="X30" s="86"/>
      <c r="Y30" s="2"/>
      <c r="Z30" s="86"/>
      <c r="AA30" s="86"/>
      <c r="AB30" s="86"/>
      <c r="AC30" s="2"/>
      <c r="AD30" s="86"/>
      <c r="AE30" s="86"/>
      <c r="AF30" s="86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15"/>
      <c r="D31" s="86"/>
      <c r="E31" s="86"/>
      <c r="F31" s="86"/>
      <c r="G31" s="86"/>
      <c r="H31" s="86"/>
      <c r="I31" s="86"/>
      <c r="J31" s="86"/>
      <c r="K31" s="86"/>
      <c r="L31" s="86"/>
      <c r="M31" s="2"/>
      <c r="N31" s="86"/>
      <c r="O31" s="86"/>
      <c r="P31" s="86"/>
      <c r="Q31" s="2"/>
      <c r="R31" s="86"/>
      <c r="S31" s="86"/>
      <c r="T31" s="86"/>
      <c r="U31" s="2"/>
      <c r="V31" s="86"/>
      <c r="W31" s="86"/>
      <c r="X31" s="86"/>
      <c r="Y31" s="2"/>
      <c r="Z31" s="86"/>
      <c r="AA31" s="86"/>
      <c r="AB31" s="86"/>
      <c r="AC31" s="2"/>
      <c r="AD31" s="86"/>
      <c r="AE31" s="86"/>
      <c r="AF31" s="86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15"/>
      <c r="D32" s="86"/>
      <c r="E32" s="86"/>
      <c r="F32" s="86"/>
      <c r="G32" s="86"/>
      <c r="H32" s="86"/>
      <c r="I32" s="86"/>
      <c r="J32" s="86"/>
      <c r="K32" s="86"/>
      <c r="L32" s="86"/>
      <c r="M32" s="2"/>
      <c r="N32" s="86"/>
      <c r="O32" s="86"/>
      <c r="P32" s="86"/>
      <c r="Q32" s="2"/>
      <c r="R32" s="86"/>
      <c r="S32" s="86"/>
      <c r="T32" s="86"/>
      <c r="U32" s="2"/>
      <c r="V32" s="86"/>
      <c r="W32" s="86"/>
      <c r="X32" s="86"/>
      <c r="Y32" s="2"/>
      <c r="Z32" s="86"/>
      <c r="AA32" s="86"/>
      <c r="AB32" s="86"/>
      <c r="AC32" s="2"/>
      <c r="AD32" s="86"/>
      <c r="AE32" s="86"/>
      <c r="AF32" s="86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15"/>
      <c r="D33" s="86"/>
      <c r="E33" s="86"/>
      <c r="F33" s="86"/>
      <c r="G33" s="86"/>
      <c r="H33" s="86"/>
      <c r="I33" s="86"/>
      <c r="J33" s="86"/>
      <c r="K33" s="86"/>
      <c r="L33" s="86"/>
      <c r="M33" s="2"/>
      <c r="N33" s="86"/>
      <c r="O33" s="86"/>
      <c r="P33" s="86"/>
      <c r="Q33" s="2"/>
      <c r="R33" s="86"/>
      <c r="S33" s="86"/>
      <c r="T33" s="86"/>
      <c r="U33" s="2"/>
      <c r="V33" s="86"/>
      <c r="W33" s="86"/>
      <c r="X33" s="86"/>
      <c r="Y33" s="2"/>
      <c r="Z33" s="86"/>
      <c r="AA33" s="86"/>
      <c r="AB33" s="86"/>
      <c r="AC33" s="2"/>
      <c r="AD33" s="86"/>
      <c r="AE33" s="86"/>
      <c r="AF33" s="86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15"/>
      <c r="D34" s="86"/>
      <c r="E34" s="86"/>
      <c r="F34" s="86"/>
      <c r="G34" s="86"/>
      <c r="H34" s="86"/>
      <c r="I34" s="86"/>
      <c r="J34" s="86"/>
      <c r="K34" s="86"/>
      <c r="L34" s="86"/>
      <c r="M34" s="2"/>
      <c r="N34" s="86"/>
      <c r="O34" s="86"/>
      <c r="P34" s="86"/>
      <c r="Q34" s="2"/>
      <c r="R34" s="86"/>
      <c r="S34" s="86"/>
      <c r="T34" s="86"/>
      <c r="U34" s="2"/>
      <c r="V34" s="86"/>
      <c r="W34" s="86"/>
      <c r="X34" s="86"/>
      <c r="Y34" s="2"/>
      <c r="Z34" s="86"/>
      <c r="AA34" s="86"/>
      <c r="AB34" s="86"/>
      <c r="AC34" s="2"/>
      <c r="AD34" s="86"/>
      <c r="AE34" s="86"/>
      <c r="AF34" s="86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15"/>
      <c r="D35" s="86"/>
      <c r="E35" s="86"/>
      <c r="F35" s="86"/>
      <c r="G35" s="86"/>
      <c r="H35" s="86"/>
      <c r="I35" s="86"/>
      <c r="J35" s="86"/>
      <c r="K35" s="86"/>
      <c r="L35" s="86"/>
      <c r="M35" s="2"/>
      <c r="N35" s="86"/>
      <c r="O35" s="86"/>
      <c r="P35" s="86"/>
      <c r="Q35" s="2"/>
      <c r="R35" s="86"/>
      <c r="S35" s="86"/>
      <c r="T35" s="86"/>
      <c r="U35" s="2"/>
      <c r="V35" s="86"/>
      <c r="W35" s="86"/>
      <c r="X35" s="86"/>
      <c r="Y35" s="2"/>
      <c r="Z35" s="86"/>
      <c r="AA35" s="86"/>
      <c r="AB35" s="86"/>
      <c r="AC35" s="2"/>
      <c r="AD35" s="86"/>
      <c r="AE35" s="86"/>
      <c r="AF35" s="86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15"/>
      <c r="D36" s="86"/>
      <c r="E36" s="86"/>
      <c r="F36" s="86"/>
      <c r="G36" s="86"/>
      <c r="H36" s="86"/>
      <c r="I36" s="86"/>
      <c r="J36" s="86"/>
      <c r="K36" s="86"/>
      <c r="L36" s="86"/>
      <c r="M36" s="2"/>
      <c r="N36" s="86"/>
      <c r="O36" s="86"/>
      <c r="P36" s="86"/>
      <c r="Q36" s="2"/>
      <c r="R36" s="86"/>
      <c r="S36" s="86"/>
      <c r="T36" s="86"/>
      <c r="U36" s="2"/>
      <c r="V36" s="86"/>
      <c r="W36" s="86"/>
      <c r="X36" s="86"/>
      <c r="Y36" s="2"/>
      <c r="Z36" s="86"/>
      <c r="AA36" s="86"/>
      <c r="AB36" s="86"/>
      <c r="AC36" s="2"/>
      <c r="AD36" s="86"/>
      <c r="AE36" s="86"/>
      <c r="AF36" s="86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15"/>
      <c r="D37" s="86"/>
      <c r="E37" s="86"/>
      <c r="F37" s="86"/>
      <c r="G37" s="86"/>
      <c r="H37" s="86"/>
      <c r="I37" s="86"/>
      <c r="J37" s="86"/>
      <c r="K37" s="86"/>
      <c r="L37" s="86"/>
      <c r="M37" s="2"/>
      <c r="N37" s="86"/>
      <c r="O37" s="86"/>
      <c r="P37" s="86"/>
      <c r="Q37" s="2"/>
      <c r="R37" s="86"/>
      <c r="S37" s="86"/>
      <c r="T37" s="86"/>
      <c r="U37" s="2"/>
      <c r="V37" s="86"/>
      <c r="W37" s="86"/>
      <c r="X37" s="86"/>
      <c r="Y37" s="2"/>
      <c r="Z37" s="86"/>
      <c r="AA37" s="86"/>
      <c r="AB37" s="86"/>
      <c r="AC37" s="2"/>
      <c r="AD37" s="86"/>
      <c r="AE37" s="86"/>
      <c r="AF37" s="86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15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86"/>
      <c r="O38" s="86"/>
      <c r="P38" s="86"/>
      <c r="Q38" s="2"/>
      <c r="R38" s="86"/>
      <c r="S38" s="86"/>
      <c r="T38" s="86"/>
      <c r="U38" s="2"/>
      <c r="V38" s="86"/>
      <c r="W38" s="86"/>
      <c r="X38" s="86"/>
      <c r="Y38" s="2"/>
      <c r="Z38" s="86"/>
      <c r="AA38" s="86"/>
      <c r="AB38" s="86"/>
      <c r="AC38" s="2"/>
      <c r="AD38" s="86"/>
      <c r="AE38" s="86"/>
      <c r="AF38" s="86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15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15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15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15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15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15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15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15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15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15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15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15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15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15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15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15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15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15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15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15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15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15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15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15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15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15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15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15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15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15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15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15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15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15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15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15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15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15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15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15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15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15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15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s="7" customFormat="1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72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56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57</v>
      </c>
      <c r="C9" s="117" t="s">
        <v>58</v>
      </c>
      <c r="D9" s="74">
        <v>1831543921</v>
      </c>
      <c r="E9" s="75">
        <v>206159400</v>
      </c>
      <c r="F9" s="76">
        <f>$D9+$E9</f>
        <v>2037703321</v>
      </c>
      <c r="G9" s="74">
        <v>1707795000</v>
      </c>
      <c r="H9" s="75">
        <v>133604501</v>
      </c>
      <c r="I9" s="77">
        <f>$G9+$H9</f>
        <v>1841399501</v>
      </c>
      <c r="J9" s="74">
        <v>260686703</v>
      </c>
      <c r="K9" s="75">
        <v>41289383</v>
      </c>
      <c r="L9" s="75">
        <f>$J9+$K9</f>
        <v>301976086</v>
      </c>
      <c r="M9" s="39">
        <f>IF($F9=0,0,$L9/$F9)</f>
        <v>0.1481943337324521</v>
      </c>
      <c r="N9" s="102">
        <v>387134590</v>
      </c>
      <c r="O9" s="103">
        <v>21750075</v>
      </c>
      <c r="P9" s="104">
        <f>$N9+$O9</f>
        <v>408884665</v>
      </c>
      <c r="Q9" s="39">
        <f>IF($F9=0,0,$P9/$F9)</f>
        <v>0.200659566476704</v>
      </c>
      <c r="R9" s="102">
        <v>364447020</v>
      </c>
      <c r="S9" s="104">
        <v>11243121</v>
      </c>
      <c r="T9" s="104">
        <f>$R9+$S9</f>
        <v>375690141</v>
      </c>
      <c r="U9" s="39">
        <f>IF($I9=0,0,$T9/$I9)</f>
        <v>0.2040242439492222</v>
      </c>
      <c r="V9" s="102">
        <v>363223948</v>
      </c>
      <c r="W9" s="104">
        <v>35383876</v>
      </c>
      <c r="X9" s="104">
        <f>$V9+$W9</f>
        <v>398607824</v>
      </c>
      <c r="Y9" s="39">
        <f>IF($I9=0,0,$X9/$I9)</f>
        <v>0.21647004019688826</v>
      </c>
      <c r="Z9" s="74">
        <f>$J9+$N9+$R9+$V9</f>
        <v>1375492261</v>
      </c>
      <c r="AA9" s="75">
        <f>$K9+$O9+$S9+$W9</f>
        <v>109666455</v>
      </c>
      <c r="AB9" s="75">
        <f>$Z9+$AA9</f>
        <v>1485158716</v>
      </c>
      <c r="AC9" s="39">
        <f>IF($I9=0,0,$AB9/$I9)</f>
        <v>0.8065380245804683</v>
      </c>
      <c r="AD9" s="74">
        <v>404142598</v>
      </c>
      <c r="AE9" s="75">
        <v>45886222</v>
      </c>
      <c r="AF9" s="75">
        <f>$AD9+$AE9</f>
        <v>450028820</v>
      </c>
      <c r="AG9" s="39">
        <f>IF($AJ9=0,0,$AK9/$AJ9)</f>
        <v>1.0642286459704458</v>
      </c>
      <c r="AH9" s="39">
        <f>IF($AF9=0,0,(($X9/$AF9)-1))</f>
        <v>-0.11426156218172867</v>
      </c>
      <c r="AI9" s="12">
        <v>1751415896</v>
      </c>
      <c r="AJ9" s="12">
        <v>1688181704</v>
      </c>
      <c r="AK9" s="12">
        <v>1796611329</v>
      </c>
      <c r="AL9" s="12"/>
    </row>
    <row r="10" spans="1:38" s="13" customFormat="1" ht="12.75">
      <c r="A10" s="29"/>
      <c r="B10" s="38" t="s">
        <v>59</v>
      </c>
      <c r="C10" s="117" t="s">
        <v>60</v>
      </c>
      <c r="D10" s="74">
        <v>1236786666</v>
      </c>
      <c r="E10" s="75">
        <v>363022855</v>
      </c>
      <c r="F10" s="77">
        <f aca="true" t="shared" si="0" ref="F10:F28">$D10+$E10</f>
        <v>1599809521</v>
      </c>
      <c r="G10" s="74">
        <v>1199885549</v>
      </c>
      <c r="H10" s="75">
        <v>320261232</v>
      </c>
      <c r="I10" s="77">
        <f aca="true" t="shared" si="1" ref="I10:I28">$G10+$H10</f>
        <v>1520146781</v>
      </c>
      <c r="J10" s="74">
        <v>318617574</v>
      </c>
      <c r="K10" s="75">
        <v>27661160</v>
      </c>
      <c r="L10" s="75">
        <f aca="true" t="shared" si="2" ref="L10:L28">$J10+$K10</f>
        <v>346278734</v>
      </c>
      <c r="M10" s="39">
        <f aca="true" t="shared" si="3" ref="M10:M28">IF($F10=0,0,$L10/$F10)</f>
        <v>0.21644997698447876</v>
      </c>
      <c r="N10" s="102">
        <v>283386156</v>
      </c>
      <c r="O10" s="103">
        <v>59384623</v>
      </c>
      <c r="P10" s="104">
        <f aca="true" t="shared" si="4" ref="P10:P28">$N10+$O10</f>
        <v>342770779</v>
      </c>
      <c r="Q10" s="39">
        <f aca="true" t="shared" si="5" ref="Q10:Q28">IF($F10=0,0,$P10/$F10)</f>
        <v>0.21425724406599528</v>
      </c>
      <c r="R10" s="102">
        <v>249609520</v>
      </c>
      <c r="S10" s="104">
        <v>48031220</v>
      </c>
      <c r="T10" s="104">
        <f aca="true" t="shared" si="6" ref="T10:T28">$R10+$S10</f>
        <v>297640740</v>
      </c>
      <c r="U10" s="39">
        <f aca="true" t="shared" si="7" ref="U10:U28">IF($I10=0,0,$T10/$I10)</f>
        <v>0.19579736885947463</v>
      </c>
      <c r="V10" s="102">
        <v>289371189</v>
      </c>
      <c r="W10" s="104">
        <v>135707518</v>
      </c>
      <c r="X10" s="104">
        <f aca="true" t="shared" si="8" ref="X10:X28">$V10+$W10</f>
        <v>425078707</v>
      </c>
      <c r="Y10" s="39">
        <f aca="true" t="shared" si="9" ref="Y10:Y28">IF($I10=0,0,$X10/$I10)</f>
        <v>0.27963004119929125</v>
      </c>
      <c r="Z10" s="74">
        <f aca="true" t="shared" si="10" ref="Z10:Z28">$J10+$N10+$R10+$V10</f>
        <v>1140984439</v>
      </c>
      <c r="AA10" s="75">
        <f aca="true" t="shared" si="11" ref="AA10:AA28">$K10+$O10+$S10+$W10</f>
        <v>270784521</v>
      </c>
      <c r="AB10" s="75">
        <f aca="true" t="shared" si="12" ref="AB10:AB28">$Z10+$AA10</f>
        <v>1411768960</v>
      </c>
      <c r="AC10" s="39">
        <f aca="true" t="shared" si="13" ref="AC10:AC28">IF($I10=0,0,$AB10/$I10)</f>
        <v>0.9287056866122456</v>
      </c>
      <c r="AD10" s="74">
        <v>309863124</v>
      </c>
      <c r="AE10" s="75">
        <v>133205934</v>
      </c>
      <c r="AF10" s="75">
        <f aca="true" t="shared" si="14" ref="AF10:AF28">$AD10+$AE10</f>
        <v>443069058</v>
      </c>
      <c r="AG10" s="39">
        <f aca="true" t="shared" si="15" ref="AG10:AG28">IF($AJ10=0,0,$AK10/$AJ10)</f>
        <v>0.9075718572098667</v>
      </c>
      <c r="AH10" s="39">
        <f aca="true" t="shared" si="16" ref="AH10:AH28">IF($AF10=0,0,(($X10/$AF10)-1))</f>
        <v>-0.04060394350534857</v>
      </c>
      <c r="AI10" s="12">
        <v>1396225442</v>
      </c>
      <c r="AJ10" s="12">
        <v>1356777527</v>
      </c>
      <c r="AK10" s="12">
        <v>1231373100</v>
      </c>
      <c r="AL10" s="12"/>
    </row>
    <row r="11" spans="1:38" s="13" customFormat="1" ht="12.75">
      <c r="A11" s="29"/>
      <c r="B11" s="38" t="s">
        <v>61</v>
      </c>
      <c r="C11" s="117" t="s">
        <v>62</v>
      </c>
      <c r="D11" s="74">
        <v>0</v>
      </c>
      <c r="E11" s="75">
        <v>0</v>
      </c>
      <c r="F11" s="77">
        <f t="shared" si="0"/>
        <v>0</v>
      </c>
      <c r="G11" s="74">
        <v>0</v>
      </c>
      <c r="H11" s="75">
        <v>0</v>
      </c>
      <c r="I11" s="77">
        <f t="shared" si="1"/>
        <v>0</v>
      </c>
      <c r="J11" s="74">
        <v>303093122</v>
      </c>
      <c r="K11" s="75">
        <v>253544</v>
      </c>
      <c r="L11" s="75">
        <f t="shared" si="2"/>
        <v>303346666</v>
      </c>
      <c r="M11" s="39">
        <f t="shared" si="3"/>
        <v>0</v>
      </c>
      <c r="N11" s="102">
        <v>254286327</v>
      </c>
      <c r="O11" s="103">
        <v>3756510</v>
      </c>
      <c r="P11" s="104">
        <f t="shared" si="4"/>
        <v>258042837</v>
      </c>
      <c r="Q11" s="39">
        <f t="shared" si="5"/>
        <v>0</v>
      </c>
      <c r="R11" s="102">
        <v>255707330</v>
      </c>
      <c r="S11" s="104">
        <v>7066387</v>
      </c>
      <c r="T11" s="104">
        <f t="shared" si="6"/>
        <v>262773717</v>
      </c>
      <c r="U11" s="39">
        <f t="shared" si="7"/>
        <v>0</v>
      </c>
      <c r="V11" s="102">
        <v>279022200</v>
      </c>
      <c r="W11" s="104">
        <v>13353512</v>
      </c>
      <c r="X11" s="104">
        <f t="shared" si="8"/>
        <v>292375712</v>
      </c>
      <c r="Y11" s="39">
        <f t="shared" si="9"/>
        <v>0</v>
      </c>
      <c r="Z11" s="74">
        <f t="shared" si="10"/>
        <v>1092108979</v>
      </c>
      <c r="AA11" s="75">
        <f t="shared" si="11"/>
        <v>24429953</v>
      </c>
      <c r="AB11" s="75">
        <f t="shared" si="12"/>
        <v>1116538932</v>
      </c>
      <c r="AC11" s="39">
        <f t="shared" si="13"/>
        <v>0</v>
      </c>
      <c r="AD11" s="74">
        <v>282468461</v>
      </c>
      <c r="AE11" s="75">
        <v>36164958</v>
      </c>
      <c r="AF11" s="75">
        <f t="shared" si="14"/>
        <v>318633419</v>
      </c>
      <c r="AG11" s="39">
        <f t="shared" si="15"/>
        <v>0.8247480852999541</v>
      </c>
      <c r="AH11" s="39">
        <f t="shared" si="16"/>
        <v>-0.0824072599867498</v>
      </c>
      <c r="AI11" s="12">
        <v>1465979730</v>
      </c>
      <c r="AJ11" s="12">
        <v>1465964868</v>
      </c>
      <c r="AK11" s="12">
        <v>1209051718</v>
      </c>
      <c r="AL11" s="12"/>
    </row>
    <row r="12" spans="1:38" s="13" customFormat="1" ht="12.75">
      <c r="A12" s="29"/>
      <c r="B12" s="38" t="s">
        <v>63</v>
      </c>
      <c r="C12" s="117" t="s">
        <v>64</v>
      </c>
      <c r="D12" s="74">
        <v>3362656834</v>
      </c>
      <c r="E12" s="75">
        <v>303245535</v>
      </c>
      <c r="F12" s="77">
        <f t="shared" si="0"/>
        <v>3665902369</v>
      </c>
      <c r="G12" s="74">
        <v>3822930200</v>
      </c>
      <c r="H12" s="75">
        <v>364369880</v>
      </c>
      <c r="I12" s="77">
        <f t="shared" si="1"/>
        <v>4187300080</v>
      </c>
      <c r="J12" s="74">
        <v>781100335</v>
      </c>
      <c r="K12" s="75">
        <v>16664991</v>
      </c>
      <c r="L12" s="75">
        <f t="shared" si="2"/>
        <v>797765326</v>
      </c>
      <c r="M12" s="39">
        <f t="shared" si="3"/>
        <v>0.21761772292305148</v>
      </c>
      <c r="N12" s="102">
        <v>678349176</v>
      </c>
      <c r="O12" s="103">
        <v>50066529</v>
      </c>
      <c r="P12" s="104">
        <f t="shared" si="4"/>
        <v>728415705</v>
      </c>
      <c r="Q12" s="39">
        <f t="shared" si="5"/>
        <v>0.1987002466731541</v>
      </c>
      <c r="R12" s="102">
        <v>654837768</v>
      </c>
      <c r="S12" s="104">
        <v>39437423</v>
      </c>
      <c r="T12" s="104">
        <f t="shared" si="6"/>
        <v>694275191</v>
      </c>
      <c r="U12" s="39">
        <f t="shared" si="7"/>
        <v>0.16580497641334557</v>
      </c>
      <c r="V12" s="102">
        <v>589808705</v>
      </c>
      <c r="W12" s="104">
        <v>52415285</v>
      </c>
      <c r="X12" s="104">
        <f t="shared" si="8"/>
        <v>642223990</v>
      </c>
      <c r="Y12" s="39">
        <f t="shared" si="9"/>
        <v>0.15337424539203315</v>
      </c>
      <c r="Z12" s="74">
        <f t="shared" si="10"/>
        <v>2704095984</v>
      </c>
      <c r="AA12" s="75">
        <f t="shared" si="11"/>
        <v>158584228</v>
      </c>
      <c r="AB12" s="75">
        <f t="shared" si="12"/>
        <v>2862680212</v>
      </c>
      <c r="AC12" s="39">
        <f t="shared" si="13"/>
        <v>0.6836577645039473</v>
      </c>
      <c r="AD12" s="74">
        <v>613657765</v>
      </c>
      <c r="AE12" s="75">
        <v>30669638</v>
      </c>
      <c r="AF12" s="75">
        <f t="shared" si="14"/>
        <v>644327403</v>
      </c>
      <c r="AG12" s="39">
        <f t="shared" si="15"/>
        <v>0.7325850421275127</v>
      </c>
      <c r="AH12" s="39">
        <f t="shared" si="16"/>
        <v>-0.0032645096114281014</v>
      </c>
      <c r="AI12" s="12">
        <v>3520033350</v>
      </c>
      <c r="AJ12" s="12">
        <v>3520033350</v>
      </c>
      <c r="AK12" s="12">
        <v>2578723780</v>
      </c>
      <c r="AL12" s="12"/>
    </row>
    <row r="13" spans="1:38" s="13" customFormat="1" ht="12.75">
      <c r="A13" s="29"/>
      <c r="B13" s="38" t="s">
        <v>65</v>
      </c>
      <c r="C13" s="117" t="s">
        <v>66</v>
      </c>
      <c r="D13" s="74">
        <v>1133694153</v>
      </c>
      <c r="E13" s="75">
        <v>162912000</v>
      </c>
      <c r="F13" s="77">
        <f t="shared" si="0"/>
        <v>1296606153</v>
      </c>
      <c r="G13" s="74">
        <v>1162589701</v>
      </c>
      <c r="H13" s="75">
        <v>133325150</v>
      </c>
      <c r="I13" s="77">
        <f t="shared" si="1"/>
        <v>1295914851</v>
      </c>
      <c r="J13" s="74">
        <v>198796670</v>
      </c>
      <c r="K13" s="75">
        <v>5863251</v>
      </c>
      <c r="L13" s="75">
        <f t="shared" si="2"/>
        <v>204659921</v>
      </c>
      <c r="M13" s="39">
        <f t="shared" si="3"/>
        <v>0.157842780960488</v>
      </c>
      <c r="N13" s="102">
        <v>308961256</v>
      </c>
      <c r="O13" s="103">
        <v>34842724</v>
      </c>
      <c r="P13" s="104">
        <f t="shared" si="4"/>
        <v>343803980</v>
      </c>
      <c r="Q13" s="39">
        <f t="shared" si="5"/>
        <v>0.2651568320916336</v>
      </c>
      <c r="R13" s="102">
        <v>209064140</v>
      </c>
      <c r="S13" s="104">
        <v>14665924</v>
      </c>
      <c r="T13" s="104">
        <f t="shared" si="6"/>
        <v>223730064</v>
      </c>
      <c r="U13" s="39">
        <f t="shared" si="7"/>
        <v>0.1726425650785292</v>
      </c>
      <c r="V13" s="102">
        <v>235783703</v>
      </c>
      <c r="W13" s="104">
        <v>50313474</v>
      </c>
      <c r="X13" s="104">
        <f t="shared" si="8"/>
        <v>286097177</v>
      </c>
      <c r="Y13" s="39">
        <f t="shared" si="9"/>
        <v>0.22076849939579865</v>
      </c>
      <c r="Z13" s="74">
        <f t="shared" si="10"/>
        <v>952605769</v>
      </c>
      <c r="AA13" s="75">
        <f t="shared" si="11"/>
        <v>105685373</v>
      </c>
      <c r="AB13" s="75">
        <f t="shared" si="12"/>
        <v>1058291142</v>
      </c>
      <c r="AC13" s="39">
        <f t="shared" si="13"/>
        <v>0.8166363254370946</v>
      </c>
      <c r="AD13" s="74">
        <v>219058574</v>
      </c>
      <c r="AE13" s="75">
        <v>37838672</v>
      </c>
      <c r="AF13" s="75">
        <f t="shared" si="14"/>
        <v>256897246</v>
      </c>
      <c r="AG13" s="39">
        <f t="shared" si="15"/>
        <v>0.724162138515421</v>
      </c>
      <c r="AH13" s="39">
        <f t="shared" si="16"/>
        <v>0.11366385375731114</v>
      </c>
      <c r="AI13" s="12">
        <v>1183705813</v>
      </c>
      <c r="AJ13" s="12">
        <v>1212399506</v>
      </c>
      <c r="AK13" s="12">
        <v>877973819</v>
      </c>
      <c r="AL13" s="12"/>
    </row>
    <row r="14" spans="1:38" s="13" customFormat="1" ht="12.75">
      <c r="A14" s="29"/>
      <c r="B14" s="38" t="s">
        <v>67</v>
      </c>
      <c r="C14" s="117" t="s">
        <v>68</v>
      </c>
      <c r="D14" s="74">
        <v>1189501215</v>
      </c>
      <c r="E14" s="75">
        <v>0</v>
      </c>
      <c r="F14" s="77">
        <f t="shared" si="0"/>
        <v>1189501215</v>
      </c>
      <c r="G14" s="74">
        <v>1055979036</v>
      </c>
      <c r="H14" s="75">
        <v>145354424</v>
      </c>
      <c r="I14" s="77">
        <f t="shared" si="1"/>
        <v>1201333460</v>
      </c>
      <c r="J14" s="74">
        <v>263160301</v>
      </c>
      <c r="K14" s="75">
        <v>18187332</v>
      </c>
      <c r="L14" s="75">
        <f t="shared" si="2"/>
        <v>281347633</v>
      </c>
      <c r="M14" s="39">
        <f t="shared" si="3"/>
        <v>0.23652572141340772</v>
      </c>
      <c r="N14" s="102">
        <v>250843712</v>
      </c>
      <c r="O14" s="103">
        <v>20629315</v>
      </c>
      <c r="P14" s="104">
        <f t="shared" si="4"/>
        <v>271473027</v>
      </c>
      <c r="Q14" s="39">
        <f t="shared" si="5"/>
        <v>0.22822425364231344</v>
      </c>
      <c r="R14" s="102">
        <v>245172441</v>
      </c>
      <c r="S14" s="104">
        <v>12006998</v>
      </c>
      <c r="T14" s="104">
        <f t="shared" si="6"/>
        <v>257179439</v>
      </c>
      <c r="U14" s="39">
        <f t="shared" si="7"/>
        <v>0.21407831177864636</v>
      </c>
      <c r="V14" s="102">
        <v>257329506</v>
      </c>
      <c r="W14" s="104">
        <v>13725192</v>
      </c>
      <c r="X14" s="104">
        <f t="shared" si="8"/>
        <v>271054698</v>
      </c>
      <c r="Y14" s="39">
        <f t="shared" si="9"/>
        <v>0.225628193191256</v>
      </c>
      <c r="Z14" s="74">
        <f t="shared" si="10"/>
        <v>1016505960</v>
      </c>
      <c r="AA14" s="75">
        <f t="shared" si="11"/>
        <v>64548837</v>
      </c>
      <c r="AB14" s="75">
        <f t="shared" si="12"/>
        <v>1081054797</v>
      </c>
      <c r="AC14" s="39">
        <f t="shared" si="13"/>
        <v>0.8998790369161948</v>
      </c>
      <c r="AD14" s="74">
        <v>242124532</v>
      </c>
      <c r="AE14" s="75">
        <v>36045420</v>
      </c>
      <c r="AF14" s="75">
        <f t="shared" si="14"/>
        <v>278169952</v>
      </c>
      <c r="AG14" s="39">
        <f t="shared" si="15"/>
        <v>0.8690539891418445</v>
      </c>
      <c r="AH14" s="39">
        <f t="shared" si="16"/>
        <v>-0.02557880155222514</v>
      </c>
      <c r="AI14" s="12">
        <v>1096254707</v>
      </c>
      <c r="AJ14" s="12">
        <v>1101912384</v>
      </c>
      <c r="AK14" s="12">
        <v>957621353</v>
      </c>
      <c r="AL14" s="12"/>
    </row>
    <row r="15" spans="1:38" s="13" customFormat="1" ht="12.75">
      <c r="A15" s="29"/>
      <c r="B15" s="38" t="s">
        <v>69</v>
      </c>
      <c r="C15" s="117" t="s">
        <v>70</v>
      </c>
      <c r="D15" s="74">
        <v>949715000</v>
      </c>
      <c r="E15" s="75">
        <v>284250000</v>
      </c>
      <c r="F15" s="77">
        <f t="shared" si="0"/>
        <v>1233965000</v>
      </c>
      <c r="G15" s="74">
        <v>949715000</v>
      </c>
      <c r="H15" s="75">
        <v>284250000</v>
      </c>
      <c r="I15" s="77">
        <f t="shared" si="1"/>
        <v>1233965000</v>
      </c>
      <c r="J15" s="74">
        <v>177846177</v>
      </c>
      <c r="K15" s="75">
        <v>19162328</v>
      </c>
      <c r="L15" s="75">
        <f t="shared" si="2"/>
        <v>197008505</v>
      </c>
      <c r="M15" s="39">
        <f t="shared" si="3"/>
        <v>0.15965485649917138</v>
      </c>
      <c r="N15" s="102">
        <v>178615546</v>
      </c>
      <c r="O15" s="103">
        <v>68502312</v>
      </c>
      <c r="P15" s="104">
        <f t="shared" si="4"/>
        <v>247117858</v>
      </c>
      <c r="Q15" s="39">
        <f t="shared" si="5"/>
        <v>0.20026326354475207</v>
      </c>
      <c r="R15" s="102">
        <v>208425588</v>
      </c>
      <c r="S15" s="104">
        <v>52620188</v>
      </c>
      <c r="T15" s="104">
        <f t="shared" si="6"/>
        <v>261045776</v>
      </c>
      <c r="U15" s="39">
        <f t="shared" si="7"/>
        <v>0.2115503891925622</v>
      </c>
      <c r="V15" s="102">
        <v>177671286</v>
      </c>
      <c r="W15" s="104">
        <v>93559940</v>
      </c>
      <c r="X15" s="104">
        <f t="shared" si="8"/>
        <v>271231226</v>
      </c>
      <c r="Y15" s="39">
        <f t="shared" si="9"/>
        <v>0.21980463465333294</v>
      </c>
      <c r="Z15" s="74">
        <f t="shared" si="10"/>
        <v>742558597</v>
      </c>
      <c r="AA15" s="75">
        <f t="shared" si="11"/>
        <v>233844768</v>
      </c>
      <c r="AB15" s="75">
        <f t="shared" si="12"/>
        <v>976403365</v>
      </c>
      <c r="AC15" s="39">
        <f t="shared" si="13"/>
        <v>0.7912731438898186</v>
      </c>
      <c r="AD15" s="74">
        <v>213592015</v>
      </c>
      <c r="AE15" s="75">
        <v>39452321</v>
      </c>
      <c r="AF15" s="75">
        <f t="shared" si="14"/>
        <v>253044336</v>
      </c>
      <c r="AG15" s="39">
        <f t="shared" si="15"/>
        <v>0.8552335637045837</v>
      </c>
      <c r="AH15" s="39">
        <f t="shared" si="16"/>
        <v>0.07187234572205559</v>
      </c>
      <c r="AI15" s="12">
        <v>983587501</v>
      </c>
      <c r="AJ15" s="12">
        <v>882794184</v>
      </c>
      <c r="AK15" s="12">
        <v>754995216</v>
      </c>
      <c r="AL15" s="12"/>
    </row>
    <row r="16" spans="1:38" s="13" customFormat="1" ht="12.75">
      <c r="A16" s="29"/>
      <c r="B16" s="38" t="s">
        <v>71</v>
      </c>
      <c r="C16" s="117" t="s">
        <v>72</v>
      </c>
      <c r="D16" s="74">
        <v>1339583000</v>
      </c>
      <c r="E16" s="75">
        <v>204638000</v>
      </c>
      <c r="F16" s="77">
        <f t="shared" si="0"/>
        <v>1544221000</v>
      </c>
      <c r="G16" s="74">
        <v>1487579000</v>
      </c>
      <c r="H16" s="75">
        <v>557221981</v>
      </c>
      <c r="I16" s="77">
        <f t="shared" si="1"/>
        <v>2044800981</v>
      </c>
      <c r="J16" s="74">
        <v>284060034</v>
      </c>
      <c r="K16" s="75">
        <v>77236634</v>
      </c>
      <c r="L16" s="75">
        <f t="shared" si="2"/>
        <v>361296668</v>
      </c>
      <c r="M16" s="39">
        <f t="shared" si="3"/>
        <v>0.2339669438506535</v>
      </c>
      <c r="N16" s="102">
        <v>235774068</v>
      </c>
      <c r="O16" s="103">
        <v>26535373</v>
      </c>
      <c r="P16" s="104">
        <f t="shared" si="4"/>
        <v>262309441</v>
      </c>
      <c r="Q16" s="39">
        <f t="shared" si="5"/>
        <v>0.16986522071646482</v>
      </c>
      <c r="R16" s="102">
        <v>287146346</v>
      </c>
      <c r="S16" s="104">
        <v>38864671</v>
      </c>
      <c r="T16" s="104">
        <f t="shared" si="6"/>
        <v>326011017</v>
      </c>
      <c r="U16" s="39">
        <f t="shared" si="7"/>
        <v>0.15943410631609042</v>
      </c>
      <c r="V16" s="102">
        <v>208698408</v>
      </c>
      <c r="W16" s="104">
        <v>38235924</v>
      </c>
      <c r="X16" s="104">
        <f t="shared" si="8"/>
        <v>246934332</v>
      </c>
      <c r="Y16" s="39">
        <f t="shared" si="9"/>
        <v>0.12076203713441</v>
      </c>
      <c r="Z16" s="74">
        <f t="shared" si="10"/>
        <v>1015678856</v>
      </c>
      <c r="AA16" s="75">
        <f t="shared" si="11"/>
        <v>180872602</v>
      </c>
      <c r="AB16" s="75">
        <f t="shared" si="12"/>
        <v>1196551458</v>
      </c>
      <c r="AC16" s="39">
        <f t="shared" si="13"/>
        <v>0.585167685813038</v>
      </c>
      <c r="AD16" s="74">
        <v>181162248</v>
      </c>
      <c r="AE16" s="75">
        <v>55285277</v>
      </c>
      <c r="AF16" s="75">
        <f t="shared" si="14"/>
        <v>236447525</v>
      </c>
      <c r="AG16" s="39">
        <f t="shared" si="15"/>
        <v>0.6745817630357447</v>
      </c>
      <c r="AH16" s="39">
        <f t="shared" si="16"/>
        <v>0.04435151943332882</v>
      </c>
      <c r="AI16" s="12">
        <v>1578947000</v>
      </c>
      <c r="AJ16" s="12">
        <v>1578947000</v>
      </c>
      <c r="AK16" s="12">
        <v>1065128851</v>
      </c>
      <c r="AL16" s="12"/>
    </row>
    <row r="17" spans="1:38" s="13" customFormat="1" ht="12.75">
      <c r="A17" s="29"/>
      <c r="B17" s="38" t="s">
        <v>73</v>
      </c>
      <c r="C17" s="117" t="s">
        <v>74</v>
      </c>
      <c r="D17" s="74">
        <v>1587769115</v>
      </c>
      <c r="E17" s="75">
        <v>640400269</v>
      </c>
      <c r="F17" s="77">
        <f t="shared" si="0"/>
        <v>2228169384</v>
      </c>
      <c r="G17" s="74">
        <v>1552606843</v>
      </c>
      <c r="H17" s="75">
        <v>535595853</v>
      </c>
      <c r="I17" s="77">
        <f t="shared" si="1"/>
        <v>2088202696</v>
      </c>
      <c r="J17" s="74">
        <v>258629991</v>
      </c>
      <c r="K17" s="75">
        <v>30594624</v>
      </c>
      <c r="L17" s="75">
        <f t="shared" si="2"/>
        <v>289224615</v>
      </c>
      <c r="M17" s="39">
        <f t="shared" si="3"/>
        <v>0.12980369314687612</v>
      </c>
      <c r="N17" s="102">
        <v>377133475</v>
      </c>
      <c r="O17" s="103">
        <v>57384952</v>
      </c>
      <c r="P17" s="104">
        <f t="shared" si="4"/>
        <v>434518427</v>
      </c>
      <c r="Q17" s="39">
        <f t="shared" si="5"/>
        <v>0.19501139819987762</v>
      </c>
      <c r="R17" s="102">
        <v>436542501</v>
      </c>
      <c r="S17" s="104">
        <v>79372483</v>
      </c>
      <c r="T17" s="104">
        <f t="shared" si="6"/>
        <v>515914984</v>
      </c>
      <c r="U17" s="39">
        <f t="shared" si="7"/>
        <v>0.24706173638615014</v>
      </c>
      <c r="V17" s="102">
        <v>443659606</v>
      </c>
      <c r="W17" s="104">
        <v>85726220</v>
      </c>
      <c r="X17" s="104">
        <f t="shared" si="8"/>
        <v>529385826</v>
      </c>
      <c r="Y17" s="39">
        <f t="shared" si="9"/>
        <v>0.2535126628339532</v>
      </c>
      <c r="Z17" s="74">
        <f t="shared" si="10"/>
        <v>1515965573</v>
      </c>
      <c r="AA17" s="75">
        <f t="shared" si="11"/>
        <v>253078279</v>
      </c>
      <c r="AB17" s="75">
        <f t="shared" si="12"/>
        <v>1769043852</v>
      </c>
      <c r="AC17" s="39">
        <f t="shared" si="13"/>
        <v>0.8471609846058737</v>
      </c>
      <c r="AD17" s="74">
        <v>286138218</v>
      </c>
      <c r="AE17" s="75">
        <v>124136244</v>
      </c>
      <c r="AF17" s="75">
        <f t="shared" si="14"/>
        <v>410274462</v>
      </c>
      <c r="AG17" s="39">
        <f t="shared" si="15"/>
        <v>0.6381682113045959</v>
      </c>
      <c r="AH17" s="39">
        <f t="shared" si="16"/>
        <v>0.2903211752916759</v>
      </c>
      <c r="AI17" s="12">
        <v>1803590519</v>
      </c>
      <c r="AJ17" s="12">
        <v>2204635966</v>
      </c>
      <c r="AK17" s="12">
        <v>1406928591</v>
      </c>
      <c r="AL17" s="12"/>
    </row>
    <row r="18" spans="1:38" s="13" customFormat="1" ht="12.75">
      <c r="A18" s="29"/>
      <c r="B18" s="38" t="s">
        <v>75</v>
      </c>
      <c r="C18" s="117" t="s">
        <v>76</v>
      </c>
      <c r="D18" s="74">
        <v>1374612047</v>
      </c>
      <c r="E18" s="75">
        <v>226212769</v>
      </c>
      <c r="F18" s="77">
        <f t="shared" si="0"/>
        <v>1600824816</v>
      </c>
      <c r="G18" s="74">
        <v>1663896050</v>
      </c>
      <c r="H18" s="75">
        <v>176951393</v>
      </c>
      <c r="I18" s="77">
        <f t="shared" si="1"/>
        <v>1840847443</v>
      </c>
      <c r="J18" s="74">
        <v>321870128</v>
      </c>
      <c r="K18" s="75">
        <v>25772686</v>
      </c>
      <c r="L18" s="75">
        <f t="shared" si="2"/>
        <v>347642814</v>
      </c>
      <c r="M18" s="39">
        <f t="shared" si="3"/>
        <v>0.21716480811976618</v>
      </c>
      <c r="N18" s="102">
        <v>362908982</v>
      </c>
      <c r="O18" s="103">
        <v>32584950</v>
      </c>
      <c r="P18" s="104">
        <f t="shared" si="4"/>
        <v>395493932</v>
      </c>
      <c r="Q18" s="39">
        <f t="shared" si="5"/>
        <v>0.2470563474823094</v>
      </c>
      <c r="R18" s="102">
        <v>492715591</v>
      </c>
      <c r="S18" s="104">
        <v>33174755</v>
      </c>
      <c r="T18" s="104">
        <f t="shared" si="6"/>
        <v>525890346</v>
      </c>
      <c r="U18" s="39">
        <f t="shared" si="7"/>
        <v>0.28567839665353517</v>
      </c>
      <c r="V18" s="102">
        <v>482175065</v>
      </c>
      <c r="W18" s="104">
        <v>48222703</v>
      </c>
      <c r="X18" s="104">
        <f t="shared" si="8"/>
        <v>530397768</v>
      </c>
      <c r="Y18" s="39">
        <f t="shared" si="9"/>
        <v>0.2881269547983939</v>
      </c>
      <c r="Z18" s="74">
        <f t="shared" si="10"/>
        <v>1659669766</v>
      </c>
      <c r="AA18" s="75">
        <f t="shared" si="11"/>
        <v>139755094</v>
      </c>
      <c r="AB18" s="75">
        <f t="shared" si="12"/>
        <v>1799424860</v>
      </c>
      <c r="AC18" s="39">
        <f t="shared" si="13"/>
        <v>0.977498090264072</v>
      </c>
      <c r="AD18" s="74">
        <v>460425212</v>
      </c>
      <c r="AE18" s="75">
        <v>52580470</v>
      </c>
      <c r="AF18" s="75">
        <f t="shared" si="14"/>
        <v>513005682</v>
      </c>
      <c r="AG18" s="39">
        <f t="shared" si="15"/>
        <v>0.9350820263865867</v>
      </c>
      <c r="AH18" s="39">
        <f t="shared" si="16"/>
        <v>0.033902326251427306</v>
      </c>
      <c r="AI18" s="12">
        <v>1472162368</v>
      </c>
      <c r="AJ18" s="12">
        <v>1507930925</v>
      </c>
      <c r="AK18" s="12">
        <v>1410039105</v>
      </c>
      <c r="AL18" s="12"/>
    </row>
    <row r="19" spans="1:38" s="13" customFormat="1" ht="12.75">
      <c r="A19" s="29"/>
      <c r="B19" s="38" t="s">
        <v>77</v>
      </c>
      <c r="C19" s="117" t="s">
        <v>78</v>
      </c>
      <c r="D19" s="74">
        <v>3339106140</v>
      </c>
      <c r="E19" s="75">
        <v>411313300</v>
      </c>
      <c r="F19" s="77">
        <f t="shared" si="0"/>
        <v>3750419440</v>
      </c>
      <c r="G19" s="74">
        <v>3339106140</v>
      </c>
      <c r="H19" s="75">
        <v>351440647</v>
      </c>
      <c r="I19" s="77">
        <f t="shared" si="1"/>
        <v>3690546787</v>
      </c>
      <c r="J19" s="74">
        <v>546765275</v>
      </c>
      <c r="K19" s="75">
        <v>13359323</v>
      </c>
      <c r="L19" s="75">
        <f t="shared" si="2"/>
        <v>560124598</v>
      </c>
      <c r="M19" s="39">
        <f t="shared" si="3"/>
        <v>0.14934985458586467</v>
      </c>
      <c r="N19" s="102">
        <v>691531173</v>
      </c>
      <c r="O19" s="103">
        <v>37806325</v>
      </c>
      <c r="P19" s="104">
        <f t="shared" si="4"/>
        <v>729337498</v>
      </c>
      <c r="Q19" s="39">
        <f t="shared" si="5"/>
        <v>0.19446824806347526</v>
      </c>
      <c r="R19" s="102">
        <v>678692938</v>
      </c>
      <c r="S19" s="104">
        <v>29082974</v>
      </c>
      <c r="T19" s="104">
        <f t="shared" si="6"/>
        <v>707775912</v>
      </c>
      <c r="U19" s="39">
        <f t="shared" si="7"/>
        <v>0.1917807720235793</v>
      </c>
      <c r="V19" s="102">
        <v>581954330</v>
      </c>
      <c r="W19" s="104">
        <v>143279181</v>
      </c>
      <c r="X19" s="104">
        <f t="shared" si="8"/>
        <v>725233511</v>
      </c>
      <c r="Y19" s="39">
        <f t="shared" si="9"/>
        <v>0.19651112771544982</v>
      </c>
      <c r="Z19" s="74">
        <f t="shared" si="10"/>
        <v>2498943716</v>
      </c>
      <c r="AA19" s="75">
        <f t="shared" si="11"/>
        <v>223527803</v>
      </c>
      <c r="AB19" s="75">
        <f t="shared" si="12"/>
        <v>2722471519</v>
      </c>
      <c r="AC19" s="39">
        <f t="shared" si="13"/>
        <v>0.737687848475446</v>
      </c>
      <c r="AD19" s="74">
        <v>732141059</v>
      </c>
      <c r="AE19" s="75">
        <v>36146844</v>
      </c>
      <c r="AF19" s="75">
        <f t="shared" si="14"/>
        <v>768287903</v>
      </c>
      <c r="AG19" s="39">
        <f t="shared" si="15"/>
        <v>0.8753695918593659</v>
      </c>
      <c r="AH19" s="39">
        <f t="shared" si="16"/>
        <v>-0.056039398553435205</v>
      </c>
      <c r="AI19" s="12">
        <v>2684233567</v>
      </c>
      <c r="AJ19" s="12">
        <v>2684233567</v>
      </c>
      <c r="AK19" s="12">
        <v>2349696442</v>
      </c>
      <c r="AL19" s="12"/>
    </row>
    <row r="20" spans="1:38" s="13" customFormat="1" ht="12.75">
      <c r="A20" s="29"/>
      <c r="B20" s="38" t="s">
        <v>79</v>
      </c>
      <c r="C20" s="117" t="s">
        <v>80</v>
      </c>
      <c r="D20" s="74">
        <v>1478551000</v>
      </c>
      <c r="E20" s="75">
        <v>312845750</v>
      </c>
      <c r="F20" s="77">
        <f t="shared" si="0"/>
        <v>1791396750</v>
      </c>
      <c r="G20" s="74">
        <v>1489844380</v>
      </c>
      <c r="H20" s="75">
        <v>302957045</v>
      </c>
      <c r="I20" s="77">
        <f t="shared" si="1"/>
        <v>1792801425</v>
      </c>
      <c r="J20" s="74">
        <v>323031288</v>
      </c>
      <c r="K20" s="75">
        <v>42259366</v>
      </c>
      <c r="L20" s="75">
        <f t="shared" si="2"/>
        <v>365290654</v>
      </c>
      <c r="M20" s="39">
        <f t="shared" si="3"/>
        <v>0.20391387558339602</v>
      </c>
      <c r="N20" s="102">
        <v>327666564</v>
      </c>
      <c r="O20" s="103">
        <v>46838942</v>
      </c>
      <c r="P20" s="104">
        <f t="shared" si="4"/>
        <v>374505506</v>
      </c>
      <c r="Q20" s="39">
        <f t="shared" si="5"/>
        <v>0.20905782373446866</v>
      </c>
      <c r="R20" s="102">
        <v>319189303</v>
      </c>
      <c r="S20" s="104">
        <v>24965818</v>
      </c>
      <c r="T20" s="104">
        <f t="shared" si="6"/>
        <v>344155121</v>
      </c>
      <c r="U20" s="39">
        <f t="shared" si="7"/>
        <v>0.1919649974620028</v>
      </c>
      <c r="V20" s="102">
        <v>390515320</v>
      </c>
      <c r="W20" s="104">
        <v>39877007</v>
      </c>
      <c r="X20" s="104">
        <f t="shared" si="8"/>
        <v>430392327</v>
      </c>
      <c r="Y20" s="39">
        <f t="shared" si="9"/>
        <v>0.24006692598428742</v>
      </c>
      <c r="Z20" s="74">
        <f t="shared" si="10"/>
        <v>1360402475</v>
      </c>
      <c r="AA20" s="75">
        <f t="shared" si="11"/>
        <v>153941133</v>
      </c>
      <c r="AB20" s="75">
        <f t="shared" si="12"/>
        <v>1514343608</v>
      </c>
      <c r="AC20" s="39">
        <f t="shared" si="13"/>
        <v>0.8446800559632531</v>
      </c>
      <c r="AD20" s="74">
        <v>285334065</v>
      </c>
      <c r="AE20" s="75">
        <v>83681074</v>
      </c>
      <c r="AF20" s="75">
        <f t="shared" si="14"/>
        <v>369015139</v>
      </c>
      <c r="AG20" s="39">
        <f t="shared" si="15"/>
        <v>0.9165425959272621</v>
      </c>
      <c r="AH20" s="39">
        <f t="shared" si="16"/>
        <v>0.16632701890314583</v>
      </c>
      <c r="AI20" s="12">
        <v>1235141000</v>
      </c>
      <c r="AJ20" s="12">
        <v>1208249563</v>
      </c>
      <c r="AK20" s="12">
        <v>1107412191</v>
      </c>
      <c r="AL20" s="12"/>
    </row>
    <row r="21" spans="1:38" s="13" customFormat="1" ht="12.75">
      <c r="A21" s="29"/>
      <c r="B21" s="38" t="s">
        <v>81</v>
      </c>
      <c r="C21" s="117" t="s">
        <v>82</v>
      </c>
      <c r="D21" s="74">
        <v>1475280000</v>
      </c>
      <c r="E21" s="75">
        <v>389198000</v>
      </c>
      <c r="F21" s="77">
        <f t="shared" si="0"/>
        <v>1864478000</v>
      </c>
      <c r="G21" s="74">
        <v>1475280000</v>
      </c>
      <c r="H21" s="75">
        <v>389198000</v>
      </c>
      <c r="I21" s="77">
        <f t="shared" si="1"/>
        <v>1864478000</v>
      </c>
      <c r="J21" s="74">
        <v>353832135</v>
      </c>
      <c r="K21" s="75">
        <v>38430922</v>
      </c>
      <c r="L21" s="75">
        <f t="shared" si="2"/>
        <v>392263057</v>
      </c>
      <c r="M21" s="39">
        <f t="shared" si="3"/>
        <v>0.21038760285720723</v>
      </c>
      <c r="N21" s="102">
        <v>336166917</v>
      </c>
      <c r="O21" s="103">
        <v>79264938</v>
      </c>
      <c r="P21" s="104">
        <f t="shared" si="4"/>
        <v>415431855</v>
      </c>
      <c r="Q21" s="39">
        <f t="shared" si="5"/>
        <v>0.2228140289131864</v>
      </c>
      <c r="R21" s="102">
        <v>303059750</v>
      </c>
      <c r="S21" s="104">
        <v>41824397</v>
      </c>
      <c r="T21" s="104">
        <f t="shared" si="6"/>
        <v>344884147</v>
      </c>
      <c r="U21" s="39">
        <f t="shared" si="7"/>
        <v>0.18497624911637467</v>
      </c>
      <c r="V21" s="102">
        <v>460087064</v>
      </c>
      <c r="W21" s="104">
        <v>196445066</v>
      </c>
      <c r="X21" s="104">
        <f t="shared" si="8"/>
        <v>656532130</v>
      </c>
      <c r="Y21" s="39">
        <f t="shared" si="9"/>
        <v>0.35212650940370444</v>
      </c>
      <c r="Z21" s="74">
        <f t="shared" si="10"/>
        <v>1453145866</v>
      </c>
      <c r="AA21" s="75">
        <f t="shared" si="11"/>
        <v>355965323</v>
      </c>
      <c r="AB21" s="75">
        <f t="shared" si="12"/>
        <v>1809111189</v>
      </c>
      <c r="AC21" s="39">
        <f t="shared" si="13"/>
        <v>0.9703043902904728</v>
      </c>
      <c r="AD21" s="74">
        <v>443346715</v>
      </c>
      <c r="AE21" s="75">
        <v>77232489</v>
      </c>
      <c r="AF21" s="75">
        <f t="shared" si="14"/>
        <v>520579204</v>
      </c>
      <c r="AG21" s="39">
        <f t="shared" si="15"/>
        <v>0.8056118932234897</v>
      </c>
      <c r="AH21" s="39">
        <f t="shared" si="16"/>
        <v>0.2611570438376558</v>
      </c>
      <c r="AI21" s="12">
        <v>2064005000</v>
      </c>
      <c r="AJ21" s="12">
        <v>1894087000</v>
      </c>
      <c r="AK21" s="12">
        <v>1525899014</v>
      </c>
      <c r="AL21" s="12"/>
    </row>
    <row r="22" spans="1:38" s="13" customFormat="1" ht="12.75">
      <c r="A22" s="29"/>
      <c r="B22" s="38" t="s">
        <v>83</v>
      </c>
      <c r="C22" s="117" t="s">
        <v>84</v>
      </c>
      <c r="D22" s="74">
        <v>2242662604</v>
      </c>
      <c r="E22" s="75">
        <v>496604923</v>
      </c>
      <c r="F22" s="77">
        <f t="shared" si="0"/>
        <v>2739267527</v>
      </c>
      <c r="G22" s="74">
        <v>2277491946</v>
      </c>
      <c r="H22" s="75">
        <v>528575710</v>
      </c>
      <c r="I22" s="77">
        <f t="shared" si="1"/>
        <v>2806067656</v>
      </c>
      <c r="J22" s="74">
        <v>472099112</v>
      </c>
      <c r="K22" s="75">
        <v>24592824</v>
      </c>
      <c r="L22" s="75">
        <f t="shared" si="2"/>
        <v>496691936</v>
      </c>
      <c r="M22" s="39">
        <f t="shared" si="3"/>
        <v>0.1813229015071663</v>
      </c>
      <c r="N22" s="102">
        <v>419014250</v>
      </c>
      <c r="O22" s="103">
        <v>61528439</v>
      </c>
      <c r="P22" s="104">
        <f t="shared" si="4"/>
        <v>480542689</v>
      </c>
      <c r="Q22" s="39">
        <f t="shared" si="5"/>
        <v>0.17542743973104458</v>
      </c>
      <c r="R22" s="102">
        <v>408052254</v>
      </c>
      <c r="S22" s="104">
        <v>47836669</v>
      </c>
      <c r="T22" s="104">
        <f t="shared" si="6"/>
        <v>455888923</v>
      </c>
      <c r="U22" s="39">
        <f t="shared" si="7"/>
        <v>0.1624654067143419</v>
      </c>
      <c r="V22" s="102">
        <v>379511592</v>
      </c>
      <c r="W22" s="104">
        <v>156679964</v>
      </c>
      <c r="X22" s="104">
        <f t="shared" si="8"/>
        <v>536191556</v>
      </c>
      <c r="Y22" s="39">
        <f t="shared" si="9"/>
        <v>0.1910829038114967</v>
      </c>
      <c r="Z22" s="74">
        <f t="shared" si="10"/>
        <v>1678677208</v>
      </c>
      <c r="AA22" s="75">
        <f t="shared" si="11"/>
        <v>290637896</v>
      </c>
      <c r="AB22" s="75">
        <f t="shared" si="12"/>
        <v>1969315104</v>
      </c>
      <c r="AC22" s="39">
        <f t="shared" si="13"/>
        <v>0.7018059952293609</v>
      </c>
      <c r="AD22" s="74">
        <v>586116929</v>
      </c>
      <c r="AE22" s="75">
        <v>69474438</v>
      </c>
      <c r="AF22" s="75">
        <f t="shared" si="14"/>
        <v>655591367</v>
      </c>
      <c r="AG22" s="39">
        <f t="shared" si="15"/>
        <v>0.9928881455224406</v>
      </c>
      <c r="AH22" s="39">
        <f t="shared" si="16"/>
        <v>-0.18212535583922662</v>
      </c>
      <c r="AI22" s="12">
        <v>2330919179</v>
      </c>
      <c r="AJ22" s="12">
        <v>2330919179</v>
      </c>
      <c r="AK22" s="12">
        <v>2314342021</v>
      </c>
      <c r="AL22" s="12"/>
    </row>
    <row r="23" spans="1:38" s="13" customFormat="1" ht="12.75">
      <c r="A23" s="29"/>
      <c r="B23" s="38" t="s">
        <v>85</v>
      </c>
      <c r="C23" s="117" t="s">
        <v>86</v>
      </c>
      <c r="D23" s="74">
        <v>1198854050</v>
      </c>
      <c r="E23" s="75">
        <v>246419000</v>
      </c>
      <c r="F23" s="77">
        <f t="shared" si="0"/>
        <v>1445273050</v>
      </c>
      <c r="G23" s="74">
        <v>1275282250</v>
      </c>
      <c r="H23" s="75">
        <v>177404696</v>
      </c>
      <c r="I23" s="77">
        <f t="shared" si="1"/>
        <v>1452686946</v>
      </c>
      <c r="J23" s="74">
        <v>314706245</v>
      </c>
      <c r="K23" s="75">
        <v>21587734</v>
      </c>
      <c r="L23" s="75">
        <f t="shared" si="2"/>
        <v>336293979</v>
      </c>
      <c r="M23" s="39">
        <f t="shared" si="3"/>
        <v>0.2326854285423782</v>
      </c>
      <c r="N23" s="102">
        <v>239524065</v>
      </c>
      <c r="O23" s="103">
        <v>28735083</v>
      </c>
      <c r="P23" s="104">
        <f t="shared" si="4"/>
        <v>268259148</v>
      </c>
      <c r="Q23" s="39">
        <f t="shared" si="5"/>
        <v>0.1856113957151557</v>
      </c>
      <c r="R23" s="102">
        <v>239552386</v>
      </c>
      <c r="S23" s="104">
        <v>29059913</v>
      </c>
      <c r="T23" s="104">
        <f t="shared" si="6"/>
        <v>268612299</v>
      </c>
      <c r="U23" s="39">
        <f t="shared" si="7"/>
        <v>0.18490721606580748</v>
      </c>
      <c r="V23" s="102">
        <v>280408903</v>
      </c>
      <c r="W23" s="104">
        <v>45954438</v>
      </c>
      <c r="X23" s="104">
        <f t="shared" si="8"/>
        <v>326363341</v>
      </c>
      <c r="Y23" s="39">
        <f t="shared" si="9"/>
        <v>0.22466185291927307</v>
      </c>
      <c r="Z23" s="74">
        <f t="shared" si="10"/>
        <v>1074191599</v>
      </c>
      <c r="AA23" s="75">
        <f t="shared" si="11"/>
        <v>125337168</v>
      </c>
      <c r="AB23" s="75">
        <f t="shared" si="12"/>
        <v>1199528767</v>
      </c>
      <c r="AC23" s="39">
        <f t="shared" si="13"/>
        <v>0.8257310842524773</v>
      </c>
      <c r="AD23" s="74">
        <v>201684627</v>
      </c>
      <c r="AE23" s="75">
        <v>36151101</v>
      </c>
      <c r="AF23" s="75">
        <f t="shared" si="14"/>
        <v>237835728</v>
      </c>
      <c r="AG23" s="39">
        <f t="shared" si="15"/>
        <v>0.8377707681025651</v>
      </c>
      <c r="AH23" s="39">
        <f t="shared" si="16"/>
        <v>0.3722216747855478</v>
      </c>
      <c r="AI23" s="12">
        <v>1323102601</v>
      </c>
      <c r="AJ23" s="12">
        <v>1157366985</v>
      </c>
      <c r="AK23" s="12">
        <v>969608228</v>
      </c>
      <c r="AL23" s="12"/>
    </row>
    <row r="24" spans="1:38" s="13" customFormat="1" ht="12.75">
      <c r="A24" s="29"/>
      <c r="B24" s="38" t="s">
        <v>87</v>
      </c>
      <c r="C24" s="117" t="s">
        <v>88</v>
      </c>
      <c r="D24" s="74">
        <v>842801221</v>
      </c>
      <c r="E24" s="75">
        <v>199066040</v>
      </c>
      <c r="F24" s="77">
        <f t="shared" si="0"/>
        <v>1041867261</v>
      </c>
      <c r="G24" s="74">
        <v>839479775</v>
      </c>
      <c r="H24" s="75">
        <v>210103557</v>
      </c>
      <c r="I24" s="77">
        <f t="shared" si="1"/>
        <v>1049583332</v>
      </c>
      <c r="J24" s="74">
        <v>152516062</v>
      </c>
      <c r="K24" s="75">
        <v>9038019</v>
      </c>
      <c r="L24" s="75">
        <f t="shared" si="2"/>
        <v>161554081</v>
      </c>
      <c r="M24" s="39">
        <f t="shared" si="3"/>
        <v>0.15506205737277698</v>
      </c>
      <c r="N24" s="102">
        <v>162203973</v>
      </c>
      <c r="O24" s="103">
        <v>31570311</v>
      </c>
      <c r="P24" s="104">
        <f t="shared" si="4"/>
        <v>193774284</v>
      </c>
      <c r="Q24" s="39">
        <f t="shared" si="5"/>
        <v>0.18598749692356442</v>
      </c>
      <c r="R24" s="102">
        <v>143824032</v>
      </c>
      <c r="S24" s="104">
        <v>26419276</v>
      </c>
      <c r="T24" s="104">
        <f t="shared" si="6"/>
        <v>170243308</v>
      </c>
      <c r="U24" s="39">
        <f t="shared" si="7"/>
        <v>0.16220084943193439</v>
      </c>
      <c r="V24" s="102">
        <v>205780729</v>
      </c>
      <c r="W24" s="104">
        <v>97837327</v>
      </c>
      <c r="X24" s="104">
        <f t="shared" si="8"/>
        <v>303618056</v>
      </c>
      <c r="Y24" s="39">
        <f t="shared" si="9"/>
        <v>0.2892748453059466</v>
      </c>
      <c r="Z24" s="74">
        <f t="shared" si="10"/>
        <v>664324796</v>
      </c>
      <c r="AA24" s="75">
        <f t="shared" si="11"/>
        <v>164864933</v>
      </c>
      <c r="AB24" s="75">
        <f t="shared" si="12"/>
        <v>829189729</v>
      </c>
      <c r="AC24" s="39">
        <f t="shared" si="13"/>
        <v>0.790018004020666</v>
      </c>
      <c r="AD24" s="74">
        <v>303955831</v>
      </c>
      <c r="AE24" s="75">
        <v>67992239</v>
      </c>
      <c r="AF24" s="75">
        <f t="shared" si="14"/>
        <v>371948070</v>
      </c>
      <c r="AG24" s="39">
        <f t="shared" si="15"/>
        <v>0.9247649016625961</v>
      </c>
      <c r="AH24" s="39">
        <f t="shared" si="16"/>
        <v>-0.18370847844431615</v>
      </c>
      <c r="AI24" s="12">
        <v>904263100</v>
      </c>
      <c r="AJ24" s="12">
        <v>892196016</v>
      </c>
      <c r="AK24" s="12">
        <v>825071561</v>
      </c>
      <c r="AL24" s="12"/>
    </row>
    <row r="25" spans="1:38" s="13" customFormat="1" ht="12.75">
      <c r="A25" s="29"/>
      <c r="B25" s="38" t="s">
        <v>89</v>
      </c>
      <c r="C25" s="117" t="s">
        <v>90</v>
      </c>
      <c r="D25" s="74">
        <v>917618787</v>
      </c>
      <c r="E25" s="75">
        <v>208479650</v>
      </c>
      <c r="F25" s="77">
        <f t="shared" si="0"/>
        <v>1126098437</v>
      </c>
      <c r="G25" s="74">
        <v>924834071</v>
      </c>
      <c r="H25" s="75">
        <v>364066880</v>
      </c>
      <c r="I25" s="77">
        <f t="shared" si="1"/>
        <v>1288900951</v>
      </c>
      <c r="J25" s="74">
        <v>233779464</v>
      </c>
      <c r="K25" s="75">
        <v>33418775</v>
      </c>
      <c r="L25" s="75">
        <f t="shared" si="2"/>
        <v>267198239</v>
      </c>
      <c r="M25" s="39">
        <f t="shared" si="3"/>
        <v>0.23727787040699</v>
      </c>
      <c r="N25" s="102">
        <v>197881808</v>
      </c>
      <c r="O25" s="103">
        <v>50766788</v>
      </c>
      <c r="P25" s="104">
        <f t="shared" si="4"/>
        <v>248648596</v>
      </c>
      <c r="Q25" s="39">
        <f t="shared" si="5"/>
        <v>0.2208053823983773</v>
      </c>
      <c r="R25" s="102">
        <v>214217289</v>
      </c>
      <c r="S25" s="104">
        <v>31769419</v>
      </c>
      <c r="T25" s="104">
        <f t="shared" si="6"/>
        <v>245986708</v>
      </c>
      <c r="U25" s="39">
        <f t="shared" si="7"/>
        <v>0.19084997013087004</v>
      </c>
      <c r="V25" s="102">
        <v>248861193</v>
      </c>
      <c r="W25" s="104">
        <v>77815903</v>
      </c>
      <c r="X25" s="104">
        <f t="shared" si="8"/>
        <v>326677096</v>
      </c>
      <c r="Y25" s="39">
        <f t="shared" si="9"/>
        <v>0.253453995628249</v>
      </c>
      <c r="Z25" s="74">
        <f t="shared" si="10"/>
        <v>894739754</v>
      </c>
      <c r="AA25" s="75">
        <f t="shared" si="11"/>
        <v>193770885</v>
      </c>
      <c r="AB25" s="75">
        <f t="shared" si="12"/>
        <v>1088510639</v>
      </c>
      <c r="AC25" s="39">
        <f t="shared" si="13"/>
        <v>0.8445262129378319</v>
      </c>
      <c r="AD25" s="74">
        <v>186382276</v>
      </c>
      <c r="AE25" s="75">
        <v>59329935</v>
      </c>
      <c r="AF25" s="75">
        <f t="shared" si="14"/>
        <v>245712211</v>
      </c>
      <c r="AG25" s="39">
        <f t="shared" si="15"/>
        <v>0.7915198599976102</v>
      </c>
      <c r="AH25" s="39">
        <f t="shared" si="16"/>
        <v>0.3295110351678858</v>
      </c>
      <c r="AI25" s="12">
        <v>1110134500</v>
      </c>
      <c r="AJ25" s="12">
        <v>1273158839</v>
      </c>
      <c r="AK25" s="12">
        <v>1007730506</v>
      </c>
      <c r="AL25" s="12"/>
    </row>
    <row r="26" spans="1:38" s="13" customFormat="1" ht="12.75">
      <c r="A26" s="29"/>
      <c r="B26" s="38" t="s">
        <v>91</v>
      </c>
      <c r="C26" s="117" t="s">
        <v>92</v>
      </c>
      <c r="D26" s="74">
        <v>788795514</v>
      </c>
      <c r="E26" s="75">
        <v>118956201</v>
      </c>
      <c r="F26" s="77">
        <f t="shared" si="0"/>
        <v>907751715</v>
      </c>
      <c r="G26" s="74">
        <v>788995015</v>
      </c>
      <c r="H26" s="75">
        <v>118956201</v>
      </c>
      <c r="I26" s="77">
        <f t="shared" si="1"/>
        <v>907951216</v>
      </c>
      <c r="J26" s="74">
        <v>197410160</v>
      </c>
      <c r="K26" s="75">
        <v>21931403</v>
      </c>
      <c r="L26" s="75">
        <f t="shared" si="2"/>
        <v>219341563</v>
      </c>
      <c r="M26" s="39">
        <f t="shared" si="3"/>
        <v>0.24163167017536288</v>
      </c>
      <c r="N26" s="102">
        <v>165429388</v>
      </c>
      <c r="O26" s="103">
        <v>39221383</v>
      </c>
      <c r="P26" s="104">
        <f t="shared" si="4"/>
        <v>204650771</v>
      </c>
      <c r="Q26" s="39">
        <f t="shared" si="5"/>
        <v>0.22544795853125985</v>
      </c>
      <c r="R26" s="102">
        <v>177331668</v>
      </c>
      <c r="S26" s="104">
        <v>14487459</v>
      </c>
      <c r="T26" s="104">
        <f t="shared" si="6"/>
        <v>191819127</v>
      </c>
      <c r="U26" s="39">
        <f t="shared" si="7"/>
        <v>0.2112658958099793</v>
      </c>
      <c r="V26" s="102">
        <v>212170299</v>
      </c>
      <c r="W26" s="104">
        <v>20928327</v>
      </c>
      <c r="X26" s="104">
        <f t="shared" si="8"/>
        <v>233098626</v>
      </c>
      <c r="Y26" s="39">
        <f t="shared" si="9"/>
        <v>0.25673034177642423</v>
      </c>
      <c r="Z26" s="74">
        <f t="shared" si="10"/>
        <v>752341515</v>
      </c>
      <c r="AA26" s="75">
        <f t="shared" si="11"/>
        <v>96568572</v>
      </c>
      <c r="AB26" s="75">
        <f t="shared" si="12"/>
        <v>848910087</v>
      </c>
      <c r="AC26" s="39">
        <f t="shared" si="13"/>
        <v>0.9349732364915958</v>
      </c>
      <c r="AD26" s="74">
        <v>204796031</v>
      </c>
      <c r="AE26" s="75">
        <v>25136008</v>
      </c>
      <c r="AF26" s="75">
        <f t="shared" si="14"/>
        <v>229932039</v>
      </c>
      <c r="AG26" s="39">
        <f t="shared" si="15"/>
        <v>0.9383335330644671</v>
      </c>
      <c r="AH26" s="39">
        <f t="shared" si="16"/>
        <v>0.013771838904103273</v>
      </c>
      <c r="AI26" s="12">
        <v>767034480</v>
      </c>
      <c r="AJ26" s="12">
        <v>781750932</v>
      </c>
      <c r="AK26" s="12">
        <v>733543114</v>
      </c>
      <c r="AL26" s="12"/>
    </row>
    <row r="27" spans="1:38" s="13" customFormat="1" ht="12.75">
      <c r="A27" s="29"/>
      <c r="B27" s="40" t="s">
        <v>93</v>
      </c>
      <c r="C27" s="117" t="s">
        <v>94</v>
      </c>
      <c r="D27" s="74">
        <v>2046273803</v>
      </c>
      <c r="E27" s="75">
        <v>220734200</v>
      </c>
      <c r="F27" s="77">
        <f t="shared" si="0"/>
        <v>2267008003</v>
      </c>
      <c r="G27" s="74">
        <v>1920719502</v>
      </c>
      <c r="H27" s="75">
        <v>166770900</v>
      </c>
      <c r="I27" s="77">
        <f t="shared" si="1"/>
        <v>2087490402</v>
      </c>
      <c r="J27" s="74">
        <v>472624717</v>
      </c>
      <c r="K27" s="75">
        <v>3833687</v>
      </c>
      <c r="L27" s="75">
        <f t="shared" si="2"/>
        <v>476458404</v>
      </c>
      <c r="M27" s="39">
        <f t="shared" si="3"/>
        <v>0.21017058756276477</v>
      </c>
      <c r="N27" s="102">
        <v>478435721</v>
      </c>
      <c r="O27" s="103">
        <v>17515871</v>
      </c>
      <c r="P27" s="104">
        <f t="shared" si="4"/>
        <v>495951592</v>
      </c>
      <c r="Q27" s="39">
        <f t="shared" si="5"/>
        <v>0.21876922857956052</v>
      </c>
      <c r="R27" s="102">
        <v>489123384</v>
      </c>
      <c r="S27" s="104">
        <v>28691988</v>
      </c>
      <c r="T27" s="104">
        <f t="shared" si="6"/>
        <v>517815372</v>
      </c>
      <c r="U27" s="39">
        <f t="shared" si="7"/>
        <v>0.24805640854869904</v>
      </c>
      <c r="V27" s="102">
        <v>517955624</v>
      </c>
      <c r="W27" s="104">
        <v>24161610</v>
      </c>
      <c r="X27" s="104">
        <f t="shared" si="8"/>
        <v>542117234</v>
      </c>
      <c r="Y27" s="39">
        <f t="shared" si="9"/>
        <v>0.2596980726141801</v>
      </c>
      <c r="Z27" s="74">
        <f t="shared" si="10"/>
        <v>1958139446</v>
      </c>
      <c r="AA27" s="75">
        <f t="shared" si="11"/>
        <v>74203156</v>
      </c>
      <c r="AB27" s="75">
        <f t="shared" si="12"/>
        <v>2032342602</v>
      </c>
      <c r="AC27" s="39">
        <f t="shared" si="13"/>
        <v>0.9735817707486638</v>
      </c>
      <c r="AD27" s="74">
        <v>426819271</v>
      </c>
      <c r="AE27" s="75">
        <v>43820923</v>
      </c>
      <c r="AF27" s="75">
        <f t="shared" si="14"/>
        <v>470640194</v>
      </c>
      <c r="AG27" s="39">
        <f t="shared" si="15"/>
        <v>0.9317909707594892</v>
      </c>
      <c r="AH27" s="39">
        <f t="shared" si="16"/>
        <v>0.1518719414772296</v>
      </c>
      <c r="AI27" s="12">
        <v>1849316300</v>
      </c>
      <c r="AJ27" s="12">
        <v>1888615502</v>
      </c>
      <c r="AK27" s="12">
        <v>1759794872</v>
      </c>
      <c r="AL27" s="12"/>
    </row>
    <row r="28" spans="1:38" s="13" customFormat="1" ht="12.75">
      <c r="A28" s="41"/>
      <c r="B28" s="42" t="s">
        <v>655</v>
      </c>
      <c r="C28" s="118"/>
      <c r="D28" s="78">
        <f>SUM(D9:D27)</f>
        <v>28335805070</v>
      </c>
      <c r="E28" s="79">
        <f>SUM(E9:E27)</f>
        <v>4994457892</v>
      </c>
      <c r="F28" s="80">
        <f t="shared" si="0"/>
        <v>33330262962</v>
      </c>
      <c r="G28" s="78">
        <f>SUM(G9:G27)</f>
        <v>28934009458</v>
      </c>
      <c r="H28" s="79">
        <f>SUM(H9:H27)</f>
        <v>5260408050</v>
      </c>
      <c r="I28" s="80">
        <f t="shared" si="1"/>
        <v>34194417508</v>
      </c>
      <c r="J28" s="78">
        <f>SUM(J9:J27)</f>
        <v>6234625493</v>
      </c>
      <c r="K28" s="79">
        <f>SUM(K9:K27)</f>
        <v>471137986</v>
      </c>
      <c r="L28" s="79">
        <f t="shared" si="2"/>
        <v>6705763479</v>
      </c>
      <c r="M28" s="43">
        <f t="shared" si="3"/>
        <v>0.20119143634255976</v>
      </c>
      <c r="N28" s="105">
        <f>SUM(N9:N27)</f>
        <v>6335247147</v>
      </c>
      <c r="O28" s="106">
        <f>SUM(O9:O27)</f>
        <v>768685443</v>
      </c>
      <c r="P28" s="107">
        <f t="shared" si="4"/>
        <v>7103932590</v>
      </c>
      <c r="Q28" s="43">
        <f t="shared" si="5"/>
        <v>0.21313761004823842</v>
      </c>
      <c r="R28" s="105">
        <f>SUM(R9:R27)</f>
        <v>6376711249</v>
      </c>
      <c r="S28" s="107">
        <f>SUM(S9:S27)</f>
        <v>610621083</v>
      </c>
      <c r="T28" s="107">
        <f t="shared" si="6"/>
        <v>6987332332</v>
      </c>
      <c r="U28" s="43">
        <f t="shared" si="7"/>
        <v>0.20434131771261405</v>
      </c>
      <c r="V28" s="105">
        <f>SUM(V9:V27)</f>
        <v>6603988670</v>
      </c>
      <c r="W28" s="107">
        <f>SUM(W9:W27)</f>
        <v>1369622467</v>
      </c>
      <c r="X28" s="107">
        <f t="shared" si="8"/>
        <v>7973611137</v>
      </c>
      <c r="Y28" s="43">
        <f t="shared" si="9"/>
        <v>0.23318458737115563</v>
      </c>
      <c r="Z28" s="78">
        <f t="shared" si="10"/>
        <v>25550572559</v>
      </c>
      <c r="AA28" s="79">
        <f t="shared" si="11"/>
        <v>3220066979</v>
      </c>
      <c r="AB28" s="79">
        <f t="shared" si="12"/>
        <v>28770639538</v>
      </c>
      <c r="AC28" s="43">
        <f t="shared" si="13"/>
        <v>0.8413841098848643</v>
      </c>
      <c r="AD28" s="78">
        <f>SUM(AD9:AD27)</f>
        <v>6583209551</v>
      </c>
      <c r="AE28" s="79">
        <f>SUM(AE9:AE27)</f>
        <v>1090230207</v>
      </c>
      <c r="AF28" s="79">
        <f t="shared" si="14"/>
        <v>7673439758</v>
      </c>
      <c r="AG28" s="43">
        <f t="shared" si="15"/>
        <v>0.8449694366069943</v>
      </c>
      <c r="AH28" s="43">
        <f t="shared" si="16"/>
        <v>0.03911822969445411</v>
      </c>
      <c r="AI28" s="12">
        <f>SUM(AI9:AI27)</f>
        <v>30520052053</v>
      </c>
      <c r="AJ28" s="12">
        <f>SUM(AJ9:AJ27)</f>
        <v>30630154997</v>
      </c>
      <c r="AK28" s="12">
        <f>SUM(AK9:AK27)</f>
        <v>25881544811</v>
      </c>
      <c r="AL28" s="12"/>
    </row>
    <row r="29" spans="1:38" s="13" customFormat="1" ht="12.75" customHeight="1">
      <c r="A29" s="44"/>
      <c r="B29" s="45"/>
      <c r="C29" s="63"/>
      <c r="D29" s="81"/>
      <c r="E29" s="82"/>
      <c r="F29" s="83"/>
      <c r="G29" s="81"/>
      <c r="H29" s="82"/>
      <c r="I29" s="83"/>
      <c r="J29" s="84"/>
      <c r="K29" s="82"/>
      <c r="L29" s="83"/>
      <c r="M29" s="46"/>
      <c r="N29" s="84"/>
      <c r="O29" s="83"/>
      <c r="P29" s="82"/>
      <c r="Q29" s="46"/>
      <c r="R29" s="84"/>
      <c r="S29" s="82"/>
      <c r="T29" s="82"/>
      <c r="U29" s="46"/>
      <c r="V29" s="84"/>
      <c r="W29" s="82"/>
      <c r="X29" s="82"/>
      <c r="Y29" s="46"/>
      <c r="Z29" s="84"/>
      <c r="AA29" s="82"/>
      <c r="AB29" s="83"/>
      <c r="AC29" s="46"/>
      <c r="AD29" s="84"/>
      <c r="AE29" s="82"/>
      <c r="AF29" s="82"/>
      <c r="AG29" s="46"/>
      <c r="AH29" s="46"/>
      <c r="AI29" s="12"/>
      <c r="AJ29" s="12"/>
      <c r="AK29" s="12"/>
      <c r="AL29" s="12"/>
    </row>
    <row r="30" spans="1:38" s="13" customFormat="1" ht="12.75">
      <c r="A30" s="12"/>
      <c r="B30" s="54" t="s">
        <v>657</v>
      </c>
      <c r="C30" s="119"/>
      <c r="D30" s="85"/>
      <c r="E30" s="85"/>
      <c r="F30" s="85"/>
      <c r="G30" s="85"/>
      <c r="H30" s="85"/>
      <c r="I30" s="85"/>
      <c r="J30" s="85"/>
      <c r="K30" s="85"/>
      <c r="L30" s="85"/>
      <c r="M30" s="12"/>
      <c r="N30" s="85"/>
      <c r="O30" s="85"/>
      <c r="P30" s="85"/>
      <c r="Q30" s="12"/>
      <c r="R30" s="85"/>
      <c r="S30" s="85"/>
      <c r="T30" s="85"/>
      <c r="U30" s="12"/>
      <c r="V30" s="85"/>
      <c r="W30" s="85"/>
      <c r="X30" s="85"/>
      <c r="Y30" s="12"/>
      <c r="Z30" s="85"/>
      <c r="AA30" s="85"/>
      <c r="AB30" s="85"/>
      <c r="AC30" s="12"/>
      <c r="AD30" s="85"/>
      <c r="AE30" s="85"/>
      <c r="AF30" s="85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115"/>
      <c r="D31" s="86"/>
      <c r="E31" s="86"/>
      <c r="F31" s="86"/>
      <c r="G31" s="86"/>
      <c r="H31" s="86"/>
      <c r="I31" s="86"/>
      <c r="J31" s="86"/>
      <c r="K31" s="86"/>
      <c r="L31" s="86"/>
      <c r="M31" s="2"/>
      <c r="N31" s="86"/>
      <c r="O31" s="86"/>
      <c r="P31" s="86"/>
      <c r="Q31" s="2"/>
      <c r="R31" s="86"/>
      <c r="S31" s="86"/>
      <c r="T31" s="86"/>
      <c r="U31" s="2"/>
      <c r="V31" s="86"/>
      <c r="W31" s="86"/>
      <c r="X31" s="86"/>
      <c r="Y31" s="2"/>
      <c r="Z31" s="86"/>
      <c r="AA31" s="86"/>
      <c r="AB31" s="86"/>
      <c r="AC31" s="2"/>
      <c r="AD31" s="86"/>
      <c r="AE31" s="86"/>
      <c r="AF31" s="86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15"/>
      <c r="D32" s="86"/>
      <c r="E32" s="86"/>
      <c r="F32" s="86"/>
      <c r="G32" s="86"/>
      <c r="H32" s="86"/>
      <c r="I32" s="86"/>
      <c r="J32" s="86"/>
      <c r="K32" s="86"/>
      <c r="L32" s="86"/>
      <c r="M32" s="2"/>
      <c r="N32" s="86"/>
      <c r="O32" s="86"/>
      <c r="P32" s="86"/>
      <c r="Q32" s="2"/>
      <c r="R32" s="86"/>
      <c r="S32" s="86"/>
      <c r="T32" s="86"/>
      <c r="U32" s="2"/>
      <c r="V32" s="86"/>
      <c r="W32" s="86"/>
      <c r="X32" s="86"/>
      <c r="Y32" s="2"/>
      <c r="Z32" s="86"/>
      <c r="AA32" s="86"/>
      <c r="AB32" s="86"/>
      <c r="AC32" s="2"/>
      <c r="AD32" s="86"/>
      <c r="AE32" s="86"/>
      <c r="AF32" s="86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15"/>
      <c r="D33" s="86"/>
      <c r="E33" s="86"/>
      <c r="F33" s="86"/>
      <c r="G33" s="86"/>
      <c r="H33" s="86"/>
      <c r="I33" s="86"/>
      <c r="J33" s="86"/>
      <c r="K33" s="86"/>
      <c r="L33" s="86"/>
      <c r="M33" s="2"/>
      <c r="N33" s="86"/>
      <c r="O33" s="86"/>
      <c r="P33" s="86"/>
      <c r="Q33" s="2"/>
      <c r="R33" s="86"/>
      <c r="S33" s="86"/>
      <c r="T33" s="86"/>
      <c r="U33" s="2"/>
      <c r="V33" s="86"/>
      <c r="W33" s="86"/>
      <c r="X33" s="86"/>
      <c r="Y33" s="2"/>
      <c r="Z33" s="86"/>
      <c r="AA33" s="86"/>
      <c r="AB33" s="86"/>
      <c r="AC33" s="2"/>
      <c r="AD33" s="86"/>
      <c r="AE33" s="86"/>
      <c r="AF33" s="86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15"/>
      <c r="D34" s="86"/>
      <c r="E34" s="86"/>
      <c r="F34" s="86"/>
      <c r="G34" s="86"/>
      <c r="H34" s="86"/>
      <c r="I34" s="86"/>
      <c r="J34" s="86"/>
      <c r="K34" s="86"/>
      <c r="L34" s="86"/>
      <c r="M34" s="2"/>
      <c r="N34" s="86"/>
      <c r="O34" s="86"/>
      <c r="P34" s="86"/>
      <c r="Q34" s="2"/>
      <c r="R34" s="86"/>
      <c r="S34" s="86"/>
      <c r="T34" s="86"/>
      <c r="U34" s="2"/>
      <c r="V34" s="86"/>
      <c r="W34" s="86"/>
      <c r="X34" s="86"/>
      <c r="Y34" s="2"/>
      <c r="Z34" s="86"/>
      <c r="AA34" s="86"/>
      <c r="AB34" s="86"/>
      <c r="AC34" s="2"/>
      <c r="AD34" s="86"/>
      <c r="AE34" s="86"/>
      <c r="AF34" s="86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15"/>
      <c r="D35" s="86"/>
      <c r="E35" s="86"/>
      <c r="F35" s="86"/>
      <c r="G35" s="86"/>
      <c r="H35" s="86"/>
      <c r="I35" s="86"/>
      <c r="J35" s="86"/>
      <c r="K35" s="86"/>
      <c r="L35" s="86"/>
      <c r="M35" s="2"/>
      <c r="N35" s="86"/>
      <c r="O35" s="86"/>
      <c r="P35" s="86"/>
      <c r="Q35" s="2"/>
      <c r="R35" s="86"/>
      <c r="S35" s="86"/>
      <c r="T35" s="86"/>
      <c r="U35" s="2"/>
      <c r="V35" s="86"/>
      <c r="W35" s="86"/>
      <c r="X35" s="86"/>
      <c r="Y35" s="2"/>
      <c r="Z35" s="86"/>
      <c r="AA35" s="86"/>
      <c r="AB35" s="86"/>
      <c r="AC35" s="2"/>
      <c r="AD35" s="86"/>
      <c r="AE35" s="86"/>
      <c r="AF35" s="86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15"/>
      <c r="D36" s="86"/>
      <c r="E36" s="86"/>
      <c r="F36" s="86"/>
      <c r="G36" s="86"/>
      <c r="H36" s="86"/>
      <c r="I36" s="86"/>
      <c r="J36" s="86"/>
      <c r="K36" s="86"/>
      <c r="L36" s="86"/>
      <c r="M36" s="2"/>
      <c r="N36" s="86"/>
      <c r="O36" s="86"/>
      <c r="P36" s="86"/>
      <c r="Q36" s="2"/>
      <c r="R36" s="86"/>
      <c r="S36" s="86"/>
      <c r="T36" s="86"/>
      <c r="U36" s="2"/>
      <c r="V36" s="86"/>
      <c r="W36" s="86"/>
      <c r="X36" s="86"/>
      <c r="Y36" s="2"/>
      <c r="Z36" s="86"/>
      <c r="AA36" s="86"/>
      <c r="AB36" s="86"/>
      <c r="AC36" s="2"/>
      <c r="AD36" s="86"/>
      <c r="AE36" s="86"/>
      <c r="AF36" s="86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15"/>
      <c r="D37" s="86"/>
      <c r="E37" s="86"/>
      <c r="F37" s="86"/>
      <c r="G37" s="86"/>
      <c r="H37" s="86"/>
      <c r="I37" s="86"/>
      <c r="J37" s="86"/>
      <c r="K37" s="86"/>
      <c r="L37" s="86"/>
      <c r="M37" s="2"/>
      <c r="N37" s="86"/>
      <c r="O37" s="86"/>
      <c r="P37" s="86"/>
      <c r="Q37" s="2"/>
      <c r="R37" s="86"/>
      <c r="S37" s="86"/>
      <c r="T37" s="86"/>
      <c r="U37" s="2"/>
      <c r="V37" s="86"/>
      <c r="W37" s="86"/>
      <c r="X37" s="86"/>
      <c r="Y37" s="2"/>
      <c r="Z37" s="86"/>
      <c r="AA37" s="86"/>
      <c r="AB37" s="86"/>
      <c r="AC37" s="2"/>
      <c r="AD37" s="86"/>
      <c r="AE37" s="86"/>
      <c r="AF37" s="86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15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86"/>
      <c r="O38" s="86"/>
      <c r="P38" s="86"/>
      <c r="Q38" s="2"/>
      <c r="R38" s="86"/>
      <c r="S38" s="86"/>
      <c r="T38" s="86"/>
      <c r="U38" s="2"/>
      <c r="V38" s="86"/>
      <c r="W38" s="86"/>
      <c r="X38" s="86"/>
      <c r="Y38" s="2"/>
      <c r="Z38" s="86"/>
      <c r="AA38" s="86"/>
      <c r="AB38" s="86"/>
      <c r="AC38" s="2"/>
      <c r="AD38" s="86"/>
      <c r="AE38" s="86"/>
      <c r="AF38" s="86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15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15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15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15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15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15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15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15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15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15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15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15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15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15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15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15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15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15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15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15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15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15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15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15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15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15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15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15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15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15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15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15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15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15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15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15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15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15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15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15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15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15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15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1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1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1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1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1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1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1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1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1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1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8.851562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74.2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6" t="s">
        <v>21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57" t="s">
        <v>40</v>
      </c>
      <c r="C9" s="117" t="s">
        <v>41</v>
      </c>
      <c r="D9" s="74">
        <v>3616249546</v>
      </c>
      <c r="E9" s="75">
        <v>764669130</v>
      </c>
      <c r="F9" s="76">
        <f>$D9+$E9</f>
        <v>4380918676</v>
      </c>
      <c r="G9" s="74">
        <v>3723815611</v>
      </c>
      <c r="H9" s="75">
        <v>725646383</v>
      </c>
      <c r="I9" s="77">
        <f>$G9+$H9</f>
        <v>4449461994</v>
      </c>
      <c r="J9" s="74">
        <v>829532334</v>
      </c>
      <c r="K9" s="75">
        <v>36993198</v>
      </c>
      <c r="L9" s="75">
        <f>$J9+$K9</f>
        <v>866525532</v>
      </c>
      <c r="M9" s="39">
        <f>IF($F9=0,0,$L9/$F9)</f>
        <v>0.19779539317793993</v>
      </c>
      <c r="N9" s="102">
        <v>718514148</v>
      </c>
      <c r="O9" s="103">
        <v>49447046</v>
      </c>
      <c r="P9" s="104">
        <f>$N9+$O9</f>
        <v>767961194</v>
      </c>
      <c r="Q9" s="39">
        <f>IF($F9=0,0,$P9/$F9)</f>
        <v>0.17529683858482106</v>
      </c>
      <c r="R9" s="102">
        <v>741588099</v>
      </c>
      <c r="S9" s="104">
        <v>50368886</v>
      </c>
      <c r="T9" s="104">
        <f>$R9+$S9</f>
        <v>791956985</v>
      </c>
      <c r="U9" s="39">
        <f>IF($I9=0,0,$T9/$I9)</f>
        <v>0.17798938075388357</v>
      </c>
      <c r="V9" s="102">
        <v>802783973</v>
      </c>
      <c r="W9" s="104">
        <v>101125824</v>
      </c>
      <c r="X9" s="104">
        <f>$V9+$W9</f>
        <v>903909797</v>
      </c>
      <c r="Y9" s="39">
        <f>IF($I9=0,0,$X9/$I9)</f>
        <v>0.20315035800258596</v>
      </c>
      <c r="Z9" s="74">
        <f>$J9+$N9+$R9+$V9</f>
        <v>3092418554</v>
      </c>
      <c r="AA9" s="75">
        <f>$K9+$O9+$S9+$W9</f>
        <v>237934954</v>
      </c>
      <c r="AB9" s="75">
        <f>$Z9+$AA9</f>
        <v>3330353508</v>
      </c>
      <c r="AC9" s="39">
        <f>IF($I9=0,0,$AB9/$I9)</f>
        <v>0.7484845386904995</v>
      </c>
      <c r="AD9" s="74">
        <v>847311066</v>
      </c>
      <c r="AE9" s="75">
        <v>169361854</v>
      </c>
      <c r="AF9" s="75">
        <f>$AD9+$AE9</f>
        <v>1016672920</v>
      </c>
      <c r="AG9" s="39">
        <f>IF($AJ9=0,0,$AK9/$AJ9)</f>
        <v>0.8426365874547637</v>
      </c>
      <c r="AH9" s="39">
        <f>IF($AF9=0,0,(($X9/$AF9)-1))</f>
        <v>-0.11091386500193201</v>
      </c>
      <c r="AI9" s="12">
        <v>4380090984</v>
      </c>
      <c r="AJ9" s="12">
        <v>4009244670</v>
      </c>
      <c r="AK9" s="12">
        <v>3378336247</v>
      </c>
      <c r="AL9" s="12"/>
    </row>
    <row r="10" spans="1:38" s="13" customFormat="1" ht="12.75">
      <c r="A10" s="29" t="s">
        <v>95</v>
      </c>
      <c r="B10" s="57" t="s">
        <v>52</v>
      </c>
      <c r="C10" s="117" t="s">
        <v>53</v>
      </c>
      <c r="D10" s="74">
        <v>6621118860</v>
      </c>
      <c r="E10" s="75">
        <v>1406732000</v>
      </c>
      <c r="F10" s="76">
        <f aca="true" t="shared" si="0" ref="F10:F41">$D10+$E10</f>
        <v>8027850860</v>
      </c>
      <c r="G10" s="74">
        <v>6621118860</v>
      </c>
      <c r="H10" s="75">
        <v>1234601637</v>
      </c>
      <c r="I10" s="77">
        <f aca="true" t="shared" si="1" ref="I10:I41">$G10+$H10</f>
        <v>7855720497</v>
      </c>
      <c r="J10" s="74">
        <v>1442028893</v>
      </c>
      <c r="K10" s="75">
        <v>126365991</v>
      </c>
      <c r="L10" s="75">
        <f aca="true" t="shared" si="2" ref="L10:L41">$J10+$K10</f>
        <v>1568394884</v>
      </c>
      <c r="M10" s="39">
        <f aca="true" t="shared" si="3" ref="M10:M41">IF($F10=0,0,$L10/$F10)</f>
        <v>0.19536921043398656</v>
      </c>
      <c r="N10" s="102">
        <v>1433979021</v>
      </c>
      <c r="O10" s="103">
        <v>255808715</v>
      </c>
      <c r="P10" s="104">
        <f aca="true" t="shared" si="4" ref="P10:P41">$N10+$O10</f>
        <v>1689787736</v>
      </c>
      <c r="Q10" s="39">
        <f aca="true" t="shared" si="5" ref="Q10:Q41">IF($F10=0,0,$P10/$F10)</f>
        <v>0.21049067371438437</v>
      </c>
      <c r="R10" s="102">
        <v>1526246407</v>
      </c>
      <c r="S10" s="104">
        <v>226122941</v>
      </c>
      <c r="T10" s="104">
        <f aca="true" t="shared" si="6" ref="T10:T41">$R10+$S10</f>
        <v>1752369348</v>
      </c>
      <c r="U10" s="39">
        <f aca="true" t="shared" si="7" ref="U10:U41">IF($I10=0,0,$T10/$I10)</f>
        <v>0.2230692078045811</v>
      </c>
      <c r="V10" s="102">
        <v>2059857519</v>
      </c>
      <c r="W10" s="104">
        <v>577553482</v>
      </c>
      <c r="X10" s="104">
        <f aca="true" t="shared" si="8" ref="X10:X41">$V10+$W10</f>
        <v>2637411001</v>
      </c>
      <c r="Y10" s="39">
        <f aca="true" t="shared" si="9" ref="Y10:Y41">IF($I10=0,0,$X10/$I10)</f>
        <v>0.33573126768030936</v>
      </c>
      <c r="Z10" s="74">
        <f aca="true" t="shared" si="10" ref="Z10:Z41">$J10+$N10+$R10+$V10</f>
        <v>6462111840</v>
      </c>
      <c r="AA10" s="75">
        <f aca="true" t="shared" si="11" ref="AA10:AA41">$K10+$O10+$S10+$W10</f>
        <v>1185851129</v>
      </c>
      <c r="AB10" s="75">
        <f aca="true" t="shared" si="12" ref="AB10:AB41">$Z10+$AA10</f>
        <v>7647962969</v>
      </c>
      <c r="AC10" s="39">
        <f aca="true" t="shared" si="13" ref="AC10:AC41">IF($I10=0,0,$AB10/$I10)</f>
        <v>0.9735533452241153</v>
      </c>
      <c r="AD10" s="74">
        <v>1585733527</v>
      </c>
      <c r="AE10" s="75">
        <v>459052550</v>
      </c>
      <c r="AF10" s="75">
        <f aca="true" t="shared" si="14" ref="AF10:AF41">$AD10+$AE10</f>
        <v>2044786077</v>
      </c>
      <c r="AG10" s="39">
        <f aca="true" t="shared" si="15" ref="AG10:AG41">IF($AJ10=0,0,$AK10/$AJ10)</f>
        <v>0.9170110128932498</v>
      </c>
      <c r="AH10" s="39">
        <f aca="true" t="shared" si="16" ref="AH10:AH41">IF($AF10=0,0,(($X10/$AF10)-1))</f>
        <v>0.2898224565718226</v>
      </c>
      <c r="AI10" s="12">
        <v>7823422390</v>
      </c>
      <c r="AJ10" s="12">
        <v>7662624261</v>
      </c>
      <c r="AK10" s="12">
        <v>7026710835</v>
      </c>
      <c r="AL10" s="12"/>
    </row>
    <row r="11" spans="1:38" s="53" customFormat="1" ht="12.75">
      <c r="A11" s="58"/>
      <c r="B11" s="59" t="s">
        <v>96</v>
      </c>
      <c r="C11" s="121"/>
      <c r="D11" s="78">
        <f>SUM(D9:D10)</f>
        <v>10237368406</v>
      </c>
      <c r="E11" s="79">
        <f>SUM(E9:E10)</f>
        <v>2171401130</v>
      </c>
      <c r="F11" s="80">
        <f t="shared" si="0"/>
        <v>12408769536</v>
      </c>
      <c r="G11" s="78">
        <f>SUM(G9:G10)</f>
        <v>10344934471</v>
      </c>
      <c r="H11" s="79">
        <f>SUM(H9:H10)</f>
        <v>1960248020</v>
      </c>
      <c r="I11" s="80">
        <f t="shared" si="1"/>
        <v>12305182491</v>
      </c>
      <c r="J11" s="78">
        <f>SUM(J9:J10)</f>
        <v>2271561227</v>
      </c>
      <c r="K11" s="79">
        <f>SUM(K9:K10)</f>
        <v>163359189</v>
      </c>
      <c r="L11" s="79">
        <f t="shared" si="2"/>
        <v>2434920416</v>
      </c>
      <c r="M11" s="43">
        <f t="shared" si="3"/>
        <v>0.19622577475839745</v>
      </c>
      <c r="N11" s="108">
        <f>SUM(N9:N10)</f>
        <v>2152493169</v>
      </c>
      <c r="O11" s="109">
        <f>SUM(O9:O10)</f>
        <v>305255761</v>
      </c>
      <c r="P11" s="110">
        <f t="shared" si="4"/>
        <v>2457748930</v>
      </c>
      <c r="Q11" s="43">
        <f t="shared" si="5"/>
        <v>0.19806548287238654</v>
      </c>
      <c r="R11" s="108">
        <f>SUM(R9:R10)</f>
        <v>2267834506</v>
      </c>
      <c r="S11" s="110">
        <f>SUM(S9:S10)</f>
        <v>276491827</v>
      </c>
      <c r="T11" s="110">
        <f t="shared" si="6"/>
        <v>2544326333</v>
      </c>
      <c r="U11" s="43">
        <f t="shared" si="7"/>
        <v>0.20676867936423682</v>
      </c>
      <c r="V11" s="108">
        <f>SUM(V9:V10)</f>
        <v>2862641492</v>
      </c>
      <c r="W11" s="110">
        <f>SUM(W9:W10)</f>
        <v>678679306</v>
      </c>
      <c r="X11" s="110">
        <f t="shared" si="8"/>
        <v>3541320798</v>
      </c>
      <c r="Y11" s="43">
        <f t="shared" si="9"/>
        <v>0.2877910019286686</v>
      </c>
      <c r="Z11" s="78">
        <f t="shared" si="10"/>
        <v>9554530394</v>
      </c>
      <c r="AA11" s="79">
        <f t="shared" si="11"/>
        <v>1423786083</v>
      </c>
      <c r="AB11" s="79">
        <f t="shared" si="12"/>
        <v>10978316477</v>
      </c>
      <c r="AC11" s="43">
        <f t="shared" si="13"/>
        <v>0.8921701474179299</v>
      </c>
      <c r="AD11" s="78">
        <f>SUM(AD9:AD10)</f>
        <v>2433044593</v>
      </c>
      <c r="AE11" s="79">
        <f>SUM(AE9:AE10)</f>
        <v>628414404</v>
      </c>
      <c r="AF11" s="79">
        <f t="shared" si="14"/>
        <v>3061458997</v>
      </c>
      <c r="AG11" s="43">
        <f t="shared" si="15"/>
        <v>0.8914636673450493</v>
      </c>
      <c r="AH11" s="43">
        <f t="shared" si="16"/>
        <v>0.1567428475998629</v>
      </c>
      <c r="AI11" s="60">
        <f>SUM(AI9:AI10)</f>
        <v>12203513374</v>
      </c>
      <c r="AJ11" s="60">
        <f>SUM(AJ9:AJ10)</f>
        <v>11671868931</v>
      </c>
      <c r="AK11" s="60">
        <f>SUM(AK9:AK10)</f>
        <v>10405047082</v>
      </c>
      <c r="AL11" s="60"/>
    </row>
    <row r="12" spans="1:38" s="13" customFormat="1" ht="12.75">
      <c r="A12" s="29" t="s">
        <v>97</v>
      </c>
      <c r="B12" s="57" t="s">
        <v>98</v>
      </c>
      <c r="C12" s="117" t="s">
        <v>99</v>
      </c>
      <c r="D12" s="74">
        <v>144297296</v>
      </c>
      <c r="E12" s="75">
        <v>0</v>
      </c>
      <c r="F12" s="76">
        <f t="shared" si="0"/>
        <v>144297296</v>
      </c>
      <c r="G12" s="74">
        <v>144297296</v>
      </c>
      <c r="H12" s="75">
        <v>0</v>
      </c>
      <c r="I12" s="77">
        <f t="shared" si="1"/>
        <v>144297296</v>
      </c>
      <c r="J12" s="74">
        <v>33978308</v>
      </c>
      <c r="K12" s="75">
        <v>3569646</v>
      </c>
      <c r="L12" s="75">
        <f t="shared" si="2"/>
        <v>37547954</v>
      </c>
      <c r="M12" s="39">
        <f t="shared" si="3"/>
        <v>0.2602124574808387</v>
      </c>
      <c r="N12" s="102">
        <v>31725129</v>
      </c>
      <c r="O12" s="103">
        <v>700585</v>
      </c>
      <c r="P12" s="104">
        <f t="shared" si="4"/>
        <v>32425714</v>
      </c>
      <c r="Q12" s="39">
        <f t="shared" si="5"/>
        <v>0.22471463359923252</v>
      </c>
      <c r="R12" s="102">
        <v>28262276</v>
      </c>
      <c r="S12" s="104">
        <v>507215</v>
      </c>
      <c r="T12" s="104">
        <f t="shared" si="6"/>
        <v>28769491</v>
      </c>
      <c r="U12" s="39">
        <f t="shared" si="7"/>
        <v>0.1993765080670673</v>
      </c>
      <c r="V12" s="102">
        <v>20490283</v>
      </c>
      <c r="W12" s="104">
        <v>2483388</v>
      </c>
      <c r="X12" s="104">
        <f t="shared" si="8"/>
        <v>22973671</v>
      </c>
      <c r="Y12" s="39">
        <f t="shared" si="9"/>
        <v>0.15921068264508573</v>
      </c>
      <c r="Z12" s="74">
        <f t="shared" si="10"/>
        <v>114455996</v>
      </c>
      <c r="AA12" s="75">
        <f t="shared" si="11"/>
        <v>7260834</v>
      </c>
      <c r="AB12" s="75">
        <f t="shared" si="12"/>
        <v>121716830</v>
      </c>
      <c r="AC12" s="39">
        <f t="shared" si="13"/>
        <v>0.8435142817922243</v>
      </c>
      <c r="AD12" s="74">
        <v>25489742</v>
      </c>
      <c r="AE12" s="75">
        <v>18487623</v>
      </c>
      <c r="AF12" s="75">
        <f t="shared" si="14"/>
        <v>43977365</v>
      </c>
      <c r="AG12" s="39">
        <f t="shared" si="15"/>
        <v>0.8550523076615257</v>
      </c>
      <c r="AH12" s="39">
        <f t="shared" si="16"/>
        <v>-0.4776023756766691</v>
      </c>
      <c r="AI12" s="12">
        <v>126540827</v>
      </c>
      <c r="AJ12" s="12">
        <v>141541598</v>
      </c>
      <c r="AK12" s="12">
        <v>121025470</v>
      </c>
      <c r="AL12" s="12"/>
    </row>
    <row r="13" spans="1:38" s="13" customFormat="1" ht="12.75">
      <c r="A13" s="29" t="s">
        <v>97</v>
      </c>
      <c r="B13" s="57" t="s">
        <v>100</v>
      </c>
      <c r="C13" s="117" t="s">
        <v>101</v>
      </c>
      <c r="D13" s="74">
        <v>138705905</v>
      </c>
      <c r="E13" s="75">
        <v>21964129</v>
      </c>
      <c r="F13" s="76">
        <f t="shared" si="0"/>
        <v>160670034</v>
      </c>
      <c r="G13" s="74">
        <v>142285519</v>
      </c>
      <c r="H13" s="75">
        <v>24238095</v>
      </c>
      <c r="I13" s="77">
        <f t="shared" si="1"/>
        <v>166523614</v>
      </c>
      <c r="J13" s="74">
        <v>28929342</v>
      </c>
      <c r="K13" s="75">
        <v>4200070</v>
      </c>
      <c r="L13" s="75">
        <f t="shared" si="2"/>
        <v>33129412</v>
      </c>
      <c r="M13" s="39">
        <f t="shared" si="3"/>
        <v>0.20619533820475822</v>
      </c>
      <c r="N13" s="102">
        <v>31784925</v>
      </c>
      <c r="O13" s="103">
        <v>7075692</v>
      </c>
      <c r="P13" s="104">
        <f t="shared" si="4"/>
        <v>38860617</v>
      </c>
      <c r="Q13" s="39">
        <f t="shared" si="5"/>
        <v>0.24186599101609702</v>
      </c>
      <c r="R13" s="102">
        <v>28965244</v>
      </c>
      <c r="S13" s="104">
        <v>1701460</v>
      </c>
      <c r="T13" s="104">
        <f t="shared" si="6"/>
        <v>30666704</v>
      </c>
      <c r="U13" s="39">
        <f t="shared" si="7"/>
        <v>0.18415829000684553</v>
      </c>
      <c r="V13" s="102">
        <v>56605340</v>
      </c>
      <c r="W13" s="104">
        <v>9137667</v>
      </c>
      <c r="X13" s="104">
        <f t="shared" si="8"/>
        <v>65743007</v>
      </c>
      <c r="Y13" s="39">
        <f t="shared" si="9"/>
        <v>0.3947969024981646</v>
      </c>
      <c r="Z13" s="74">
        <f t="shared" si="10"/>
        <v>146284851</v>
      </c>
      <c r="AA13" s="75">
        <f t="shared" si="11"/>
        <v>22114889</v>
      </c>
      <c r="AB13" s="75">
        <f t="shared" si="12"/>
        <v>168399740</v>
      </c>
      <c r="AC13" s="39">
        <f t="shared" si="13"/>
        <v>1.0112664261538307</v>
      </c>
      <c r="AD13" s="74">
        <v>25676081</v>
      </c>
      <c r="AE13" s="75">
        <v>9512438</v>
      </c>
      <c r="AF13" s="75">
        <f t="shared" si="14"/>
        <v>35188519</v>
      </c>
      <c r="AG13" s="39">
        <f t="shared" si="15"/>
        <v>0.8490176967605401</v>
      </c>
      <c r="AH13" s="39">
        <f t="shared" si="16"/>
        <v>0.8683084388973574</v>
      </c>
      <c r="AI13" s="12">
        <v>137424417</v>
      </c>
      <c r="AJ13" s="12">
        <v>137424417</v>
      </c>
      <c r="AK13" s="12">
        <v>116675762</v>
      </c>
      <c r="AL13" s="12"/>
    </row>
    <row r="14" spans="1:38" s="13" customFormat="1" ht="12.75">
      <c r="A14" s="29" t="s">
        <v>97</v>
      </c>
      <c r="B14" s="57" t="s">
        <v>102</v>
      </c>
      <c r="C14" s="117" t="s">
        <v>103</v>
      </c>
      <c r="D14" s="74">
        <v>30847331</v>
      </c>
      <c r="E14" s="75">
        <v>11530000</v>
      </c>
      <c r="F14" s="76">
        <f t="shared" si="0"/>
        <v>42377331</v>
      </c>
      <c r="G14" s="74">
        <v>30847331</v>
      </c>
      <c r="H14" s="75">
        <v>11530000</v>
      </c>
      <c r="I14" s="77">
        <f t="shared" si="1"/>
        <v>42377331</v>
      </c>
      <c r="J14" s="74">
        <v>6398849</v>
      </c>
      <c r="K14" s="75">
        <v>1844033</v>
      </c>
      <c r="L14" s="75">
        <f t="shared" si="2"/>
        <v>8242882</v>
      </c>
      <c r="M14" s="39">
        <f t="shared" si="3"/>
        <v>0.19451158922679676</v>
      </c>
      <c r="N14" s="102">
        <v>6283200</v>
      </c>
      <c r="O14" s="103">
        <v>1084923</v>
      </c>
      <c r="P14" s="104">
        <f t="shared" si="4"/>
        <v>7368123</v>
      </c>
      <c r="Q14" s="39">
        <f t="shared" si="5"/>
        <v>0.17386944449144284</v>
      </c>
      <c r="R14" s="102">
        <v>6837519</v>
      </c>
      <c r="S14" s="104">
        <v>1578962</v>
      </c>
      <c r="T14" s="104">
        <f t="shared" si="6"/>
        <v>8416481</v>
      </c>
      <c r="U14" s="39">
        <f t="shared" si="7"/>
        <v>0.19860809544612426</v>
      </c>
      <c r="V14" s="102">
        <v>6553070</v>
      </c>
      <c r="W14" s="104">
        <v>2524124</v>
      </c>
      <c r="X14" s="104">
        <f t="shared" si="8"/>
        <v>9077194</v>
      </c>
      <c r="Y14" s="39">
        <f t="shared" si="9"/>
        <v>0.2141992849903643</v>
      </c>
      <c r="Z14" s="74">
        <f t="shared" si="10"/>
        <v>26072638</v>
      </c>
      <c r="AA14" s="75">
        <f t="shared" si="11"/>
        <v>7032042</v>
      </c>
      <c r="AB14" s="75">
        <f t="shared" si="12"/>
        <v>33104680</v>
      </c>
      <c r="AC14" s="39">
        <f t="shared" si="13"/>
        <v>0.7811884141547282</v>
      </c>
      <c r="AD14" s="74">
        <v>3432242</v>
      </c>
      <c r="AE14" s="75">
        <v>4387516</v>
      </c>
      <c r="AF14" s="75">
        <f t="shared" si="14"/>
        <v>7819758</v>
      </c>
      <c r="AG14" s="39">
        <f t="shared" si="15"/>
        <v>0.9362025629860878</v>
      </c>
      <c r="AH14" s="39">
        <f t="shared" si="16"/>
        <v>0.16080241869377554</v>
      </c>
      <c r="AI14" s="12">
        <v>39662330</v>
      </c>
      <c r="AJ14" s="12">
        <v>39662330</v>
      </c>
      <c r="AK14" s="12">
        <v>37131975</v>
      </c>
      <c r="AL14" s="12"/>
    </row>
    <row r="15" spans="1:38" s="13" customFormat="1" ht="12.75">
      <c r="A15" s="29" t="s">
        <v>97</v>
      </c>
      <c r="B15" s="57" t="s">
        <v>104</v>
      </c>
      <c r="C15" s="117" t="s">
        <v>105</v>
      </c>
      <c r="D15" s="74">
        <v>302733230</v>
      </c>
      <c r="E15" s="75">
        <v>120897044</v>
      </c>
      <c r="F15" s="76">
        <f t="shared" si="0"/>
        <v>423630274</v>
      </c>
      <c r="G15" s="74">
        <v>94330420</v>
      </c>
      <c r="H15" s="75">
        <v>87976750</v>
      </c>
      <c r="I15" s="77">
        <f t="shared" si="1"/>
        <v>182307170</v>
      </c>
      <c r="J15" s="74">
        <v>58236911</v>
      </c>
      <c r="K15" s="75">
        <v>9322353</v>
      </c>
      <c r="L15" s="75">
        <f t="shared" si="2"/>
        <v>67559264</v>
      </c>
      <c r="M15" s="39">
        <f t="shared" si="3"/>
        <v>0.15947694994055123</v>
      </c>
      <c r="N15" s="102">
        <v>71602065</v>
      </c>
      <c r="O15" s="103">
        <v>8099051</v>
      </c>
      <c r="P15" s="104">
        <f t="shared" si="4"/>
        <v>79701116</v>
      </c>
      <c r="Q15" s="39">
        <f t="shared" si="5"/>
        <v>0.1881383859738032</v>
      </c>
      <c r="R15" s="102">
        <v>58661529</v>
      </c>
      <c r="S15" s="104">
        <v>7460636</v>
      </c>
      <c r="T15" s="104">
        <f t="shared" si="6"/>
        <v>66122165</v>
      </c>
      <c r="U15" s="39">
        <f t="shared" si="7"/>
        <v>0.3626964589489267</v>
      </c>
      <c r="V15" s="102">
        <v>81181436</v>
      </c>
      <c r="W15" s="104">
        <v>13186733</v>
      </c>
      <c r="X15" s="104">
        <f t="shared" si="8"/>
        <v>94368169</v>
      </c>
      <c r="Y15" s="39">
        <f t="shared" si="9"/>
        <v>0.517632789758077</v>
      </c>
      <c r="Z15" s="74">
        <f t="shared" si="10"/>
        <v>269681941</v>
      </c>
      <c r="AA15" s="75">
        <f t="shared" si="11"/>
        <v>38068773</v>
      </c>
      <c r="AB15" s="75">
        <f t="shared" si="12"/>
        <v>307750714</v>
      </c>
      <c r="AC15" s="39">
        <f t="shared" si="13"/>
        <v>1.688088921571214</v>
      </c>
      <c r="AD15" s="74">
        <v>63220553</v>
      </c>
      <c r="AE15" s="75">
        <v>18261116</v>
      </c>
      <c r="AF15" s="75">
        <f t="shared" si="14"/>
        <v>81481669</v>
      </c>
      <c r="AG15" s="39">
        <f t="shared" si="15"/>
        <v>0.9393008068112613</v>
      </c>
      <c r="AH15" s="39">
        <f t="shared" si="16"/>
        <v>0.15815213603442513</v>
      </c>
      <c r="AI15" s="12">
        <v>300663255</v>
      </c>
      <c r="AJ15" s="12">
        <v>300663255</v>
      </c>
      <c r="AK15" s="12">
        <v>282413238</v>
      </c>
      <c r="AL15" s="12"/>
    </row>
    <row r="16" spans="1:38" s="13" customFormat="1" ht="12.75">
      <c r="A16" s="29" t="s">
        <v>97</v>
      </c>
      <c r="B16" s="57" t="s">
        <v>106</v>
      </c>
      <c r="C16" s="117" t="s">
        <v>107</v>
      </c>
      <c r="D16" s="74">
        <v>149536014</v>
      </c>
      <c r="E16" s="75">
        <v>34353148</v>
      </c>
      <c r="F16" s="76">
        <f t="shared" si="0"/>
        <v>183889162</v>
      </c>
      <c r="G16" s="74">
        <v>149536014</v>
      </c>
      <c r="H16" s="75">
        <v>34353148</v>
      </c>
      <c r="I16" s="77">
        <f t="shared" si="1"/>
        <v>183889162</v>
      </c>
      <c r="J16" s="74">
        <v>48901366</v>
      </c>
      <c r="K16" s="75">
        <v>3462453</v>
      </c>
      <c r="L16" s="75">
        <f t="shared" si="2"/>
        <v>52363819</v>
      </c>
      <c r="M16" s="39">
        <f t="shared" si="3"/>
        <v>0.2847575051758624</v>
      </c>
      <c r="N16" s="102">
        <v>52469824</v>
      </c>
      <c r="O16" s="103">
        <v>6646342</v>
      </c>
      <c r="P16" s="104">
        <f t="shared" si="4"/>
        <v>59116166</v>
      </c>
      <c r="Q16" s="39">
        <f t="shared" si="5"/>
        <v>0.3214771624224379</v>
      </c>
      <c r="R16" s="102">
        <v>50599563</v>
      </c>
      <c r="S16" s="104">
        <v>7557115</v>
      </c>
      <c r="T16" s="104">
        <f t="shared" si="6"/>
        <v>58156678</v>
      </c>
      <c r="U16" s="39">
        <f t="shared" si="7"/>
        <v>0.31625941065520763</v>
      </c>
      <c r="V16" s="102">
        <v>35255000</v>
      </c>
      <c r="W16" s="104">
        <v>8809851</v>
      </c>
      <c r="X16" s="104">
        <f t="shared" si="8"/>
        <v>44064851</v>
      </c>
      <c r="Y16" s="39">
        <f t="shared" si="9"/>
        <v>0.2396272326261403</v>
      </c>
      <c r="Z16" s="74">
        <f t="shared" si="10"/>
        <v>187225753</v>
      </c>
      <c r="AA16" s="75">
        <f t="shared" si="11"/>
        <v>26475761</v>
      </c>
      <c r="AB16" s="75">
        <f t="shared" si="12"/>
        <v>213701514</v>
      </c>
      <c r="AC16" s="39">
        <f t="shared" si="13"/>
        <v>1.1621213108796482</v>
      </c>
      <c r="AD16" s="74">
        <v>51247096</v>
      </c>
      <c r="AE16" s="75">
        <v>9811271</v>
      </c>
      <c r="AF16" s="75">
        <f t="shared" si="14"/>
        <v>61058367</v>
      </c>
      <c r="AG16" s="39">
        <f t="shared" si="15"/>
        <v>1.040283696869949</v>
      </c>
      <c r="AH16" s="39">
        <f t="shared" si="16"/>
        <v>-0.2783159267918187</v>
      </c>
      <c r="AI16" s="12">
        <v>216579055</v>
      </c>
      <c r="AJ16" s="12">
        <v>216579055</v>
      </c>
      <c r="AK16" s="12">
        <v>225303660</v>
      </c>
      <c r="AL16" s="12"/>
    </row>
    <row r="17" spans="1:38" s="13" customFormat="1" ht="12.75">
      <c r="A17" s="29" t="s">
        <v>97</v>
      </c>
      <c r="B17" s="57" t="s">
        <v>108</v>
      </c>
      <c r="C17" s="117" t="s">
        <v>109</v>
      </c>
      <c r="D17" s="74">
        <v>91090445</v>
      </c>
      <c r="E17" s="75">
        <v>22827305</v>
      </c>
      <c r="F17" s="76">
        <f t="shared" si="0"/>
        <v>113917750</v>
      </c>
      <c r="G17" s="74">
        <v>91090445</v>
      </c>
      <c r="H17" s="75">
        <v>22827305</v>
      </c>
      <c r="I17" s="77">
        <f t="shared" si="1"/>
        <v>113917750</v>
      </c>
      <c r="J17" s="74">
        <v>16129321</v>
      </c>
      <c r="K17" s="75">
        <v>2364415</v>
      </c>
      <c r="L17" s="75">
        <f t="shared" si="2"/>
        <v>18493736</v>
      </c>
      <c r="M17" s="39">
        <f t="shared" si="3"/>
        <v>0.16234288335224317</v>
      </c>
      <c r="N17" s="102">
        <v>15475196</v>
      </c>
      <c r="O17" s="103">
        <v>4707350</v>
      </c>
      <c r="P17" s="104">
        <f t="shared" si="4"/>
        <v>20182546</v>
      </c>
      <c r="Q17" s="39">
        <f t="shared" si="5"/>
        <v>0.1771677021359709</v>
      </c>
      <c r="R17" s="102">
        <v>16443554</v>
      </c>
      <c r="S17" s="104">
        <v>2631193</v>
      </c>
      <c r="T17" s="104">
        <f t="shared" si="6"/>
        <v>19074747</v>
      </c>
      <c r="U17" s="39">
        <f t="shared" si="7"/>
        <v>0.16744315086981615</v>
      </c>
      <c r="V17" s="102">
        <v>17623566</v>
      </c>
      <c r="W17" s="104">
        <v>6426263</v>
      </c>
      <c r="X17" s="104">
        <f t="shared" si="8"/>
        <v>24049829</v>
      </c>
      <c r="Y17" s="39">
        <f t="shared" si="9"/>
        <v>0.21111573042831341</v>
      </c>
      <c r="Z17" s="74">
        <f t="shared" si="10"/>
        <v>65671637</v>
      </c>
      <c r="AA17" s="75">
        <f t="shared" si="11"/>
        <v>16129221</v>
      </c>
      <c r="AB17" s="75">
        <f t="shared" si="12"/>
        <v>81800858</v>
      </c>
      <c r="AC17" s="39">
        <f t="shared" si="13"/>
        <v>0.7180694667863436</v>
      </c>
      <c r="AD17" s="74">
        <v>13009888</v>
      </c>
      <c r="AE17" s="75">
        <v>5972234</v>
      </c>
      <c r="AF17" s="75">
        <f t="shared" si="14"/>
        <v>18982122</v>
      </c>
      <c r="AG17" s="39">
        <f t="shared" si="15"/>
        <v>0.7007222957863233</v>
      </c>
      <c r="AH17" s="39">
        <f t="shared" si="16"/>
        <v>0.26697262824461876</v>
      </c>
      <c r="AI17" s="12">
        <v>88590161</v>
      </c>
      <c r="AJ17" s="12">
        <v>88590161</v>
      </c>
      <c r="AK17" s="12">
        <v>62077101</v>
      </c>
      <c r="AL17" s="12"/>
    </row>
    <row r="18" spans="1:38" s="13" customFormat="1" ht="12.75">
      <c r="A18" s="29" t="s">
        <v>97</v>
      </c>
      <c r="B18" s="57" t="s">
        <v>110</v>
      </c>
      <c r="C18" s="117" t="s">
        <v>111</v>
      </c>
      <c r="D18" s="74">
        <v>44468453</v>
      </c>
      <c r="E18" s="75">
        <v>0</v>
      </c>
      <c r="F18" s="76">
        <f t="shared" si="0"/>
        <v>44468453</v>
      </c>
      <c r="G18" s="74">
        <v>44468453</v>
      </c>
      <c r="H18" s="75">
        <v>0</v>
      </c>
      <c r="I18" s="77">
        <f t="shared" si="1"/>
        <v>44468453</v>
      </c>
      <c r="J18" s="74">
        <v>7832036</v>
      </c>
      <c r="K18" s="75">
        <v>2693035</v>
      </c>
      <c r="L18" s="75">
        <f t="shared" si="2"/>
        <v>10525071</v>
      </c>
      <c r="M18" s="39">
        <f t="shared" si="3"/>
        <v>0.23668624136756006</v>
      </c>
      <c r="N18" s="102">
        <v>7485735</v>
      </c>
      <c r="O18" s="103">
        <v>2452512</v>
      </c>
      <c r="P18" s="104">
        <f t="shared" si="4"/>
        <v>9938247</v>
      </c>
      <c r="Q18" s="39">
        <f t="shared" si="5"/>
        <v>0.22348982997002392</v>
      </c>
      <c r="R18" s="102">
        <v>8702986</v>
      </c>
      <c r="S18" s="104">
        <v>825305</v>
      </c>
      <c r="T18" s="104">
        <f t="shared" si="6"/>
        <v>9528291</v>
      </c>
      <c r="U18" s="39">
        <f t="shared" si="7"/>
        <v>0.21427080002085974</v>
      </c>
      <c r="V18" s="102">
        <v>7069151</v>
      </c>
      <c r="W18" s="104">
        <v>2289958</v>
      </c>
      <c r="X18" s="104">
        <f t="shared" si="8"/>
        <v>9359109</v>
      </c>
      <c r="Y18" s="39">
        <f t="shared" si="9"/>
        <v>0.21046626020473436</v>
      </c>
      <c r="Z18" s="74">
        <f t="shared" si="10"/>
        <v>31089908</v>
      </c>
      <c r="AA18" s="75">
        <f t="shared" si="11"/>
        <v>8260810</v>
      </c>
      <c r="AB18" s="75">
        <f t="shared" si="12"/>
        <v>39350718</v>
      </c>
      <c r="AC18" s="39">
        <f t="shared" si="13"/>
        <v>0.8849131315631781</v>
      </c>
      <c r="AD18" s="74">
        <v>7791259</v>
      </c>
      <c r="AE18" s="75">
        <v>143678</v>
      </c>
      <c r="AF18" s="75">
        <f t="shared" si="14"/>
        <v>7934937</v>
      </c>
      <c r="AG18" s="39">
        <f t="shared" si="15"/>
        <v>0.883043615135776</v>
      </c>
      <c r="AH18" s="39">
        <f t="shared" si="16"/>
        <v>0.17948119814939933</v>
      </c>
      <c r="AI18" s="12">
        <v>42943051</v>
      </c>
      <c r="AJ18" s="12">
        <v>42943051</v>
      </c>
      <c r="AK18" s="12">
        <v>37920587</v>
      </c>
      <c r="AL18" s="12"/>
    </row>
    <row r="19" spans="1:38" s="13" customFormat="1" ht="12.75">
      <c r="A19" s="29" t="s">
        <v>97</v>
      </c>
      <c r="B19" s="57" t="s">
        <v>112</v>
      </c>
      <c r="C19" s="117" t="s">
        <v>113</v>
      </c>
      <c r="D19" s="74">
        <v>483101473</v>
      </c>
      <c r="E19" s="75">
        <v>38151900</v>
      </c>
      <c r="F19" s="76">
        <f t="shared" si="0"/>
        <v>521253373</v>
      </c>
      <c r="G19" s="74">
        <v>468491618</v>
      </c>
      <c r="H19" s="75">
        <v>28551900</v>
      </c>
      <c r="I19" s="77">
        <f t="shared" si="1"/>
        <v>497043518</v>
      </c>
      <c r="J19" s="74">
        <v>80989037</v>
      </c>
      <c r="K19" s="75">
        <v>22800</v>
      </c>
      <c r="L19" s="75">
        <f t="shared" si="2"/>
        <v>81011837</v>
      </c>
      <c r="M19" s="39">
        <f t="shared" si="3"/>
        <v>0.1554173866228392</v>
      </c>
      <c r="N19" s="102">
        <v>70816266</v>
      </c>
      <c r="O19" s="103">
        <v>7995683</v>
      </c>
      <c r="P19" s="104">
        <f t="shared" si="4"/>
        <v>78811949</v>
      </c>
      <c r="Q19" s="39">
        <f t="shared" si="5"/>
        <v>0.15119700529976235</v>
      </c>
      <c r="R19" s="102">
        <v>112272209</v>
      </c>
      <c r="S19" s="104">
        <v>5096178</v>
      </c>
      <c r="T19" s="104">
        <f t="shared" si="6"/>
        <v>117368387</v>
      </c>
      <c r="U19" s="39">
        <f t="shared" si="7"/>
        <v>0.2361330200467477</v>
      </c>
      <c r="V19" s="102">
        <v>102343694</v>
      </c>
      <c r="W19" s="104">
        <v>9022689</v>
      </c>
      <c r="X19" s="104">
        <f t="shared" si="8"/>
        <v>111366383</v>
      </c>
      <c r="Y19" s="39">
        <f t="shared" si="9"/>
        <v>0.224057610585317</v>
      </c>
      <c r="Z19" s="74">
        <f t="shared" si="10"/>
        <v>366421206</v>
      </c>
      <c r="AA19" s="75">
        <f t="shared" si="11"/>
        <v>22137350</v>
      </c>
      <c r="AB19" s="75">
        <f t="shared" si="12"/>
        <v>388558556</v>
      </c>
      <c r="AC19" s="39">
        <f t="shared" si="13"/>
        <v>0.7817395095775095</v>
      </c>
      <c r="AD19" s="74">
        <v>60907316</v>
      </c>
      <c r="AE19" s="75">
        <v>4944861</v>
      </c>
      <c r="AF19" s="75">
        <f t="shared" si="14"/>
        <v>65852177</v>
      </c>
      <c r="AG19" s="39">
        <f t="shared" si="15"/>
        <v>0.8498581411604695</v>
      </c>
      <c r="AH19" s="39">
        <f t="shared" si="16"/>
        <v>0.6911571959116856</v>
      </c>
      <c r="AI19" s="12">
        <v>411472420</v>
      </c>
      <c r="AJ19" s="12">
        <v>411472420</v>
      </c>
      <c r="AK19" s="12">
        <v>349693186</v>
      </c>
      <c r="AL19" s="12"/>
    </row>
    <row r="20" spans="1:38" s="13" customFormat="1" ht="12.75">
      <c r="A20" s="29" t="s">
        <v>97</v>
      </c>
      <c r="B20" s="57" t="s">
        <v>114</v>
      </c>
      <c r="C20" s="117" t="s">
        <v>115</v>
      </c>
      <c r="D20" s="74">
        <v>0</v>
      </c>
      <c r="E20" s="75">
        <v>20245086</v>
      </c>
      <c r="F20" s="76">
        <f t="shared" si="0"/>
        <v>20245086</v>
      </c>
      <c r="G20" s="74">
        <v>123863846</v>
      </c>
      <c r="H20" s="75">
        <v>16712713</v>
      </c>
      <c r="I20" s="77">
        <f t="shared" si="1"/>
        <v>140576559</v>
      </c>
      <c r="J20" s="74">
        <v>18610458</v>
      </c>
      <c r="K20" s="75">
        <v>531922</v>
      </c>
      <c r="L20" s="75">
        <f t="shared" si="2"/>
        <v>19142380</v>
      </c>
      <c r="M20" s="39">
        <f t="shared" si="3"/>
        <v>0.945532165188135</v>
      </c>
      <c r="N20" s="102">
        <v>21601327</v>
      </c>
      <c r="O20" s="103">
        <v>2760803</v>
      </c>
      <c r="P20" s="104">
        <f t="shared" si="4"/>
        <v>24362130</v>
      </c>
      <c r="Q20" s="39">
        <f t="shared" si="5"/>
        <v>1.2033601635478357</v>
      </c>
      <c r="R20" s="102">
        <v>15431963</v>
      </c>
      <c r="S20" s="104">
        <v>279439</v>
      </c>
      <c r="T20" s="104">
        <f t="shared" si="6"/>
        <v>15711402</v>
      </c>
      <c r="U20" s="39">
        <f t="shared" si="7"/>
        <v>0.1117640246123822</v>
      </c>
      <c r="V20" s="102">
        <v>24535192</v>
      </c>
      <c r="W20" s="104">
        <v>1430992</v>
      </c>
      <c r="X20" s="104">
        <f t="shared" si="8"/>
        <v>25966184</v>
      </c>
      <c r="Y20" s="39">
        <f t="shared" si="9"/>
        <v>0.18471204719131018</v>
      </c>
      <c r="Z20" s="74">
        <f t="shared" si="10"/>
        <v>80178940</v>
      </c>
      <c r="AA20" s="75">
        <f t="shared" si="11"/>
        <v>5003156</v>
      </c>
      <c r="AB20" s="75">
        <f t="shared" si="12"/>
        <v>85182096</v>
      </c>
      <c r="AC20" s="39">
        <f t="shared" si="13"/>
        <v>0.6059480798644389</v>
      </c>
      <c r="AD20" s="74">
        <v>8766283</v>
      </c>
      <c r="AE20" s="75">
        <v>0</v>
      </c>
      <c r="AF20" s="75">
        <f t="shared" si="14"/>
        <v>8766283</v>
      </c>
      <c r="AG20" s="39">
        <f t="shared" si="15"/>
        <v>0.08309095756476016</v>
      </c>
      <c r="AH20" s="39">
        <f t="shared" si="16"/>
        <v>1.9620517612767006</v>
      </c>
      <c r="AI20" s="12">
        <v>186102212</v>
      </c>
      <c r="AJ20" s="12">
        <v>186102212</v>
      </c>
      <c r="AK20" s="12">
        <v>15463411</v>
      </c>
      <c r="AL20" s="12"/>
    </row>
    <row r="21" spans="1:38" s="13" customFormat="1" ht="12.75">
      <c r="A21" s="29" t="s">
        <v>116</v>
      </c>
      <c r="B21" s="57" t="s">
        <v>117</v>
      </c>
      <c r="C21" s="117" t="s">
        <v>118</v>
      </c>
      <c r="D21" s="74">
        <v>191777934</v>
      </c>
      <c r="E21" s="75">
        <v>6552000</v>
      </c>
      <c r="F21" s="76">
        <f t="shared" si="0"/>
        <v>198329934</v>
      </c>
      <c r="G21" s="74">
        <v>189620000</v>
      </c>
      <c r="H21" s="75">
        <v>7656217</v>
      </c>
      <c r="I21" s="77">
        <f t="shared" si="1"/>
        <v>197276217</v>
      </c>
      <c r="J21" s="74">
        <v>23881944</v>
      </c>
      <c r="K21" s="75">
        <v>592978</v>
      </c>
      <c r="L21" s="75">
        <f t="shared" si="2"/>
        <v>24474922</v>
      </c>
      <c r="M21" s="39">
        <f t="shared" si="3"/>
        <v>0.12340508316813134</v>
      </c>
      <c r="N21" s="102">
        <v>26456596</v>
      </c>
      <c r="O21" s="103">
        <v>37438</v>
      </c>
      <c r="P21" s="104">
        <f t="shared" si="4"/>
        <v>26494034</v>
      </c>
      <c r="Q21" s="39">
        <f t="shared" si="5"/>
        <v>0.13358565429664288</v>
      </c>
      <c r="R21" s="102">
        <v>32838507</v>
      </c>
      <c r="S21" s="104">
        <v>110488</v>
      </c>
      <c r="T21" s="104">
        <f t="shared" si="6"/>
        <v>32948995</v>
      </c>
      <c r="U21" s="39">
        <f t="shared" si="7"/>
        <v>0.16701960074589225</v>
      </c>
      <c r="V21" s="102">
        <v>40578429</v>
      </c>
      <c r="W21" s="104">
        <v>680882</v>
      </c>
      <c r="X21" s="104">
        <f t="shared" si="8"/>
        <v>41259311</v>
      </c>
      <c r="Y21" s="39">
        <f t="shared" si="9"/>
        <v>0.20914488136195353</v>
      </c>
      <c r="Z21" s="74">
        <f t="shared" si="10"/>
        <v>123755476</v>
      </c>
      <c r="AA21" s="75">
        <f t="shared" si="11"/>
        <v>1421786</v>
      </c>
      <c r="AB21" s="75">
        <f t="shared" si="12"/>
        <v>125177262</v>
      </c>
      <c r="AC21" s="39">
        <f t="shared" si="13"/>
        <v>0.6345278914183559</v>
      </c>
      <c r="AD21" s="74">
        <v>43931609</v>
      </c>
      <c r="AE21" s="75">
        <v>908270</v>
      </c>
      <c r="AF21" s="75">
        <f t="shared" si="14"/>
        <v>44839879</v>
      </c>
      <c r="AG21" s="39">
        <f t="shared" si="15"/>
        <v>0.8918715626159718</v>
      </c>
      <c r="AH21" s="39">
        <f t="shared" si="16"/>
        <v>-0.07985231182269692</v>
      </c>
      <c r="AI21" s="12">
        <v>285618000</v>
      </c>
      <c r="AJ21" s="12">
        <v>307817294</v>
      </c>
      <c r="AK21" s="12">
        <v>274533491</v>
      </c>
      <c r="AL21" s="12"/>
    </row>
    <row r="22" spans="1:38" s="53" customFormat="1" ht="12.75">
      <c r="A22" s="58"/>
      <c r="B22" s="59" t="s">
        <v>119</v>
      </c>
      <c r="C22" s="121"/>
      <c r="D22" s="78">
        <f>SUM(D12:D21)</f>
        <v>1576558081</v>
      </c>
      <c r="E22" s="79">
        <f>SUM(E12:E21)</f>
        <v>276520612</v>
      </c>
      <c r="F22" s="80">
        <f t="shared" si="0"/>
        <v>1853078693</v>
      </c>
      <c r="G22" s="78">
        <f>SUM(G12:G21)</f>
        <v>1478830942</v>
      </c>
      <c r="H22" s="79">
        <f>SUM(H12:H21)</f>
        <v>233846128</v>
      </c>
      <c r="I22" s="80">
        <f t="shared" si="1"/>
        <v>1712677070</v>
      </c>
      <c r="J22" s="78">
        <f>SUM(J12:J21)</f>
        <v>323887572</v>
      </c>
      <c r="K22" s="79">
        <f>SUM(K12:K21)</f>
        <v>28603705</v>
      </c>
      <c r="L22" s="79">
        <f t="shared" si="2"/>
        <v>352491277</v>
      </c>
      <c r="M22" s="43">
        <f t="shared" si="3"/>
        <v>0.19021927041281889</v>
      </c>
      <c r="N22" s="108">
        <f>SUM(N12:N21)</f>
        <v>335700263</v>
      </c>
      <c r="O22" s="109">
        <f>SUM(O12:O21)</f>
        <v>41560379</v>
      </c>
      <c r="P22" s="110">
        <f t="shared" si="4"/>
        <v>377260642</v>
      </c>
      <c r="Q22" s="43">
        <f t="shared" si="5"/>
        <v>0.203585872216383</v>
      </c>
      <c r="R22" s="108">
        <f>SUM(R12:R21)</f>
        <v>359015350</v>
      </c>
      <c r="S22" s="110">
        <f>SUM(S12:S21)</f>
        <v>27747991</v>
      </c>
      <c r="T22" s="110">
        <f t="shared" si="6"/>
        <v>386763341</v>
      </c>
      <c r="U22" s="43">
        <f t="shared" si="7"/>
        <v>0.22582385656625859</v>
      </c>
      <c r="V22" s="108">
        <f>SUM(V12:V21)</f>
        <v>392235161</v>
      </c>
      <c r="W22" s="110">
        <f>SUM(W12:W21)</f>
        <v>55992547</v>
      </c>
      <c r="X22" s="110">
        <f t="shared" si="8"/>
        <v>448227708</v>
      </c>
      <c r="Y22" s="43">
        <f t="shared" si="9"/>
        <v>0.26171174697866423</v>
      </c>
      <c r="Z22" s="78">
        <f t="shared" si="10"/>
        <v>1410838346</v>
      </c>
      <c r="AA22" s="79">
        <f t="shared" si="11"/>
        <v>153904622</v>
      </c>
      <c r="AB22" s="79">
        <f t="shared" si="12"/>
        <v>1564742968</v>
      </c>
      <c r="AC22" s="43">
        <f t="shared" si="13"/>
        <v>0.9136240540664213</v>
      </c>
      <c r="AD22" s="78">
        <f>SUM(AD12:AD21)</f>
        <v>303472069</v>
      </c>
      <c r="AE22" s="79">
        <f>SUM(AE12:AE21)</f>
        <v>72429007</v>
      </c>
      <c r="AF22" s="79">
        <f t="shared" si="14"/>
        <v>375901076</v>
      </c>
      <c r="AG22" s="43">
        <f t="shared" si="15"/>
        <v>0.812815730732475</v>
      </c>
      <c r="AH22" s="43">
        <f t="shared" si="16"/>
        <v>0.19240868573624414</v>
      </c>
      <c r="AI22" s="60">
        <f>SUM(AI12:AI21)</f>
        <v>1835595728</v>
      </c>
      <c r="AJ22" s="60">
        <f>SUM(AJ12:AJ21)</f>
        <v>1872795793</v>
      </c>
      <c r="AK22" s="60">
        <f>SUM(AK12:AK21)</f>
        <v>1522237881</v>
      </c>
      <c r="AL22" s="60"/>
    </row>
    <row r="23" spans="1:38" s="13" customFormat="1" ht="12.75">
      <c r="A23" s="29" t="s">
        <v>97</v>
      </c>
      <c r="B23" s="57" t="s">
        <v>120</v>
      </c>
      <c r="C23" s="117" t="s">
        <v>121</v>
      </c>
      <c r="D23" s="74">
        <v>119570238</v>
      </c>
      <c r="E23" s="75">
        <v>56447875</v>
      </c>
      <c r="F23" s="76">
        <f t="shared" si="0"/>
        <v>176018113</v>
      </c>
      <c r="G23" s="74">
        <v>119570238</v>
      </c>
      <c r="H23" s="75">
        <v>56447875</v>
      </c>
      <c r="I23" s="77">
        <f t="shared" si="1"/>
        <v>176018113</v>
      </c>
      <c r="J23" s="74">
        <v>21584561</v>
      </c>
      <c r="K23" s="75">
        <v>16307633</v>
      </c>
      <c r="L23" s="75">
        <f t="shared" si="2"/>
        <v>37892194</v>
      </c>
      <c r="M23" s="39">
        <f t="shared" si="3"/>
        <v>0.21527440190203606</v>
      </c>
      <c r="N23" s="102">
        <v>6914540</v>
      </c>
      <c r="O23" s="103">
        <v>8040641</v>
      </c>
      <c r="P23" s="104">
        <f t="shared" si="4"/>
        <v>14955181</v>
      </c>
      <c r="Q23" s="39">
        <f t="shared" si="5"/>
        <v>0.08496387528026732</v>
      </c>
      <c r="R23" s="102">
        <v>24115760</v>
      </c>
      <c r="S23" s="104">
        <v>3102648</v>
      </c>
      <c r="T23" s="104">
        <f t="shared" si="6"/>
        <v>27218408</v>
      </c>
      <c r="U23" s="39">
        <f t="shared" si="7"/>
        <v>0.15463413131806497</v>
      </c>
      <c r="V23" s="102">
        <v>27494327</v>
      </c>
      <c r="W23" s="104">
        <v>3036302</v>
      </c>
      <c r="X23" s="104">
        <f t="shared" si="8"/>
        <v>30530629</v>
      </c>
      <c r="Y23" s="39">
        <f t="shared" si="9"/>
        <v>0.17345163221923643</v>
      </c>
      <c r="Z23" s="74">
        <f t="shared" si="10"/>
        <v>80109188</v>
      </c>
      <c r="AA23" s="75">
        <f t="shared" si="11"/>
        <v>30487224</v>
      </c>
      <c r="AB23" s="75">
        <f t="shared" si="12"/>
        <v>110596412</v>
      </c>
      <c r="AC23" s="39">
        <f t="shared" si="13"/>
        <v>0.6283240407196048</v>
      </c>
      <c r="AD23" s="74">
        <v>32556949</v>
      </c>
      <c r="AE23" s="75">
        <v>4378086</v>
      </c>
      <c r="AF23" s="75">
        <f t="shared" si="14"/>
        <v>36935035</v>
      </c>
      <c r="AG23" s="39">
        <f t="shared" si="15"/>
        <v>0.5636541998082965</v>
      </c>
      <c r="AH23" s="39">
        <f t="shared" si="16"/>
        <v>-0.17339650551299057</v>
      </c>
      <c r="AI23" s="12">
        <v>226150239</v>
      </c>
      <c r="AJ23" s="12">
        <v>226150239</v>
      </c>
      <c r="AK23" s="12">
        <v>127470532</v>
      </c>
      <c r="AL23" s="12"/>
    </row>
    <row r="24" spans="1:38" s="13" customFormat="1" ht="12.75">
      <c r="A24" s="29" t="s">
        <v>97</v>
      </c>
      <c r="B24" s="57" t="s">
        <v>122</v>
      </c>
      <c r="C24" s="117" t="s">
        <v>123</v>
      </c>
      <c r="D24" s="74">
        <v>151795712</v>
      </c>
      <c r="E24" s="75">
        <v>65164647</v>
      </c>
      <c r="F24" s="76">
        <f t="shared" si="0"/>
        <v>216960359</v>
      </c>
      <c r="G24" s="74">
        <v>165105919</v>
      </c>
      <c r="H24" s="75">
        <v>82520692</v>
      </c>
      <c r="I24" s="77">
        <f t="shared" si="1"/>
        <v>247626611</v>
      </c>
      <c r="J24" s="74">
        <v>77747883</v>
      </c>
      <c r="K24" s="75">
        <v>219137</v>
      </c>
      <c r="L24" s="75">
        <f t="shared" si="2"/>
        <v>77967020</v>
      </c>
      <c r="M24" s="39">
        <f t="shared" si="3"/>
        <v>0.35936067012131007</v>
      </c>
      <c r="N24" s="102">
        <v>26488253</v>
      </c>
      <c r="O24" s="103">
        <v>1589498</v>
      </c>
      <c r="P24" s="104">
        <f t="shared" si="4"/>
        <v>28077751</v>
      </c>
      <c r="Q24" s="39">
        <f t="shared" si="5"/>
        <v>0.1294141986555249</v>
      </c>
      <c r="R24" s="102">
        <v>49333989</v>
      </c>
      <c r="S24" s="104">
        <v>3286903</v>
      </c>
      <c r="T24" s="104">
        <f t="shared" si="6"/>
        <v>52620892</v>
      </c>
      <c r="U24" s="39">
        <f t="shared" si="7"/>
        <v>0.21250095774238092</v>
      </c>
      <c r="V24" s="102">
        <v>38617293</v>
      </c>
      <c r="W24" s="104">
        <v>3512978</v>
      </c>
      <c r="X24" s="104">
        <f t="shared" si="8"/>
        <v>42130271</v>
      </c>
      <c r="Y24" s="39">
        <f t="shared" si="9"/>
        <v>0.1701362823238735</v>
      </c>
      <c r="Z24" s="74">
        <f t="shared" si="10"/>
        <v>192187418</v>
      </c>
      <c r="AA24" s="75">
        <f t="shared" si="11"/>
        <v>8608516</v>
      </c>
      <c r="AB24" s="75">
        <f t="shared" si="12"/>
        <v>200795934</v>
      </c>
      <c r="AC24" s="39">
        <f t="shared" si="13"/>
        <v>0.8108818886189901</v>
      </c>
      <c r="AD24" s="74">
        <v>36076819</v>
      </c>
      <c r="AE24" s="75">
        <v>7253843</v>
      </c>
      <c r="AF24" s="75">
        <f t="shared" si="14"/>
        <v>43330662</v>
      </c>
      <c r="AG24" s="39">
        <f t="shared" si="15"/>
        <v>0.8222973337874682</v>
      </c>
      <c r="AH24" s="39">
        <f t="shared" si="16"/>
        <v>-0.027703038555007553</v>
      </c>
      <c r="AI24" s="12">
        <v>184918052</v>
      </c>
      <c r="AJ24" s="12">
        <v>189758616</v>
      </c>
      <c r="AK24" s="12">
        <v>156038004</v>
      </c>
      <c r="AL24" s="12"/>
    </row>
    <row r="25" spans="1:38" s="13" customFormat="1" ht="12.75">
      <c r="A25" s="29" t="s">
        <v>97</v>
      </c>
      <c r="B25" s="57" t="s">
        <v>124</v>
      </c>
      <c r="C25" s="117" t="s">
        <v>125</v>
      </c>
      <c r="D25" s="74">
        <v>43647198</v>
      </c>
      <c r="E25" s="75">
        <v>0</v>
      </c>
      <c r="F25" s="76">
        <f t="shared" si="0"/>
        <v>43647198</v>
      </c>
      <c r="G25" s="74">
        <v>59507369</v>
      </c>
      <c r="H25" s="75">
        <v>18912184</v>
      </c>
      <c r="I25" s="77">
        <f t="shared" si="1"/>
        <v>78419553</v>
      </c>
      <c r="J25" s="74">
        <v>9062105</v>
      </c>
      <c r="K25" s="75">
        <v>400290</v>
      </c>
      <c r="L25" s="75">
        <f t="shared" si="2"/>
        <v>9462395</v>
      </c>
      <c r="M25" s="39">
        <f t="shared" si="3"/>
        <v>0.21679272515958528</v>
      </c>
      <c r="N25" s="102">
        <v>12620391</v>
      </c>
      <c r="O25" s="103">
        <v>1474400</v>
      </c>
      <c r="P25" s="104">
        <f t="shared" si="4"/>
        <v>14094791</v>
      </c>
      <c r="Q25" s="39">
        <f t="shared" si="5"/>
        <v>0.32292544873098156</v>
      </c>
      <c r="R25" s="102">
        <v>10783802</v>
      </c>
      <c r="S25" s="104">
        <v>472163</v>
      </c>
      <c r="T25" s="104">
        <f t="shared" si="6"/>
        <v>11255965</v>
      </c>
      <c r="U25" s="39">
        <f t="shared" si="7"/>
        <v>0.1435351843946369</v>
      </c>
      <c r="V25" s="102">
        <v>8607771</v>
      </c>
      <c r="W25" s="104">
        <v>748436</v>
      </c>
      <c r="X25" s="104">
        <f t="shared" si="8"/>
        <v>9356207</v>
      </c>
      <c r="Y25" s="39">
        <f t="shared" si="9"/>
        <v>0.11930961912011918</v>
      </c>
      <c r="Z25" s="74">
        <f t="shared" si="10"/>
        <v>41074069</v>
      </c>
      <c r="AA25" s="75">
        <f t="shared" si="11"/>
        <v>3095289</v>
      </c>
      <c r="AB25" s="75">
        <f t="shared" si="12"/>
        <v>44169358</v>
      </c>
      <c r="AC25" s="39">
        <f t="shared" si="13"/>
        <v>0.56324419497775</v>
      </c>
      <c r="AD25" s="74">
        <v>9306331</v>
      </c>
      <c r="AE25" s="75">
        <v>1642306</v>
      </c>
      <c r="AF25" s="75">
        <f t="shared" si="14"/>
        <v>10948637</v>
      </c>
      <c r="AG25" s="39">
        <f t="shared" si="15"/>
        <v>1.341257844870049</v>
      </c>
      <c r="AH25" s="39">
        <f t="shared" si="16"/>
        <v>-0.14544550157247882</v>
      </c>
      <c r="AI25" s="12">
        <v>34513000</v>
      </c>
      <c r="AJ25" s="12">
        <v>34513000</v>
      </c>
      <c r="AK25" s="12">
        <v>46290832</v>
      </c>
      <c r="AL25" s="12"/>
    </row>
    <row r="26" spans="1:38" s="13" customFormat="1" ht="12.75">
      <c r="A26" s="29" t="s">
        <v>97</v>
      </c>
      <c r="B26" s="57" t="s">
        <v>126</v>
      </c>
      <c r="C26" s="117" t="s">
        <v>127</v>
      </c>
      <c r="D26" s="74">
        <v>0</v>
      </c>
      <c r="E26" s="75">
        <v>0</v>
      </c>
      <c r="F26" s="76">
        <f t="shared" si="0"/>
        <v>0</v>
      </c>
      <c r="G26" s="74">
        <v>0</v>
      </c>
      <c r="H26" s="75">
        <v>0</v>
      </c>
      <c r="I26" s="77">
        <f t="shared" si="1"/>
        <v>0</v>
      </c>
      <c r="J26" s="74">
        <v>21959125</v>
      </c>
      <c r="K26" s="75">
        <v>1039857</v>
      </c>
      <c r="L26" s="75">
        <f t="shared" si="2"/>
        <v>22998982</v>
      </c>
      <c r="M26" s="39">
        <f t="shared" si="3"/>
        <v>0</v>
      </c>
      <c r="N26" s="102">
        <v>20827812</v>
      </c>
      <c r="O26" s="103">
        <v>3105605</v>
      </c>
      <c r="P26" s="104">
        <f t="shared" si="4"/>
        <v>23933417</v>
      </c>
      <c r="Q26" s="39">
        <f t="shared" si="5"/>
        <v>0</v>
      </c>
      <c r="R26" s="102">
        <v>27769369</v>
      </c>
      <c r="S26" s="104">
        <v>4743114</v>
      </c>
      <c r="T26" s="104">
        <f t="shared" si="6"/>
        <v>32512483</v>
      </c>
      <c r="U26" s="39">
        <f t="shared" si="7"/>
        <v>0</v>
      </c>
      <c r="V26" s="102">
        <v>29348200</v>
      </c>
      <c r="W26" s="104">
        <v>8446751</v>
      </c>
      <c r="X26" s="104">
        <f t="shared" si="8"/>
        <v>37794951</v>
      </c>
      <c r="Y26" s="39">
        <f t="shared" si="9"/>
        <v>0</v>
      </c>
      <c r="Z26" s="74">
        <f t="shared" si="10"/>
        <v>99904506</v>
      </c>
      <c r="AA26" s="75">
        <f t="shared" si="11"/>
        <v>17335327</v>
      </c>
      <c r="AB26" s="75">
        <f t="shared" si="12"/>
        <v>117239833</v>
      </c>
      <c r="AC26" s="39">
        <f t="shared" si="13"/>
        <v>0</v>
      </c>
      <c r="AD26" s="74">
        <v>23253220</v>
      </c>
      <c r="AE26" s="75">
        <v>4456094</v>
      </c>
      <c r="AF26" s="75">
        <f t="shared" si="14"/>
        <v>27709314</v>
      </c>
      <c r="AG26" s="39">
        <f t="shared" si="15"/>
        <v>0.805584507645884</v>
      </c>
      <c r="AH26" s="39">
        <f t="shared" si="16"/>
        <v>0.36398003212926877</v>
      </c>
      <c r="AI26" s="12">
        <v>123676543</v>
      </c>
      <c r="AJ26" s="12">
        <v>123676543</v>
      </c>
      <c r="AK26" s="12">
        <v>99631907</v>
      </c>
      <c r="AL26" s="12"/>
    </row>
    <row r="27" spans="1:38" s="13" customFormat="1" ht="12.75">
      <c r="A27" s="29" t="s">
        <v>97</v>
      </c>
      <c r="B27" s="57" t="s">
        <v>128</v>
      </c>
      <c r="C27" s="117" t="s">
        <v>129</v>
      </c>
      <c r="D27" s="74">
        <v>0</v>
      </c>
      <c r="E27" s="75">
        <v>23961107</v>
      </c>
      <c r="F27" s="76">
        <f t="shared" si="0"/>
        <v>23961107</v>
      </c>
      <c r="G27" s="74">
        <v>0</v>
      </c>
      <c r="H27" s="75">
        <v>23961107</v>
      </c>
      <c r="I27" s="77">
        <f t="shared" si="1"/>
        <v>23961107</v>
      </c>
      <c r="J27" s="74">
        <v>24298205</v>
      </c>
      <c r="K27" s="75">
        <v>6085347</v>
      </c>
      <c r="L27" s="75">
        <f t="shared" si="2"/>
        <v>30383552</v>
      </c>
      <c r="M27" s="39">
        <f t="shared" si="3"/>
        <v>1.2680362388933033</v>
      </c>
      <c r="N27" s="102">
        <v>15403474</v>
      </c>
      <c r="O27" s="103">
        <v>4837806</v>
      </c>
      <c r="P27" s="104">
        <f t="shared" si="4"/>
        <v>20241280</v>
      </c>
      <c r="Q27" s="39">
        <f t="shared" si="5"/>
        <v>0.8447556283605762</v>
      </c>
      <c r="R27" s="102">
        <v>15758144</v>
      </c>
      <c r="S27" s="104">
        <v>1364360</v>
      </c>
      <c r="T27" s="104">
        <f t="shared" si="6"/>
        <v>17122504</v>
      </c>
      <c r="U27" s="39">
        <f t="shared" si="7"/>
        <v>0.7145956987713464</v>
      </c>
      <c r="V27" s="102">
        <v>14406562</v>
      </c>
      <c r="W27" s="104">
        <v>1538098</v>
      </c>
      <c r="X27" s="104">
        <f t="shared" si="8"/>
        <v>15944660</v>
      </c>
      <c r="Y27" s="39">
        <f t="shared" si="9"/>
        <v>0.6654392052921428</v>
      </c>
      <c r="Z27" s="74">
        <f t="shared" si="10"/>
        <v>69866385</v>
      </c>
      <c r="AA27" s="75">
        <f t="shared" si="11"/>
        <v>13825611</v>
      </c>
      <c r="AB27" s="75">
        <f t="shared" si="12"/>
        <v>83691996</v>
      </c>
      <c r="AC27" s="39">
        <f t="shared" si="13"/>
        <v>3.4928267713173686</v>
      </c>
      <c r="AD27" s="74">
        <v>21718586</v>
      </c>
      <c r="AE27" s="75">
        <v>4977647</v>
      </c>
      <c r="AF27" s="75">
        <f t="shared" si="14"/>
        <v>26696233</v>
      </c>
      <c r="AG27" s="39">
        <f t="shared" si="15"/>
        <v>1.1294639749836493</v>
      </c>
      <c r="AH27" s="39">
        <f t="shared" si="16"/>
        <v>-0.40273745737835</v>
      </c>
      <c r="AI27" s="12">
        <v>72251945</v>
      </c>
      <c r="AJ27" s="12">
        <v>72251945</v>
      </c>
      <c r="AK27" s="12">
        <v>81605969</v>
      </c>
      <c r="AL27" s="12"/>
    </row>
    <row r="28" spans="1:38" s="13" customFormat="1" ht="12.75">
      <c r="A28" s="29" t="s">
        <v>97</v>
      </c>
      <c r="B28" s="57" t="s">
        <v>130</v>
      </c>
      <c r="C28" s="117" t="s">
        <v>131</v>
      </c>
      <c r="D28" s="74">
        <v>128756699</v>
      </c>
      <c r="E28" s="75">
        <v>36808350</v>
      </c>
      <c r="F28" s="76">
        <f t="shared" si="0"/>
        <v>165565049</v>
      </c>
      <c r="G28" s="74">
        <v>128756699</v>
      </c>
      <c r="H28" s="75">
        <v>36808350</v>
      </c>
      <c r="I28" s="77">
        <f t="shared" si="1"/>
        <v>165565049</v>
      </c>
      <c r="J28" s="74">
        <v>29567762</v>
      </c>
      <c r="K28" s="75">
        <v>3338862</v>
      </c>
      <c r="L28" s="75">
        <f t="shared" si="2"/>
        <v>32906624</v>
      </c>
      <c r="M28" s="39">
        <f t="shared" si="3"/>
        <v>0.19875344584351254</v>
      </c>
      <c r="N28" s="102">
        <v>25999977</v>
      </c>
      <c r="O28" s="103">
        <v>5028003</v>
      </c>
      <c r="P28" s="104">
        <f t="shared" si="4"/>
        <v>31027980</v>
      </c>
      <c r="Q28" s="39">
        <f t="shared" si="5"/>
        <v>0.18740658241220948</v>
      </c>
      <c r="R28" s="102">
        <v>24059314</v>
      </c>
      <c r="S28" s="104">
        <v>10455902</v>
      </c>
      <c r="T28" s="104">
        <f t="shared" si="6"/>
        <v>34515216</v>
      </c>
      <c r="U28" s="39">
        <f t="shared" si="7"/>
        <v>0.20846921622932627</v>
      </c>
      <c r="V28" s="102">
        <v>24332366</v>
      </c>
      <c r="W28" s="104">
        <v>11604295</v>
      </c>
      <c r="X28" s="104">
        <f t="shared" si="8"/>
        <v>35936661</v>
      </c>
      <c r="Y28" s="39">
        <f t="shared" si="9"/>
        <v>0.21705463331213098</v>
      </c>
      <c r="Z28" s="74">
        <f t="shared" si="10"/>
        <v>103959419</v>
      </c>
      <c r="AA28" s="75">
        <f t="shared" si="11"/>
        <v>30427062</v>
      </c>
      <c r="AB28" s="75">
        <f t="shared" si="12"/>
        <v>134386481</v>
      </c>
      <c r="AC28" s="39">
        <f t="shared" si="13"/>
        <v>0.8116838777971793</v>
      </c>
      <c r="AD28" s="74">
        <v>29347473</v>
      </c>
      <c r="AE28" s="75">
        <v>469164</v>
      </c>
      <c r="AF28" s="75">
        <f t="shared" si="14"/>
        <v>29816637</v>
      </c>
      <c r="AG28" s="39">
        <f t="shared" si="15"/>
        <v>0.8221095996830893</v>
      </c>
      <c r="AH28" s="39">
        <f t="shared" si="16"/>
        <v>0.20525534117076982</v>
      </c>
      <c r="AI28" s="12">
        <v>142753150</v>
      </c>
      <c r="AJ28" s="12">
        <v>142753150</v>
      </c>
      <c r="AK28" s="12">
        <v>117358735</v>
      </c>
      <c r="AL28" s="12"/>
    </row>
    <row r="29" spans="1:38" s="13" customFormat="1" ht="12.75">
      <c r="A29" s="29" t="s">
        <v>97</v>
      </c>
      <c r="B29" s="57" t="s">
        <v>132</v>
      </c>
      <c r="C29" s="117" t="s">
        <v>133</v>
      </c>
      <c r="D29" s="74">
        <v>49262826</v>
      </c>
      <c r="E29" s="75">
        <v>12854250</v>
      </c>
      <c r="F29" s="76">
        <f t="shared" si="0"/>
        <v>62117076</v>
      </c>
      <c r="G29" s="74">
        <v>49262826</v>
      </c>
      <c r="H29" s="75">
        <v>12854250</v>
      </c>
      <c r="I29" s="77">
        <f t="shared" si="1"/>
        <v>62117076</v>
      </c>
      <c r="J29" s="74">
        <v>9055142</v>
      </c>
      <c r="K29" s="75">
        <v>2488804</v>
      </c>
      <c r="L29" s="75">
        <f t="shared" si="2"/>
        <v>11543946</v>
      </c>
      <c r="M29" s="39">
        <f t="shared" si="3"/>
        <v>0.18584174824970834</v>
      </c>
      <c r="N29" s="102">
        <v>5920657</v>
      </c>
      <c r="O29" s="103">
        <v>1150970</v>
      </c>
      <c r="P29" s="104">
        <f t="shared" si="4"/>
        <v>7071627</v>
      </c>
      <c r="Q29" s="39">
        <f t="shared" si="5"/>
        <v>0.11384352669787612</v>
      </c>
      <c r="R29" s="102">
        <v>4652691</v>
      </c>
      <c r="S29" s="104">
        <v>1488450</v>
      </c>
      <c r="T29" s="104">
        <f t="shared" si="6"/>
        <v>6141141</v>
      </c>
      <c r="U29" s="39">
        <f t="shared" si="7"/>
        <v>0.09886397421539932</v>
      </c>
      <c r="V29" s="102">
        <v>11599208</v>
      </c>
      <c r="W29" s="104">
        <v>747853</v>
      </c>
      <c r="X29" s="104">
        <f t="shared" si="8"/>
        <v>12347061</v>
      </c>
      <c r="Y29" s="39">
        <f t="shared" si="9"/>
        <v>0.198770801767939</v>
      </c>
      <c r="Z29" s="74">
        <f t="shared" si="10"/>
        <v>31227698</v>
      </c>
      <c r="AA29" s="75">
        <f t="shared" si="11"/>
        <v>5876077</v>
      </c>
      <c r="AB29" s="75">
        <f t="shared" si="12"/>
        <v>37103775</v>
      </c>
      <c r="AC29" s="39">
        <f t="shared" si="13"/>
        <v>0.5973200509309228</v>
      </c>
      <c r="AD29" s="74">
        <v>7491225</v>
      </c>
      <c r="AE29" s="75">
        <v>995502</v>
      </c>
      <c r="AF29" s="75">
        <f t="shared" si="14"/>
        <v>8486727</v>
      </c>
      <c r="AG29" s="39">
        <f t="shared" si="15"/>
        <v>0.7717933392594358</v>
      </c>
      <c r="AH29" s="39">
        <f t="shared" si="16"/>
        <v>0.4548672297341485</v>
      </c>
      <c r="AI29" s="12">
        <v>52639432</v>
      </c>
      <c r="AJ29" s="12">
        <v>52639432</v>
      </c>
      <c r="AK29" s="12">
        <v>40626763</v>
      </c>
      <c r="AL29" s="12"/>
    </row>
    <row r="30" spans="1:38" s="13" customFormat="1" ht="12.75">
      <c r="A30" s="29" t="s">
        <v>116</v>
      </c>
      <c r="B30" s="57" t="s">
        <v>134</v>
      </c>
      <c r="C30" s="117" t="s">
        <v>135</v>
      </c>
      <c r="D30" s="74">
        <v>888707124</v>
      </c>
      <c r="E30" s="75">
        <v>416135488</v>
      </c>
      <c r="F30" s="76">
        <f t="shared" si="0"/>
        <v>1304842612</v>
      </c>
      <c r="G30" s="74">
        <v>888707124</v>
      </c>
      <c r="H30" s="75">
        <v>416135488</v>
      </c>
      <c r="I30" s="77">
        <f t="shared" si="1"/>
        <v>1304842612</v>
      </c>
      <c r="J30" s="74">
        <v>148599009</v>
      </c>
      <c r="K30" s="75">
        <v>75224816</v>
      </c>
      <c r="L30" s="75">
        <f t="shared" si="2"/>
        <v>223823825</v>
      </c>
      <c r="M30" s="39">
        <f t="shared" si="3"/>
        <v>0.17153319713933438</v>
      </c>
      <c r="N30" s="102">
        <v>158362737</v>
      </c>
      <c r="O30" s="103">
        <v>64993001</v>
      </c>
      <c r="P30" s="104">
        <f t="shared" si="4"/>
        <v>223355738</v>
      </c>
      <c r="Q30" s="39">
        <f t="shared" si="5"/>
        <v>0.17117446651872525</v>
      </c>
      <c r="R30" s="102">
        <v>201627979</v>
      </c>
      <c r="S30" s="104">
        <v>51599358</v>
      </c>
      <c r="T30" s="104">
        <f t="shared" si="6"/>
        <v>253227337</v>
      </c>
      <c r="U30" s="39">
        <f t="shared" si="7"/>
        <v>0.19406734166342507</v>
      </c>
      <c r="V30" s="102">
        <v>202504399</v>
      </c>
      <c r="W30" s="104">
        <v>66878094</v>
      </c>
      <c r="X30" s="104">
        <f t="shared" si="8"/>
        <v>269382493</v>
      </c>
      <c r="Y30" s="39">
        <f t="shared" si="9"/>
        <v>0.2064482647352415</v>
      </c>
      <c r="Z30" s="74">
        <f t="shared" si="10"/>
        <v>711094124</v>
      </c>
      <c r="AA30" s="75">
        <f t="shared" si="11"/>
        <v>258695269</v>
      </c>
      <c r="AB30" s="75">
        <f t="shared" si="12"/>
        <v>969789393</v>
      </c>
      <c r="AC30" s="39">
        <f t="shared" si="13"/>
        <v>0.7432232700567262</v>
      </c>
      <c r="AD30" s="74">
        <v>185948772</v>
      </c>
      <c r="AE30" s="75">
        <v>84411156</v>
      </c>
      <c r="AF30" s="75">
        <f t="shared" si="14"/>
        <v>270359928</v>
      </c>
      <c r="AG30" s="39">
        <f t="shared" si="15"/>
        <v>0.7493297618551231</v>
      </c>
      <c r="AH30" s="39">
        <f t="shared" si="16"/>
        <v>-0.003615310180138831</v>
      </c>
      <c r="AI30" s="12">
        <v>1206524884</v>
      </c>
      <c r="AJ30" s="12">
        <v>1206524884</v>
      </c>
      <c r="AK30" s="12">
        <v>904085004</v>
      </c>
      <c r="AL30" s="12"/>
    </row>
    <row r="31" spans="1:38" s="53" customFormat="1" ht="12.75">
      <c r="A31" s="58"/>
      <c r="B31" s="59" t="s">
        <v>136</v>
      </c>
      <c r="C31" s="121"/>
      <c r="D31" s="78">
        <f>SUM(D23:D30)</f>
        <v>1381739797</v>
      </c>
      <c r="E31" s="79">
        <f>SUM(E23:E30)</f>
        <v>611371717</v>
      </c>
      <c r="F31" s="80">
        <f t="shared" si="0"/>
        <v>1993111514</v>
      </c>
      <c r="G31" s="78">
        <f>SUM(G23:G30)</f>
        <v>1410910175</v>
      </c>
      <c r="H31" s="79">
        <f>SUM(H23:H30)</f>
        <v>647639946</v>
      </c>
      <c r="I31" s="80">
        <f t="shared" si="1"/>
        <v>2058550121</v>
      </c>
      <c r="J31" s="78">
        <f>SUM(J23:J30)</f>
        <v>341873792</v>
      </c>
      <c r="K31" s="79">
        <f>SUM(K23:K30)</f>
        <v>105104746</v>
      </c>
      <c r="L31" s="79">
        <f t="shared" si="2"/>
        <v>446978538</v>
      </c>
      <c r="M31" s="43">
        <f t="shared" si="3"/>
        <v>0.22426168072400188</v>
      </c>
      <c r="N31" s="108">
        <f>SUM(N23:N30)</f>
        <v>272537841</v>
      </c>
      <c r="O31" s="109">
        <f>SUM(O23:O30)</f>
        <v>90219924</v>
      </c>
      <c r="P31" s="110">
        <f t="shared" si="4"/>
        <v>362757765</v>
      </c>
      <c r="Q31" s="43">
        <f t="shared" si="5"/>
        <v>0.18200575454605497</v>
      </c>
      <c r="R31" s="108">
        <f>SUM(R23:R30)</f>
        <v>358101048</v>
      </c>
      <c r="S31" s="110">
        <f>SUM(S23:S30)</f>
        <v>76512898</v>
      </c>
      <c r="T31" s="110">
        <f t="shared" si="6"/>
        <v>434613946</v>
      </c>
      <c r="U31" s="43">
        <f t="shared" si="7"/>
        <v>0.21112623956363702</v>
      </c>
      <c r="V31" s="108">
        <f>SUM(V23:V30)</f>
        <v>356910126</v>
      </c>
      <c r="W31" s="110">
        <f>SUM(W23:W30)</f>
        <v>96512807</v>
      </c>
      <c r="X31" s="110">
        <f t="shared" si="8"/>
        <v>453422933</v>
      </c>
      <c r="Y31" s="43">
        <f t="shared" si="9"/>
        <v>0.22026324662900934</v>
      </c>
      <c r="Z31" s="78">
        <f t="shared" si="10"/>
        <v>1329422807</v>
      </c>
      <c r="AA31" s="79">
        <f t="shared" si="11"/>
        <v>368350375</v>
      </c>
      <c r="AB31" s="79">
        <f t="shared" si="12"/>
        <v>1697773182</v>
      </c>
      <c r="AC31" s="43">
        <f t="shared" si="13"/>
        <v>0.8247422128227112</v>
      </c>
      <c r="AD31" s="78">
        <f>SUM(AD23:AD30)</f>
        <v>345699375</v>
      </c>
      <c r="AE31" s="79">
        <f>SUM(AE23:AE30)</f>
        <v>108583798</v>
      </c>
      <c r="AF31" s="79">
        <f t="shared" si="14"/>
        <v>454283173</v>
      </c>
      <c r="AG31" s="43">
        <f t="shared" si="15"/>
        <v>0.7680185857961702</v>
      </c>
      <c r="AH31" s="43">
        <f t="shared" si="16"/>
        <v>-0.0018936206558546331</v>
      </c>
      <c r="AI31" s="60">
        <f>SUM(AI23:AI30)</f>
        <v>2043427245</v>
      </c>
      <c r="AJ31" s="60">
        <f>SUM(AJ23:AJ30)</f>
        <v>2048267809</v>
      </c>
      <c r="AK31" s="60">
        <f>SUM(AK23:AK30)</f>
        <v>1573107746</v>
      </c>
      <c r="AL31" s="60"/>
    </row>
    <row r="32" spans="1:38" s="13" customFormat="1" ht="12.75">
      <c r="A32" s="29" t="s">
        <v>97</v>
      </c>
      <c r="B32" s="57" t="s">
        <v>137</v>
      </c>
      <c r="C32" s="117" t="s">
        <v>138</v>
      </c>
      <c r="D32" s="74">
        <v>0</v>
      </c>
      <c r="E32" s="75">
        <v>0</v>
      </c>
      <c r="F32" s="76">
        <f t="shared" si="0"/>
        <v>0</v>
      </c>
      <c r="G32" s="74">
        <v>36247144</v>
      </c>
      <c r="H32" s="75">
        <v>0</v>
      </c>
      <c r="I32" s="77">
        <f t="shared" si="1"/>
        <v>36247144</v>
      </c>
      <c r="J32" s="74">
        <v>39402996</v>
      </c>
      <c r="K32" s="75">
        <v>0</v>
      </c>
      <c r="L32" s="75">
        <f t="shared" si="2"/>
        <v>39402996</v>
      </c>
      <c r="M32" s="39">
        <f t="shared" si="3"/>
        <v>0</v>
      </c>
      <c r="N32" s="102">
        <v>8388513</v>
      </c>
      <c r="O32" s="103">
        <v>0</v>
      </c>
      <c r="P32" s="104">
        <f t="shared" si="4"/>
        <v>8388513</v>
      </c>
      <c r="Q32" s="39">
        <f t="shared" si="5"/>
        <v>0</v>
      </c>
      <c r="R32" s="102">
        <v>11368837</v>
      </c>
      <c r="S32" s="104">
        <v>0</v>
      </c>
      <c r="T32" s="104">
        <f t="shared" si="6"/>
        <v>11368837</v>
      </c>
      <c r="U32" s="39">
        <f t="shared" si="7"/>
        <v>0.313647800775697</v>
      </c>
      <c r="V32" s="102">
        <v>31570875</v>
      </c>
      <c r="W32" s="104">
        <v>0</v>
      </c>
      <c r="X32" s="104">
        <f t="shared" si="8"/>
        <v>31570875</v>
      </c>
      <c r="Y32" s="39">
        <f t="shared" si="9"/>
        <v>0.8709893115992807</v>
      </c>
      <c r="Z32" s="74">
        <f t="shared" si="10"/>
        <v>90731221</v>
      </c>
      <c r="AA32" s="75">
        <f t="shared" si="11"/>
        <v>0</v>
      </c>
      <c r="AB32" s="75">
        <f t="shared" si="12"/>
        <v>90731221</v>
      </c>
      <c r="AC32" s="39">
        <f t="shared" si="13"/>
        <v>2.503127446399639</v>
      </c>
      <c r="AD32" s="74">
        <v>19253266</v>
      </c>
      <c r="AE32" s="75">
        <v>0</v>
      </c>
      <c r="AF32" s="75">
        <f t="shared" si="14"/>
        <v>19253266</v>
      </c>
      <c r="AG32" s="39">
        <f t="shared" si="15"/>
        <v>0.768540800169112</v>
      </c>
      <c r="AH32" s="39">
        <f t="shared" si="16"/>
        <v>0.6397672478009704</v>
      </c>
      <c r="AI32" s="12">
        <v>128142312</v>
      </c>
      <c r="AJ32" s="12">
        <v>128142312</v>
      </c>
      <c r="AK32" s="12">
        <v>98482595</v>
      </c>
      <c r="AL32" s="12"/>
    </row>
    <row r="33" spans="1:38" s="13" customFormat="1" ht="12.75">
      <c r="A33" s="29" t="s">
        <v>97</v>
      </c>
      <c r="B33" s="57" t="s">
        <v>139</v>
      </c>
      <c r="C33" s="117" t="s">
        <v>140</v>
      </c>
      <c r="D33" s="74">
        <v>47337503</v>
      </c>
      <c r="E33" s="75">
        <v>20034050</v>
      </c>
      <c r="F33" s="76">
        <f t="shared" si="0"/>
        <v>67371553</v>
      </c>
      <c r="G33" s="74">
        <v>49560917</v>
      </c>
      <c r="H33" s="75">
        <v>19083433</v>
      </c>
      <c r="I33" s="77">
        <f t="shared" si="1"/>
        <v>68644350</v>
      </c>
      <c r="J33" s="74">
        <v>9201043</v>
      </c>
      <c r="K33" s="75">
        <v>30305</v>
      </c>
      <c r="L33" s="75">
        <f t="shared" si="2"/>
        <v>9231348</v>
      </c>
      <c r="M33" s="39">
        <f t="shared" si="3"/>
        <v>0.13702145176911684</v>
      </c>
      <c r="N33" s="102">
        <v>10184038</v>
      </c>
      <c r="O33" s="103">
        <v>1520594</v>
      </c>
      <c r="P33" s="104">
        <f t="shared" si="4"/>
        <v>11704632</v>
      </c>
      <c r="Q33" s="39">
        <f t="shared" si="5"/>
        <v>0.1737325544506893</v>
      </c>
      <c r="R33" s="102">
        <v>8492126</v>
      </c>
      <c r="S33" s="104">
        <v>2758754</v>
      </c>
      <c r="T33" s="104">
        <f t="shared" si="6"/>
        <v>11250880</v>
      </c>
      <c r="U33" s="39">
        <f t="shared" si="7"/>
        <v>0.16390103482660992</v>
      </c>
      <c r="V33" s="102">
        <v>5463232</v>
      </c>
      <c r="W33" s="104">
        <v>848386</v>
      </c>
      <c r="X33" s="104">
        <f t="shared" si="8"/>
        <v>6311618</v>
      </c>
      <c r="Y33" s="39">
        <f t="shared" si="9"/>
        <v>0.09194664965142797</v>
      </c>
      <c r="Z33" s="74">
        <f t="shared" si="10"/>
        <v>33340439</v>
      </c>
      <c r="AA33" s="75">
        <f t="shared" si="11"/>
        <v>5158039</v>
      </c>
      <c r="AB33" s="75">
        <f t="shared" si="12"/>
        <v>38498478</v>
      </c>
      <c r="AC33" s="39">
        <f t="shared" si="13"/>
        <v>0.5608397195107827</v>
      </c>
      <c r="AD33" s="74">
        <v>11475098</v>
      </c>
      <c r="AE33" s="75">
        <v>138106</v>
      </c>
      <c r="AF33" s="75">
        <f t="shared" si="14"/>
        <v>11613204</v>
      </c>
      <c r="AG33" s="39">
        <f t="shared" si="15"/>
        <v>0.7900737142134936</v>
      </c>
      <c r="AH33" s="39">
        <f t="shared" si="16"/>
        <v>-0.4565136374079023</v>
      </c>
      <c r="AI33" s="12">
        <v>52015206</v>
      </c>
      <c r="AJ33" s="12">
        <v>52015206</v>
      </c>
      <c r="AK33" s="12">
        <v>41095847</v>
      </c>
      <c r="AL33" s="12"/>
    </row>
    <row r="34" spans="1:38" s="13" customFormat="1" ht="12.75">
      <c r="A34" s="29" t="s">
        <v>97</v>
      </c>
      <c r="B34" s="57" t="s">
        <v>141</v>
      </c>
      <c r="C34" s="117" t="s">
        <v>142</v>
      </c>
      <c r="D34" s="74">
        <v>38138204</v>
      </c>
      <c r="E34" s="75">
        <v>9106000</v>
      </c>
      <c r="F34" s="76">
        <f t="shared" si="0"/>
        <v>47244204</v>
      </c>
      <c r="G34" s="74">
        <v>38138204</v>
      </c>
      <c r="H34" s="75">
        <v>9106000</v>
      </c>
      <c r="I34" s="77">
        <f t="shared" si="1"/>
        <v>47244204</v>
      </c>
      <c r="J34" s="74">
        <v>8802686</v>
      </c>
      <c r="K34" s="75">
        <v>2163783</v>
      </c>
      <c r="L34" s="75">
        <f t="shared" si="2"/>
        <v>10966469</v>
      </c>
      <c r="M34" s="39">
        <f t="shared" si="3"/>
        <v>0.23212305577209005</v>
      </c>
      <c r="N34" s="102">
        <v>9126356</v>
      </c>
      <c r="O34" s="103">
        <v>3142519</v>
      </c>
      <c r="P34" s="104">
        <f t="shared" si="4"/>
        <v>12268875</v>
      </c>
      <c r="Q34" s="39">
        <f t="shared" si="5"/>
        <v>0.25969058553722274</v>
      </c>
      <c r="R34" s="102">
        <v>11765685</v>
      </c>
      <c r="S34" s="104">
        <v>2030314</v>
      </c>
      <c r="T34" s="104">
        <f t="shared" si="6"/>
        <v>13795999</v>
      </c>
      <c r="U34" s="39">
        <f t="shared" si="7"/>
        <v>0.2920146352767421</v>
      </c>
      <c r="V34" s="102">
        <v>37899666</v>
      </c>
      <c r="W34" s="104">
        <v>1267847</v>
      </c>
      <c r="X34" s="104">
        <f t="shared" si="8"/>
        <v>39167513</v>
      </c>
      <c r="Y34" s="39">
        <f t="shared" si="9"/>
        <v>0.8290437701098742</v>
      </c>
      <c r="Z34" s="74">
        <f t="shared" si="10"/>
        <v>67594393</v>
      </c>
      <c r="AA34" s="75">
        <f t="shared" si="11"/>
        <v>8604463</v>
      </c>
      <c r="AB34" s="75">
        <f t="shared" si="12"/>
        <v>76198856</v>
      </c>
      <c r="AC34" s="39">
        <f t="shared" si="13"/>
        <v>1.612872046695929</v>
      </c>
      <c r="AD34" s="74">
        <v>7084580</v>
      </c>
      <c r="AE34" s="75">
        <v>826563</v>
      </c>
      <c r="AF34" s="75">
        <f t="shared" si="14"/>
        <v>7911143</v>
      </c>
      <c r="AG34" s="39">
        <f t="shared" si="15"/>
        <v>0.9647675557035277</v>
      </c>
      <c r="AH34" s="39">
        <f t="shared" si="16"/>
        <v>3.9509297202692455</v>
      </c>
      <c r="AI34" s="12">
        <v>41293076</v>
      </c>
      <c r="AJ34" s="12">
        <v>41293076</v>
      </c>
      <c r="AK34" s="12">
        <v>39838220</v>
      </c>
      <c r="AL34" s="12"/>
    </row>
    <row r="35" spans="1:38" s="13" customFormat="1" ht="12.75">
      <c r="A35" s="29" t="s">
        <v>97</v>
      </c>
      <c r="B35" s="57" t="s">
        <v>143</v>
      </c>
      <c r="C35" s="117" t="s">
        <v>144</v>
      </c>
      <c r="D35" s="74">
        <v>439695131</v>
      </c>
      <c r="E35" s="75">
        <v>41452398</v>
      </c>
      <c r="F35" s="76">
        <f t="shared" si="0"/>
        <v>481147529</v>
      </c>
      <c r="G35" s="74">
        <v>433730998</v>
      </c>
      <c r="H35" s="75">
        <v>36980071</v>
      </c>
      <c r="I35" s="77">
        <f t="shared" si="1"/>
        <v>470711069</v>
      </c>
      <c r="J35" s="74">
        <v>86143408</v>
      </c>
      <c r="K35" s="75">
        <v>4717305</v>
      </c>
      <c r="L35" s="75">
        <f t="shared" si="2"/>
        <v>90860713</v>
      </c>
      <c r="M35" s="39">
        <f t="shared" si="3"/>
        <v>0.1888416910065852</v>
      </c>
      <c r="N35" s="102">
        <v>76810873</v>
      </c>
      <c r="O35" s="103">
        <v>5770967</v>
      </c>
      <c r="P35" s="104">
        <f t="shared" si="4"/>
        <v>82581840</v>
      </c>
      <c r="Q35" s="39">
        <f t="shared" si="5"/>
        <v>0.17163517429183348</v>
      </c>
      <c r="R35" s="102">
        <v>71927703</v>
      </c>
      <c r="S35" s="104">
        <v>4351722</v>
      </c>
      <c r="T35" s="104">
        <f t="shared" si="6"/>
        <v>76279425</v>
      </c>
      <c r="U35" s="39">
        <f t="shared" si="7"/>
        <v>0.16205147918456958</v>
      </c>
      <c r="V35" s="102">
        <v>156738881</v>
      </c>
      <c r="W35" s="104">
        <v>8806539</v>
      </c>
      <c r="X35" s="104">
        <f t="shared" si="8"/>
        <v>165545420</v>
      </c>
      <c r="Y35" s="39">
        <f t="shared" si="9"/>
        <v>0.35169221822569885</v>
      </c>
      <c r="Z35" s="74">
        <f t="shared" si="10"/>
        <v>391620865</v>
      </c>
      <c r="AA35" s="75">
        <f t="shared" si="11"/>
        <v>23646533</v>
      </c>
      <c r="AB35" s="75">
        <f t="shared" si="12"/>
        <v>415267398</v>
      </c>
      <c r="AC35" s="39">
        <f t="shared" si="13"/>
        <v>0.8822129440937366</v>
      </c>
      <c r="AD35" s="74">
        <v>92463376</v>
      </c>
      <c r="AE35" s="75">
        <v>496948</v>
      </c>
      <c r="AF35" s="75">
        <f t="shared" si="14"/>
        <v>92960324</v>
      </c>
      <c r="AG35" s="39">
        <f t="shared" si="15"/>
        <v>0.8222830570443395</v>
      </c>
      <c r="AH35" s="39">
        <f t="shared" si="16"/>
        <v>0.7808180186635323</v>
      </c>
      <c r="AI35" s="12">
        <v>441773298</v>
      </c>
      <c r="AJ35" s="12">
        <v>441773298</v>
      </c>
      <c r="AK35" s="12">
        <v>363262698</v>
      </c>
      <c r="AL35" s="12"/>
    </row>
    <row r="36" spans="1:38" s="13" customFormat="1" ht="12.75">
      <c r="A36" s="29" t="s">
        <v>97</v>
      </c>
      <c r="B36" s="57" t="s">
        <v>145</v>
      </c>
      <c r="C36" s="117" t="s">
        <v>146</v>
      </c>
      <c r="D36" s="74">
        <v>0</v>
      </c>
      <c r="E36" s="75">
        <v>0</v>
      </c>
      <c r="F36" s="76">
        <f t="shared" si="0"/>
        <v>0</v>
      </c>
      <c r="G36" s="74">
        <v>0</v>
      </c>
      <c r="H36" s="75">
        <v>9556365</v>
      </c>
      <c r="I36" s="77">
        <f t="shared" si="1"/>
        <v>9556365</v>
      </c>
      <c r="J36" s="74">
        <v>16429180</v>
      </c>
      <c r="K36" s="75">
        <v>2017370</v>
      </c>
      <c r="L36" s="75">
        <f t="shared" si="2"/>
        <v>18446550</v>
      </c>
      <c r="M36" s="39">
        <f t="shared" si="3"/>
        <v>0</v>
      </c>
      <c r="N36" s="102">
        <v>7984398</v>
      </c>
      <c r="O36" s="103">
        <v>2022037</v>
      </c>
      <c r="P36" s="104">
        <f t="shared" si="4"/>
        <v>10006435</v>
      </c>
      <c r="Q36" s="39">
        <f t="shared" si="5"/>
        <v>0</v>
      </c>
      <c r="R36" s="102">
        <v>25204665</v>
      </c>
      <c r="S36" s="104">
        <v>2506411</v>
      </c>
      <c r="T36" s="104">
        <f t="shared" si="6"/>
        <v>27711076</v>
      </c>
      <c r="U36" s="39">
        <f t="shared" si="7"/>
        <v>2.8997506897235508</v>
      </c>
      <c r="V36" s="102">
        <v>11272022</v>
      </c>
      <c r="W36" s="104">
        <v>1884921</v>
      </c>
      <c r="X36" s="104">
        <f t="shared" si="8"/>
        <v>13156943</v>
      </c>
      <c r="Y36" s="39">
        <f t="shared" si="9"/>
        <v>1.3767727582611171</v>
      </c>
      <c r="Z36" s="74">
        <f t="shared" si="10"/>
        <v>60890265</v>
      </c>
      <c r="AA36" s="75">
        <f t="shared" si="11"/>
        <v>8430739</v>
      </c>
      <c r="AB36" s="75">
        <f t="shared" si="12"/>
        <v>69321004</v>
      </c>
      <c r="AC36" s="39">
        <f t="shared" si="13"/>
        <v>7.253909200831069</v>
      </c>
      <c r="AD36" s="74">
        <v>119518702</v>
      </c>
      <c r="AE36" s="75">
        <v>4248688</v>
      </c>
      <c r="AF36" s="75">
        <f t="shared" si="14"/>
        <v>123767390</v>
      </c>
      <c r="AG36" s="39">
        <f t="shared" si="15"/>
        <v>2.807931636713196</v>
      </c>
      <c r="AH36" s="39">
        <f t="shared" si="16"/>
        <v>-0.8936962070542168</v>
      </c>
      <c r="AI36" s="12">
        <v>113174273</v>
      </c>
      <c r="AJ36" s="12">
        <v>100727281</v>
      </c>
      <c r="AK36" s="12">
        <v>282835319</v>
      </c>
      <c r="AL36" s="12"/>
    </row>
    <row r="37" spans="1:38" s="13" customFormat="1" ht="12.75">
      <c r="A37" s="29" t="s">
        <v>97</v>
      </c>
      <c r="B37" s="57" t="s">
        <v>147</v>
      </c>
      <c r="C37" s="117" t="s">
        <v>148</v>
      </c>
      <c r="D37" s="74">
        <v>148671000</v>
      </c>
      <c r="E37" s="75">
        <v>33243620</v>
      </c>
      <c r="F37" s="76">
        <f t="shared" si="0"/>
        <v>181914620</v>
      </c>
      <c r="G37" s="74">
        <v>148671000</v>
      </c>
      <c r="H37" s="75">
        <v>33243620</v>
      </c>
      <c r="I37" s="77">
        <f t="shared" si="1"/>
        <v>181914620</v>
      </c>
      <c r="J37" s="74">
        <v>25227230</v>
      </c>
      <c r="K37" s="75">
        <v>1732089</v>
      </c>
      <c r="L37" s="75">
        <f t="shared" si="2"/>
        <v>26959319</v>
      </c>
      <c r="M37" s="39">
        <f t="shared" si="3"/>
        <v>0.14819764898500187</v>
      </c>
      <c r="N37" s="102">
        <v>30392192</v>
      </c>
      <c r="O37" s="103">
        <v>700808</v>
      </c>
      <c r="P37" s="104">
        <f t="shared" si="4"/>
        <v>31093000</v>
      </c>
      <c r="Q37" s="39">
        <f t="shared" si="5"/>
        <v>0.17092084187626042</v>
      </c>
      <c r="R37" s="102">
        <v>23545741</v>
      </c>
      <c r="S37" s="104">
        <v>888469</v>
      </c>
      <c r="T37" s="104">
        <f t="shared" si="6"/>
        <v>24434210</v>
      </c>
      <c r="U37" s="39">
        <f t="shared" si="7"/>
        <v>0.13431691196672374</v>
      </c>
      <c r="V37" s="102">
        <v>25659392</v>
      </c>
      <c r="W37" s="104">
        <v>2084907</v>
      </c>
      <c r="X37" s="104">
        <f t="shared" si="8"/>
        <v>27744299</v>
      </c>
      <c r="Y37" s="39">
        <f t="shared" si="9"/>
        <v>0.15251275021215996</v>
      </c>
      <c r="Z37" s="74">
        <f t="shared" si="10"/>
        <v>104824555</v>
      </c>
      <c r="AA37" s="75">
        <f t="shared" si="11"/>
        <v>5406273</v>
      </c>
      <c r="AB37" s="75">
        <f t="shared" si="12"/>
        <v>110230828</v>
      </c>
      <c r="AC37" s="39">
        <f t="shared" si="13"/>
        <v>0.6059481530401459</v>
      </c>
      <c r="AD37" s="74">
        <v>27067354</v>
      </c>
      <c r="AE37" s="75">
        <v>2663725</v>
      </c>
      <c r="AF37" s="75">
        <f t="shared" si="14"/>
        <v>29731079</v>
      </c>
      <c r="AG37" s="39">
        <f t="shared" si="15"/>
        <v>1.0069231251352853</v>
      </c>
      <c r="AH37" s="39">
        <f t="shared" si="16"/>
        <v>-0.06682502172221871</v>
      </c>
      <c r="AI37" s="12">
        <v>105527054</v>
      </c>
      <c r="AJ37" s="12">
        <v>105527054</v>
      </c>
      <c r="AK37" s="12">
        <v>106257631</v>
      </c>
      <c r="AL37" s="12"/>
    </row>
    <row r="38" spans="1:38" s="13" customFormat="1" ht="12.75">
      <c r="A38" s="29" t="s">
        <v>97</v>
      </c>
      <c r="B38" s="57" t="s">
        <v>149</v>
      </c>
      <c r="C38" s="117" t="s">
        <v>150</v>
      </c>
      <c r="D38" s="74">
        <v>47118038</v>
      </c>
      <c r="E38" s="75">
        <v>55966522</v>
      </c>
      <c r="F38" s="76">
        <f t="shared" si="0"/>
        <v>103084560</v>
      </c>
      <c r="G38" s="74">
        <v>47118038</v>
      </c>
      <c r="H38" s="75">
        <v>55966522</v>
      </c>
      <c r="I38" s="77">
        <f t="shared" si="1"/>
        <v>103084560</v>
      </c>
      <c r="J38" s="74">
        <v>23140042</v>
      </c>
      <c r="K38" s="75">
        <v>8292452</v>
      </c>
      <c r="L38" s="75">
        <f t="shared" si="2"/>
        <v>31432494</v>
      </c>
      <c r="M38" s="39">
        <f t="shared" si="3"/>
        <v>0.3049195146198422</v>
      </c>
      <c r="N38" s="102">
        <v>35019500</v>
      </c>
      <c r="O38" s="103">
        <v>13037553</v>
      </c>
      <c r="P38" s="104">
        <f t="shared" si="4"/>
        <v>48057053</v>
      </c>
      <c r="Q38" s="39">
        <f t="shared" si="5"/>
        <v>0.4661906011918759</v>
      </c>
      <c r="R38" s="102">
        <v>23869777</v>
      </c>
      <c r="S38" s="104">
        <v>4849326</v>
      </c>
      <c r="T38" s="104">
        <f t="shared" si="6"/>
        <v>28719103</v>
      </c>
      <c r="U38" s="39">
        <f t="shared" si="7"/>
        <v>0.27859752226715623</v>
      </c>
      <c r="V38" s="102">
        <v>26245138</v>
      </c>
      <c r="W38" s="104">
        <v>8441025</v>
      </c>
      <c r="X38" s="104">
        <f t="shared" si="8"/>
        <v>34686163</v>
      </c>
      <c r="Y38" s="39">
        <f t="shared" si="9"/>
        <v>0.3364826216457634</v>
      </c>
      <c r="Z38" s="74">
        <f t="shared" si="10"/>
        <v>108274457</v>
      </c>
      <c r="AA38" s="75">
        <f t="shared" si="11"/>
        <v>34620356</v>
      </c>
      <c r="AB38" s="75">
        <f t="shared" si="12"/>
        <v>142894813</v>
      </c>
      <c r="AC38" s="39">
        <f t="shared" si="13"/>
        <v>1.3861902597246376</v>
      </c>
      <c r="AD38" s="74">
        <v>18024030</v>
      </c>
      <c r="AE38" s="75">
        <v>4475306</v>
      </c>
      <c r="AF38" s="75">
        <f t="shared" si="14"/>
        <v>22499336</v>
      </c>
      <c r="AG38" s="39">
        <f t="shared" si="15"/>
        <v>0.6554502596168911</v>
      </c>
      <c r="AH38" s="39">
        <f t="shared" si="16"/>
        <v>0.5416527403297591</v>
      </c>
      <c r="AI38" s="12">
        <v>131320038</v>
      </c>
      <c r="AJ38" s="12">
        <v>131320038</v>
      </c>
      <c r="AK38" s="12">
        <v>86073753</v>
      </c>
      <c r="AL38" s="12"/>
    </row>
    <row r="39" spans="1:38" s="13" customFormat="1" ht="12.75">
      <c r="A39" s="29" t="s">
        <v>97</v>
      </c>
      <c r="B39" s="57" t="s">
        <v>151</v>
      </c>
      <c r="C39" s="117" t="s">
        <v>152</v>
      </c>
      <c r="D39" s="74">
        <v>68223522</v>
      </c>
      <c r="E39" s="75">
        <v>0</v>
      </c>
      <c r="F39" s="76">
        <f t="shared" si="0"/>
        <v>68223522</v>
      </c>
      <c r="G39" s="74">
        <v>68223522</v>
      </c>
      <c r="H39" s="75">
        <v>0</v>
      </c>
      <c r="I39" s="77">
        <f t="shared" si="1"/>
        <v>68223522</v>
      </c>
      <c r="J39" s="74">
        <v>16152874</v>
      </c>
      <c r="K39" s="75">
        <v>0</v>
      </c>
      <c r="L39" s="75">
        <f t="shared" si="2"/>
        <v>16152874</v>
      </c>
      <c r="M39" s="39">
        <f t="shared" si="3"/>
        <v>0.23676400054514923</v>
      </c>
      <c r="N39" s="102">
        <v>17067172</v>
      </c>
      <c r="O39" s="103">
        <v>23400</v>
      </c>
      <c r="P39" s="104">
        <f t="shared" si="4"/>
        <v>17090572</v>
      </c>
      <c r="Q39" s="39">
        <f t="shared" si="5"/>
        <v>0.25050849764103356</v>
      </c>
      <c r="R39" s="102">
        <v>14681016</v>
      </c>
      <c r="S39" s="104">
        <v>38995</v>
      </c>
      <c r="T39" s="104">
        <f t="shared" si="6"/>
        <v>14720011</v>
      </c>
      <c r="U39" s="39">
        <f t="shared" si="7"/>
        <v>0.21576152283665448</v>
      </c>
      <c r="V39" s="102">
        <v>19682336</v>
      </c>
      <c r="W39" s="104">
        <v>21714</v>
      </c>
      <c r="X39" s="104">
        <f t="shared" si="8"/>
        <v>19704050</v>
      </c>
      <c r="Y39" s="39">
        <f t="shared" si="9"/>
        <v>0.28881607724678887</v>
      </c>
      <c r="Z39" s="74">
        <f t="shared" si="10"/>
        <v>67583398</v>
      </c>
      <c r="AA39" s="75">
        <f t="shared" si="11"/>
        <v>84109</v>
      </c>
      <c r="AB39" s="75">
        <f t="shared" si="12"/>
        <v>67667507</v>
      </c>
      <c r="AC39" s="39">
        <f t="shared" si="13"/>
        <v>0.9918500982696261</v>
      </c>
      <c r="AD39" s="74">
        <v>46943692</v>
      </c>
      <c r="AE39" s="75">
        <v>2722176</v>
      </c>
      <c r="AF39" s="75">
        <f t="shared" si="14"/>
        <v>49665868</v>
      </c>
      <c r="AG39" s="39">
        <f t="shared" si="15"/>
        <v>1.254461387371903</v>
      </c>
      <c r="AH39" s="39">
        <f t="shared" si="16"/>
        <v>-0.60326778140674</v>
      </c>
      <c r="AI39" s="12">
        <v>94179448</v>
      </c>
      <c r="AJ39" s="12">
        <v>94179448</v>
      </c>
      <c r="AK39" s="12">
        <v>118144481</v>
      </c>
      <c r="AL39" s="12"/>
    </row>
    <row r="40" spans="1:38" s="13" customFormat="1" ht="12.75">
      <c r="A40" s="29" t="s">
        <v>116</v>
      </c>
      <c r="B40" s="57" t="s">
        <v>153</v>
      </c>
      <c r="C40" s="117" t="s">
        <v>154</v>
      </c>
      <c r="D40" s="74">
        <v>446873322</v>
      </c>
      <c r="E40" s="75">
        <v>423939451</v>
      </c>
      <c r="F40" s="76">
        <f t="shared" si="0"/>
        <v>870812773</v>
      </c>
      <c r="G40" s="74">
        <v>446873322</v>
      </c>
      <c r="H40" s="75">
        <v>423939451</v>
      </c>
      <c r="I40" s="77">
        <f t="shared" si="1"/>
        <v>870812773</v>
      </c>
      <c r="J40" s="74">
        <v>54894611</v>
      </c>
      <c r="K40" s="75">
        <v>87447973</v>
      </c>
      <c r="L40" s="75">
        <f t="shared" si="2"/>
        <v>142342584</v>
      </c>
      <c r="M40" s="39">
        <f t="shared" si="3"/>
        <v>0.16345945812165988</v>
      </c>
      <c r="N40" s="102">
        <v>76470234</v>
      </c>
      <c r="O40" s="103">
        <v>135299820</v>
      </c>
      <c r="P40" s="104">
        <f t="shared" si="4"/>
        <v>211770054</v>
      </c>
      <c r="Q40" s="39">
        <f t="shared" si="5"/>
        <v>0.2431866648791106</v>
      </c>
      <c r="R40" s="102">
        <v>91480398</v>
      </c>
      <c r="S40" s="104">
        <v>155794316</v>
      </c>
      <c r="T40" s="104">
        <f t="shared" si="6"/>
        <v>247274714</v>
      </c>
      <c r="U40" s="39">
        <f t="shared" si="7"/>
        <v>0.2839585289362769</v>
      </c>
      <c r="V40" s="102">
        <v>58566752</v>
      </c>
      <c r="W40" s="104">
        <v>63200953</v>
      </c>
      <c r="X40" s="104">
        <f t="shared" si="8"/>
        <v>121767705</v>
      </c>
      <c r="Y40" s="39">
        <f t="shared" si="9"/>
        <v>0.13983224497328314</v>
      </c>
      <c r="Z40" s="74">
        <f t="shared" si="10"/>
        <v>281411995</v>
      </c>
      <c r="AA40" s="75">
        <f t="shared" si="11"/>
        <v>441743062</v>
      </c>
      <c r="AB40" s="75">
        <f t="shared" si="12"/>
        <v>723155057</v>
      </c>
      <c r="AC40" s="39">
        <f t="shared" si="13"/>
        <v>0.8304368969103305</v>
      </c>
      <c r="AD40" s="74">
        <v>355083920</v>
      </c>
      <c r="AE40" s="75">
        <v>500545</v>
      </c>
      <c r="AF40" s="75">
        <f t="shared" si="14"/>
        <v>355584465</v>
      </c>
      <c r="AG40" s="39">
        <f t="shared" si="15"/>
        <v>0.9181277000651543</v>
      </c>
      <c r="AH40" s="39">
        <f t="shared" si="16"/>
        <v>-0.6575561730459738</v>
      </c>
      <c r="AI40" s="12">
        <v>621444726</v>
      </c>
      <c r="AJ40" s="12">
        <v>621444726</v>
      </c>
      <c r="AK40" s="12">
        <v>570565617</v>
      </c>
      <c r="AL40" s="12"/>
    </row>
    <row r="41" spans="1:38" s="53" customFormat="1" ht="12.75">
      <c r="A41" s="58"/>
      <c r="B41" s="59" t="s">
        <v>155</v>
      </c>
      <c r="C41" s="121"/>
      <c r="D41" s="78">
        <f>SUM(D32:D40)</f>
        <v>1236056720</v>
      </c>
      <c r="E41" s="79">
        <f>SUM(E32:E40)</f>
        <v>583742041</v>
      </c>
      <c r="F41" s="80">
        <f t="shared" si="0"/>
        <v>1819798761</v>
      </c>
      <c r="G41" s="78">
        <f>SUM(G32:G40)</f>
        <v>1268563145</v>
      </c>
      <c r="H41" s="79">
        <f>SUM(H32:H40)</f>
        <v>587875462</v>
      </c>
      <c r="I41" s="80">
        <f t="shared" si="1"/>
        <v>1856438607</v>
      </c>
      <c r="J41" s="78">
        <f>SUM(J32:J40)</f>
        <v>279394070</v>
      </c>
      <c r="K41" s="79">
        <f>SUM(K32:K40)</f>
        <v>106401277</v>
      </c>
      <c r="L41" s="79">
        <f t="shared" si="2"/>
        <v>385795347</v>
      </c>
      <c r="M41" s="43">
        <f t="shared" si="3"/>
        <v>0.21199890629005655</v>
      </c>
      <c r="N41" s="108">
        <f>SUM(N32:N40)</f>
        <v>271443276</v>
      </c>
      <c r="O41" s="109">
        <f>SUM(O32:O40)</f>
        <v>161517698</v>
      </c>
      <c r="P41" s="110">
        <f t="shared" si="4"/>
        <v>432960974</v>
      </c>
      <c r="Q41" s="43">
        <f t="shared" si="5"/>
        <v>0.23791695174145686</v>
      </c>
      <c r="R41" s="108">
        <f>SUM(R32:R40)</f>
        <v>282335948</v>
      </c>
      <c r="S41" s="110">
        <f>SUM(S32:S40)</f>
        <v>173218307</v>
      </c>
      <c r="T41" s="110">
        <f t="shared" si="6"/>
        <v>455554255</v>
      </c>
      <c r="U41" s="43">
        <f t="shared" si="7"/>
        <v>0.24539150030723317</v>
      </c>
      <c r="V41" s="108">
        <f>SUM(V32:V40)</f>
        <v>373098294</v>
      </c>
      <c r="W41" s="110">
        <f>SUM(W32:W40)</f>
        <v>86556292</v>
      </c>
      <c r="X41" s="110">
        <f t="shared" si="8"/>
        <v>459654586</v>
      </c>
      <c r="Y41" s="43">
        <f t="shared" si="9"/>
        <v>0.24760020841346358</v>
      </c>
      <c r="Z41" s="78">
        <f t="shared" si="10"/>
        <v>1206271588</v>
      </c>
      <c r="AA41" s="79">
        <f t="shared" si="11"/>
        <v>527693574</v>
      </c>
      <c r="AB41" s="79">
        <f t="shared" si="12"/>
        <v>1733965162</v>
      </c>
      <c r="AC41" s="43">
        <f t="shared" si="13"/>
        <v>0.9340277429384445</v>
      </c>
      <c r="AD41" s="78">
        <f>SUM(AD32:AD40)</f>
        <v>696914018</v>
      </c>
      <c r="AE41" s="79">
        <f>SUM(AE32:AE40)</f>
        <v>16072057</v>
      </c>
      <c r="AF41" s="79">
        <f t="shared" si="14"/>
        <v>712986075</v>
      </c>
      <c r="AG41" s="43">
        <f t="shared" si="15"/>
        <v>0.9942518358092847</v>
      </c>
      <c r="AH41" s="43">
        <f t="shared" si="16"/>
        <v>-0.35531057040630143</v>
      </c>
      <c r="AI41" s="60">
        <f>SUM(AI32:AI40)</f>
        <v>1728869431</v>
      </c>
      <c r="AJ41" s="60">
        <f>SUM(AJ32:AJ40)</f>
        <v>1716422439</v>
      </c>
      <c r="AK41" s="60">
        <f>SUM(AK32:AK40)</f>
        <v>1706556161</v>
      </c>
      <c r="AL41" s="60"/>
    </row>
    <row r="42" spans="1:38" s="13" customFormat="1" ht="12.75">
      <c r="A42" s="29" t="s">
        <v>97</v>
      </c>
      <c r="B42" s="57" t="s">
        <v>156</v>
      </c>
      <c r="C42" s="117" t="s">
        <v>157</v>
      </c>
      <c r="D42" s="74">
        <v>143577000</v>
      </c>
      <c r="E42" s="75">
        <v>44081266</v>
      </c>
      <c r="F42" s="76">
        <f aca="true" t="shared" si="17" ref="F42:F61">$D42+$E42</f>
        <v>187658266</v>
      </c>
      <c r="G42" s="74">
        <v>143577000</v>
      </c>
      <c r="H42" s="75">
        <v>53487305</v>
      </c>
      <c r="I42" s="77">
        <f aca="true" t="shared" si="18" ref="I42:I61">$G42+$H42</f>
        <v>197064305</v>
      </c>
      <c r="J42" s="74">
        <v>30290773</v>
      </c>
      <c r="K42" s="75">
        <v>6844172</v>
      </c>
      <c r="L42" s="75">
        <f aca="true" t="shared" si="19" ref="L42:L61">$J42+$K42</f>
        <v>37134945</v>
      </c>
      <c r="M42" s="39">
        <f aca="true" t="shared" si="20" ref="M42:M61">IF($F42=0,0,$L42/$F42)</f>
        <v>0.1978860073235463</v>
      </c>
      <c r="N42" s="102">
        <v>27578563</v>
      </c>
      <c r="O42" s="103">
        <v>10294410</v>
      </c>
      <c r="P42" s="104">
        <f aca="true" t="shared" si="21" ref="P42:P61">$N42+$O42</f>
        <v>37872973</v>
      </c>
      <c r="Q42" s="39">
        <f aca="true" t="shared" si="22" ref="Q42:Q61">IF($F42=0,0,$P42/$F42)</f>
        <v>0.20181883701302025</v>
      </c>
      <c r="R42" s="102">
        <v>26861524</v>
      </c>
      <c r="S42" s="104">
        <v>6759876</v>
      </c>
      <c r="T42" s="104">
        <f aca="true" t="shared" si="23" ref="T42:T61">$R42+$S42</f>
        <v>33621400</v>
      </c>
      <c r="U42" s="39">
        <f aca="true" t="shared" si="24" ref="U42:U61">IF($I42=0,0,$T42/$I42)</f>
        <v>0.1706113139058847</v>
      </c>
      <c r="V42" s="102">
        <v>27804565</v>
      </c>
      <c r="W42" s="104">
        <v>10544977</v>
      </c>
      <c r="X42" s="104">
        <f aca="true" t="shared" si="25" ref="X42:X61">$V42+$W42</f>
        <v>38349542</v>
      </c>
      <c r="Y42" s="39">
        <f aca="true" t="shared" si="26" ref="Y42:Y61">IF($I42=0,0,$X42/$I42)</f>
        <v>0.19460420292756722</v>
      </c>
      <c r="Z42" s="74">
        <f aca="true" t="shared" si="27" ref="Z42:Z61">$J42+$N42+$R42+$V42</f>
        <v>112535425</v>
      </c>
      <c r="AA42" s="75">
        <f aca="true" t="shared" si="28" ref="AA42:AA61">$K42+$O42+$S42+$W42</f>
        <v>34443435</v>
      </c>
      <c r="AB42" s="75">
        <f aca="true" t="shared" si="29" ref="AB42:AB61">$Z42+$AA42</f>
        <v>146978860</v>
      </c>
      <c r="AC42" s="39">
        <f aca="true" t="shared" si="30" ref="AC42:AC61">IF($I42=0,0,$AB42/$I42)</f>
        <v>0.7458421249855473</v>
      </c>
      <c r="AD42" s="74">
        <v>31563311</v>
      </c>
      <c r="AE42" s="75">
        <v>15191729</v>
      </c>
      <c r="AF42" s="75">
        <f aca="true" t="shared" si="31" ref="AF42:AF61">$AD42+$AE42</f>
        <v>46755040</v>
      </c>
      <c r="AG42" s="39">
        <f aca="true" t="shared" si="32" ref="AG42:AG61">IF($AJ42=0,0,$AK42/$AJ42)</f>
        <v>0.7227826611936343</v>
      </c>
      <c r="AH42" s="39">
        <f aca="true" t="shared" si="33" ref="AH42:AH61">IF($AF42=0,0,(($X42/$AF42)-1))</f>
        <v>-0.17977736731697802</v>
      </c>
      <c r="AI42" s="12">
        <v>146286116</v>
      </c>
      <c r="AJ42" s="12">
        <v>205649312</v>
      </c>
      <c r="AK42" s="12">
        <v>148639757</v>
      </c>
      <c r="AL42" s="12"/>
    </row>
    <row r="43" spans="1:38" s="13" customFormat="1" ht="12.75">
      <c r="A43" s="29" t="s">
        <v>97</v>
      </c>
      <c r="B43" s="57" t="s">
        <v>158</v>
      </c>
      <c r="C43" s="117" t="s">
        <v>159</v>
      </c>
      <c r="D43" s="74">
        <v>121828000</v>
      </c>
      <c r="E43" s="75">
        <v>39173400</v>
      </c>
      <c r="F43" s="76">
        <f t="shared" si="17"/>
        <v>161001400</v>
      </c>
      <c r="G43" s="74">
        <v>164114117</v>
      </c>
      <c r="H43" s="75">
        <v>41057664</v>
      </c>
      <c r="I43" s="77">
        <f t="shared" si="18"/>
        <v>205171781</v>
      </c>
      <c r="J43" s="74">
        <v>35481453</v>
      </c>
      <c r="K43" s="75">
        <v>8360564</v>
      </c>
      <c r="L43" s="75">
        <f t="shared" si="19"/>
        <v>43842017</v>
      </c>
      <c r="M43" s="39">
        <f t="shared" si="20"/>
        <v>0.27230829669804113</v>
      </c>
      <c r="N43" s="102">
        <v>26239644</v>
      </c>
      <c r="O43" s="103">
        <v>15389066</v>
      </c>
      <c r="P43" s="104">
        <f t="shared" si="21"/>
        <v>41628710</v>
      </c>
      <c r="Q43" s="39">
        <f t="shared" si="22"/>
        <v>0.2585611677910875</v>
      </c>
      <c r="R43" s="102">
        <v>24578250</v>
      </c>
      <c r="S43" s="104">
        <v>7350052</v>
      </c>
      <c r="T43" s="104">
        <f t="shared" si="23"/>
        <v>31928302</v>
      </c>
      <c r="U43" s="39">
        <f t="shared" si="24"/>
        <v>0.1556174140731371</v>
      </c>
      <c r="V43" s="102">
        <v>42242298</v>
      </c>
      <c r="W43" s="104">
        <v>5740329</v>
      </c>
      <c r="X43" s="104">
        <f t="shared" si="25"/>
        <v>47982627</v>
      </c>
      <c r="Y43" s="39">
        <f t="shared" si="26"/>
        <v>0.2338656259946391</v>
      </c>
      <c r="Z43" s="74">
        <f t="shared" si="27"/>
        <v>128541645</v>
      </c>
      <c r="AA43" s="75">
        <f t="shared" si="28"/>
        <v>36840011</v>
      </c>
      <c r="AB43" s="75">
        <f t="shared" si="29"/>
        <v>165381656</v>
      </c>
      <c r="AC43" s="39">
        <f t="shared" si="30"/>
        <v>0.8060643388380978</v>
      </c>
      <c r="AD43" s="74">
        <v>39377119</v>
      </c>
      <c r="AE43" s="75">
        <v>9689220</v>
      </c>
      <c r="AF43" s="75">
        <f t="shared" si="31"/>
        <v>49066339</v>
      </c>
      <c r="AG43" s="39">
        <f t="shared" si="32"/>
        <v>0.8987127379816268</v>
      </c>
      <c r="AH43" s="39">
        <f t="shared" si="33"/>
        <v>-0.022086669233667533</v>
      </c>
      <c r="AI43" s="12">
        <v>178446654</v>
      </c>
      <c r="AJ43" s="12">
        <v>178446654</v>
      </c>
      <c r="AK43" s="12">
        <v>160372281</v>
      </c>
      <c r="AL43" s="12"/>
    </row>
    <row r="44" spans="1:38" s="13" customFormat="1" ht="12.75">
      <c r="A44" s="29" t="s">
        <v>97</v>
      </c>
      <c r="B44" s="57" t="s">
        <v>160</v>
      </c>
      <c r="C44" s="117" t="s">
        <v>161</v>
      </c>
      <c r="D44" s="74">
        <v>119789688</v>
      </c>
      <c r="E44" s="75">
        <v>35521707</v>
      </c>
      <c r="F44" s="76">
        <f t="shared" si="17"/>
        <v>155311395</v>
      </c>
      <c r="G44" s="74">
        <v>112710571</v>
      </c>
      <c r="H44" s="75">
        <v>35521707</v>
      </c>
      <c r="I44" s="77">
        <f t="shared" si="18"/>
        <v>148232278</v>
      </c>
      <c r="J44" s="74">
        <v>31920452</v>
      </c>
      <c r="K44" s="75">
        <v>1568336</v>
      </c>
      <c r="L44" s="75">
        <f t="shared" si="19"/>
        <v>33488788</v>
      </c>
      <c r="M44" s="39">
        <f t="shared" si="20"/>
        <v>0.2156235091443226</v>
      </c>
      <c r="N44" s="102">
        <v>33491371</v>
      </c>
      <c r="O44" s="103">
        <v>6656714</v>
      </c>
      <c r="P44" s="104">
        <f t="shared" si="21"/>
        <v>40148085</v>
      </c>
      <c r="Q44" s="39">
        <f t="shared" si="22"/>
        <v>0.25850057556948736</v>
      </c>
      <c r="R44" s="102">
        <v>29783952</v>
      </c>
      <c r="S44" s="104">
        <v>3105926</v>
      </c>
      <c r="T44" s="104">
        <f t="shared" si="23"/>
        <v>32889878</v>
      </c>
      <c r="U44" s="39">
        <f t="shared" si="24"/>
        <v>0.22188067567847808</v>
      </c>
      <c r="V44" s="102">
        <v>38087425</v>
      </c>
      <c r="W44" s="104">
        <v>5596669</v>
      </c>
      <c r="X44" s="104">
        <f t="shared" si="25"/>
        <v>43684094</v>
      </c>
      <c r="Y44" s="39">
        <f t="shared" si="26"/>
        <v>0.2947002811357996</v>
      </c>
      <c r="Z44" s="74">
        <f t="shared" si="27"/>
        <v>133283200</v>
      </c>
      <c r="AA44" s="75">
        <f t="shared" si="28"/>
        <v>16927645</v>
      </c>
      <c r="AB44" s="75">
        <f t="shared" si="29"/>
        <v>150210845</v>
      </c>
      <c r="AC44" s="39">
        <f t="shared" si="30"/>
        <v>1.0133477473779362</v>
      </c>
      <c r="AD44" s="74">
        <v>32846269</v>
      </c>
      <c r="AE44" s="75">
        <v>6959259</v>
      </c>
      <c r="AF44" s="75">
        <f t="shared" si="31"/>
        <v>39805528</v>
      </c>
      <c r="AG44" s="39">
        <f t="shared" si="32"/>
        <v>1.2085388503942784</v>
      </c>
      <c r="AH44" s="39">
        <f t="shared" si="33"/>
        <v>0.09743787345315447</v>
      </c>
      <c r="AI44" s="12">
        <v>116398690</v>
      </c>
      <c r="AJ44" s="12">
        <v>116398690</v>
      </c>
      <c r="AK44" s="12">
        <v>140672339</v>
      </c>
      <c r="AL44" s="12"/>
    </row>
    <row r="45" spans="1:38" s="13" customFormat="1" ht="12.75">
      <c r="A45" s="29" t="s">
        <v>97</v>
      </c>
      <c r="B45" s="57" t="s">
        <v>162</v>
      </c>
      <c r="C45" s="117" t="s">
        <v>163</v>
      </c>
      <c r="D45" s="74">
        <v>0</v>
      </c>
      <c r="E45" s="75">
        <v>0</v>
      </c>
      <c r="F45" s="76">
        <f t="shared" si="17"/>
        <v>0</v>
      </c>
      <c r="G45" s="74">
        <v>0</v>
      </c>
      <c r="H45" s="75">
        <v>12103</v>
      </c>
      <c r="I45" s="77">
        <f t="shared" si="18"/>
        <v>12103</v>
      </c>
      <c r="J45" s="74">
        <v>167117019</v>
      </c>
      <c r="K45" s="75">
        <v>3279109</v>
      </c>
      <c r="L45" s="75">
        <f t="shared" si="19"/>
        <v>170396128</v>
      </c>
      <c r="M45" s="39">
        <f t="shared" si="20"/>
        <v>0</v>
      </c>
      <c r="N45" s="102">
        <v>43151176</v>
      </c>
      <c r="O45" s="103">
        <v>748330</v>
      </c>
      <c r="P45" s="104">
        <f t="shared" si="21"/>
        <v>43899506</v>
      </c>
      <c r="Q45" s="39">
        <f t="shared" si="22"/>
        <v>0</v>
      </c>
      <c r="R45" s="102">
        <v>15086693</v>
      </c>
      <c r="S45" s="104">
        <v>905108</v>
      </c>
      <c r="T45" s="104">
        <f t="shared" si="23"/>
        <v>15991801</v>
      </c>
      <c r="U45" s="39">
        <v>0</v>
      </c>
      <c r="V45" s="102">
        <v>8634250</v>
      </c>
      <c r="W45" s="104">
        <v>2427485</v>
      </c>
      <c r="X45" s="104">
        <f t="shared" si="25"/>
        <v>11061735</v>
      </c>
      <c r="Y45" s="39">
        <v>0</v>
      </c>
      <c r="Z45" s="74">
        <f t="shared" si="27"/>
        <v>233989138</v>
      </c>
      <c r="AA45" s="75">
        <f t="shared" si="28"/>
        <v>7360032</v>
      </c>
      <c r="AB45" s="75">
        <f t="shared" si="29"/>
        <v>241349170</v>
      </c>
      <c r="AC45" s="39">
        <v>0</v>
      </c>
      <c r="AD45" s="74">
        <v>11074538</v>
      </c>
      <c r="AE45" s="75">
        <v>3158666</v>
      </c>
      <c r="AF45" s="75">
        <f t="shared" si="31"/>
        <v>14233204</v>
      </c>
      <c r="AG45" s="39">
        <f t="shared" si="32"/>
        <v>1.0968922907299843</v>
      </c>
      <c r="AH45" s="39">
        <f t="shared" si="33"/>
        <v>-0.2228218607700697</v>
      </c>
      <c r="AI45" s="12">
        <v>80923239</v>
      </c>
      <c r="AJ45" s="12">
        <v>80923239</v>
      </c>
      <c r="AK45" s="12">
        <v>88764077</v>
      </c>
      <c r="AL45" s="12"/>
    </row>
    <row r="46" spans="1:38" s="13" customFormat="1" ht="12.75">
      <c r="A46" s="29" t="s">
        <v>116</v>
      </c>
      <c r="B46" s="57" t="s">
        <v>164</v>
      </c>
      <c r="C46" s="117" t="s">
        <v>165</v>
      </c>
      <c r="D46" s="74">
        <v>190644761</v>
      </c>
      <c r="E46" s="75">
        <v>136500000</v>
      </c>
      <c r="F46" s="76">
        <f t="shared" si="17"/>
        <v>327144761</v>
      </c>
      <c r="G46" s="74">
        <v>190644761</v>
      </c>
      <c r="H46" s="75">
        <v>136500000</v>
      </c>
      <c r="I46" s="77">
        <f t="shared" si="18"/>
        <v>327144761</v>
      </c>
      <c r="J46" s="74">
        <v>35239969</v>
      </c>
      <c r="K46" s="75">
        <v>21574059</v>
      </c>
      <c r="L46" s="75">
        <f t="shared" si="19"/>
        <v>56814028</v>
      </c>
      <c r="M46" s="39">
        <f t="shared" si="20"/>
        <v>0.17366632382048142</v>
      </c>
      <c r="N46" s="102">
        <v>69080403</v>
      </c>
      <c r="O46" s="103">
        <v>47759120</v>
      </c>
      <c r="P46" s="104">
        <f t="shared" si="21"/>
        <v>116839523</v>
      </c>
      <c r="Q46" s="39">
        <f t="shared" si="22"/>
        <v>0.35714930186517646</v>
      </c>
      <c r="R46" s="102">
        <v>90014090</v>
      </c>
      <c r="S46" s="104">
        <v>16965942</v>
      </c>
      <c r="T46" s="104">
        <f t="shared" si="23"/>
        <v>106980032</v>
      </c>
      <c r="U46" s="39">
        <f t="shared" si="24"/>
        <v>0.327011295161777</v>
      </c>
      <c r="V46" s="102">
        <v>52930667</v>
      </c>
      <c r="W46" s="104">
        <v>20683519</v>
      </c>
      <c r="X46" s="104">
        <f t="shared" si="25"/>
        <v>73614186</v>
      </c>
      <c r="Y46" s="39">
        <f t="shared" si="26"/>
        <v>0.22502021971857283</v>
      </c>
      <c r="Z46" s="74">
        <f t="shared" si="27"/>
        <v>247265129</v>
      </c>
      <c r="AA46" s="75">
        <f t="shared" si="28"/>
        <v>106982640</v>
      </c>
      <c r="AB46" s="75">
        <f t="shared" si="29"/>
        <v>354247769</v>
      </c>
      <c r="AC46" s="39">
        <f t="shared" si="30"/>
        <v>1.0828471405660076</v>
      </c>
      <c r="AD46" s="74">
        <v>168485416</v>
      </c>
      <c r="AE46" s="75">
        <v>31923315</v>
      </c>
      <c r="AF46" s="75">
        <f t="shared" si="31"/>
        <v>200408731</v>
      </c>
      <c r="AG46" s="39">
        <f t="shared" si="32"/>
        <v>0.8223399088764409</v>
      </c>
      <c r="AH46" s="39">
        <f t="shared" si="33"/>
        <v>-0.6326797458739459</v>
      </c>
      <c r="AI46" s="12">
        <v>481344676</v>
      </c>
      <c r="AJ46" s="12">
        <v>481344676</v>
      </c>
      <c r="AK46" s="12">
        <v>395828937</v>
      </c>
      <c r="AL46" s="12"/>
    </row>
    <row r="47" spans="1:38" s="53" customFormat="1" ht="12.75">
      <c r="A47" s="58"/>
      <c r="B47" s="59" t="s">
        <v>166</v>
      </c>
      <c r="C47" s="121"/>
      <c r="D47" s="78">
        <f>SUM(D42:D46)</f>
        <v>575839449</v>
      </c>
      <c r="E47" s="79">
        <f>SUM(E42:E46)</f>
        <v>255276373</v>
      </c>
      <c r="F47" s="80">
        <f t="shared" si="17"/>
        <v>831115822</v>
      </c>
      <c r="G47" s="78">
        <f>SUM(G42:G46)</f>
        <v>611046449</v>
      </c>
      <c r="H47" s="79">
        <f>SUM(H42:H46)</f>
        <v>266578779</v>
      </c>
      <c r="I47" s="80">
        <f t="shared" si="18"/>
        <v>877625228</v>
      </c>
      <c r="J47" s="78">
        <f>SUM(J42:J46)</f>
        <v>300049666</v>
      </c>
      <c r="K47" s="79">
        <f>SUM(K42:K46)</f>
        <v>41626240</v>
      </c>
      <c r="L47" s="79">
        <f t="shared" si="19"/>
        <v>341675906</v>
      </c>
      <c r="M47" s="43">
        <f t="shared" si="20"/>
        <v>0.4111050433112799</v>
      </c>
      <c r="N47" s="108">
        <f>SUM(N42:N46)</f>
        <v>199541157</v>
      </c>
      <c r="O47" s="109">
        <f>SUM(O42:O46)</f>
        <v>80847640</v>
      </c>
      <c r="P47" s="110">
        <f t="shared" si="21"/>
        <v>280388797</v>
      </c>
      <c r="Q47" s="43">
        <f t="shared" si="22"/>
        <v>0.3373642873568108</v>
      </c>
      <c r="R47" s="108">
        <f>SUM(R42:R46)</f>
        <v>186324509</v>
      </c>
      <c r="S47" s="110">
        <f>SUM(S42:S46)</f>
        <v>35086904</v>
      </c>
      <c r="T47" s="110">
        <f t="shared" si="23"/>
        <v>221411413</v>
      </c>
      <c r="U47" s="43">
        <f t="shared" si="24"/>
        <v>0.25228469503385786</v>
      </c>
      <c r="V47" s="108">
        <f>SUM(V42:V46)</f>
        <v>169699205</v>
      </c>
      <c r="W47" s="110">
        <f>SUM(W42:W46)</f>
        <v>44992979</v>
      </c>
      <c r="X47" s="110">
        <f t="shared" si="25"/>
        <v>214692184</v>
      </c>
      <c r="Y47" s="43">
        <f t="shared" si="26"/>
        <v>0.2446285466169393</v>
      </c>
      <c r="Z47" s="78">
        <f t="shared" si="27"/>
        <v>855614537</v>
      </c>
      <c r="AA47" s="79">
        <f t="shared" si="28"/>
        <v>202553763</v>
      </c>
      <c r="AB47" s="79">
        <f t="shared" si="29"/>
        <v>1058168300</v>
      </c>
      <c r="AC47" s="43">
        <f t="shared" si="30"/>
        <v>1.2057177326265283</v>
      </c>
      <c r="AD47" s="78">
        <f>SUM(AD42:AD46)</f>
        <v>283346653</v>
      </c>
      <c r="AE47" s="79">
        <f>SUM(AE42:AE46)</f>
        <v>66922189</v>
      </c>
      <c r="AF47" s="79">
        <f t="shared" si="31"/>
        <v>350268842</v>
      </c>
      <c r="AG47" s="43">
        <f t="shared" si="32"/>
        <v>0.879102648600898</v>
      </c>
      <c r="AH47" s="43">
        <f t="shared" si="33"/>
        <v>-0.3870645679640554</v>
      </c>
      <c r="AI47" s="60">
        <f>SUM(AI42:AI46)</f>
        <v>1003399375</v>
      </c>
      <c r="AJ47" s="60">
        <f>SUM(AJ42:AJ46)</f>
        <v>1062762571</v>
      </c>
      <c r="AK47" s="60">
        <f>SUM(AK42:AK46)</f>
        <v>934277391</v>
      </c>
      <c r="AL47" s="60"/>
    </row>
    <row r="48" spans="1:38" s="13" customFormat="1" ht="12.75">
      <c r="A48" s="29" t="s">
        <v>97</v>
      </c>
      <c r="B48" s="57" t="s">
        <v>167</v>
      </c>
      <c r="C48" s="117" t="s">
        <v>168</v>
      </c>
      <c r="D48" s="74">
        <v>102280315</v>
      </c>
      <c r="E48" s="75">
        <v>0</v>
      </c>
      <c r="F48" s="76">
        <f t="shared" si="17"/>
        <v>102280315</v>
      </c>
      <c r="G48" s="74">
        <v>102280315</v>
      </c>
      <c r="H48" s="75">
        <v>0</v>
      </c>
      <c r="I48" s="77">
        <f t="shared" si="18"/>
        <v>102280315</v>
      </c>
      <c r="J48" s="74">
        <v>19139034</v>
      </c>
      <c r="K48" s="75">
        <v>4911280</v>
      </c>
      <c r="L48" s="75">
        <f t="shared" si="19"/>
        <v>24050314</v>
      </c>
      <c r="M48" s="39">
        <f t="shared" si="20"/>
        <v>0.2351411803923365</v>
      </c>
      <c r="N48" s="102">
        <v>20202418</v>
      </c>
      <c r="O48" s="103">
        <v>12008118</v>
      </c>
      <c r="P48" s="104">
        <f t="shared" si="21"/>
        <v>32210536</v>
      </c>
      <c r="Q48" s="39">
        <f t="shared" si="22"/>
        <v>0.3149240985423246</v>
      </c>
      <c r="R48" s="102">
        <v>15283798</v>
      </c>
      <c r="S48" s="104">
        <v>13844812</v>
      </c>
      <c r="T48" s="104">
        <f t="shared" si="23"/>
        <v>29128610</v>
      </c>
      <c r="U48" s="39">
        <f t="shared" si="24"/>
        <v>0.2847919465246074</v>
      </c>
      <c r="V48" s="102">
        <v>6011221</v>
      </c>
      <c r="W48" s="104">
        <v>14057769</v>
      </c>
      <c r="X48" s="104">
        <f t="shared" si="25"/>
        <v>20068990</v>
      </c>
      <c r="Y48" s="39">
        <f t="shared" si="26"/>
        <v>0.1962155669935119</v>
      </c>
      <c r="Z48" s="74">
        <f t="shared" si="27"/>
        <v>60636471</v>
      </c>
      <c r="AA48" s="75">
        <f t="shared" si="28"/>
        <v>44821979</v>
      </c>
      <c r="AB48" s="75">
        <f t="shared" si="29"/>
        <v>105458450</v>
      </c>
      <c r="AC48" s="39">
        <f t="shared" si="30"/>
        <v>1.0310727924527803</v>
      </c>
      <c r="AD48" s="74">
        <v>19885540</v>
      </c>
      <c r="AE48" s="75">
        <v>15003840</v>
      </c>
      <c r="AF48" s="75">
        <f t="shared" si="31"/>
        <v>34889380</v>
      </c>
      <c r="AG48" s="39">
        <f t="shared" si="32"/>
        <v>0.6655933012184287</v>
      </c>
      <c r="AH48" s="39">
        <f t="shared" si="33"/>
        <v>-0.42478226898844296</v>
      </c>
      <c r="AI48" s="12">
        <v>155242560</v>
      </c>
      <c r="AJ48" s="12">
        <v>155242560</v>
      </c>
      <c r="AK48" s="12">
        <v>103328408</v>
      </c>
      <c r="AL48" s="12"/>
    </row>
    <row r="49" spans="1:38" s="13" customFormat="1" ht="12.75">
      <c r="A49" s="29" t="s">
        <v>97</v>
      </c>
      <c r="B49" s="57" t="s">
        <v>169</v>
      </c>
      <c r="C49" s="117" t="s">
        <v>170</v>
      </c>
      <c r="D49" s="74">
        <v>65280589</v>
      </c>
      <c r="E49" s="75">
        <v>24226616</v>
      </c>
      <c r="F49" s="76">
        <f t="shared" si="17"/>
        <v>89507205</v>
      </c>
      <c r="G49" s="74">
        <v>65280589</v>
      </c>
      <c r="H49" s="75">
        <v>24226616</v>
      </c>
      <c r="I49" s="77">
        <f t="shared" si="18"/>
        <v>89507205</v>
      </c>
      <c r="J49" s="74">
        <v>24449694</v>
      </c>
      <c r="K49" s="75">
        <v>7950029</v>
      </c>
      <c r="L49" s="75">
        <f t="shared" si="19"/>
        <v>32399723</v>
      </c>
      <c r="M49" s="39">
        <f t="shared" si="20"/>
        <v>0.36197893789667546</v>
      </c>
      <c r="N49" s="102">
        <v>46333336</v>
      </c>
      <c r="O49" s="103">
        <v>4996302</v>
      </c>
      <c r="P49" s="104">
        <f t="shared" si="21"/>
        <v>51329638</v>
      </c>
      <c r="Q49" s="39">
        <f t="shared" si="22"/>
        <v>0.5734693424959477</v>
      </c>
      <c r="R49" s="102">
        <v>15232145</v>
      </c>
      <c r="S49" s="104">
        <v>2428849</v>
      </c>
      <c r="T49" s="104">
        <f t="shared" si="23"/>
        <v>17660994</v>
      </c>
      <c r="U49" s="39">
        <f t="shared" si="24"/>
        <v>0.19731365759884917</v>
      </c>
      <c r="V49" s="102">
        <v>22277415</v>
      </c>
      <c r="W49" s="104">
        <v>3133410</v>
      </c>
      <c r="X49" s="104">
        <f t="shared" si="25"/>
        <v>25410825</v>
      </c>
      <c r="Y49" s="39">
        <f t="shared" si="26"/>
        <v>0.2838969779025052</v>
      </c>
      <c r="Z49" s="74">
        <f t="shared" si="27"/>
        <v>108292590</v>
      </c>
      <c r="AA49" s="75">
        <f t="shared" si="28"/>
        <v>18508590</v>
      </c>
      <c r="AB49" s="75">
        <f t="shared" si="29"/>
        <v>126801180</v>
      </c>
      <c r="AC49" s="39">
        <f t="shared" si="30"/>
        <v>1.4166589158939775</v>
      </c>
      <c r="AD49" s="74">
        <v>12291883</v>
      </c>
      <c r="AE49" s="75">
        <v>3525560</v>
      </c>
      <c r="AF49" s="75">
        <f t="shared" si="31"/>
        <v>15817443</v>
      </c>
      <c r="AG49" s="39">
        <f t="shared" si="32"/>
        <v>0.9882045711091508</v>
      </c>
      <c r="AH49" s="39">
        <f t="shared" si="33"/>
        <v>0.6065065004501675</v>
      </c>
      <c r="AI49" s="12">
        <v>70080453</v>
      </c>
      <c r="AJ49" s="12">
        <v>70080453</v>
      </c>
      <c r="AK49" s="12">
        <v>69253824</v>
      </c>
      <c r="AL49" s="12"/>
    </row>
    <row r="50" spans="1:38" s="13" customFormat="1" ht="12.75">
      <c r="A50" s="29" t="s">
        <v>97</v>
      </c>
      <c r="B50" s="57" t="s">
        <v>171</v>
      </c>
      <c r="C50" s="117" t="s">
        <v>172</v>
      </c>
      <c r="D50" s="74">
        <v>90209949</v>
      </c>
      <c r="E50" s="75">
        <v>34014650</v>
      </c>
      <c r="F50" s="76">
        <f t="shared" si="17"/>
        <v>124224599</v>
      </c>
      <c r="G50" s="74">
        <v>90209949</v>
      </c>
      <c r="H50" s="75">
        <v>34014650</v>
      </c>
      <c r="I50" s="77">
        <f t="shared" si="18"/>
        <v>124224599</v>
      </c>
      <c r="J50" s="74">
        <v>29819411</v>
      </c>
      <c r="K50" s="75">
        <v>9769080</v>
      </c>
      <c r="L50" s="75">
        <f t="shared" si="19"/>
        <v>39588491</v>
      </c>
      <c r="M50" s="39">
        <f t="shared" si="20"/>
        <v>0.31868479607650013</v>
      </c>
      <c r="N50" s="102">
        <v>26259888</v>
      </c>
      <c r="O50" s="103">
        <v>10941312</v>
      </c>
      <c r="P50" s="104">
        <f t="shared" si="21"/>
        <v>37201200</v>
      </c>
      <c r="Q50" s="39">
        <f t="shared" si="22"/>
        <v>0.2994672576886322</v>
      </c>
      <c r="R50" s="102">
        <v>22307931</v>
      </c>
      <c r="S50" s="104">
        <v>16119160</v>
      </c>
      <c r="T50" s="104">
        <f t="shared" si="23"/>
        <v>38427091</v>
      </c>
      <c r="U50" s="39">
        <f t="shared" si="24"/>
        <v>0.30933560107527497</v>
      </c>
      <c r="V50" s="102">
        <v>24040609</v>
      </c>
      <c r="W50" s="104">
        <v>11774197</v>
      </c>
      <c r="X50" s="104">
        <f t="shared" si="25"/>
        <v>35814806</v>
      </c>
      <c r="Y50" s="39">
        <f t="shared" si="26"/>
        <v>0.28830687551665996</v>
      </c>
      <c r="Z50" s="74">
        <f t="shared" si="27"/>
        <v>102427839</v>
      </c>
      <c r="AA50" s="75">
        <f t="shared" si="28"/>
        <v>48603749</v>
      </c>
      <c r="AB50" s="75">
        <f t="shared" si="29"/>
        <v>151031588</v>
      </c>
      <c r="AC50" s="39">
        <f t="shared" si="30"/>
        <v>1.2157945303570672</v>
      </c>
      <c r="AD50" s="74">
        <v>11914361</v>
      </c>
      <c r="AE50" s="75">
        <v>4413187</v>
      </c>
      <c r="AF50" s="75">
        <f t="shared" si="31"/>
        <v>16327548</v>
      </c>
      <c r="AG50" s="39">
        <f t="shared" si="32"/>
        <v>0.8119316207251351</v>
      </c>
      <c r="AH50" s="39">
        <f t="shared" si="33"/>
        <v>1.1935201782900897</v>
      </c>
      <c r="AI50" s="12">
        <v>124224599</v>
      </c>
      <c r="AJ50" s="12">
        <v>124224599</v>
      </c>
      <c r="AK50" s="12">
        <v>100861880</v>
      </c>
      <c r="AL50" s="12"/>
    </row>
    <row r="51" spans="1:38" s="13" customFormat="1" ht="12.75">
      <c r="A51" s="29" t="s">
        <v>97</v>
      </c>
      <c r="B51" s="57" t="s">
        <v>173</v>
      </c>
      <c r="C51" s="117" t="s">
        <v>174</v>
      </c>
      <c r="D51" s="74">
        <v>90823255</v>
      </c>
      <c r="E51" s="75">
        <v>47480647</v>
      </c>
      <c r="F51" s="76">
        <f t="shared" si="17"/>
        <v>138303902</v>
      </c>
      <c r="G51" s="74">
        <v>90823255</v>
      </c>
      <c r="H51" s="75">
        <v>47480647</v>
      </c>
      <c r="I51" s="77">
        <f t="shared" si="18"/>
        <v>138303902</v>
      </c>
      <c r="J51" s="74">
        <v>16093639</v>
      </c>
      <c r="K51" s="75">
        <v>5687741</v>
      </c>
      <c r="L51" s="75">
        <f t="shared" si="19"/>
        <v>21781380</v>
      </c>
      <c r="M51" s="39">
        <f t="shared" si="20"/>
        <v>0.15748926592107285</v>
      </c>
      <c r="N51" s="102">
        <v>19178496</v>
      </c>
      <c r="O51" s="103">
        <v>0</v>
      </c>
      <c r="P51" s="104">
        <f t="shared" si="21"/>
        <v>19178496</v>
      </c>
      <c r="Q51" s="39">
        <f t="shared" si="22"/>
        <v>0.1386692329186779</v>
      </c>
      <c r="R51" s="102">
        <v>25894096</v>
      </c>
      <c r="S51" s="104">
        <v>5412830</v>
      </c>
      <c r="T51" s="104">
        <f t="shared" si="23"/>
        <v>31306926</v>
      </c>
      <c r="U51" s="39">
        <f t="shared" si="24"/>
        <v>0.22636328800036315</v>
      </c>
      <c r="V51" s="102">
        <v>26330154</v>
      </c>
      <c r="W51" s="104">
        <v>12239303</v>
      </c>
      <c r="X51" s="104">
        <f t="shared" si="25"/>
        <v>38569457</v>
      </c>
      <c r="Y51" s="39">
        <f t="shared" si="26"/>
        <v>0.27887468424426665</v>
      </c>
      <c r="Z51" s="74">
        <f t="shared" si="27"/>
        <v>87496385</v>
      </c>
      <c r="AA51" s="75">
        <f t="shared" si="28"/>
        <v>23339874</v>
      </c>
      <c r="AB51" s="75">
        <f t="shared" si="29"/>
        <v>110836259</v>
      </c>
      <c r="AC51" s="39">
        <f t="shared" si="30"/>
        <v>0.8013964710843805</v>
      </c>
      <c r="AD51" s="74">
        <v>4500810</v>
      </c>
      <c r="AE51" s="75">
        <v>85126589</v>
      </c>
      <c r="AF51" s="75">
        <f t="shared" si="31"/>
        <v>89627399</v>
      </c>
      <c r="AG51" s="39">
        <f t="shared" si="32"/>
        <v>0</v>
      </c>
      <c r="AH51" s="39">
        <f t="shared" si="33"/>
        <v>-0.569668902251643</v>
      </c>
      <c r="AI51" s="12">
        <v>0</v>
      </c>
      <c r="AJ51" s="12">
        <v>0</v>
      </c>
      <c r="AK51" s="12">
        <v>183899613</v>
      </c>
      <c r="AL51" s="12"/>
    </row>
    <row r="52" spans="1:38" s="13" customFormat="1" ht="12.75">
      <c r="A52" s="29" t="s">
        <v>97</v>
      </c>
      <c r="B52" s="57" t="s">
        <v>175</v>
      </c>
      <c r="C52" s="117" t="s">
        <v>176</v>
      </c>
      <c r="D52" s="74">
        <v>623641921</v>
      </c>
      <c r="E52" s="75">
        <v>115862000</v>
      </c>
      <c r="F52" s="76">
        <f t="shared" si="17"/>
        <v>739503921</v>
      </c>
      <c r="G52" s="74">
        <v>624587634</v>
      </c>
      <c r="H52" s="75">
        <v>252589928</v>
      </c>
      <c r="I52" s="77">
        <f t="shared" si="18"/>
        <v>877177562</v>
      </c>
      <c r="J52" s="74">
        <v>134241975</v>
      </c>
      <c r="K52" s="75">
        <v>55026502</v>
      </c>
      <c r="L52" s="75">
        <f t="shared" si="19"/>
        <v>189268477</v>
      </c>
      <c r="M52" s="39">
        <f t="shared" si="20"/>
        <v>0.25593978831655173</v>
      </c>
      <c r="N52" s="102">
        <v>137121200</v>
      </c>
      <c r="O52" s="103">
        <v>35491206</v>
      </c>
      <c r="P52" s="104">
        <f t="shared" si="21"/>
        <v>172612406</v>
      </c>
      <c r="Q52" s="39">
        <f t="shared" si="22"/>
        <v>0.23341648515748709</v>
      </c>
      <c r="R52" s="102">
        <v>129307060</v>
      </c>
      <c r="S52" s="104">
        <v>14267240</v>
      </c>
      <c r="T52" s="104">
        <f t="shared" si="23"/>
        <v>143574300</v>
      </c>
      <c r="U52" s="39">
        <f t="shared" si="24"/>
        <v>0.16367757934054405</v>
      </c>
      <c r="V52" s="102">
        <v>154808018</v>
      </c>
      <c r="W52" s="104">
        <v>26525679</v>
      </c>
      <c r="X52" s="104">
        <f t="shared" si="25"/>
        <v>181333697</v>
      </c>
      <c r="Y52" s="39">
        <f t="shared" si="26"/>
        <v>0.20672404864820287</v>
      </c>
      <c r="Z52" s="74">
        <f t="shared" si="27"/>
        <v>555478253</v>
      </c>
      <c r="AA52" s="75">
        <f t="shared" si="28"/>
        <v>131310627</v>
      </c>
      <c r="AB52" s="75">
        <f t="shared" si="29"/>
        <v>686788880</v>
      </c>
      <c r="AC52" s="39">
        <f t="shared" si="30"/>
        <v>0.782953086982861</v>
      </c>
      <c r="AD52" s="74">
        <v>104309478</v>
      </c>
      <c r="AE52" s="75">
        <v>1309865</v>
      </c>
      <c r="AF52" s="75">
        <f t="shared" si="31"/>
        <v>105619343</v>
      </c>
      <c r="AG52" s="39">
        <f t="shared" si="32"/>
        <v>1.19974532985342</v>
      </c>
      <c r="AH52" s="39">
        <f t="shared" si="33"/>
        <v>0.7168606795821482</v>
      </c>
      <c r="AI52" s="12">
        <v>809048107</v>
      </c>
      <c r="AJ52" s="12">
        <v>809048107</v>
      </c>
      <c r="AK52" s="12">
        <v>970651688</v>
      </c>
      <c r="AL52" s="12"/>
    </row>
    <row r="53" spans="1:38" s="13" customFormat="1" ht="12.75">
      <c r="A53" s="29" t="s">
        <v>116</v>
      </c>
      <c r="B53" s="57" t="s">
        <v>177</v>
      </c>
      <c r="C53" s="117" t="s">
        <v>178</v>
      </c>
      <c r="D53" s="74">
        <v>1085268521</v>
      </c>
      <c r="E53" s="75">
        <v>280806270</v>
      </c>
      <c r="F53" s="76">
        <f t="shared" si="17"/>
        <v>1366074791</v>
      </c>
      <c r="G53" s="74">
        <v>1085268521</v>
      </c>
      <c r="H53" s="75">
        <v>280806270</v>
      </c>
      <c r="I53" s="77">
        <f t="shared" si="18"/>
        <v>1366074791</v>
      </c>
      <c r="J53" s="74">
        <v>159971782</v>
      </c>
      <c r="K53" s="75">
        <v>15842938</v>
      </c>
      <c r="L53" s="75">
        <f t="shared" si="19"/>
        <v>175814720</v>
      </c>
      <c r="M53" s="39">
        <f t="shared" si="20"/>
        <v>0.12870065472132705</v>
      </c>
      <c r="N53" s="102">
        <v>180055190</v>
      </c>
      <c r="O53" s="103">
        <v>24836565</v>
      </c>
      <c r="P53" s="104">
        <f t="shared" si="21"/>
        <v>204891755</v>
      </c>
      <c r="Q53" s="39">
        <f t="shared" si="22"/>
        <v>0.1499857521344159</v>
      </c>
      <c r="R53" s="102">
        <v>180694662</v>
      </c>
      <c r="S53" s="104">
        <v>24596995</v>
      </c>
      <c r="T53" s="104">
        <f t="shared" si="23"/>
        <v>205291657</v>
      </c>
      <c r="U53" s="39">
        <f t="shared" si="24"/>
        <v>0.15027849013282904</v>
      </c>
      <c r="V53" s="102">
        <v>216564832</v>
      </c>
      <c r="W53" s="104">
        <v>40732590</v>
      </c>
      <c r="X53" s="104">
        <f t="shared" si="25"/>
        <v>257297422</v>
      </c>
      <c r="Y53" s="39">
        <f t="shared" si="26"/>
        <v>0.18834797603698697</v>
      </c>
      <c r="Z53" s="74">
        <f t="shared" si="27"/>
        <v>737286466</v>
      </c>
      <c r="AA53" s="75">
        <f t="shared" si="28"/>
        <v>106009088</v>
      </c>
      <c r="AB53" s="75">
        <f t="shared" si="29"/>
        <v>843295554</v>
      </c>
      <c r="AC53" s="39">
        <f t="shared" si="30"/>
        <v>0.6173128730255589</v>
      </c>
      <c r="AD53" s="74">
        <v>370746413</v>
      </c>
      <c r="AE53" s="75">
        <v>3986874</v>
      </c>
      <c r="AF53" s="75">
        <f t="shared" si="31"/>
        <v>374733287</v>
      </c>
      <c r="AG53" s="39">
        <f t="shared" si="32"/>
        <v>0.6955013038778798</v>
      </c>
      <c r="AH53" s="39">
        <f t="shared" si="33"/>
        <v>-0.3133851970828522</v>
      </c>
      <c r="AI53" s="12">
        <v>1414060725</v>
      </c>
      <c r="AJ53" s="12">
        <v>1414060725</v>
      </c>
      <c r="AK53" s="12">
        <v>983481078</v>
      </c>
      <c r="AL53" s="12"/>
    </row>
    <row r="54" spans="1:38" s="53" customFormat="1" ht="12.75">
      <c r="A54" s="58"/>
      <c r="B54" s="59" t="s">
        <v>179</v>
      </c>
      <c r="C54" s="121"/>
      <c r="D54" s="78">
        <f>SUM(D48:D53)</f>
        <v>2057504550</v>
      </c>
      <c r="E54" s="79">
        <f>SUM(E48:E53)</f>
        <v>502390183</v>
      </c>
      <c r="F54" s="80">
        <f t="shared" si="17"/>
        <v>2559894733</v>
      </c>
      <c r="G54" s="78">
        <f>SUM(G48:G53)</f>
        <v>2058450263</v>
      </c>
      <c r="H54" s="79">
        <f>SUM(H48:H53)</f>
        <v>639118111</v>
      </c>
      <c r="I54" s="80">
        <f t="shared" si="18"/>
        <v>2697568374</v>
      </c>
      <c r="J54" s="78">
        <f>SUM(J48:J53)</f>
        <v>383715535</v>
      </c>
      <c r="K54" s="79">
        <f>SUM(K48:K53)</f>
        <v>99187570</v>
      </c>
      <c r="L54" s="79">
        <f t="shared" si="19"/>
        <v>482903105</v>
      </c>
      <c r="M54" s="43">
        <f t="shared" si="20"/>
        <v>0.18864178232597661</v>
      </c>
      <c r="N54" s="108">
        <f>SUM(N48:N53)</f>
        <v>429150528</v>
      </c>
      <c r="O54" s="109">
        <f>SUM(O48:O53)</f>
        <v>88273503</v>
      </c>
      <c r="P54" s="110">
        <f t="shared" si="21"/>
        <v>517424031</v>
      </c>
      <c r="Q54" s="43">
        <f t="shared" si="22"/>
        <v>0.20212707355884857</v>
      </c>
      <c r="R54" s="108">
        <f>SUM(R48:R53)</f>
        <v>388719692</v>
      </c>
      <c r="S54" s="110">
        <f>SUM(S48:S53)</f>
        <v>76669886</v>
      </c>
      <c r="T54" s="110">
        <f t="shared" si="23"/>
        <v>465389578</v>
      </c>
      <c r="U54" s="43">
        <f t="shared" si="24"/>
        <v>0.1725218839624489</v>
      </c>
      <c r="V54" s="108">
        <f>SUM(V48:V53)</f>
        <v>450032249</v>
      </c>
      <c r="W54" s="110">
        <f>SUM(W48:W53)</f>
        <v>108462948</v>
      </c>
      <c r="X54" s="110">
        <f t="shared" si="25"/>
        <v>558495197</v>
      </c>
      <c r="Y54" s="43">
        <f t="shared" si="26"/>
        <v>0.20703653052243265</v>
      </c>
      <c r="Z54" s="78">
        <f t="shared" si="27"/>
        <v>1651618004</v>
      </c>
      <c r="AA54" s="79">
        <f t="shared" si="28"/>
        <v>372593907</v>
      </c>
      <c r="AB54" s="79">
        <f t="shared" si="29"/>
        <v>2024211911</v>
      </c>
      <c r="AC54" s="43">
        <f t="shared" si="30"/>
        <v>0.7503839126043965</v>
      </c>
      <c r="AD54" s="78">
        <f>SUM(AD48:AD53)</f>
        <v>523648485</v>
      </c>
      <c r="AE54" s="79">
        <f>SUM(AE48:AE53)</f>
        <v>113365915</v>
      </c>
      <c r="AF54" s="79">
        <f t="shared" si="31"/>
        <v>637014400</v>
      </c>
      <c r="AG54" s="43">
        <f t="shared" si="32"/>
        <v>0.9373488234793623</v>
      </c>
      <c r="AH54" s="43">
        <f t="shared" si="33"/>
        <v>-0.12326126850507613</v>
      </c>
      <c r="AI54" s="60">
        <f>SUM(AI48:AI53)</f>
        <v>2572656444</v>
      </c>
      <c r="AJ54" s="60">
        <f>SUM(AJ48:AJ53)</f>
        <v>2572656444</v>
      </c>
      <c r="AK54" s="60">
        <f>SUM(AK48:AK53)</f>
        <v>2411476491</v>
      </c>
      <c r="AL54" s="60"/>
    </row>
    <row r="55" spans="1:38" s="13" customFormat="1" ht="12.75">
      <c r="A55" s="29" t="s">
        <v>97</v>
      </c>
      <c r="B55" s="57" t="s">
        <v>180</v>
      </c>
      <c r="C55" s="117" t="s">
        <v>181</v>
      </c>
      <c r="D55" s="74">
        <v>170914</v>
      </c>
      <c r="E55" s="75">
        <v>123713129</v>
      </c>
      <c r="F55" s="76">
        <f t="shared" si="17"/>
        <v>123884043</v>
      </c>
      <c r="G55" s="74">
        <v>191370000</v>
      </c>
      <c r="H55" s="75">
        <v>120141792</v>
      </c>
      <c r="I55" s="76">
        <f t="shared" si="18"/>
        <v>311511792</v>
      </c>
      <c r="J55" s="74">
        <v>18761979</v>
      </c>
      <c r="K55" s="88">
        <v>7746210</v>
      </c>
      <c r="L55" s="75">
        <f t="shared" si="19"/>
        <v>26508189</v>
      </c>
      <c r="M55" s="39">
        <f t="shared" si="20"/>
        <v>0.2139758144638531</v>
      </c>
      <c r="N55" s="102">
        <v>23766946</v>
      </c>
      <c r="O55" s="103">
        <v>7412535</v>
      </c>
      <c r="P55" s="104">
        <f t="shared" si="21"/>
        <v>31179481</v>
      </c>
      <c r="Q55" s="39">
        <f t="shared" si="22"/>
        <v>0.251682785328535</v>
      </c>
      <c r="R55" s="102">
        <v>32238867</v>
      </c>
      <c r="S55" s="104">
        <v>5997170</v>
      </c>
      <c r="T55" s="104">
        <f t="shared" si="23"/>
        <v>38236037</v>
      </c>
      <c r="U55" s="39">
        <f t="shared" si="24"/>
        <v>0.1227434658396495</v>
      </c>
      <c r="V55" s="102">
        <v>30085559</v>
      </c>
      <c r="W55" s="104">
        <v>9521026</v>
      </c>
      <c r="X55" s="104">
        <f t="shared" si="25"/>
        <v>39606585</v>
      </c>
      <c r="Y55" s="39">
        <f t="shared" si="26"/>
        <v>0.1271431323537184</v>
      </c>
      <c r="Z55" s="74">
        <f t="shared" si="27"/>
        <v>104853351</v>
      </c>
      <c r="AA55" s="75">
        <f t="shared" si="28"/>
        <v>30676941</v>
      </c>
      <c r="AB55" s="75">
        <f t="shared" si="29"/>
        <v>135530292</v>
      </c>
      <c r="AC55" s="39">
        <f t="shared" si="30"/>
        <v>0.43507274999079326</v>
      </c>
      <c r="AD55" s="74">
        <v>27843488</v>
      </c>
      <c r="AE55" s="75">
        <v>11227855</v>
      </c>
      <c r="AF55" s="75">
        <f t="shared" si="31"/>
        <v>39071343</v>
      </c>
      <c r="AG55" s="39">
        <f t="shared" si="32"/>
        <v>0.601060486272486</v>
      </c>
      <c r="AH55" s="39">
        <f t="shared" si="33"/>
        <v>0.013699093988143618</v>
      </c>
      <c r="AI55" s="12">
        <v>277391000</v>
      </c>
      <c r="AJ55" s="12">
        <v>275964534</v>
      </c>
      <c r="AK55" s="12">
        <v>165871377</v>
      </c>
      <c r="AL55" s="12"/>
    </row>
    <row r="56" spans="1:38" s="13" customFormat="1" ht="12.75">
      <c r="A56" s="29" t="s">
        <v>97</v>
      </c>
      <c r="B56" s="57" t="s">
        <v>182</v>
      </c>
      <c r="C56" s="117" t="s">
        <v>183</v>
      </c>
      <c r="D56" s="74">
        <v>78738284</v>
      </c>
      <c r="E56" s="75">
        <v>67104490</v>
      </c>
      <c r="F56" s="76">
        <f t="shared" si="17"/>
        <v>145842774</v>
      </c>
      <c r="G56" s="74">
        <v>140314091</v>
      </c>
      <c r="H56" s="75">
        <v>67104490</v>
      </c>
      <c r="I56" s="77">
        <f t="shared" si="18"/>
        <v>207418581</v>
      </c>
      <c r="J56" s="74">
        <v>13536185</v>
      </c>
      <c r="K56" s="75">
        <v>14047118</v>
      </c>
      <c r="L56" s="75">
        <f t="shared" si="19"/>
        <v>27583303</v>
      </c>
      <c r="M56" s="39">
        <f t="shared" si="20"/>
        <v>0.18913040559692043</v>
      </c>
      <c r="N56" s="102">
        <v>17293040</v>
      </c>
      <c r="O56" s="103">
        <v>62613023</v>
      </c>
      <c r="P56" s="104">
        <f t="shared" si="21"/>
        <v>79906063</v>
      </c>
      <c r="Q56" s="39">
        <f t="shared" si="22"/>
        <v>0.5478918208179446</v>
      </c>
      <c r="R56" s="102">
        <v>27081129</v>
      </c>
      <c r="S56" s="104">
        <v>10086382</v>
      </c>
      <c r="T56" s="104">
        <f t="shared" si="23"/>
        <v>37167511</v>
      </c>
      <c r="U56" s="39">
        <f t="shared" si="24"/>
        <v>0.17919084597343765</v>
      </c>
      <c r="V56" s="102">
        <v>23360753</v>
      </c>
      <c r="W56" s="104">
        <v>22112361</v>
      </c>
      <c r="X56" s="104">
        <f t="shared" si="25"/>
        <v>45473114</v>
      </c>
      <c r="Y56" s="39">
        <f t="shared" si="26"/>
        <v>0.21923356037229857</v>
      </c>
      <c r="Z56" s="74">
        <f t="shared" si="27"/>
        <v>81271107</v>
      </c>
      <c r="AA56" s="75">
        <f t="shared" si="28"/>
        <v>108858884</v>
      </c>
      <c r="AB56" s="75">
        <f t="shared" si="29"/>
        <v>190129991</v>
      </c>
      <c r="AC56" s="39">
        <f t="shared" si="30"/>
        <v>0.9166487885673078</v>
      </c>
      <c r="AD56" s="74">
        <v>23047579</v>
      </c>
      <c r="AE56" s="75">
        <v>22046540</v>
      </c>
      <c r="AF56" s="75">
        <f t="shared" si="31"/>
        <v>45094119</v>
      </c>
      <c r="AG56" s="39">
        <f t="shared" si="32"/>
        <v>0.9445402702539507</v>
      </c>
      <c r="AH56" s="39">
        <f t="shared" si="33"/>
        <v>0.008404532750711846</v>
      </c>
      <c r="AI56" s="12">
        <v>145290827</v>
      </c>
      <c r="AJ56" s="12">
        <v>145290827</v>
      </c>
      <c r="AK56" s="12">
        <v>137233037</v>
      </c>
      <c r="AL56" s="12"/>
    </row>
    <row r="57" spans="1:38" s="13" customFormat="1" ht="12.75">
      <c r="A57" s="29" t="s">
        <v>97</v>
      </c>
      <c r="B57" s="57" t="s">
        <v>184</v>
      </c>
      <c r="C57" s="117" t="s">
        <v>185</v>
      </c>
      <c r="D57" s="74">
        <v>0</v>
      </c>
      <c r="E57" s="75">
        <v>251116269</v>
      </c>
      <c r="F57" s="76">
        <f t="shared" si="17"/>
        <v>251116269</v>
      </c>
      <c r="G57" s="74">
        <v>0</v>
      </c>
      <c r="H57" s="75">
        <v>251116269</v>
      </c>
      <c r="I57" s="77">
        <f t="shared" si="18"/>
        <v>251116269</v>
      </c>
      <c r="J57" s="74">
        <v>20994762</v>
      </c>
      <c r="K57" s="75">
        <v>2874747</v>
      </c>
      <c r="L57" s="75">
        <f t="shared" si="19"/>
        <v>23869509</v>
      </c>
      <c r="M57" s="39">
        <f t="shared" si="20"/>
        <v>0.0950536143876843</v>
      </c>
      <c r="N57" s="102">
        <v>22869054</v>
      </c>
      <c r="O57" s="103">
        <v>6519772</v>
      </c>
      <c r="P57" s="104">
        <f t="shared" si="21"/>
        <v>29388826</v>
      </c>
      <c r="Q57" s="39">
        <f t="shared" si="22"/>
        <v>0.11703274390398019</v>
      </c>
      <c r="R57" s="102">
        <v>27271101</v>
      </c>
      <c r="S57" s="104">
        <v>9489471</v>
      </c>
      <c r="T57" s="104">
        <f t="shared" si="23"/>
        <v>36760572</v>
      </c>
      <c r="U57" s="39">
        <f t="shared" si="24"/>
        <v>0.14638865154531266</v>
      </c>
      <c r="V57" s="102">
        <v>25153416</v>
      </c>
      <c r="W57" s="104">
        <v>24707789</v>
      </c>
      <c r="X57" s="104">
        <f t="shared" si="25"/>
        <v>49861205</v>
      </c>
      <c r="Y57" s="39">
        <f t="shared" si="26"/>
        <v>0.19855824235744757</v>
      </c>
      <c r="Z57" s="74">
        <f t="shared" si="27"/>
        <v>96288333</v>
      </c>
      <c r="AA57" s="75">
        <f t="shared" si="28"/>
        <v>43591779</v>
      </c>
      <c r="AB57" s="75">
        <f t="shared" si="29"/>
        <v>139880112</v>
      </c>
      <c r="AC57" s="39">
        <f t="shared" si="30"/>
        <v>0.5570332521944247</v>
      </c>
      <c r="AD57" s="74">
        <v>18382988</v>
      </c>
      <c r="AE57" s="75">
        <v>15148161</v>
      </c>
      <c r="AF57" s="75">
        <f t="shared" si="31"/>
        <v>33531149</v>
      </c>
      <c r="AG57" s="39">
        <f t="shared" si="32"/>
        <v>1.1473228661245682</v>
      </c>
      <c r="AH57" s="39">
        <f t="shared" si="33"/>
        <v>0.4870115247169131</v>
      </c>
      <c r="AI57" s="12">
        <v>88002958</v>
      </c>
      <c r="AJ57" s="12">
        <v>88002958</v>
      </c>
      <c r="AK57" s="12">
        <v>100967806</v>
      </c>
      <c r="AL57" s="12"/>
    </row>
    <row r="58" spans="1:38" s="13" customFormat="1" ht="12.75">
      <c r="A58" s="29" t="s">
        <v>97</v>
      </c>
      <c r="B58" s="57" t="s">
        <v>186</v>
      </c>
      <c r="C58" s="117" t="s">
        <v>187</v>
      </c>
      <c r="D58" s="74">
        <v>59488428</v>
      </c>
      <c r="E58" s="75">
        <v>35732000</v>
      </c>
      <c r="F58" s="76">
        <f t="shared" si="17"/>
        <v>95220428</v>
      </c>
      <c r="G58" s="74">
        <v>59488428</v>
      </c>
      <c r="H58" s="75">
        <v>35732000</v>
      </c>
      <c r="I58" s="76">
        <f t="shared" si="18"/>
        <v>95220428</v>
      </c>
      <c r="J58" s="74">
        <v>17584453</v>
      </c>
      <c r="K58" s="88">
        <v>8667553</v>
      </c>
      <c r="L58" s="75">
        <f t="shared" si="19"/>
        <v>26252006</v>
      </c>
      <c r="M58" s="39">
        <f t="shared" si="20"/>
        <v>0.2756972064859864</v>
      </c>
      <c r="N58" s="102">
        <v>15005765</v>
      </c>
      <c r="O58" s="103">
        <v>10901530</v>
      </c>
      <c r="P58" s="104">
        <f t="shared" si="21"/>
        <v>25907295</v>
      </c>
      <c r="Q58" s="39">
        <f t="shared" si="22"/>
        <v>0.27207706942884147</v>
      </c>
      <c r="R58" s="102">
        <v>11486094</v>
      </c>
      <c r="S58" s="104">
        <v>2746712</v>
      </c>
      <c r="T58" s="104">
        <f t="shared" si="23"/>
        <v>14232806</v>
      </c>
      <c r="U58" s="39">
        <f t="shared" si="24"/>
        <v>0.14947219098826148</v>
      </c>
      <c r="V58" s="102">
        <v>14148469</v>
      </c>
      <c r="W58" s="104">
        <v>1644230</v>
      </c>
      <c r="X58" s="104">
        <f t="shared" si="25"/>
        <v>15792699</v>
      </c>
      <c r="Y58" s="39">
        <f t="shared" si="26"/>
        <v>0.16585410643186774</v>
      </c>
      <c r="Z58" s="74">
        <f t="shared" si="27"/>
        <v>58224781</v>
      </c>
      <c r="AA58" s="75">
        <f t="shared" si="28"/>
        <v>23960025</v>
      </c>
      <c r="AB58" s="75">
        <f t="shared" si="29"/>
        <v>82184806</v>
      </c>
      <c r="AC58" s="39">
        <f t="shared" si="30"/>
        <v>0.863100573334957</v>
      </c>
      <c r="AD58" s="74">
        <v>19798632</v>
      </c>
      <c r="AE58" s="75">
        <v>5313024</v>
      </c>
      <c r="AF58" s="75">
        <f t="shared" si="31"/>
        <v>25111656</v>
      </c>
      <c r="AG58" s="39">
        <f t="shared" si="32"/>
        <v>0.7741778802940114</v>
      </c>
      <c r="AH58" s="39">
        <f t="shared" si="33"/>
        <v>-0.3711008545195108</v>
      </c>
      <c r="AI58" s="12">
        <v>108026972</v>
      </c>
      <c r="AJ58" s="12">
        <v>109981064</v>
      </c>
      <c r="AK58" s="12">
        <v>85144907</v>
      </c>
      <c r="AL58" s="12"/>
    </row>
    <row r="59" spans="1:38" s="13" customFormat="1" ht="12.75">
      <c r="A59" s="29" t="s">
        <v>116</v>
      </c>
      <c r="B59" s="57" t="s">
        <v>188</v>
      </c>
      <c r="C59" s="117" t="s">
        <v>189</v>
      </c>
      <c r="D59" s="74">
        <v>314767551</v>
      </c>
      <c r="E59" s="75">
        <v>459160350</v>
      </c>
      <c r="F59" s="76">
        <f t="shared" si="17"/>
        <v>773927901</v>
      </c>
      <c r="G59" s="74">
        <v>334217128</v>
      </c>
      <c r="H59" s="75">
        <v>459660350</v>
      </c>
      <c r="I59" s="76">
        <f t="shared" si="18"/>
        <v>793877478</v>
      </c>
      <c r="J59" s="74">
        <v>52222093</v>
      </c>
      <c r="K59" s="88">
        <v>42042246</v>
      </c>
      <c r="L59" s="75">
        <f t="shared" si="19"/>
        <v>94264339</v>
      </c>
      <c r="M59" s="39">
        <f t="shared" si="20"/>
        <v>0.12179989748166477</v>
      </c>
      <c r="N59" s="102">
        <v>53668137</v>
      </c>
      <c r="O59" s="103">
        <v>52883439</v>
      </c>
      <c r="P59" s="104">
        <f t="shared" si="21"/>
        <v>106551576</v>
      </c>
      <c r="Q59" s="39">
        <f t="shared" si="22"/>
        <v>0.13767635959670615</v>
      </c>
      <c r="R59" s="102">
        <v>65754010</v>
      </c>
      <c r="S59" s="104">
        <v>82672519</v>
      </c>
      <c r="T59" s="104">
        <f t="shared" si="23"/>
        <v>148426529</v>
      </c>
      <c r="U59" s="39">
        <f t="shared" si="24"/>
        <v>0.18696402544877333</v>
      </c>
      <c r="V59" s="102">
        <v>102782984</v>
      </c>
      <c r="W59" s="104">
        <v>98374786</v>
      </c>
      <c r="X59" s="104">
        <f t="shared" si="25"/>
        <v>201157770</v>
      </c>
      <c r="Y59" s="39">
        <f t="shared" si="26"/>
        <v>0.25338641739374296</v>
      </c>
      <c r="Z59" s="74">
        <f t="shared" si="27"/>
        <v>274427224</v>
      </c>
      <c r="AA59" s="75">
        <f t="shared" si="28"/>
        <v>275972990</v>
      </c>
      <c r="AB59" s="75">
        <f t="shared" si="29"/>
        <v>550400214</v>
      </c>
      <c r="AC59" s="39">
        <f t="shared" si="30"/>
        <v>0.6933062459292995</v>
      </c>
      <c r="AD59" s="74">
        <v>42950135</v>
      </c>
      <c r="AE59" s="75">
        <v>25723503</v>
      </c>
      <c r="AF59" s="75">
        <f t="shared" si="31"/>
        <v>68673638</v>
      </c>
      <c r="AG59" s="39">
        <f t="shared" si="32"/>
        <v>1.0887269017527608</v>
      </c>
      <c r="AH59" s="39">
        <f t="shared" si="33"/>
        <v>1.9291847040344652</v>
      </c>
      <c r="AI59" s="12">
        <v>365492397</v>
      </c>
      <c r="AJ59" s="12">
        <v>365492397</v>
      </c>
      <c r="AK59" s="12">
        <v>397921405</v>
      </c>
      <c r="AL59" s="12"/>
    </row>
    <row r="60" spans="1:38" s="53" customFormat="1" ht="12.75">
      <c r="A60" s="58"/>
      <c r="B60" s="59" t="s">
        <v>190</v>
      </c>
      <c r="C60" s="121"/>
      <c r="D60" s="78">
        <f>SUM(D55:D59)</f>
        <v>453165177</v>
      </c>
      <c r="E60" s="79">
        <f>SUM(E55:E59)</f>
        <v>936826238</v>
      </c>
      <c r="F60" s="80">
        <f t="shared" si="17"/>
        <v>1389991415</v>
      </c>
      <c r="G60" s="78">
        <f>SUM(G55:G59)</f>
        <v>725389647</v>
      </c>
      <c r="H60" s="79">
        <f>SUM(H55:H59)</f>
        <v>933754901</v>
      </c>
      <c r="I60" s="87">
        <f t="shared" si="18"/>
        <v>1659144548</v>
      </c>
      <c r="J60" s="78">
        <f>SUM(J55:J59)</f>
        <v>123099472</v>
      </c>
      <c r="K60" s="89">
        <f>SUM(K55:K59)</f>
        <v>75377874</v>
      </c>
      <c r="L60" s="79">
        <f t="shared" si="19"/>
        <v>198477346</v>
      </c>
      <c r="M60" s="43">
        <f t="shared" si="20"/>
        <v>0.14279033946407504</v>
      </c>
      <c r="N60" s="108">
        <f>SUM(N55:N59)</f>
        <v>132602942</v>
      </c>
      <c r="O60" s="109">
        <f>SUM(O55:O59)</f>
        <v>140330299</v>
      </c>
      <c r="P60" s="110">
        <f t="shared" si="21"/>
        <v>272933241</v>
      </c>
      <c r="Q60" s="43">
        <f t="shared" si="22"/>
        <v>0.19635606238618386</v>
      </c>
      <c r="R60" s="108">
        <f>SUM(R55:R59)</f>
        <v>163831201</v>
      </c>
      <c r="S60" s="110">
        <f>SUM(S55:S59)</f>
        <v>110992254</v>
      </c>
      <c r="T60" s="110">
        <f t="shared" si="23"/>
        <v>274823455</v>
      </c>
      <c r="U60" s="43">
        <f t="shared" si="24"/>
        <v>0.16564165872785666</v>
      </c>
      <c r="V60" s="108">
        <f>SUM(V55:V59)</f>
        <v>195531181</v>
      </c>
      <c r="W60" s="110">
        <f>SUM(W55:W59)</f>
        <v>156360192</v>
      </c>
      <c r="X60" s="110">
        <f t="shared" si="25"/>
        <v>351891373</v>
      </c>
      <c r="Y60" s="43">
        <f t="shared" si="26"/>
        <v>0.21209205275344098</v>
      </c>
      <c r="Z60" s="78">
        <f t="shared" si="27"/>
        <v>615064796</v>
      </c>
      <c r="AA60" s="79">
        <f t="shared" si="28"/>
        <v>483060619</v>
      </c>
      <c r="AB60" s="79">
        <f t="shared" si="29"/>
        <v>1098125415</v>
      </c>
      <c r="AC60" s="43">
        <f t="shared" si="30"/>
        <v>0.6618624135695258</v>
      </c>
      <c r="AD60" s="78">
        <f>SUM(AD55:AD59)</f>
        <v>132022822</v>
      </c>
      <c r="AE60" s="79">
        <f>SUM(AE55:AE59)</f>
        <v>79459083</v>
      </c>
      <c r="AF60" s="79">
        <f t="shared" si="31"/>
        <v>211481905</v>
      </c>
      <c r="AG60" s="43">
        <f t="shared" si="32"/>
        <v>0.9008935732733232</v>
      </c>
      <c r="AH60" s="43">
        <f t="shared" si="33"/>
        <v>0.6639313562075204</v>
      </c>
      <c r="AI60" s="60">
        <f>SUM(AI55:AI59)</f>
        <v>984204154</v>
      </c>
      <c r="AJ60" s="60">
        <f>SUM(AJ55:AJ59)</f>
        <v>984731780</v>
      </c>
      <c r="AK60" s="60">
        <f>SUM(AK55:AK59)</f>
        <v>887138532</v>
      </c>
      <c r="AL60" s="60"/>
    </row>
    <row r="61" spans="1:38" s="53" customFormat="1" ht="12.75">
      <c r="A61" s="58"/>
      <c r="B61" s="59" t="s">
        <v>191</v>
      </c>
      <c r="C61" s="121"/>
      <c r="D61" s="78">
        <f>SUM(D9:D10,D12:D21,D23:D30,D32:D40,D42:D46,D48:D53,D55:D59)</f>
        <v>17518232180</v>
      </c>
      <c r="E61" s="79">
        <f>SUM(E9:E10,E12:E21,E23:E30,E32:E40,E42:E46,E48:E53,E55:E59)</f>
        <v>5337528294</v>
      </c>
      <c r="F61" s="80">
        <f t="shared" si="17"/>
        <v>22855760474</v>
      </c>
      <c r="G61" s="78">
        <f>SUM(G9:G10,G12:G21,G23:G30,G32:G40,G42:G46,G48:G53,G55:G59)</f>
        <v>17898125092</v>
      </c>
      <c r="H61" s="79">
        <f>SUM(H9:H10,H12:H21,H23:H30,H32:H40,H42:H46,H48:H53,H55:H59)</f>
        <v>5269061347</v>
      </c>
      <c r="I61" s="87">
        <f t="shared" si="18"/>
        <v>23167186439</v>
      </c>
      <c r="J61" s="78">
        <f>SUM(J9:J10,J12:J21,J23:J30,J32:J40,J42:J46,J48:J53,J55:J59)</f>
        <v>4023581334</v>
      </c>
      <c r="K61" s="89">
        <f>SUM(K9:K10,K12:K21,K23:K30,K32:K40,K42:K46,K48:K53,K55:K59)</f>
        <v>619660601</v>
      </c>
      <c r="L61" s="79">
        <f t="shared" si="19"/>
        <v>4643241935</v>
      </c>
      <c r="M61" s="43">
        <f t="shared" si="20"/>
        <v>0.2031541212676781</v>
      </c>
      <c r="N61" s="108">
        <f>SUM(N9:N10,N12:N21,N23:N30,N32:N40,N42:N46,N48:N53,N55:N59)</f>
        <v>3793469176</v>
      </c>
      <c r="O61" s="109">
        <f>SUM(O9:O10,O12:O21,O23:O30,O32:O40,O42:O46,O48:O53,O55:O59)</f>
        <v>908005204</v>
      </c>
      <c r="P61" s="110">
        <f t="shared" si="21"/>
        <v>4701474380</v>
      </c>
      <c r="Q61" s="43">
        <f t="shared" si="22"/>
        <v>0.20570194482691795</v>
      </c>
      <c r="R61" s="108">
        <f>SUM(R9:R10,R12:R21,R23:R30,R32:R40,R42:R46,R48:R53,R55:R59)</f>
        <v>4006162254</v>
      </c>
      <c r="S61" s="110">
        <f>SUM(S9:S10,S12:S21,S23:S30,S32:S40,S42:S46,S48:S53,S55:S59)</f>
        <v>776720067</v>
      </c>
      <c r="T61" s="110">
        <f t="shared" si="23"/>
        <v>4782882321</v>
      </c>
      <c r="U61" s="43">
        <f t="shared" si="24"/>
        <v>0.2064507200126996</v>
      </c>
      <c r="V61" s="108">
        <f>SUM(V9:V10,V12:V21,V23:V30,V32:V40,V42:V46,V48:V53,V55:V59)</f>
        <v>4800147708</v>
      </c>
      <c r="W61" s="110">
        <f>SUM(W9:W10,W12:W21,W23:W30,W32:W40,W42:W46,W48:W53,W55:W59)</f>
        <v>1227557071</v>
      </c>
      <c r="X61" s="110">
        <f t="shared" si="25"/>
        <v>6027704779</v>
      </c>
      <c r="Y61" s="43">
        <f t="shared" si="26"/>
        <v>0.26018285797764673</v>
      </c>
      <c r="Z61" s="78">
        <f t="shared" si="27"/>
        <v>16623360472</v>
      </c>
      <c r="AA61" s="79">
        <f t="shared" si="28"/>
        <v>3531942943</v>
      </c>
      <c r="AB61" s="79">
        <f t="shared" si="29"/>
        <v>20155303415</v>
      </c>
      <c r="AC61" s="43">
        <f t="shared" si="30"/>
        <v>0.8699935776866823</v>
      </c>
      <c r="AD61" s="78">
        <f>SUM(AD9:AD10,AD12:AD21,AD23:AD30,AD32:AD40,AD42:AD46,AD48:AD53,AD55:AD59)</f>
        <v>4718148015</v>
      </c>
      <c r="AE61" s="79">
        <f>SUM(AE9:AE10,AE12:AE21,AE23:AE30,AE32:AE40,AE42:AE46,AE48:AE53,AE55:AE59)</f>
        <v>1085246453</v>
      </c>
      <c r="AF61" s="79">
        <f t="shared" si="31"/>
        <v>5803394468</v>
      </c>
      <c r="AG61" s="43">
        <f t="shared" si="32"/>
        <v>0.8864696491816746</v>
      </c>
      <c r="AH61" s="43">
        <f t="shared" si="33"/>
        <v>0.0386515706000774</v>
      </c>
      <c r="AI61" s="60">
        <f>SUM(AI9:AI10,AI12:AI21,AI23:AI30,AI32:AI40,AI42:AI46,AI48:AI53,AI55:AI59)</f>
        <v>22371665751</v>
      </c>
      <c r="AJ61" s="60">
        <f>SUM(AJ9:AJ10,AJ12:AJ21,AJ23:AJ30,AJ32:AJ40,AJ42:AJ46,AJ48:AJ53,AJ55:AJ59)</f>
        <v>21929505767</v>
      </c>
      <c r="AK61" s="60">
        <f>SUM(AK9:AK10,AK12:AK21,AK23:AK30,AK32:AK40,AK42:AK46,AK48:AK53,AK55:AK59)</f>
        <v>19439841284</v>
      </c>
      <c r="AL61" s="60"/>
    </row>
    <row r="62" spans="1:38" s="13" customFormat="1" ht="12.75">
      <c r="A62" s="61"/>
      <c r="B62" s="62"/>
      <c r="C62" s="63"/>
      <c r="D62" s="90"/>
      <c r="E62" s="90"/>
      <c r="F62" s="91"/>
      <c r="G62" s="92"/>
      <c r="H62" s="90"/>
      <c r="I62" s="93"/>
      <c r="J62" s="92"/>
      <c r="K62" s="94"/>
      <c r="L62" s="90"/>
      <c r="M62" s="67"/>
      <c r="N62" s="92"/>
      <c r="O62" s="94"/>
      <c r="P62" s="90"/>
      <c r="Q62" s="67"/>
      <c r="R62" s="92"/>
      <c r="S62" s="94"/>
      <c r="T62" s="90"/>
      <c r="U62" s="67"/>
      <c r="V62" s="92"/>
      <c r="W62" s="94"/>
      <c r="X62" s="90"/>
      <c r="Y62" s="67"/>
      <c r="Z62" s="92"/>
      <c r="AA62" s="94"/>
      <c r="AB62" s="90"/>
      <c r="AC62" s="67"/>
      <c r="AD62" s="92"/>
      <c r="AE62" s="90"/>
      <c r="AF62" s="90"/>
      <c r="AG62" s="67"/>
      <c r="AH62" s="67"/>
      <c r="AI62" s="12"/>
      <c r="AJ62" s="12"/>
      <c r="AK62" s="12"/>
      <c r="AL62" s="12"/>
    </row>
    <row r="63" spans="1:38" s="13" customFormat="1" ht="12.75" customHeight="1">
      <c r="A63" s="12"/>
      <c r="B63" s="54" t="s">
        <v>657</v>
      </c>
      <c r="C63" s="119"/>
      <c r="D63" s="85"/>
      <c r="E63" s="85"/>
      <c r="F63" s="85"/>
      <c r="G63" s="85"/>
      <c r="H63" s="85"/>
      <c r="I63" s="85"/>
      <c r="J63" s="85"/>
      <c r="K63" s="85"/>
      <c r="L63" s="85"/>
      <c r="M63" s="12"/>
      <c r="N63" s="85"/>
      <c r="O63" s="85"/>
      <c r="P63" s="85"/>
      <c r="Q63" s="12"/>
      <c r="R63" s="85"/>
      <c r="S63" s="85"/>
      <c r="T63" s="85"/>
      <c r="U63" s="12"/>
      <c r="V63" s="85"/>
      <c r="W63" s="85"/>
      <c r="X63" s="85"/>
      <c r="Y63" s="12"/>
      <c r="Z63" s="85"/>
      <c r="AA63" s="85"/>
      <c r="AB63" s="85"/>
      <c r="AC63" s="12"/>
      <c r="AD63" s="85"/>
      <c r="AE63" s="85"/>
      <c r="AF63" s="85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55"/>
      <c r="C64" s="122"/>
      <c r="D64" s="97"/>
      <c r="E64" s="97"/>
      <c r="F64" s="97"/>
      <c r="G64" s="97"/>
      <c r="H64" s="97"/>
      <c r="I64" s="97"/>
      <c r="J64" s="97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69"/>
      <c r="C65" s="115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15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15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15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15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15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15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15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15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15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15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15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15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15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15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15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15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72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6" t="s">
        <v>23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57" t="s">
        <v>50</v>
      </c>
      <c r="C9" s="117" t="s">
        <v>51</v>
      </c>
      <c r="D9" s="74">
        <v>3691529790</v>
      </c>
      <c r="E9" s="75">
        <v>824147005</v>
      </c>
      <c r="F9" s="76">
        <f>$D9+$E9</f>
        <v>4515676795</v>
      </c>
      <c r="G9" s="74">
        <v>3750588414</v>
      </c>
      <c r="H9" s="75">
        <v>815046469</v>
      </c>
      <c r="I9" s="77">
        <f>$G9+$H9</f>
        <v>4565634883</v>
      </c>
      <c r="J9" s="74">
        <v>676757379</v>
      </c>
      <c r="K9" s="75">
        <v>92165352</v>
      </c>
      <c r="L9" s="75">
        <f>$J9+$K9</f>
        <v>768922731</v>
      </c>
      <c r="M9" s="39">
        <f>IF($F9=0,0,$L9/$F9)</f>
        <v>0.17027851325661583</v>
      </c>
      <c r="N9" s="102">
        <v>793068426</v>
      </c>
      <c r="O9" s="103">
        <v>141693094</v>
      </c>
      <c r="P9" s="104">
        <f>$N9+$O9</f>
        <v>934761520</v>
      </c>
      <c r="Q9" s="39">
        <f>IF($F9=0,0,$P9/$F9)</f>
        <v>0.207003636981951</v>
      </c>
      <c r="R9" s="102">
        <v>748843659</v>
      </c>
      <c r="S9" s="104">
        <v>121655458</v>
      </c>
      <c r="T9" s="104">
        <f>$R9+$S9</f>
        <v>870499117</v>
      </c>
      <c r="U9" s="39">
        <f>IF($I9=0,0,$T9/$I9)</f>
        <v>0.1906633226939098</v>
      </c>
      <c r="V9" s="102">
        <v>739684111</v>
      </c>
      <c r="W9" s="104">
        <v>209535975</v>
      </c>
      <c r="X9" s="104">
        <f>$V9+$W9</f>
        <v>949220086</v>
      </c>
      <c r="Y9" s="39">
        <f>IF($I9=0,0,$X9/$I9)</f>
        <v>0.20790538672603706</v>
      </c>
      <c r="Z9" s="74">
        <f>$J9+$N9+$R9+$V9</f>
        <v>2958353575</v>
      </c>
      <c r="AA9" s="75">
        <f>$K9+$O9+$S9+$W9</f>
        <v>565049879</v>
      </c>
      <c r="AB9" s="75">
        <f>$Z9+$AA9</f>
        <v>3523403454</v>
      </c>
      <c r="AC9" s="39">
        <f>IF($I9=0,0,$AB9/$I9)</f>
        <v>0.7717225630808289</v>
      </c>
      <c r="AD9" s="74">
        <v>593200040</v>
      </c>
      <c r="AE9" s="75">
        <v>154862368</v>
      </c>
      <c r="AF9" s="75">
        <f>$AD9+$AE9</f>
        <v>748062408</v>
      </c>
      <c r="AG9" s="39">
        <f>IF($AJ9=0,0,$AK9/$AJ9)</f>
        <v>0.7712730065412706</v>
      </c>
      <c r="AH9" s="39">
        <f>IF($AF9=0,0,(($X9/$AF9)-1))</f>
        <v>0.2689049414176685</v>
      </c>
      <c r="AI9" s="12">
        <v>3361580154</v>
      </c>
      <c r="AJ9" s="12">
        <v>3870658249</v>
      </c>
      <c r="AK9" s="12">
        <v>2985334225</v>
      </c>
      <c r="AL9" s="12"/>
    </row>
    <row r="10" spans="1:38" s="53" customFormat="1" ht="12.75">
      <c r="A10" s="58"/>
      <c r="B10" s="59" t="s">
        <v>96</v>
      </c>
      <c r="C10" s="121"/>
      <c r="D10" s="78">
        <f>D9</f>
        <v>3691529790</v>
      </c>
      <c r="E10" s="79">
        <f>E9</f>
        <v>824147005</v>
      </c>
      <c r="F10" s="87">
        <f aca="true" t="shared" si="0" ref="F10:F38">$D10+$E10</f>
        <v>4515676795</v>
      </c>
      <c r="G10" s="78">
        <f>G9</f>
        <v>3750588414</v>
      </c>
      <c r="H10" s="79">
        <f>H9</f>
        <v>815046469</v>
      </c>
      <c r="I10" s="80">
        <f aca="true" t="shared" si="1" ref="I10:I38">$G10+$H10</f>
        <v>4565634883</v>
      </c>
      <c r="J10" s="78">
        <f>J9</f>
        <v>676757379</v>
      </c>
      <c r="K10" s="79">
        <f>K9</f>
        <v>92165352</v>
      </c>
      <c r="L10" s="79">
        <f aca="true" t="shared" si="2" ref="L10:L38">$J10+$K10</f>
        <v>768922731</v>
      </c>
      <c r="M10" s="43">
        <f aca="true" t="shared" si="3" ref="M10:M38">IF($F10=0,0,$L10/$F10)</f>
        <v>0.17027851325661583</v>
      </c>
      <c r="N10" s="108">
        <f>N9</f>
        <v>793068426</v>
      </c>
      <c r="O10" s="109">
        <f>O9</f>
        <v>141693094</v>
      </c>
      <c r="P10" s="110">
        <f aca="true" t="shared" si="4" ref="P10:P38">$N10+$O10</f>
        <v>934761520</v>
      </c>
      <c r="Q10" s="43">
        <f aca="true" t="shared" si="5" ref="Q10:Q38">IF($F10=0,0,$P10/$F10)</f>
        <v>0.207003636981951</v>
      </c>
      <c r="R10" s="108">
        <f>R9</f>
        <v>748843659</v>
      </c>
      <c r="S10" s="110">
        <f>S9</f>
        <v>121655458</v>
      </c>
      <c r="T10" s="110">
        <f aca="true" t="shared" si="6" ref="T10:T38">$R10+$S10</f>
        <v>870499117</v>
      </c>
      <c r="U10" s="43">
        <f aca="true" t="shared" si="7" ref="U10:U38">IF($I10=0,0,$T10/$I10)</f>
        <v>0.1906633226939098</v>
      </c>
      <c r="V10" s="108">
        <f>V9</f>
        <v>739684111</v>
      </c>
      <c r="W10" s="110">
        <f>W9</f>
        <v>209535975</v>
      </c>
      <c r="X10" s="110">
        <f aca="true" t="shared" si="8" ref="X10:X38">$V10+$W10</f>
        <v>949220086</v>
      </c>
      <c r="Y10" s="43">
        <f aca="true" t="shared" si="9" ref="Y10:Y38">IF($I10=0,0,$X10/$I10)</f>
        <v>0.20790538672603706</v>
      </c>
      <c r="Z10" s="78">
        <f aca="true" t="shared" si="10" ref="Z10:Z38">$J10+$N10+$R10+$V10</f>
        <v>2958353575</v>
      </c>
      <c r="AA10" s="79">
        <f aca="true" t="shared" si="11" ref="AA10:AA38">$K10+$O10+$S10+$W10</f>
        <v>565049879</v>
      </c>
      <c r="AB10" s="79">
        <f aca="true" t="shared" si="12" ref="AB10:AB38">$Z10+$AA10</f>
        <v>3523403454</v>
      </c>
      <c r="AC10" s="43">
        <f aca="true" t="shared" si="13" ref="AC10:AC38">IF($I10=0,0,$AB10/$I10)</f>
        <v>0.7717225630808289</v>
      </c>
      <c r="AD10" s="78">
        <f>AD9</f>
        <v>593200040</v>
      </c>
      <c r="AE10" s="79">
        <f>AE9</f>
        <v>154862368</v>
      </c>
      <c r="AF10" s="79">
        <f aca="true" t="shared" si="14" ref="AF10:AF38">$AD10+$AE10</f>
        <v>748062408</v>
      </c>
      <c r="AG10" s="43">
        <f aca="true" t="shared" si="15" ref="AG10:AG38">IF($AJ10=0,0,$AK10/$AJ10)</f>
        <v>0.7712730065412706</v>
      </c>
      <c r="AH10" s="43">
        <f aca="true" t="shared" si="16" ref="AH10:AH38">IF($AF10=0,0,(($X10/$AF10)-1))</f>
        <v>0.2689049414176685</v>
      </c>
      <c r="AI10" s="60">
        <f>AI9</f>
        <v>3361580154</v>
      </c>
      <c r="AJ10" s="60">
        <f>AJ9</f>
        <v>3870658249</v>
      </c>
      <c r="AK10" s="60">
        <f>AK9</f>
        <v>2985334225</v>
      </c>
      <c r="AL10" s="60"/>
    </row>
    <row r="11" spans="1:38" s="13" customFormat="1" ht="12.75">
      <c r="A11" s="29" t="s">
        <v>97</v>
      </c>
      <c r="B11" s="57" t="s">
        <v>192</v>
      </c>
      <c r="C11" s="117" t="s">
        <v>193</v>
      </c>
      <c r="D11" s="74">
        <v>88603675</v>
      </c>
      <c r="E11" s="75">
        <v>19500000</v>
      </c>
      <c r="F11" s="76">
        <f t="shared" si="0"/>
        <v>108103675</v>
      </c>
      <c r="G11" s="74">
        <v>88001673</v>
      </c>
      <c r="H11" s="75">
        <v>25593000</v>
      </c>
      <c r="I11" s="77">
        <f t="shared" si="1"/>
        <v>113594673</v>
      </c>
      <c r="J11" s="74">
        <v>15835607</v>
      </c>
      <c r="K11" s="75">
        <v>1415423</v>
      </c>
      <c r="L11" s="75">
        <f t="shared" si="2"/>
        <v>17251030</v>
      </c>
      <c r="M11" s="39">
        <f t="shared" si="3"/>
        <v>0.15957857121878605</v>
      </c>
      <c r="N11" s="102">
        <v>15950566</v>
      </c>
      <c r="O11" s="103">
        <v>4887338</v>
      </c>
      <c r="P11" s="104">
        <f t="shared" si="4"/>
        <v>20837904</v>
      </c>
      <c r="Q11" s="39">
        <f t="shared" si="5"/>
        <v>0.1927585163039092</v>
      </c>
      <c r="R11" s="102">
        <v>16164751</v>
      </c>
      <c r="S11" s="104">
        <v>5432999</v>
      </c>
      <c r="T11" s="104">
        <f t="shared" si="6"/>
        <v>21597750</v>
      </c>
      <c r="U11" s="39">
        <f t="shared" si="7"/>
        <v>0.1901299544213662</v>
      </c>
      <c r="V11" s="102">
        <v>14467958</v>
      </c>
      <c r="W11" s="104">
        <v>3601974</v>
      </c>
      <c r="X11" s="104">
        <f t="shared" si="8"/>
        <v>18069932</v>
      </c>
      <c r="Y11" s="39">
        <f t="shared" si="9"/>
        <v>0.15907376220009894</v>
      </c>
      <c r="Z11" s="74">
        <f t="shared" si="10"/>
        <v>62418882</v>
      </c>
      <c r="AA11" s="75">
        <f t="shared" si="11"/>
        <v>15337734</v>
      </c>
      <c r="AB11" s="75">
        <f t="shared" si="12"/>
        <v>77756616</v>
      </c>
      <c r="AC11" s="39">
        <f t="shared" si="13"/>
        <v>0.6845093519482203</v>
      </c>
      <c r="AD11" s="74">
        <v>15430208</v>
      </c>
      <c r="AE11" s="75">
        <v>7490482</v>
      </c>
      <c r="AF11" s="75">
        <f t="shared" si="14"/>
        <v>22920690</v>
      </c>
      <c r="AG11" s="39">
        <f t="shared" si="15"/>
        <v>0.66744105024919</v>
      </c>
      <c r="AH11" s="39">
        <f t="shared" si="16"/>
        <v>-0.2116322850664618</v>
      </c>
      <c r="AI11" s="12">
        <v>112362573</v>
      </c>
      <c r="AJ11" s="12">
        <v>102803488</v>
      </c>
      <c r="AK11" s="12">
        <v>68615268</v>
      </c>
      <c r="AL11" s="12"/>
    </row>
    <row r="12" spans="1:38" s="13" customFormat="1" ht="12.75">
      <c r="A12" s="29" t="s">
        <v>97</v>
      </c>
      <c r="B12" s="57" t="s">
        <v>194</v>
      </c>
      <c r="C12" s="117" t="s">
        <v>195</v>
      </c>
      <c r="D12" s="74">
        <v>172055217</v>
      </c>
      <c r="E12" s="75">
        <v>51490000</v>
      </c>
      <c r="F12" s="76">
        <f t="shared" si="0"/>
        <v>223545217</v>
      </c>
      <c r="G12" s="74">
        <v>171840935</v>
      </c>
      <c r="H12" s="75">
        <v>32972000</v>
      </c>
      <c r="I12" s="77">
        <f t="shared" si="1"/>
        <v>204812935</v>
      </c>
      <c r="J12" s="74">
        <v>73392427</v>
      </c>
      <c r="K12" s="75">
        <v>13470001</v>
      </c>
      <c r="L12" s="75">
        <f t="shared" si="2"/>
        <v>86862428</v>
      </c>
      <c r="M12" s="39">
        <f t="shared" si="3"/>
        <v>0.3885675979370205</v>
      </c>
      <c r="N12" s="102">
        <v>60852233</v>
      </c>
      <c r="O12" s="103">
        <v>5334900</v>
      </c>
      <c r="P12" s="104">
        <f t="shared" si="4"/>
        <v>66187133</v>
      </c>
      <c r="Q12" s="39">
        <f t="shared" si="5"/>
        <v>0.29607939676920036</v>
      </c>
      <c r="R12" s="102">
        <v>44337172</v>
      </c>
      <c r="S12" s="104">
        <v>6373593</v>
      </c>
      <c r="T12" s="104">
        <f t="shared" si="6"/>
        <v>50710765</v>
      </c>
      <c r="U12" s="39">
        <f t="shared" si="7"/>
        <v>0.24759551929666943</v>
      </c>
      <c r="V12" s="102">
        <v>56901225</v>
      </c>
      <c r="W12" s="104">
        <v>11118840</v>
      </c>
      <c r="X12" s="104">
        <f t="shared" si="8"/>
        <v>68020065</v>
      </c>
      <c r="Y12" s="39">
        <f t="shared" si="9"/>
        <v>0.3321082479483046</v>
      </c>
      <c r="Z12" s="74">
        <f t="shared" si="10"/>
        <v>235483057</v>
      </c>
      <c r="AA12" s="75">
        <f t="shared" si="11"/>
        <v>36297334</v>
      </c>
      <c r="AB12" s="75">
        <f t="shared" si="12"/>
        <v>271780391</v>
      </c>
      <c r="AC12" s="39">
        <f t="shared" si="13"/>
        <v>1.3269688801637456</v>
      </c>
      <c r="AD12" s="74">
        <v>37255256</v>
      </c>
      <c r="AE12" s="75">
        <v>5334567</v>
      </c>
      <c r="AF12" s="75">
        <f t="shared" si="14"/>
        <v>42589823</v>
      </c>
      <c r="AG12" s="39">
        <f t="shared" si="15"/>
        <v>1.202169561187384</v>
      </c>
      <c r="AH12" s="39">
        <f t="shared" si="16"/>
        <v>0.5970966819937242</v>
      </c>
      <c r="AI12" s="12">
        <v>180368914</v>
      </c>
      <c r="AJ12" s="12">
        <v>180445245</v>
      </c>
      <c r="AK12" s="12">
        <v>216925781</v>
      </c>
      <c r="AL12" s="12"/>
    </row>
    <row r="13" spans="1:38" s="13" customFormat="1" ht="12.75">
      <c r="A13" s="29" t="s">
        <v>97</v>
      </c>
      <c r="B13" s="57" t="s">
        <v>196</v>
      </c>
      <c r="C13" s="117" t="s">
        <v>197</v>
      </c>
      <c r="D13" s="74">
        <v>72614275</v>
      </c>
      <c r="E13" s="75">
        <v>29350000</v>
      </c>
      <c r="F13" s="76">
        <f t="shared" si="0"/>
        <v>101964275</v>
      </c>
      <c r="G13" s="74">
        <v>97947146</v>
      </c>
      <c r="H13" s="75">
        <v>29098000</v>
      </c>
      <c r="I13" s="77">
        <f t="shared" si="1"/>
        <v>127045146</v>
      </c>
      <c r="J13" s="74">
        <v>15249090</v>
      </c>
      <c r="K13" s="75">
        <v>5404383</v>
      </c>
      <c r="L13" s="75">
        <f t="shared" si="2"/>
        <v>20653473</v>
      </c>
      <c r="M13" s="39">
        <f t="shared" si="3"/>
        <v>0.2025559736486137</v>
      </c>
      <c r="N13" s="102">
        <v>15972628</v>
      </c>
      <c r="O13" s="103">
        <v>3803317</v>
      </c>
      <c r="P13" s="104">
        <f t="shared" si="4"/>
        <v>19775945</v>
      </c>
      <c r="Q13" s="39">
        <f t="shared" si="5"/>
        <v>0.19394974367247744</v>
      </c>
      <c r="R13" s="102">
        <v>17005445</v>
      </c>
      <c r="S13" s="104">
        <v>9209171</v>
      </c>
      <c r="T13" s="104">
        <f t="shared" si="6"/>
        <v>26214616</v>
      </c>
      <c r="U13" s="39">
        <f t="shared" si="7"/>
        <v>0.2063409490670348</v>
      </c>
      <c r="V13" s="102">
        <v>14881673</v>
      </c>
      <c r="W13" s="104">
        <v>4413611</v>
      </c>
      <c r="X13" s="104">
        <f t="shared" si="8"/>
        <v>19295284</v>
      </c>
      <c r="Y13" s="39">
        <f t="shared" si="9"/>
        <v>0.1518773806596279</v>
      </c>
      <c r="Z13" s="74">
        <f t="shared" si="10"/>
        <v>63108836</v>
      </c>
      <c r="AA13" s="75">
        <f t="shared" si="11"/>
        <v>22830482</v>
      </c>
      <c r="AB13" s="75">
        <f t="shared" si="12"/>
        <v>85939318</v>
      </c>
      <c r="AC13" s="39">
        <f t="shared" si="13"/>
        <v>0.6764470796861456</v>
      </c>
      <c r="AD13" s="74">
        <v>16704536</v>
      </c>
      <c r="AE13" s="75">
        <v>3728039</v>
      </c>
      <c r="AF13" s="75">
        <f t="shared" si="14"/>
        <v>20432575</v>
      </c>
      <c r="AG13" s="39">
        <f t="shared" si="15"/>
        <v>0.6442799974113415</v>
      </c>
      <c r="AH13" s="39">
        <f t="shared" si="16"/>
        <v>-0.055660679087192855</v>
      </c>
      <c r="AI13" s="12">
        <v>142529487</v>
      </c>
      <c r="AJ13" s="12">
        <v>126783815</v>
      </c>
      <c r="AK13" s="12">
        <v>81684276</v>
      </c>
      <c r="AL13" s="12"/>
    </row>
    <row r="14" spans="1:38" s="13" customFormat="1" ht="12.75">
      <c r="A14" s="29" t="s">
        <v>97</v>
      </c>
      <c r="B14" s="57" t="s">
        <v>198</v>
      </c>
      <c r="C14" s="117" t="s">
        <v>199</v>
      </c>
      <c r="D14" s="74">
        <v>48769259</v>
      </c>
      <c r="E14" s="75">
        <v>15597531</v>
      </c>
      <c r="F14" s="76">
        <f t="shared" si="0"/>
        <v>64366790</v>
      </c>
      <c r="G14" s="74">
        <v>50015361</v>
      </c>
      <c r="H14" s="75">
        <v>15597000</v>
      </c>
      <c r="I14" s="77">
        <f t="shared" si="1"/>
        <v>65612361</v>
      </c>
      <c r="J14" s="74">
        <v>19307166</v>
      </c>
      <c r="K14" s="75">
        <v>1316883</v>
      </c>
      <c r="L14" s="75">
        <f t="shared" si="2"/>
        <v>20624049</v>
      </c>
      <c r="M14" s="39">
        <f t="shared" si="3"/>
        <v>0.32041444042805306</v>
      </c>
      <c r="N14" s="102">
        <v>8443050</v>
      </c>
      <c r="O14" s="103">
        <v>3249878</v>
      </c>
      <c r="P14" s="104">
        <f t="shared" si="4"/>
        <v>11692928</v>
      </c>
      <c r="Q14" s="39">
        <f t="shared" si="5"/>
        <v>0.18166088444056322</v>
      </c>
      <c r="R14" s="102">
        <v>10097285</v>
      </c>
      <c r="S14" s="104">
        <v>3256028</v>
      </c>
      <c r="T14" s="104">
        <f t="shared" si="6"/>
        <v>13353313</v>
      </c>
      <c r="U14" s="39">
        <f t="shared" si="7"/>
        <v>0.20351825169040938</v>
      </c>
      <c r="V14" s="102">
        <v>4958116</v>
      </c>
      <c r="W14" s="104">
        <v>1875164</v>
      </c>
      <c r="X14" s="104">
        <f t="shared" si="8"/>
        <v>6833280</v>
      </c>
      <c r="Y14" s="39">
        <f t="shared" si="9"/>
        <v>0.10414622939723202</v>
      </c>
      <c r="Z14" s="74">
        <f t="shared" si="10"/>
        <v>42805617</v>
      </c>
      <c r="AA14" s="75">
        <f t="shared" si="11"/>
        <v>9697953</v>
      </c>
      <c r="AB14" s="75">
        <f t="shared" si="12"/>
        <v>52503570</v>
      </c>
      <c r="AC14" s="39">
        <f t="shared" si="13"/>
        <v>0.8002085155874821</v>
      </c>
      <c r="AD14" s="74">
        <v>13321360</v>
      </c>
      <c r="AE14" s="75">
        <v>11456800</v>
      </c>
      <c r="AF14" s="75">
        <f t="shared" si="14"/>
        <v>24778160</v>
      </c>
      <c r="AG14" s="39">
        <f t="shared" si="15"/>
        <v>1.0193007895391568</v>
      </c>
      <c r="AH14" s="39">
        <f t="shared" si="16"/>
        <v>-0.7242216532623891</v>
      </c>
      <c r="AI14" s="12">
        <v>57352317</v>
      </c>
      <c r="AJ14" s="12">
        <v>57352317</v>
      </c>
      <c r="AK14" s="12">
        <v>58459262</v>
      </c>
      <c r="AL14" s="12"/>
    </row>
    <row r="15" spans="1:38" s="13" customFormat="1" ht="12.75">
      <c r="A15" s="29" t="s">
        <v>116</v>
      </c>
      <c r="B15" s="57" t="s">
        <v>200</v>
      </c>
      <c r="C15" s="117" t="s">
        <v>201</v>
      </c>
      <c r="D15" s="74">
        <v>50351322</v>
      </c>
      <c r="E15" s="75">
        <v>3373000</v>
      </c>
      <c r="F15" s="76">
        <f t="shared" si="0"/>
        <v>53724322</v>
      </c>
      <c r="G15" s="74">
        <v>82417738</v>
      </c>
      <c r="H15" s="75">
        <v>3373000</v>
      </c>
      <c r="I15" s="77">
        <f t="shared" si="1"/>
        <v>85790738</v>
      </c>
      <c r="J15" s="74">
        <v>12619217</v>
      </c>
      <c r="K15" s="75">
        <v>222189</v>
      </c>
      <c r="L15" s="75">
        <f t="shared" si="2"/>
        <v>12841406</v>
      </c>
      <c r="M15" s="39">
        <f t="shared" si="3"/>
        <v>0.2390240680934047</v>
      </c>
      <c r="N15" s="102">
        <v>18142609</v>
      </c>
      <c r="O15" s="103">
        <v>646088</v>
      </c>
      <c r="P15" s="104">
        <f t="shared" si="4"/>
        <v>18788697</v>
      </c>
      <c r="Q15" s="39">
        <f t="shared" si="5"/>
        <v>0.3497242273248232</v>
      </c>
      <c r="R15" s="102">
        <v>13235404</v>
      </c>
      <c r="S15" s="104">
        <v>126645</v>
      </c>
      <c r="T15" s="104">
        <f t="shared" si="6"/>
        <v>13362049</v>
      </c>
      <c r="U15" s="39">
        <f t="shared" si="7"/>
        <v>0.15575165002077496</v>
      </c>
      <c r="V15" s="102">
        <v>18565268</v>
      </c>
      <c r="W15" s="104">
        <v>1551709</v>
      </c>
      <c r="X15" s="104">
        <f t="shared" si="8"/>
        <v>20116977</v>
      </c>
      <c r="Y15" s="39">
        <f t="shared" si="9"/>
        <v>0.23448891417625992</v>
      </c>
      <c r="Z15" s="74">
        <f t="shared" si="10"/>
        <v>62562498</v>
      </c>
      <c r="AA15" s="75">
        <f t="shared" si="11"/>
        <v>2546631</v>
      </c>
      <c r="AB15" s="75">
        <f t="shared" si="12"/>
        <v>65109129</v>
      </c>
      <c r="AC15" s="39">
        <f t="shared" si="13"/>
        <v>0.7589295828181359</v>
      </c>
      <c r="AD15" s="74">
        <v>10316267</v>
      </c>
      <c r="AE15" s="75">
        <v>1076928</v>
      </c>
      <c r="AF15" s="75">
        <f t="shared" si="14"/>
        <v>11393195</v>
      </c>
      <c r="AG15" s="39">
        <f t="shared" si="15"/>
        <v>0.9440069784468573</v>
      </c>
      <c r="AH15" s="39">
        <f t="shared" si="16"/>
        <v>0.7657011049139419</v>
      </c>
      <c r="AI15" s="12">
        <v>39114663</v>
      </c>
      <c r="AJ15" s="12">
        <v>44129017</v>
      </c>
      <c r="AK15" s="12">
        <v>41658100</v>
      </c>
      <c r="AL15" s="12"/>
    </row>
    <row r="16" spans="1:38" s="53" customFormat="1" ht="12.75">
      <c r="A16" s="58"/>
      <c r="B16" s="59" t="s">
        <v>202</v>
      </c>
      <c r="C16" s="121"/>
      <c r="D16" s="78">
        <f>SUM(D11:D15)</f>
        <v>432393748</v>
      </c>
      <c r="E16" s="79">
        <f>SUM(E11:E15)</f>
        <v>119310531</v>
      </c>
      <c r="F16" s="87">
        <f t="shared" si="0"/>
        <v>551704279</v>
      </c>
      <c r="G16" s="78">
        <f>SUM(G11:G15)</f>
        <v>490222853</v>
      </c>
      <c r="H16" s="79">
        <f>SUM(H11:H15)</f>
        <v>106633000</v>
      </c>
      <c r="I16" s="80">
        <f t="shared" si="1"/>
        <v>596855853</v>
      </c>
      <c r="J16" s="78">
        <f>SUM(J11:J15)</f>
        <v>136403507</v>
      </c>
      <c r="K16" s="79">
        <f>SUM(K11:K15)</f>
        <v>21828879</v>
      </c>
      <c r="L16" s="79">
        <f t="shared" si="2"/>
        <v>158232386</v>
      </c>
      <c r="M16" s="43">
        <f t="shared" si="3"/>
        <v>0.2868065230286169</v>
      </c>
      <c r="N16" s="108">
        <f>SUM(N11:N15)</f>
        <v>119361086</v>
      </c>
      <c r="O16" s="109">
        <f>SUM(O11:O15)</f>
        <v>17921521</v>
      </c>
      <c r="P16" s="110">
        <f t="shared" si="4"/>
        <v>137282607</v>
      </c>
      <c r="Q16" s="43">
        <f t="shared" si="5"/>
        <v>0.2488336817848027</v>
      </c>
      <c r="R16" s="108">
        <f>SUM(R11:R15)</f>
        <v>100840057</v>
      </c>
      <c r="S16" s="110">
        <f>SUM(S11:S15)</f>
        <v>24398436</v>
      </c>
      <c r="T16" s="110">
        <f t="shared" si="6"/>
        <v>125238493</v>
      </c>
      <c r="U16" s="43">
        <f t="shared" si="7"/>
        <v>0.20983038428878403</v>
      </c>
      <c r="V16" s="108">
        <f>SUM(V11:V15)</f>
        <v>109774240</v>
      </c>
      <c r="W16" s="110">
        <f>SUM(W11:W15)</f>
        <v>22561298</v>
      </c>
      <c r="X16" s="110">
        <f t="shared" si="8"/>
        <v>132335538</v>
      </c>
      <c r="Y16" s="43">
        <f t="shared" si="9"/>
        <v>0.22172110290087077</v>
      </c>
      <c r="Z16" s="78">
        <f t="shared" si="10"/>
        <v>466378890</v>
      </c>
      <c r="AA16" s="79">
        <f t="shared" si="11"/>
        <v>86710134</v>
      </c>
      <c r="AB16" s="79">
        <f t="shared" si="12"/>
        <v>553089024</v>
      </c>
      <c r="AC16" s="43">
        <f t="shared" si="13"/>
        <v>0.9266710231959474</v>
      </c>
      <c r="AD16" s="78">
        <f>SUM(AD11:AD15)</f>
        <v>93027627</v>
      </c>
      <c r="AE16" s="79">
        <f>SUM(AE11:AE15)</f>
        <v>29086816</v>
      </c>
      <c r="AF16" s="79">
        <f t="shared" si="14"/>
        <v>122114443</v>
      </c>
      <c r="AG16" s="43">
        <f t="shared" si="15"/>
        <v>0.9136461461665668</v>
      </c>
      <c r="AH16" s="43">
        <f t="shared" si="16"/>
        <v>0.0837009509186395</v>
      </c>
      <c r="AI16" s="60">
        <f>SUM(AI11:AI15)</f>
        <v>531727954</v>
      </c>
      <c r="AJ16" s="60">
        <f>SUM(AJ11:AJ15)</f>
        <v>511513882</v>
      </c>
      <c r="AK16" s="60">
        <f>SUM(AK11:AK15)</f>
        <v>467342687</v>
      </c>
      <c r="AL16" s="60"/>
    </row>
    <row r="17" spans="1:38" s="13" customFormat="1" ht="12.75">
      <c r="A17" s="29" t="s">
        <v>97</v>
      </c>
      <c r="B17" s="57" t="s">
        <v>203</v>
      </c>
      <c r="C17" s="117" t="s">
        <v>204</v>
      </c>
      <c r="D17" s="74">
        <v>155053880</v>
      </c>
      <c r="E17" s="75">
        <v>34142000</v>
      </c>
      <c r="F17" s="76">
        <f t="shared" si="0"/>
        <v>189195880</v>
      </c>
      <c r="G17" s="74">
        <v>155053880</v>
      </c>
      <c r="H17" s="75">
        <v>34142000</v>
      </c>
      <c r="I17" s="77">
        <f t="shared" si="1"/>
        <v>189195880</v>
      </c>
      <c r="J17" s="74">
        <v>30039885</v>
      </c>
      <c r="K17" s="75">
        <v>5362127</v>
      </c>
      <c r="L17" s="75">
        <f t="shared" si="2"/>
        <v>35402012</v>
      </c>
      <c r="M17" s="39">
        <f t="shared" si="3"/>
        <v>0.18711830299898707</v>
      </c>
      <c r="N17" s="102">
        <v>28605172</v>
      </c>
      <c r="O17" s="103">
        <v>5862542</v>
      </c>
      <c r="P17" s="104">
        <f t="shared" si="4"/>
        <v>34467714</v>
      </c>
      <c r="Q17" s="39">
        <f t="shared" si="5"/>
        <v>0.18218004535828158</v>
      </c>
      <c r="R17" s="102">
        <v>11595117</v>
      </c>
      <c r="S17" s="104">
        <v>4967302</v>
      </c>
      <c r="T17" s="104">
        <f t="shared" si="6"/>
        <v>16562419</v>
      </c>
      <c r="U17" s="39">
        <f t="shared" si="7"/>
        <v>0.0875411187600914</v>
      </c>
      <c r="V17" s="102">
        <v>12409285</v>
      </c>
      <c r="W17" s="104">
        <v>11050642</v>
      </c>
      <c r="X17" s="104">
        <f t="shared" si="8"/>
        <v>23459927</v>
      </c>
      <c r="Y17" s="39">
        <f t="shared" si="9"/>
        <v>0.12399808600483267</v>
      </c>
      <c r="Z17" s="74">
        <f t="shared" si="10"/>
        <v>82649459</v>
      </c>
      <c r="AA17" s="75">
        <f t="shared" si="11"/>
        <v>27242613</v>
      </c>
      <c r="AB17" s="75">
        <f t="shared" si="12"/>
        <v>109892072</v>
      </c>
      <c r="AC17" s="39">
        <f t="shared" si="13"/>
        <v>0.5808375531221928</v>
      </c>
      <c r="AD17" s="74">
        <v>31996024</v>
      </c>
      <c r="AE17" s="75">
        <v>5621174</v>
      </c>
      <c r="AF17" s="75">
        <f t="shared" si="14"/>
        <v>37617198</v>
      </c>
      <c r="AG17" s="39">
        <f t="shared" si="15"/>
        <v>0.7275272184854431</v>
      </c>
      <c r="AH17" s="39">
        <f t="shared" si="16"/>
        <v>-0.3763510243373257</v>
      </c>
      <c r="AI17" s="12">
        <v>184645474</v>
      </c>
      <c r="AJ17" s="12">
        <v>179660070</v>
      </c>
      <c r="AK17" s="12">
        <v>130707591</v>
      </c>
      <c r="AL17" s="12"/>
    </row>
    <row r="18" spans="1:38" s="13" customFormat="1" ht="12.75">
      <c r="A18" s="29" t="s">
        <v>97</v>
      </c>
      <c r="B18" s="57" t="s">
        <v>205</v>
      </c>
      <c r="C18" s="117" t="s">
        <v>206</v>
      </c>
      <c r="D18" s="74">
        <v>66465000</v>
      </c>
      <c r="E18" s="75">
        <v>67391000</v>
      </c>
      <c r="F18" s="76">
        <f t="shared" si="0"/>
        <v>133856000</v>
      </c>
      <c r="G18" s="74">
        <v>66465000</v>
      </c>
      <c r="H18" s="75">
        <v>67391000</v>
      </c>
      <c r="I18" s="77">
        <f t="shared" si="1"/>
        <v>133856000</v>
      </c>
      <c r="J18" s="74">
        <v>8647355</v>
      </c>
      <c r="K18" s="75">
        <v>4404126</v>
      </c>
      <c r="L18" s="75">
        <f t="shared" si="2"/>
        <v>13051481</v>
      </c>
      <c r="M18" s="39">
        <f t="shared" si="3"/>
        <v>0.09750389224240975</v>
      </c>
      <c r="N18" s="102">
        <v>17692852</v>
      </c>
      <c r="O18" s="103">
        <v>19517289</v>
      </c>
      <c r="P18" s="104">
        <f t="shared" si="4"/>
        <v>37210141</v>
      </c>
      <c r="Q18" s="39">
        <f t="shared" si="5"/>
        <v>0.27798635100406405</v>
      </c>
      <c r="R18" s="102">
        <v>10874099</v>
      </c>
      <c r="S18" s="104">
        <v>35763406</v>
      </c>
      <c r="T18" s="104">
        <f t="shared" si="6"/>
        <v>46637505</v>
      </c>
      <c r="U18" s="39">
        <f t="shared" si="7"/>
        <v>0.3484154987449199</v>
      </c>
      <c r="V18" s="102">
        <v>7858462</v>
      </c>
      <c r="W18" s="104">
        <v>7398518</v>
      </c>
      <c r="X18" s="104">
        <f t="shared" si="8"/>
        <v>15256980</v>
      </c>
      <c r="Y18" s="39">
        <f t="shared" si="9"/>
        <v>0.11398054625866604</v>
      </c>
      <c r="Z18" s="74">
        <f t="shared" si="10"/>
        <v>45072768</v>
      </c>
      <c r="AA18" s="75">
        <f t="shared" si="11"/>
        <v>67083339</v>
      </c>
      <c r="AB18" s="75">
        <f t="shared" si="12"/>
        <v>112156107</v>
      </c>
      <c r="AC18" s="39">
        <f t="shared" si="13"/>
        <v>0.8378862882500597</v>
      </c>
      <c r="AD18" s="74">
        <v>10345068</v>
      </c>
      <c r="AE18" s="75">
        <v>10030004</v>
      </c>
      <c r="AF18" s="75">
        <f t="shared" si="14"/>
        <v>20375072</v>
      </c>
      <c r="AG18" s="39">
        <f t="shared" si="15"/>
        <v>1.661133711452538</v>
      </c>
      <c r="AH18" s="39">
        <f t="shared" si="16"/>
        <v>-0.25119381173229716</v>
      </c>
      <c r="AI18" s="12">
        <v>61315937</v>
      </c>
      <c r="AJ18" s="12">
        <v>61315937</v>
      </c>
      <c r="AK18" s="12">
        <v>101853970</v>
      </c>
      <c r="AL18" s="12"/>
    </row>
    <row r="19" spans="1:38" s="13" customFormat="1" ht="12.75">
      <c r="A19" s="29" t="s">
        <v>97</v>
      </c>
      <c r="B19" s="57" t="s">
        <v>207</v>
      </c>
      <c r="C19" s="117" t="s">
        <v>208</v>
      </c>
      <c r="D19" s="74">
        <v>93403859</v>
      </c>
      <c r="E19" s="75">
        <v>39504500</v>
      </c>
      <c r="F19" s="77">
        <f t="shared" si="0"/>
        <v>132908359</v>
      </c>
      <c r="G19" s="74">
        <v>92401021</v>
      </c>
      <c r="H19" s="75">
        <v>42204500</v>
      </c>
      <c r="I19" s="77">
        <f t="shared" si="1"/>
        <v>134605521</v>
      </c>
      <c r="J19" s="74">
        <v>26259935</v>
      </c>
      <c r="K19" s="75">
        <v>10338393</v>
      </c>
      <c r="L19" s="75">
        <f t="shared" si="2"/>
        <v>36598328</v>
      </c>
      <c r="M19" s="39">
        <f t="shared" si="3"/>
        <v>0.2753651333547802</v>
      </c>
      <c r="N19" s="102">
        <v>20219309</v>
      </c>
      <c r="O19" s="103">
        <v>7320606</v>
      </c>
      <c r="P19" s="104">
        <f t="shared" si="4"/>
        <v>27539915</v>
      </c>
      <c r="Q19" s="39">
        <f t="shared" si="5"/>
        <v>0.20720980386192264</v>
      </c>
      <c r="R19" s="102">
        <v>22173697</v>
      </c>
      <c r="S19" s="104">
        <v>5208687</v>
      </c>
      <c r="T19" s="104">
        <f t="shared" si="6"/>
        <v>27382384</v>
      </c>
      <c r="U19" s="39">
        <f t="shared" si="7"/>
        <v>0.20342690104070843</v>
      </c>
      <c r="V19" s="102">
        <v>24320807</v>
      </c>
      <c r="W19" s="104">
        <v>1761860</v>
      </c>
      <c r="X19" s="104">
        <f t="shared" si="8"/>
        <v>26082667</v>
      </c>
      <c r="Y19" s="39">
        <f t="shared" si="9"/>
        <v>0.1937711529677895</v>
      </c>
      <c r="Z19" s="74">
        <f t="shared" si="10"/>
        <v>92973748</v>
      </c>
      <c r="AA19" s="75">
        <f t="shared" si="11"/>
        <v>24629546</v>
      </c>
      <c r="AB19" s="75">
        <f t="shared" si="12"/>
        <v>117603294</v>
      </c>
      <c r="AC19" s="39">
        <f t="shared" si="13"/>
        <v>0.8736884871163643</v>
      </c>
      <c r="AD19" s="74">
        <v>26473808</v>
      </c>
      <c r="AE19" s="75">
        <v>1037039</v>
      </c>
      <c r="AF19" s="75">
        <f t="shared" si="14"/>
        <v>27510847</v>
      </c>
      <c r="AG19" s="39">
        <f t="shared" si="15"/>
        <v>0.9115624264596868</v>
      </c>
      <c r="AH19" s="39">
        <f t="shared" si="16"/>
        <v>-0.05191334167210482</v>
      </c>
      <c r="AI19" s="12">
        <v>101267571</v>
      </c>
      <c r="AJ19" s="12">
        <v>99736963</v>
      </c>
      <c r="AK19" s="12">
        <v>90916468</v>
      </c>
      <c r="AL19" s="12"/>
    </row>
    <row r="20" spans="1:38" s="13" customFormat="1" ht="12.75">
      <c r="A20" s="29" t="s">
        <v>97</v>
      </c>
      <c r="B20" s="57" t="s">
        <v>71</v>
      </c>
      <c r="C20" s="117" t="s">
        <v>72</v>
      </c>
      <c r="D20" s="74">
        <v>1339583000</v>
      </c>
      <c r="E20" s="75">
        <v>204638000</v>
      </c>
      <c r="F20" s="76">
        <f t="shared" si="0"/>
        <v>1544221000</v>
      </c>
      <c r="G20" s="74">
        <v>1487579000</v>
      </c>
      <c r="H20" s="75">
        <v>557221981</v>
      </c>
      <c r="I20" s="77">
        <f t="shared" si="1"/>
        <v>2044800981</v>
      </c>
      <c r="J20" s="74">
        <v>284060034</v>
      </c>
      <c r="K20" s="75">
        <v>77236634</v>
      </c>
      <c r="L20" s="75">
        <f t="shared" si="2"/>
        <v>361296668</v>
      </c>
      <c r="M20" s="39">
        <f t="shared" si="3"/>
        <v>0.2339669438506535</v>
      </c>
      <c r="N20" s="102">
        <v>235774068</v>
      </c>
      <c r="O20" s="103">
        <v>26535373</v>
      </c>
      <c r="P20" s="104">
        <f t="shared" si="4"/>
        <v>262309441</v>
      </c>
      <c r="Q20" s="39">
        <f t="shared" si="5"/>
        <v>0.16986522071646482</v>
      </c>
      <c r="R20" s="102">
        <v>287146346</v>
      </c>
      <c r="S20" s="104">
        <v>38864671</v>
      </c>
      <c r="T20" s="104">
        <f t="shared" si="6"/>
        <v>326011017</v>
      </c>
      <c r="U20" s="39">
        <f t="shared" si="7"/>
        <v>0.15943410631609042</v>
      </c>
      <c r="V20" s="102">
        <v>208698408</v>
      </c>
      <c r="W20" s="104">
        <v>38235924</v>
      </c>
      <c r="X20" s="104">
        <f t="shared" si="8"/>
        <v>246934332</v>
      </c>
      <c r="Y20" s="39">
        <f t="shared" si="9"/>
        <v>0.12076203713441</v>
      </c>
      <c r="Z20" s="74">
        <f t="shared" si="10"/>
        <v>1015678856</v>
      </c>
      <c r="AA20" s="75">
        <f t="shared" si="11"/>
        <v>180872602</v>
      </c>
      <c r="AB20" s="75">
        <f t="shared" si="12"/>
        <v>1196551458</v>
      </c>
      <c r="AC20" s="39">
        <f t="shared" si="13"/>
        <v>0.585167685813038</v>
      </c>
      <c r="AD20" s="74">
        <v>181162248</v>
      </c>
      <c r="AE20" s="75">
        <v>55285277</v>
      </c>
      <c r="AF20" s="75">
        <f t="shared" si="14"/>
        <v>236447525</v>
      </c>
      <c r="AG20" s="39">
        <f t="shared" si="15"/>
        <v>0.6745817630357447</v>
      </c>
      <c r="AH20" s="39">
        <f t="shared" si="16"/>
        <v>0.04435151943332882</v>
      </c>
      <c r="AI20" s="12">
        <v>1578947000</v>
      </c>
      <c r="AJ20" s="12">
        <v>1578947000</v>
      </c>
      <c r="AK20" s="12">
        <v>1065128851</v>
      </c>
      <c r="AL20" s="12"/>
    </row>
    <row r="21" spans="1:38" s="13" customFormat="1" ht="12.75">
      <c r="A21" s="29" t="s">
        <v>97</v>
      </c>
      <c r="B21" s="57" t="s">
        <v>209</v>
      </c>
      <c r="C21" s="117" t="s">
        <v>210</v>
      </c>
      <c r="D21" s="74">
        <v>259170000</v>
      </c>
      <c r="E21" s="75">
        <v>45642000</v>
      </c>
      <c r="F21" s="76">
        <f t="shared" si="0"/>
        <v>304812000</v>
      </c>
      <c r="G21" s="74">
        <v>259170000</v>
      </c>
      <c r="H21" s="75">
        <v>45642000</v>
      </c>
      <c r="I21" s="77">
        <f t="shared" si="1"/>
        <v>304812000</v>
      </c>
      <c r="J21" s="74">
        <v>95187573</v>
      </c>
      <c r="K21" s="75">
        <v>7131807</v>
      </c>
      <c r="L21" s="75">
        <f t="shared" si="2"/>
        <v>102319380</v>
      </c>
      <c r="M21" s="39">
        <f t="shared" si="3"/>
        <v>0.3356802881776308</v>
      </c>
      <c r="N21" s="102">
        <v>54254844</v>
      </c>
      <c r="O21" s="103">
        <v>6656696</v>
      </c>
      <c r="P21" s="104">
        <f t="shared" si="4"/>
        <v>60911540</v>
      </c>
      <c r="Q21" s="39">
        <f t="shared" si="5"/>
        <v>0.1998331430521108</v>
      </c>
      <c r="R21" s="102">
        <v>89223079</v>
      </c>
      <c r="S21" s="104">
        <v>5993758</v>
      </c>
      <c r="T21" s="104">
        <f t="shared" si="6"/>
        <v>95216837</v>
      </c>
      <c r="U21" s="39">
        <f t="shared" si="7"/>
        <v>0.3123788991247064</v>
      </c>
      <c r="V21" s="102">
        <v>15902154</v>
      </c>
      <c r="W21" s="104">
        <v>3882920</v>
      </c>
      <c r="X21" s="104">
        <f t="shared" si="8"/>
        <v>19785074</v>
      </c>
      <c r="Y21" s="39">
        <f t="shared" si="9"/>
        <v>0.06490910462842671</v>
      </c>
      <c r="Z21" s="74">
        <f t="shared" si="10"/>
        <v>254567650</v>
      </c>
      <c r="AA21" s="75">
        <f t="shared" si="11"/>
        <v>23665181</v>
      </c>
      <c r="AB21" s="75">
        <f t="shared" si="12"/>
        <v>278232831</v>
      </c>
      <c r="AC21" s="39">
        <f t="shared" si="13"/>
        <v>0.9128014349828747</v>
      </c>
      <c r="AD21" s="74">
        <v>0</v>
      </c>
      <c r="AE21" s="75">
        <v>6002576</v>
      </c>
      <c r="AF21" s="75">
        <f t="shared" si="14"/>
        <v>6002576</v>
      </c>
      <c r="AG21" s="39">
        <f t="shared" si="15"/>
        <v>0.30952196411648886</v>
      </c>
      <c r="AH21" s="39">
        <f t="shared" si="16"/>
        <v>2.296097208931632</v>
      </c>
      <c r="AI21" s="12">
        <v>300049902</v>
      </c>
      <c r="AJ21" s="12">
        <v>300049902</v>
      </c>
      <c r="AK21" s="12">
        <v>92872035</v>
      </c>
      <c r="AL21" s="12"/>
    </row>
    <row r="22" spans="1:38" s="13" customFormat="1" ht="12.75">
      <c r="A22" s="29" t="s">
        <v>116</v>
      </c>
      <c r="B22" s="57" t="s">
        <v>211</v>
      </c>
      <c r="C22" s="117" t="s">
        <v>212</v>
      </c>
      <c r="D22" s="74">
        <v>99916000</v>
      </c>
      <c r="E22" s="75">
        <v>8175000</v>
      </c>
      <c r="F22" s="76">
        <f t="shared" si="0"/>
        <v>108091000</v>
      </c>
      <c r="G22" s="74">
        <v>123363236</v>
      </c>
      <c r="H22" s="75">
        <v>10704330</v>
      </c>
      <c r="I22" s="77">
        <f t="shared" si="1"/>
        <v>134067566</v>
      </c>
      <c r="J22" s="74">
        <v>20451380</v>
      </c>
      <c r="K22" s="75">
        <v>600375</v>
      </c>
      <c r="L22" s="75">
        <f t="shared" si="2"/>
        <v>21051755</v>
      </c>
      <c r="M22" s="39">
        <f t="shared" si="3"/>
        <v>0.19475955444949164</v>
      </c>
      <c r="N22" s="102">
        <v>29310257</v>
      </c>
      <c r="O22" s="103">
        <v>2969361</v>
      </c>
      <c r="P22" s="104">
        <f t="shared" si="4"/>
        <v>32279618</v>
      </c>
      <c r="Q22" s="39">
        <f t="shared" si="5"/>
        <v>0.2986337252870267</v>
      </c>
      <c r="R22" s="102">
        <v>21829453</v>
      </c>
      <c r="S22" s="104">
        <v>188002</v>
      </c>
      <c r="T22" s="104">
        <f t="shared" si="6"/>
        <v>22017455</v>
      </c>
      <c r="U22" s="39">
        <f t="shared" si="7"/>
        <v>0.16422655871890746</v>
      </c>
      <c r="V22" s="102">
        <v>42336915</v>
      </c>
      <c r="W22" s="104">
        <v>6000191</v>
      </c>
      <c r="X22" s="104">
        <f t="shared" si="8"/>
        <v>48337106</v>
      </c>
      <c r="Y22" s="39">
        <f t="shared" si="9"/>
        <v>0.3605428773130706</v>
      </c>
      <c r="Z22" s="74">
        <f t="shared" si="10"/>
        <v>113928005</v>
      </c>
      <c r="AA22" s="75">
        <f t="shared" si="11"/>
        <v>9757929</v>
      </c>
      <c r="AB22" s="75">
        <f t="shared" si="12"/>
        <v>123685934</v>
      </c>
      <c r="AC22" s="39">
        <f t="shared" si="13"/>
        <v>0.9225641793183595</v>
      </c>
      <c r="AD22" s="74">
        <v>22787546</v>
      </c>
      <c r="AE22" s="75">
        <v>3738867</v>
      </c>
      <c r="AF22" s="75">
        <f t="shared" si="14"/>
        <v>26526413</v>
      </c>
      <c r="AG22" s="39">
        <f t="shared" si="15"/>
        <v>0.7368748954791021</v>
      </c>
      <c r="AH22" s="39">
        <f t="shared" si="16"/>
        <v>0.8222254927569739</v>
      </c>
      <c r="AI22" s="12">
        <v>108948966</v>
      </c>
      <c r="AJ22" s="12">
        <v>129399960</v>
      </c>
      <c r="AK22" s="12">
        <v>95351582</v>
      </c>
      <c r="AL22" s="12"/>
    </row>
    <row r="23" spans="1:38" s="53" customFormat="1" ht="12.75">
      <c r="A23" s="58"/>
      <c r="B23" s="59" t="s">
        <v>213</v>
      </c>
      <c r="C23" s="121"/>
      <c r="D23" s="78">
        <f>SUM(D17:D22)</f>
        <v>2013591739</v>
      </c>
      <c r="E23" s="79">
        <f>SUM(E17:E22)</f>
        <v>399492500</v>
      </c>
      <c r="F23" s="87">
        <f t="shared" si="0"/>
        <v>2413084239</v>
      </c>
      <c r="G23" s="78">
        <f>SUM(G17:G22)</f>
        <v>2184032137</v>
      </c>
      <c r="H23" s="79">
        <f>SUM(H17:H22)</f>
        <v>757305811</v>
      </c>
      <c r="I23" s="80">
        <f t="shared" si="1"/>
        <v>2941337948</v>
      </c>
      <c r="J23" s="78">
        <f>SUM(J17:J22)</f>
        <v>464646162</v>
      </c>
      <c r="K23" s="79">
        <f>SUM(K17:K22)</f>
        <v>105073462</v>
      </c>
      <c r="L23" s="79">
        <f t="shared" si="2"/>
        <v>569719624</v>
      </c>
      <c r="M23" s="43">
        <f t="shared" si="3"/>
        <v>0.23609603626440162</v>
      </c>
      <c r="N23" s="108">
        <f>SUM(N17:N22)</f>
        <v>385856502</v>
      </c>
      <c r="O23" s="109">
        <f>SUM(O17:O22)</f>
        <v>68861867</v>
      </c>
      <c r="P23" s="110">
        <f t="shared" si="4"/>
        <v>454718369</v>
      </c>
      <c r="Q23" s="43">
        <f t="shared" si="5"/>
        <v>0.18843866353726577</v>
      </c>
      <c r="R23" s="108">
        <f>SUM(R17:R22)</f>
        <v>442841791</v>
      </c>
      <c r="S23" s="110">
        <f>SUM(S17:S22)</f>
        <v>90985826</v>
      </c>
      <c r="T23" s="110">
        <f t="shared" si="6"/>
        <v>533827617</v>
      </c>
      <c r="U23" s="43">
        <f t="shared" si="7"/>
        <v>0.18149142547968106</v>
      </c>
      <c r="V23" s="108">
        <f>SUM(V17:V22)</f>
        <v>311526031</v>
      </c>
      <c r="W23" s="110">
        <f>SUM(W17:W22)</f>
        <v>68330055</v>
      </c>
      <c r="X23" s="110">
        <f t="shared" si="8"/>
        <v>379856086</v>
      </c>
      <c r="Y23" s="43">
        <f t="shared" si="9"/>
        <v>0.12914397893594237</v>
      </c>
      <c r="Z23" s="78">
        <f t="shared" si="10"/>
        <v>1604870486</v>
      </c>
      <c r="AA23" s="79">
        <f t="shared" si="11"/>
        <v>333251210</v>
      </c>
      <c r="AB23" s="79">
        <f t="shared" si="12"/>
        <v>1938121696</v>
      </c>
      <c r="AC23" s="43">
        <f t="shared" si="13"/>
        <v>0.6589252001178071</v>
      </c>
      <c r="AD23" s="78">
        <f>SUM(AD17:AD22)</f>
        <v>272764694</v>
      </c>
      <c r="AE23" s="79">
        <f>SUM(AE17:AE22)</f>
        <v>81714937</v>
      </c>
      <c r="AF23" s="79">
        <f t="shared" si="14"/>
        <v>354479631</v>
      </c>
      <c r="AG23" s="43">
        <f t="shared" si="15"/>
        <v>0.6712459653951165</v>
      </c>
      <c r="AH23" s="43">
        <f t="shared" si="16"/>
        <v>0.07158790740221677</v>
      </c>
      <c r="AI23" s="60">
        <f>SUM(AI17:AI22)</f>
        <v>2335174850</v>
      </c>
      <c r="AJ23" s="60">
        <f>SUM(AJ17:AJ22)</f>
        <v>2349109832</v>
      </c>
      <c r="AK23" s="60">
        <f>SUM(AK17:AK22)</f>
        <v>1576830497</v>
      </c>
      <c r="AL23" s="60"/>
    </row>
    <row r="24" spans="1:38" s="13" customFormat="1" ht="12.75">
      <c r="A24" s="29" t="s">
        <v>97</v>
      </c>
      <c r="B24" s="57" t="s">
        <v>214</v>
      </c>
      <c r="C24" s="117" t="s">
        <v>215</v>
      </c>
      <c r="D24" s="74">
        <v>294251348</v>
      </c>
      <c r="E24" s="75">
        <v>76650000</v>
      </c>
      <c r="F24" s="76">
        <f t="shared" si="0"/>
        <v>370901348</v>
      </c>
      <c r="G24" s="74">
        <v>294251348</v>
      </c>
      <c r="H24" s="75">
        <v>76650000</v>
      </c>
      <c r="I24" s="77">
        <f t="shared" si="1"/>
        <v>370901348</v>
      </c>
      <c r="J24" s="74">
        <v>48431163</v>
      </c>
      <c r="K24" s="75">
        <v>14404034</v>
      </c>
      <c r="L24" s="75">
        <f t="shared" si="2"/>
        <v>62835197</v>
      </c>
      <c r="M24" s="39">
        <f t="shared" si="3"/>
        <v>0.1694121559245452</v>
      </c>
      <c r="N24" s="102">
        <v>45797254</v>
      </c>
      <c r="O24" s="103">
        <v>16879200</v>
      </c>
      <c r="P24" s="104">
        <f t="shared" si="4"/>
        <v>62676454</v>
      </c>
      <c r="Q24" s="39">
        <f t="shared" si="5"/>
        <v>0.1689841634115603</v>
      </c>
      <c r="R24" s="102">
        <v>55987986</v>
      </c>
      <c r="S24" s="104">
        <v>13381908</v>
      </c>
      <c r="T24" s="104">
        <f t="shared" si="6"/>
        <v>69369894</v>
      </c>
      <c r="U24" s="39">
        <f t="shared" si="7"/>
        <v>0.1870305793550257</v>
      </c>
      <c r="V24" s="102">
        <v>51101298</v>
      </c>
      <c r="W24" s="104">
        <v>15131148</v>
      </c>
      <c r="X24" s="104">
        <f t="shared" si="8"/>
        <v>66232446</v>
      </c>
      <c r="Y24" s="39">
        <f t="shared" si="9"/>
        <v>0.17857159688726718</v>
      </c>
      <c r="Z24" s="74">
        <f t="shared" si="10"/>
        <v>201317701</v>
      </c>
      <c r="AA24" s="75">
        <f t="shared" si="11"/>
        <v>59796290</v>
      </c>
      <c r="AB24" s="75">
        <f t="shared" si="12"/>
        <v>261113991</v>
      </c>
      <c r="AC24" s="39">
        <f t="shared" si="13"/>
        <v>0.7039984955783983</v>
      </c>
      <c r="AD24" s="74">
        <v>0</v>
      </c>
      <c r="AE24" s="75">
        <v>0</v>
      </c>
      <c r="AF24" s="75">
        <f t="shared" si="14"/>
        <v>0</v>
      </c>
      <c r="AG24" s="39">
        <f t="shared" si="15"/>
        <v>0.33064137568766616</v>
      </c>
      <c r="AH24" s="39">
        <f t="shared" si="16"/>
        <v>0</v>
      </c>
      <c r="AI24" s="12">
        <v>369046792</v>
      </c>
      <c r="AJ24" s="12">
        <v>369046792</v>
      </c>
      <c r="AK24" s="12">
        <v>122022139</v>
      </c>
      <c r="AL24" s="12"/>
    </row>
    <row r="25" spans="1:38" s="13" customFormat="1" ht="12.75">
      <c r="A25" s="29" t="s">
        <v>97</v>
      </c>
      <c r="B25" s="57" t="s">
        <v>216</v>
      </c>
      <c r="C25" s="117" t="s">
        <v>217</v>
      </c>
      <c r="D25" s="74">
        <v>465428000</v>
      </c>
      <c r="E25" s="75">
        <v>67647000</v>
      </c>
      <c r="F25" s="76">
        <f t="shared" si="0"/>
        <v>533075000</v>
      </c>
      <c r="G25" s="74">
        <v>462251000</v>
      </c>
      <c r="H25" s="75">
        <v>67647000</v>
      </c>
      <c r="I25" s="77">
        <f t="shared" si="1"/>
        <v>529898000</v>
      </c>
      <c r="J25" s="74">
        <v>68619223</v>
      </c>
      <c r="K25" s="75">
        <v>6964611</v>
      </c>
      <c r="L25" s="75">
        <f t="shared" si="2"/>
        <v>75583834</v>
      </c>
      <c r="M25" s="39">
        <f t="shared" si="3"/>
        <v>0.14178836749050322</v>
      </c>
      <c r="N25" s="102">
        <v>125984365</v>
      </c>
      <c r="O25" s="103">
        <v>21445232</v>
      </c>
      <c r="P25" s="104">
        <f t="shared" si="4"/>
        <v>147429597</v>
      </c>
      <c r="Q25" s="39">
        <f t="shared" si="5"/>
        <v>0.2765644552830277</v>
      </c>
      <c r="R25" s="102">
        <v>100159726</v>
      </c>
      <c r="S25" s="104">
        <v>34106746</v>
      </c>
      <c r="T25" s="104">
        <f t="shared" si="6"/>
        <v>134266472</v>
      </c>
      <c r="U25" s="39">
        <f t="shared" si="7"/>
        <v>0.2533817300688057</v>
      </c>
      <c r="V25" s="102">
        <v>48375169</v>
      </c>
      <c r="W25" s="104">
        <v>12450719</v>
      </c>
      <c r="X25" s="104">
        <f t="shared" si="8"/>
        <v>60825888</v>
      </c>
      <c r="Y25" s="39">
        <f t="shared" si="9"/>
        <v>0.11478791767472231</v>
      </c>
      <c r="Z25" s="74">
        <f t="shared" si="10"/>
        <v>343138483</v>
      </c>
      <c r="AA25" s="75">
        <f t="shared" si="11"/>
        <v>74967308</v>
      </c>
      <c r="AB25" s="75">
        <f t="shared" si="12"/>
        <v>418105791</v>
      </c>
      <c r="AC25" s="39">
        <f t="shared" si="13"/>
        <v>0.7890307021351279</v>
      </c>
      <c r="AD25" s="74">
        <v>69232662</v>
      </c>
      <c r="AE25" s="75">
        <v>25199181</v>
      </c>
      <c r="AF25" s="75">
        <f t="shared" si="14"/>
        <v>94431843</v>
      </c>
      <c r="AG25" s="39">
        <f t="shared" si="15"/>
        <v>0.7207370875455058</v>
      </c>
      <c r="AH25" s="39">
        <f t="shared" si="16"/>
        <v>-0.3558752422104057</v>
      </c>
      <c r="AI25" s="12">
        <v>570895000</v>
      </c>
      <c r="AJ25" s="12">
        <v>527511830</v>
      </c>
      <c r="AK25" s="12">
        <v>380197340</v>
      </c>
      <c r="AL25" s="12"/>
    </row>
    <row r="26" spans="1:38" s="13" customFormat="1" ht="12.75">
      <c r="A26" s="29" t="s">
        <v>97</v>
      </c>
      <c r="B26" s="57" t="s">
        <v>218</v>
      </c>
      <c r="C26" s="117" t="s">
        <v>219</v>
      </c>
      <c r="D26" s="74">
        <v>120336000</v>
      </c>
      <c r="E26" s="75">
        <v>38194830</v>
      </c>
      <c r="F26" s="76">
        <f t="shared" si="0"/>
        <v>158530830</v>
      </c>
      <c r="G26" s="74">
        <v>120336000</v>
      </c>
      <c r="H26" s="75">
        <v>46625685</v>
      </c>
      <c r="I26" s="77">
        <f t="shared" si="1"/>
        <v>166961685</v>
      </c>
      <c r="J26" s="74">
        <v>66400632</v>
      </c>
      <c r="K26" s="75">
        <v>7338409</v>
      </c>
      <c r="L26" s="75">
        <f t="shared" si="2"/>
        <v>73739041</v>
      </c>
      <c r="M26" s="39">
        <f t="shared" si="3"/>
        <v>0.4651400677079657</v>
      </c>
      <c r="N26" s="102">
        <v>22684461</v>
      </c>
      <c r="O26" s="103">
        <v>3743792</v>
      </c>
      <c r="P26" s="104">
        <f t="shared" si="4"/>
        <v>26428253</v>
      </c>
      <c r="Q26" s="39">
        <f t="shared" si="5"/>
        <v>0.166707340143239</v>
      </c>
      <c r="R26" s="102">
        <v>58021639</v>
      </c>
      <c r="S26" s="104">
        <v>5745636</v>
      </c>
      <c r="T26" s="104">
        <f t="shared" si="6"/>
        <v>63767275</v>
      </c>
      <c r="U26" s="39">
        <f t="shared" si="7"/>
        <v>0.3819275961427917</v>
      </c>
      <c r="V26" s="102">
        <v>55067244</v>
      </c>
      <c r="W26" s="104">
        <v>14392574</v>
      </c>
      <c r="X26" s="104">
        <f t="shared" si="8"/>
        <v>69459818</v>
      </c>
      <c r="Y26" s="39">
        <f t="shared" si="9"/>
        <v>0.4160225024082621</v>
      </c>
      <c r="Z26" s="74">
        <f t="shared" si="10"/>
        <v>202173976</v>
      </c>
      <c r="AA26" s="75">
        <f t="shared" si="11"/>
        <v>31220411</v>
      </c>
      <c r="AB26" s="75">
        <f t="shared" si="12"/>
        <v>233394387</v>
      </c>
      <c r="AC26" s="39">
        <f t="shared" si="13"/>
        <v>1.3978918995696528</v>
      </c>
      <c r="AD26" s="74">
        <v>72081951</v>
      </c>
      <c r="AE26" s="75">
        <v>1925385</v>
      </c>
      <c r="AF26" s="75">
        <f t="shared" si="14"/>
        <v>74007336</v>
      </c>
      <c r="AG26" s="39">
        <f t="shared" si="15"/>
        <v>1.0611702869310156</v>
      </c>
      <c r="AH26" s="39">
        <f t="shared" si="16"/>
        <v>-0.06144685440373099</v>
      </c>
      <c r="AI26" s="12">
        <v>189607994</v>
      </c>
      <c r="AJ26" s="12">
        <v>156995994</v>
      </c>
      <c r="AK26" s="12">
        <v>166599484</v>
      </c>
      <c r="AL26" s="12"/>
    </row>
    <row r="27" spans="1:38" s="13" customFormat="1" ht="12.75">
      <c r="A27" s="29" t="s">
        <v>97</v>
      </c>
      <c r="B27" s="57" t="s">
        <v>220</v>
      </c>
      <c r="C27" s="117" t="s">
        <v>221</v>
      </c>
      <c r="D27" s="74">
        <v>1096901449</v>
      </c>
      <c r="E27" s="75">
        <v>458350000</v>
      </c>
      <c r="F27" s="76">
        <f t="shared" si="0"/>
        <v>1555251449</v>
      </c>
      <c r="G27" s="74">
        <v>1111218105</v>
      </c>
      <c r="H27" s="75">
        <v>493926000</v>
      </c>
      <c r="I27" s="77">
        <f t="shared" si="1"/>
        <v>1605144105</v>
      </c>
      <c r="J27" s="74">
        <v>218995811</v>
      </c>
      <c r="K27" s="75">
        <v>50381100</v>
      </c>
      <c r="L27" s="75">
        <f t="shared" si="2"/>
        <v>269376911</v>
      </c>
      <c r="M27" s="39">
        <f t="shared" si="3"/>
        <v>0.17320473237507975</v>
      </c>
      <c r="N27" s="102">
        <v>194429963</v>
      </c>
      <c r="O27" s="103">
        <v>74211873</v>
      </c>
      <c r="P27" s="104">
        <f t="shared" si="4"/>
        <v>268641836</v>
      </c>
      <c r="Q27" s="39">
        <f t="shared" si="5"/>
        <v>0.17273209176093815</v>
      </c>
      <c r="R27" s="102">
        <v>231551092</v>
      </c>
      <c r="S27" s="104">
        <v>78119156</v>
      </c>
      <c r="T27" s="104">
        <f t="shared" si="6"/>
        <v>309670248</v>
      </c>
      <c r="U27" s="39">
        <f t="shared" si="7"/>
        <v>0.1929236428276949</v>
      </c>
      <c r="V27" s="102">
        <v>261928909</v>
      </c>
      <c r="W27" s="104">
        <v>119187492</v>
      </c>
      <c r="X27" s="104">
        <f t="shared" si="8"/>
        <v>381116401</v>
      </c>
      <c r="Y27" s="39">
        <f t="shared" si="9"/>
        <v>0.23743438350041474</v>
      </c>
      <c r="Z27" s="74">
        <f t="shared" si="10"/>
        <v>906905775</v>
      </c>
      <c r="AA27" s="75">
        <f t="shared" si="11"/>
        <v>321899621</v>
      </c>
      <c r="AB27" s="75">
        <f t="shared" si="12"/>
        <v>1228805396</v>
      </c>
      <c r="AC27" s="39">
        <f t="shared" si="13"/>
        <v>0.7655421043956673</v>
      </c>
      <c r="AD27" s="74">
        <v>224805154</v>
      </c>
      <c r="AE27" s="75">
        <v>82951675</v>
      </c>
      <c r="AF27" s="75">
        <f t="shared" si="14"/>
        <v>307756829</v>
      </c>
      <c r="AG27" s="39">
        <f t="shared" si="15"/>
        <v>0.8143890275877427</v>
      </c>
      <c r="AH27" s="39">
        <f t="shared" si="16"/>
        <v>0.23836862447006824</v>
      </c>
      <c r="AI27" s="12">
        <v>1264548497</v>
      </c>
      <c r="AJ27" s="12">
        <v>1167268719</v>
      </c>
      <c r="AK27" s="12">
        <v>950610837</v>
      </c>
      <c r="AL27" s="12"/>
    </row>
    <row r="28" spans="1:38" s="13" customFormat="1" ht="12.75">
      <c r="A28" s="29" t="s">
        <v>97</v>
      </c>
      <c r="B28" s="57" t="s">
        <v>222</v>
      </c>
      <c r="C28" s="117" t="s">
        <v>223</v>
      </c>
      <c r="D28" s="74">
        <v>107269000</v>
      </c>
      <c r="E28" s="75">
        <v>77617000</v>
      </c>
      <c r="F28" s="76">
        <f t="shared" si="0"/>
        <v>184886000</v>
      </c>
      <c r="G28" s="74">
        <v>93052522</v>
      </c>
      <c r="H28" s="75">
        <v>57292998</v>
      </c>
      <c r="I28" s="77">
        <f t="shared" si="1"/>
        <v>150345520</v>
      </c>
      <c r="J28" s="74">
        <v>15738437</v>
      </c>
      <c r="K28" s="75">
        <v>10520918</v>
      </c>
      <c r="L28" s="75">
        <f t="shared" si="2"/>
        <v>26259355</v>
      </c>
      <c r="M28" s="39">
        <f t="shared" si="3"/>
        <v>0.14202998063671668</v>
      </c>
      <c r="N28" s="102">
        <v>18081649</v>
      </c>
      <c r="O28" s="103">
        <v>8170211</v>
      </c>
      <c r="P28" s="104">
        <f t="shared" si="4"/>
        <v>26251860</v>
      </c>
      <c r="Q28" s="39">
        <f t="shared" si="5"/>
        <v>0.1419894421427258</v>
      </c>
      <c r="R28" s="102">
        <v>17926188</v>
      </c>
      <c r="S28" s="104">
        <v>6655671</v>
      </c>
      <c r="T28" s="104">
        <f t="shared" si="6"/>
        <v>24581859</v>
      </c>
      <c r="U28" s="39">
        <f t="shared" si="7"/>
        <v>0.16350243758510397</v>
      </c>
      <c r="V28" s="102">
        <v>20932195</v>
      </c>
      <c r="W28" s="104">
        <v>11161300</v>
      </c>
      <c r="X28" s="104">
        <f t="shared" si="8"/>
        <v>32093495</v>
      </c>
      <c r="Y28" s="39">
        <f t="shared" si="9"/>
        <v>0.21346492399640507</v>
      </c>
      <c r="Z28" s="74">
        <f t="shared" si="10"/>
        <v>72678469</v>
      </c>
      <c r="AA28" s="75">
        <f t="shared" si="11"/>
        <v>36508100</v>
      </c>
      <c r="AB28" s="75">
        <f t="shared" si="12"/>
        <v>109186569</v>
      </c>
      <c r="AC28" s="39">
        <f t="shared" si="13"/>
        <v>0.726237595905751</v>
      </c>
      <c r="AD28" s="74">
        <v>19281834</v>
      </c>
      <c r="AE28" s="75">
        <v>1903121</v>
      </c>
      <c r="AF28" s="75">
        <f t="shared" si="14"/>
        <v>21184955</v>
      </c>
      <c r="AG28" s="39">
        <f t="shared" si="15"/>
        <v>0.7328054007188941</v>
      </c>
      <c r="AH28" s="39">
        <f t="shared" si="16"/>
        <v>0.5149191961937138</v>
      </c>
      <c r="AI28" s="12">
        <v>189456409</v>
      </c>
      <c r="AJ28" s="12">
        <v>142607089</v>
      </c>
      <c r="AK28" s="12">
        <v>104503245</v>
      </c>
      <c r="AL28" s="12"/>
    </row>
    <row r="29" spans="1:38" s="13" customFormat="1" ht="12.75">
      <c r="A29" s="29" t="s">
        <v>97</v>
      </c>
      <c r="B29" s="57" t="s">
        <v>224</v>
      </c>
      <c r="C29" s="117" t="s">
        <v>225</v>
      </c>
      <c r="D29" s="74">
        <v>111892442</v>
      </c>
      <c r="E29" s="75">
        <v>40276461</v>
      </c>
      <c r="F29" s="76">
        <f t="shared" si="0"/>
        <v>152168903</v>
      </c>
      <c r="G29" s="74">
        <v>167996466</v>
      </c>
      <c r="H29" s="75">
        <v>30089718</v>
      </c>
      <c r="I29" s="77">
        <f t="shared" si="1"/>
        <v>198086184</v>
      </c>
      <c r="J29" s="74">
        <v>35356680</v>
      </c>
      <c r="K29" s="75">
        <v>12238927</v>
      </c>
      <c r="L29" s="75">
        <f t="shared" si="2"/>
        <v>47595607</v>
      </c>
      <c r="M29" s="39">
        <f t="shared" si="3"/>
        <v>0.31278142946197096</v>
      </c>
      <c r="N29" s="102">
        <v>40201882</v>
      </c>
      <c r="O29" s="103">
        <v>6839703</v>
      </c>
      <c r="P29" s="104">
        <f t="shared" si="4"/>
        <v>47041585</v>
      </c>
      <c r="Q29" s="39">
        <f t="shared" si="5"/>
        <v>0.30914059359421153</v>
      </c>
      <c r="R29" s="102">
        <v>28102179</v>
      </c>
      <c r="S29" s="104">
        <v>2969317</v>
      </c>
      <c r="T29" s="104">
        <f t="shared" si="6"/>
        <v>31071496</v>
      </c>
      <c r="U29" s="39">
        <f t="shared" si="7"/>
        <v>0.15685847126016622</v>
      </c>
      <c r="V29" s="102">
        <v>27653527</v>
      </c>
      <c r="W29" s="104">
        <v>2041319</v>
      </c>
      <c r="X29" s="104">
        <f t="shared" si="8"/>
        <v>29694846</v>
      </c>
      <c r="Y29" s="39">
        <f t="shared" si="9"/>
        <v>0.14990871852021745</v>
      </c>
      <c r="Z29" s="74">
        <f t="shared" si="10"/>
        <v>131314268</v>
      </c>
      <c r="AA29" s="75">
        <f t="shared" si="11"/>
        <v>24089266</v>
      </c>
      <c r="AB29" s="75">
        <f t="shared" si="12"/>
        <v>155403534</v>
      </c>
      <c r="AC29" s="39">
        <f t="shared" si="13"/>
        <v>0.7845248510617985</v>
      </c>
      <c r="AD29" s="74">
        <v>22907363</v>
      </c>
      <c r="AE29" s="75">
        <v>13147853</v>
      </c>
      <c r="AF29" s="75">
        <f t="shared" si="14"/>
        <v>36055216</v>
      </c>
      <c r="AG29" s="39">
        <f t="shared" si="15"/>
        <v>0.8265200003290706</v>
      </c>
      <c r="AH29" s="39">
        <f t="shared" si="16"/>
        <v>-0.17640637626467137</v>
      </c>
      <c r="AI29" s="12">
        <v>178335589</v>
      </c>
      <c r="AJ29" s="12">
        <v>179657494</v>
      </c>
      <c r="AK29" s="12">
        <v>148490512</v>
      </c>
      <c r="AL29" s="12"/>
    </row>
    <row r="30" spans="1:38" s="13" customFormat="1" ht="12.75">
      <c r="A30" s="29" t="s">
        <v>116</v>
      </c>
      <c r="B30" s="57" t="s">
        <v>226</v>
      </c>
      <c r="C30" s="117" t="s">
        <v>227</v>
      </c>
      <c r="D30" s="74">
        <v>66180051</v>
      </c>
      <c r="E30" s="75">
        <v>13000000</v>
      </c>
      <c r="F30" s="77">
        <f t="shared" si="0"/>
        <v>79180051</v>
      </c>
      <c r="G30" s="74">
        <v>106275131</v>
      </c>
      <c r="H30" s="75">
        <v>1500000</v>
      </c>
      <c r="I30" s="77">
        <f t="shared" si="1"/>
        <v>107775131</v>
      </c>
      <c r="J30" s="74">
        <v>20146605</v>
      </c>
      <c r="K30" s="75">
        <v>0</v>
      </c>
      <c r="L30" s="75">
        <f t="shared" si="2"/>
        <v>20146605</v>
      </c>
      <c r="M30" s="39">
        <f t="shared" si="3"/>
        <v>0.2544404145433046</v>
      </c>
      <c r="N30" s="102">
        <v>15363946</v>
      </c>
      <c r="O30" s="103">
        <v>0</v>
      </c>
      <c r="P30" s="104">
        <f t="shared" si="4"/>
        <v>15363946</v>
      </c>
      <c r="Q30" s="39">
        <f t="shared" si="5"/>
        <v>0.1940380917410624</v>
      </c>
      <c r="R30" s="102">
        <v>17211893</v>
      </c>
      <c r="S30" s="104">
        <v>0</v>
      </c>
      <c r="T30" s="104">
        <f t="shared" si="6"/>
        <v>17211893</v>
      </c>
      <c r="U30" s="39">
        <f t="shared" si="7"/>
        <v>0.15970189820506922</v>
      </c>
      <c r="V30" s="102">
        <v>20306005</v>
      </c>
      <c r="W30" s="104">
        <v>0</v>
      </c>
      <c r="X30" s="104">
        <f t="shared" si="8"/>
        <v>20306005</v>
      </c>
      <c r="Y30" s="39">
        <f t="shared" si="9"/>
        <v>0.18841085890213394</v>
      </c>
      <c r="Z30" s="74">
        <f t="shared" si="10"/>
        <v>73028449</v>
      </c>
      <c r="AA30" s="75">
        <f t="shared" si="11"/>
        <v>0</v>
      </c>
      <c r="AB30" s="75">
        <f t="shared" si="12"/>
        <v>73028449</v>
      </c>
      <c r="AC30" s="39">
        <f t="shared" si="13"/>
        <v>0.6776001877464662</v>
      </c>
      <c r="AD30" s="74">
        <v>16261087</v>
      </c>
      <c r="AE30" s="75">
        <v>1507831</v>
      </c>
      <c r="AF30" s="75">
        <f t="shared" si="14"/>
        <v>17768918</v>
      </c>
      <c r="AG30" s="39">
        <f t="shared" si="15"/>
        <v>0.905792931175807</v>
      </c>
      <c r="AH30" s="39">
        <f t="shared" si="16"/>
        <v>0.14278230109452927</v>
      </c>
      <c r="AI30" s="12">
        <v>64054999</v>
      </c>
      <c r="AJ30" s="12">
        <v>78179282</v>
      </c>
      <c r="AK30" s="12">
        <v>70814241</v>
      </c>
      <c r="AL30" s="12"/>
    </row>
    <row r="31" spans="1:38" s="53" customFormat="1" ht="12.75">
      <c r="A31" s="58"/>
      <c r="B31" s="59" t="s">
        <v>228</v>
      </c>
      <c r="C31" s="121"/>
      <c r="D31" s="78">
        <f>SUM(D24:D30)</f>
        <v>2262258290</v>
      </c>
      <c r="E31" s="79">
        <f>SUM(E24:E30)</f>
        <v>771735291</v>
      </c>
      <c r="F31" s="87">
        <f t="shared" si="0"/>
        <v>3033993581</v>
      </c>
      <c r="G31" s="78">
        <f>SUM(G24:G30)</f>
        <v>2355380572</v>
      </c>
      <c r="H31" s="79">
        <f>SUM(H24:H30)</f>
        <v>773731401</v>
      </c>
      <c r="I31" s="80">
        <f t="shared" si="1"/>
        <v>3129111973</v>
      </c>
      <c r="J31" s="78">
        <f>SUM(J24:J30)</f>
        <v>473688551</v>
      </c>
      <c r="K31" s="79">
        <f>SUM(K24:K30)</f>
        <v>101847999</v>
      </c>
      <c r="L31" s="79">
        <f t="shared" si="2"/>
        <v>575536550</v>
      </c>
      <c r="M31" s="43">
        <f t="shared" si="3"/>
        <v>0.1896960341657361</v>
      </c>
      <c r="N31" s="108">
        <f>SUM(N24:N30)</f>
        <v>462543520</v>
      </c>
      <c r="O31" s="109">
        <f>SUM(O24:O30)</f>
        <v>131290011</v>
      </c>
      <c r="P31" s="110">
        <f t="shared" si="4"/>
        <v>593833531</v>
      </c>
      <c r="Q31" s="43">
        <f t="shared" si="5"/>
        <v>0.1957266932661978</v>
      </c>
      <c r="R31" s="108">
        <f>SUM(R24:R30)</f>
        <v>508960703</v>
      </c>
      <c r="S31" s="110">
        <f>SUM(S24:S30)</f>
        <v>140978434</v>
      </c>
      <c r="T31" s="110">
        <f t="shared" si="6"/>
        <v>649939137</v>
      </c>
      <c r="U31" s="43">
        <f t="shared" si="7"/>
        <v>0.20770721617126356</v>
      </c>
      <c r="V31" s="108">
        <f>SUM(V24:V30)</f>
        <v>485364347</v>
      </c>
      <c r="W31" s="110">
        <f>SUM(W24:W30)</f>
        <v>174364552</v>
      </c>
      <c r="X31" s="110">
        <f t="shared" si="8"/>
        <v>659728899</v>
      </c>
      <c r="Y31" s="43">
        <f t="shared" si="9"/>
        <v>0.2108358232919011</v>
      </c>
      <c r="Z31" s="78">
        <f t="shared" si="10"/>
        <v>1930557121</v>
      </c>
      <c r="AA31" s="79">
        <f t="shared" si="11"/>
        <v>548480996</v>
      </c>
      <c r="AB31" s="79">
        <f t="shared" si="12"/>
        <v>2479038117</v>
      </c>
      <c r="AC31" s="43">
        <f t="shared" si="13"/>
        <v>0.7922497303997884</v>
      </c>
      <c r="AD31" s="78">
        <f>SUM(AD24:AD30)</f>
        <v>424570051</v>
      </c>
      <c r="AE31" s="79">
        <f>SUM(AE24:AE30)</f>
        <v>126635046</v>
      </c>
      <c r="AF31" s="79">
        <f t="shared" si="14"/>
        <v>551205097</v>
      </c>
      <c r="AG31" s="43">
        <f t="shared" si="15"/>
        <v>0.741335258763395</v>
      </c>
      <c r="AH31" s="43">
        <f t="shared" si="16"/>
        <v>0.19688461262541623</v>
      </c>
      <c r="AI31" s="60">
        <f>SUM(AI24:AI30)</f>
        <v>2825945280</v>
      </c>
      <c r="AJ31" s="60">
        <f>SUM(AJ24:AJ30)</f>
        <v>2621267200</v>
      </c>
      <c r="AK31" s="60">
        <f>SUM(AK24:AK30)</f>
        <v>1943237798</v>
      </c>
      <c r="AL31" s="60"/>
    </row>
    <row r="32" spans="1:38" s="13" customFormat="1" ht="12.75">
      <c r="A32" s="29" t="s">
        <v>97</v>
      </c>
      <c r="B32" s="57" t="s">
        <v>229</v>
      </c>
      <c r="C32" s="117" t="s">
        <v>230</v>
      </c>
      <c r="D32" s="74">
        <v>439462347</v>
      </c>
      <c r="E32" s="75">
        <v>110007000</v>
      </c>
      <c r="F32" s="76">
        <f t="shared" si="0"/>
        <v>549469347</v>
      </c>
      <c r="G32" s="74">
        <v>439462347</v>
      </c>
      <c r="H32" s="75">
        <v>110007000</v>
      </c>
      <c r="I32" s="77">
        <f t="shared" si="1"/>
        <v>549469347</v>
      </c>
      <c r="J32" s="74">
        <v>54830938</v>
      </c>
      <c r="K32" s="75">
        <v>16819301</v>
      </c>
      <c r="L32" s="75">
        <f t="shared" si="2"/>
        <v>71650239</v>
      </c>
      <c r="M32" s="39">
        <f t="shared" si="3"/>
        <v>0.13039897383029084</v>
      </c>
      <c r="N32" s="102">
        <v>122845260</v>
      </c>
      <c r="O32" s="103">
        <v>2890757</v>
      </c>
      <c r="P32" s="104">
        <f t="shared" si="4"/>
        <v>125736017</v>
      </c>
      <c r="Q32" s="39">
        <f t="shared" si="5"/>
        <v>0.22883172225438084</v>
      </c>
      <c r="R32" s="102">
        <v>94919930</v>
      </c>
      <c r="S32" s="104">
        <v>5184833</v>
      </c>
      <c r="T32" s="104">
        <f t="shared" si="6"/>
        <v>100104763</v>
      </c>
      <c r="U32" s="39">
        <f t="shared" si="7"/>
        <v>0.18218443584988556</v>
      </c>
      <c r="V32" s="102">
        <v>56501852</v>
      </c>
      <c r="W32" s="104">
        <v>19240638</v>
      </c>
      <c r="X32" s="104">
        <f t="shared" si="8"/>
        <v>75742490</v>
      </c>
      <c r="Y32" s="39">
        <f t="shared" si="9"/>
        <v>0.1378466158549878</v>
      </c>
      <c r="Z32" s="74">
        <f t="shared" si="10"/>
        <v>329097980</v>
      </c>
      <c r="AA32" s="75">
        <f t="shared" si="11"/>
        <v>44135529</v>
      </c>
      <c r="AB32" s="75">
        <f t="shared" si="12"/>
        <v>373233509</v>
      </c>
      <c r="AC32" s="39">
        <f t="shared" si="13"/>
        <v>0.6792617477895451</v>
      </c>
      <c r="AD32" s="74">
        <v>42156851</v>
      </c>
      <c r="AE32" s="75">
        <v>0</v>
      </c>
      <c r="AF32" s="75">
        <f t="shared" si="14"/>
        <v>42156851</v>
      </c>
      <c r="AG32" s="39">
        <f t="shared" si="15"/>
        <v>0.4044213439156963</v>
      </c>
      <c r="AH32" s="39">
        <f t="shared" si="16"/>
        <v>0.7966828214944233</v>
      </c>
      <c r="AI32" s="12">
        <v>546426165</v>
      </c>
      <c r="AJ32" s="12">
        <v>546426165</v>
      </c>
      <c r="AK32" s="12">
        <v>220986404</v>
      </c>
      <c r="AL32" s="12"/>
    </row>
    <row r="33" spans="1:38" s="13" customFormat="1" ht="12.75">
      <c r="A33" s="29" t="s">
        <v>97</v>
      </c>
      <c r="B33" s="57" t="s">
        <v>231</v>
      </c>
      <c r="C33" s="117" t="s">
        <v>232</v>
      </c>
      <c r="D33" s="74">
        <v>417854860</v>
      </c>
      <c r="E33" s="75">
        <v>83428000</v>
      </c>
      <c r="F33" s="76">
        <f t="shared" si="0"/>
        <v>501282860</v>
      </c>
      <c r="G33" s="74">
        <v>417854860</v>
      </c>
      <c r="H33" s="75">
        <v>83428000</v>
      </c>
      <c r="I33" s="77">
        <f t="shared" si="1"/>
        <v>501282860</v>
      </c>
      <c r="J33" s="74">
        <v>34356992</v>
      </c>
      <c r="K33" s="75">
        <v>441067</v>
      </c>
      <c r="L33" s="75">
        <f t="shared" si="2"/>
        <v>34798059</v>
      </c>
      <c r="M33" s="39">
        <f t="shared" si="3"/>
        <v>0.06941801082127563</v>
      </c>
      <c r="N33" s="102">
        <v>121512151</v>
      </c>
      <c r="O33" s="103">
        <v>266930</v>
      </c>
      <c r="P33" s="104">
        <f t="shared" si="4"/>
        <v>121779081</v>
      </c>
      <c r="Q33" s="39">
        <f t="shared" si="5"/>
        <v>0.24293485917312233</v>
      </c>
      <c r="R33" s="102">
        <v>68973538</v>
      </c>
      <c r="S33" s="104">
        <v>685020</v>
      </c>
      <c r="T33" s="104">
        <f t="shared" si="6"/>
        <v>69658558</v>
      </c>
      <c r="U33" s="39">
        <f t="shared" si="7"/>
        <v>0.1389605820554088</v>
      </c>
      <c r="V33" s="102">
        <v>95538728</v>
      </c>
      <c r="W33" s="104">
        <v>214605</v>
      </c>
      <c r="X33" s="104">
        <f t="shared" si="8"/>
        <v>95753333</v>
      </c>
      <c r="Y33" s="39">
        <f t="shared" si="9"/>
        <v>0.1910165709635474</v>
      </c>
      <c r="Z33" s="74">
        <f t="shared" si="10"/>
        <v>320381409</v>
      </c>
      <c r="AA33" s="75">
        <f t="shared" si="11"/>
        <v>1607622</v>
      </c>
      <c r="AB33" s="75">
        <f t="shared" si="12"/>
        <v>321989031</v>
      </c>
      <c r="AC33" s="39">
        <f t="shared" si="13"/>
        <v>0.6423300230133542</v>
      </c>
      <c r="AD33" s="74">
        <v>86308346</v>
      </c>
      <c r="AE33" s="75">
        <v>6767789</v>
      </c>
      <c r="AF33" s="75">
        <f t="shared" si="14"/>
        <v>93076135</v>
      </c>
      <c r="AG33" s="39">
        <f t="shared" si="15"/>
        <v>0.7082260172011472</v>
      </c>
      <c r="AH33" s="39">
        <f t="shared" si="16"/>
        <v>0.02876352783664693</v>
      </c>
      <c r="AI33" s="12">
        <v>421702754</v>
      </c>
      <c r="AJ33" s="12">
        <v>430847774</v>
      </c>
      <c r="AK33" s="12">
        <v>305137603</v>
      </c>
      <c r="AL33" s="12"/>
    </row>
    <row r="34" spans="1:38" s="13" customFormat="1" ht="12.75">
      <c r="A34" s="29" t="s">
        <v>97</v>
      </c>
      <c r="B34" s="57" t="s">
        <v>233</v>
      </c>
      <c r="C34" s="117" t="s">
        <v>234</v>
      </c>
      <c r="D34" s="74">
        <v>728304010</v>
      </c>
      <c r="E34" s="75">
        <v>278227290</v>
      </c>
      <c r="F34" s="76">
        <f t="shared" si="0"/>
        <v>1006531300</v>
      </c>
      <c r="G34" s="74">
        <v>651483520</v>
      </c>
      <c r="H34" s="75">
        <v>101901050</v>
      </c>
      <c r="I34" s="77">
        <f t="shared" si="1"/>
        <v>753384570</v>
      </c>
      <c r="J34" s="74">
        <v>119169076</v>
      </c>
      <c r="K34" s="75">
        <v>7715780</v>
      </c>
      <c r="L34" s="75">
        <f t="shared" si="2"/>
        <v>126884856</v>
      </c>
      <c r="M34" s="39">
        <f t="shared" si="3"/>
        <v>0.12606151045675382</v>
      </c>
      <c r="N34" s="102">
        <v>126814760</v>
      </c>
      <c r="O34" s="103">
        <v>7913018</v>
      </c>
      <c r="P34" s="104">
        <f t="shared" si="4"/>
        <v>134727778</v>
      </c>
      <c r="Q34" s="39">
        <f t="shared" si="5"/>
        <v>0.13385354037176986</v>
      </c>
      <c r="R34" s="102">
        <v>124126540</v>
      </c>
      <c r="S34" s="104">
        <v>9656678</v>
      </c>
      <c r="T34" s="104">
        <f t="shared" si="6"/>
        <v>133783218</v>
      </c>
      <c r="U34" s="39">
        <f t="shared" si="7"/>
        <v>0.1775762649346535</v>
      </c>
      <c r="V34" s="102">
        <v>118617988</v>
      </c>
      <c r="W34" s="104">
        <v>20679182</v>
      </c>
      <c r="X34" s="104">
        <f t="shared" si="8"/>
        <v>139297170</v>
      </c>
      <c r="Y34" s="39">
        <f t="shared" si="9"/>
        <v>0.18489517246152254</v>
      </c>
      <c r="Z34" s="74">
        <f t="shared" si="10"/>
        <v>488728364</v>
      </c>
      <c r="AA34" s="75">
        <f t="shared" si="11"/>
        <v>45964658</v>
      </c>
      <c r="AB34" s="75">
        <f t="shared" si="12"/>
        <v>534693022</v>
      </c>
      <c r="AC34" s="39">
        <f t="shared" si="13"/>
        <v>0.7097212277655222</v>
      </c>
      <c r="AD34" s="74">
        <v>168308997</v>
      </c>
      <c r="AE34" s="75">
        <v>28963617</v>
      </c>
      <c r="AF34" s="75">
        <f t="shared" si="14"/>
        <v>197272614</v>
      </c>
      <c r="AG34" s="39">
        <f t="shared" si="15"/>
        <v>0.7245007426335025</v>
      </c>
      <c r="AH34" s="39">
        <f t="shared" si="16"/>
        <v>-0.293884907917325</v>
      </c>
      <c r="AI34" s="12">
        <v>979806810</v>
      </c>
      <c r="AJ34" s="12">
        <v>753372960</v>
      </c>
      <c r="AK34" s="12">
        <v>545819269</v>
      </c>
      <c r="AL34" s="12"/>
    </row>
    <row r="35" spans="1:38" s="13" customFormat="1" ht="12.75">
      <c r="A35" s="29" t="s">
        <v>97</v>
      </c>
      <c r="B35" s="57" t="s">
        <v>235</v>
      </c>
      <c r="C35" s="117" t="s">
        <v>236</v>
      </c>
      <c r="D35" s="74">
        <v>162344434</v>
      </c>
      <c r="E35" s="75">
        <v>37738000</v>
      </c>
      <c r="F35" s="76">
        <f t="shared" si="0"/>
        <v>200082434</v>
      </c>
      <c r="G35" s="74">
        <v>145813589</v>
      </c>
      <c r="H35" s="75">
        <v>49802998</v>
      </c>
      <c r="I35" s="77">
        <f t="shared" si="1"/>
        <v>195616587</v>
      </c>
      <c r="J35" s="74">
        <v>40962346</v>
      </c>
      <c r="K35" s="75">
        <v>15246288</v>
      </c>
      <c r="L35" s="75">
        <f t="shared" si="2"/>
        <v>56208634</v>
      </c>
      <c r="M35" s="39">
        <f t="shared" si="3"/>
        <v>0.28092738016171875</v>
      </c>
      <c r="N35" s="102">
        <v>46529425</v>
      </c>
      <c r="O35" s="103">
        <v>12429387</v>
      </c>
      <c r="P35" s="104">
        <f t="shared" si="4"/>
        <v>58958812</v>
      </c>
      <c r="Q35" s="39">
        <f t="shared" si="5"/>
        <v>0.2946726047924827</v>
      </c>
      <c r="R35" s="102">
        <v>39828995</v>
      </c>
      <c r="S35" s="104">
        <v>10142395</v>
      </c>
      <c r="T35" s="104">
        <f t="shared" si="6"/>
        <v>49971390</v>
      </c>
      <c r="U35" s="39">
        <f t="shared" si="7"/>
        <v>0.2554557911799167</v>
      </c>
      <c r="V35" s="102">
        <v>24708645</v>
      </c>
      <c r="W35" s="104">
        <v>4657797</v>
      </c>
      <c r="X35" s="104">
        <f t="shared" si="8"/>
        <v>29366442</v>
      </c>
      <c r="Y35" s="39">
        <f t="shared" si="9"/>
        <v>0.15012245357291712</v>
      </c>
      <c r="Z35" s="74">
        <f t="shared" si="10"/>
        <v>152029411</v>
      </c>
      <c r="AA35" s="75">
        <f t="shared" si="11"/>
        <v>42475867</v>
      </c>
      <c r="AB35" s="75">
        <f t="shared" si="12"/>
        <v>194505278</v>
      </c>
      <c r="AC35" s="39">
        <f t="shared" si="13"/>
        <v>0.9943189429023215</v>
      </c>
      <c r="AD35" s="74">
        <v>18630167</v>
      </c>
      <c r="AE35" s="75">
        <v>972258</v>
      </c>
      <c r="AF35" s="75">
        <f t="shared" si="14"/>
        <v>19602425</v>
      </c>
      <c r="AG35" s="39">
        <f t="shared" si="15"/>
        <v>0.8914008289030888</v>
      </c>
      <c r="AH35" s="39">
        <f t="shared" si="16"/>
        <v>0.4981025051747423</v>
      </c>
      <c r="AI35" s="12">
        <v>150231216</v>
      </c>
      <c r="AJ35" s="12">
        <v>173241000</v>
      </c>
      <c r="AK35" s="12">
        <v>154427171</v>
      </c>
      <c r="AL35" s="12"/>
    </row>
    <row r="36" spans="1:38" s="13" customFormat="1" ht="12.75">
      <c r="A36" s="29" t="s">
        <v>116</v>
      </c>
      <c r="B36" s="57" t="s">
        <v>237</v>
      </c>
      <c r="C36" s="117" t="s">
        <v>238</v>
      </c>
      <c r="D36" s="74">
        <v>212395830</v>
      </c>
      <c r="E36" s="75">
        <v>6435000</v>
      </c>
      <c r="F36" s="76">
        <f t="shared" si="0"/>
        <v>218830830</v>
      </c>
      <c r="G36" s="74">
        <v>157077645</v>
      </c>
      <c r="H36" s="75">
        <v>6731000</v>
      </c>
      <c r="I36" s="77">
        <f t="shared" si="1"/>
        <v>163808645</v>
      </c>
      <c r="J36" s="74">
        <v>26831276</v>
      </c>
      <c r="K36" s="75">
        <v>57448</v>
      </c>
      <c r="L36" s="75">
        <f t="shared" si="2"/>
        <v>26888724</v>
      </c>
      <c r="M36" s="39">
        <f t="shared" si="3"/>
        <v>0.12287447797003741</v>
      </c>
      <c r="N36" s="102">
        <v>37163692</v>
      </c>
      <c r="O36" s="103">
        <v>1933867</v>
      </c>
      <c r="P36" s="104">
        <f t="shared" si="4"/>
        <v>39097559</v>
      </c>
      <c r="Q36" s="39">
        <f t="shared" si="5"/>
        <v>0.1786656797856134</v>
      </c>
      <c r="R36" s="102">
        <v>28835164</v>
      </c>
      <c r="S36" s="104">
        <v>276638</v>
      </c>
      <c r="T36" s="104">
        <f t="shared" si="6"/>
        <v>29111802</v>
      </c>
      <c r="U36" s="39">
        <f t="shared" si="7"/>
        <v>0.17771834935817948</v>
      </c>
      <c r="V36" s="102">
        <v>45132412</v>
      </c>
      <c r="W36" s="104">
        <v>399804</v>
      </c>
      <c r="X36" s="104">
        <f t="shared" si="8"/>
        <v>45532216</v>
      </c>
      <c r="Y36" s="39">
        <f t="shared" si="9"/>
        <v>0.27795978655461073</v>
      </c>
      <c r="Z36" s="74">
        <f t="shared" si="10"/>
        <v>137962544</v>
      </c>
      <c r="AA36" s="75">
        <f t="shared" si="11"/>
        <v>2667757</v>
      </c>
      <c r="AB36" s="75">
        <f t="shared" si="12"/>
        <v>140630301</v>
      </c>
      <c r="AC36" s="39">
        <f t="shared" si="13"/>
        <v>0.8585035362449888</v>
      </c>
      <c r="AD36" s="74">
        <v>43642058</v>
      </c>
      <c r="AE36" s="75">
        <v>1445114</v>
      </c>
      <c r="AF36" s="75">
        <f t="shared" si="14"/>
        <v>45087172</v>
      </c>
      <c r="AG36" s="39">
        <f t="shared" si="15"/>
        <v>0.5070656404114797</v>
      </c>
      <c r="AH36" s="39">
        <f t="shared" si="16"/>
        <v>0.00987074549718936</v>
      </c>
      <c r="AI36" s="12">
        <v>230054750</v>
      </c>
      <c r="AJ36" s="12">
        <v>243776275</v>
      </c>
      <c r="AK36" s="12">
        <v>123610573</v>
      </c>
      <c r="AL36" s="12"/>
    </row>
    <row r="37" spans="1:38" s="53" customFormat="1" ht="12.75">
      <c r="A37" s="58"/>
      <c r="B37" s="59" t="s">
        <v>239</v>
      </c>
      <c r="C37" s="121"/>
      <c r="D37" s="78">
        <f>SUM(D32:D36)</f>
        <v>1960361481</v>
      </c>
      <c r="E37" s="79">
        <f>SUM(E32:E36)</f>
        <v>515835290</v>
      </c>
      <c r="F37" s="80">
        <f t="shared" si="0"/>
        <v>2476196771</v>
      </c>
      <c r="G37" s="78">
        <f>SUM(G32:G36)</f>
        <v>1811691961</v>
      </c>
      <c r="H37" s="79">
        <f>SUM(H32:H36)</f>
        <v>351870048</v>
      </c>
      <c r="I37" s="87">
        <f t="shared" si="1"/>
        <v>2163562009</v>
      </c>
      <c r="J37" s="78">
        <f>SUM(J32:J36)</f>
        <v>276150628</v>
      </c>
      <c r="K37" s="89">
        <f>SUM(K32:K36)</f>
        <v>40279884</v>
      </c>
      <c r="L37" s="79">
        <f t="shared" si="2"/>
        <v>316430512</v>
      </c>
      <c r="M37" s="43">
        <f t="shared" si="3"/>
        <v>0.12778892037413128</v>
      </c>
      <c r="N37" s="108">
        <f>SUM(N32:N36)</f>
        <v>454865288</v>
      </c>
      <c r="O37" s="109">
        <f>SUM(O32:O36)</f>
        <v>25433959</v>
      </c>
      <c r="P37" s="110">
        <f t="shared" si="4"/>
        <v>480299247</v>
      </c>
      <c r="Q37" s="43">
        <f t="shared" si="5"/>
        <v>0.19396651050717326</v>
      </c>
      <c r="R37" s="108">
        <f>SUM(R32:R36)</f>
        <v>356684167</v>
      </c>
      <c r="S37" s="110">
        <f>SUM(S32:S36)</f>
        <v>25945564</v>
      </c>
      <c r="T37" s="110">
        <f t="shared" si="6"/>
        <v>382629731</v>
      </c>
      <c r="U37" s="43">
        <f t="shared" si="7"/>
        <v>0.17685175160607103</v>
      </c>
      <c r="V37" s="108">
        <f>SUM(V32:V36)</f>
        <v>340499625</v>
      </c>
      <c r="W37" s="110">
        <f>SUM(W32:W36)</f>
        <v>45192026</v>
      </c>
      <c r="X37" s="110">
        <f t="shared" si="8"/>
        <v>385691651</v>
      </c>
      <c r="Y37" s="43">
        <f t="shared" si="9"/>
        <v>0.17826697335024244</v>
      </c>
      <c r="Z37" s="78">
        <f t="shared" si="10"/>
        <v>1428199708</v>
      </c>
      <c r="AA37" s="79">
        <f t="shared" si="11"/>
        <v>136851433</v>
      </c>
      <c r="AB37" s="79">
        <f t="shared" si="12"/>
        <v>1565051141</v>
      </c>
      <c r="AC37" s="43">
        <f t="shared" si="13"/>
        <v>0.7233678232884889</v>
      </c>
      <c r="AD37" s="78">
        <f>SUM(AD32:AD36)</f>
        <v>359046419</v>
      </c>
      <c r="AE37" s="79">
        <f>SUM(AE32:AE36)</f>
        <v>38148778</v>
      </c>
      <c r="AF37" s="79">
        <f t="shared" si="14"/>
        <v>397195197</v>
      </c>
      <c r="AG37" s="43">
        <f t="shared" si="15"/>
        <v>0.6285810585952438</v>
      </c>
      <c r="AH37" s="43">
        <f t="shared" si="16"/>
        <v>-0.028961946385268056</v>
      </c>
      <c r="AI37" s="60">
        <f>SUM(AI32:AI36)</f>
        <v>2328221695</v>
      </c>
      <c r="AJ37" s="60">
        <f>SUM(AJ32:AJ36)</f>
        <v>2147664174</v>
      </c>
      <c r="AK37" s="60">
        <f>SUM(AK32:AK36)</f>
        <v>1349981020</v>
      </c>
      <c r="AL37" s="60"/>
    </row>
    <row r="38" spans="1:38" s="53" customFormat="1" ht="12.75">
      <c r="A38" s="58"/>
      <c r="B38" s="59" t="s">
        <v>240</v>
      </c>
      <c r="C38" s="121"/>
      <c r="D38" s="78">
        <f>SUM(D9,D11:D15,D17:D22,D24:D30,D32:D36)</f>
        <v>10360135048</v>
      </c>
      <c r="E38" s="79">
        <f>SUM(E9,E11:E15,E17:E22,E24:E30,E32:E36)</f>
        <v>2630520617</v>
      </c>
      <c r="F38" s="80">
        <f t="shared" si="0"/>
        <v>12990655665</v>
      </c>
      <c r="G38" s="78">
        <f>SUM(G9,G11:G15,G17:G22,G24:G30,G32:G36)</f>
        <v>10591915937</v>
      </c>
      <c r="H38" s="79">
        <f>SUM(H9,H11:H15,H17:H22,H24:H30,H32:H36)</f>
        <v>2804586729</v>
      </c>
      <c r="I38" s="87">
        <f t="shared" si="1"/>
        <v>13396502666</v>
      </c>
      <c r="J38" s="78">
        <f>SUM(J9,J11:J15,J17:J22,J24:J30,J32:J36)</f>
        <v>2027646227</v>
      </c>
      <c r="K38" s="89">
        <f>SUM(K9,K11:K15,K17:K22,K24:K30,K32:K36)</f>
        <v>361195576</v>
      </c>
      <c r="L38" s="79">
        <f t="shared" si="2"/>
        <v>2388841803</v>
      </c>
      <c r="M38" s="43">
        <f t="shared" si="3"/>
        <v>0.18388924043580981</v>
      </c>
      <c r="N38" s="108">
        <f>SUM(N9,N11:N15,N17:N22,N24:N30,N32:N36)</f>
        <v>2215694822</v>
      </c>
      <c r="O38" s="109">
        <f>SUM(O9,O11:O15,O17:O22,O24:O30,O32:O36)</f>
        <v>385200452</v>
      </c>
      <c r="P38" s="110">
        <f t="shared" si="4"/>
        <v>2600895274</v>
      </c>
      <c r="Q38" s="43">
        <f t="shared" si="5"/>
        <v>0.20021277917537658</v>
      </c>
      <c r="R38" s="108">
        <f>SUM(R9,R11:R15,R17:R22,R24:R30,R32:R36)</f>
        <v>2158170377</v>
      </c>
      <c r="S38" s="110">
        <f>SUM(S9,S11:S15,S17:S22,S24:S30,S32:S36)</f>
        <v>403963718</v>
      </c>
      <c r="T38" s="110">
        <f t="shared" si="6"/>
        <v>2562134095</v>
      </c>
      <c r="U38" s="43">
        <f t="shared" si="7"/>
        <v>0.19125395328010752</v>
      </c>
      <c r="V38" s="108">
        <f>SUM(V9,V11:V15,V17:V22,V24:V30,V32:V36)</f>
        <v>1986848354</v>
      </c>
      <c r="W38" s="110">
        <f>SUM(W9,W11:W15,W17:W22,W24:W30,W32:W36)</f>
        <v>519983906</v>
      </c>
      <c r="X38" s="110">
        <f t="shared" si="8"/>
        <v>2506832260</v>
      </c>
      <c r="Y38" s="43">
        <f t="shared" si="9"/>
        <v>0.18712587325961422</v>
      </c>
      <c r="Z38" s="78">
        <f t="shared" si="10"/>
        <v>8388359780</v>
      </c>
      <c r="AA38" s="79">
        <f t="shared" si="11"/>
        <v>1670343652</v>
      </c>
      <c r="AB38" s="79">
        <f t="shared" si="12"/>
        <v>10058703432</v>
      </c>
      <c r="AC38" s="43">
        <f t="shared" si="13"/>
        <v>0.7508454768220026</v>
      </c>
      <c r="AD38" s="78">
        <f>SUM(AD9,AD11:AD15,AD17:AD22,AD24:AD30,AD32:AD36)</f>
        <v>1742608831</v>
      </c>
      <c r="AE38" s="79">
        <f>SUM(AE9,AE11:AE15,AE17:AE22,AE24:AE30,AE32:AE36)</f>
        <v>430447945</v>
      </c>
      <c r="AF38" s="79">
        <f t="shared" si="14"/>
        <v>2173056776</v>
      </c>
      <c r="AG38" s="43">
        <f t="shared" si="15"/>
        <v>0.7237018986615692</v>
      </c>
      <c r="AH38" s="43">
        <f t="shared" si="16"/>
        <v>0.15359722198072934</v>
      </c>
      <c r="AI38" s="60">
        <f>SUM(AI9,AI11:AI15,AI17:AI22,AI24:AI30,AI32:AI36)</f>
        <v>11382649933</v>
      </c>
      <c r="AJ38" s="60">
        <f>SUM(AJ9,AJ11:AJ15,AJ17:AJ22,AJ24:AJ30,AJ32:AJ36)</f>
        <v>11500213337</v>
      </c>
      <c r="AK38" s="60">
        <f>SUM(AK9,AK11:AK15,AK17:AK22,AK24:AK30,AK32:AK36)</f>
        <v>8322726227</v>
      </c>
      <c r="AL38" s="60"/>
    </row>
    <row r="39" spans="1:38" s="13" customFormat="1" ht="12.75">
      <c r="A39" s="61"/>
      <c r="B39" s="62"/>
      <c r="C39" s="63"/>
      <c r="D39" s="90"/>
      <c r="E39" s="90"/>
      <c r="F39" s="91"/>
      <c r="G39" s="92"/>
      <c r="H39" s="90"/>
      <c r="I39" s="93"/>
      <c r="J39" s="92"/>
      <c r="K39" s="94"/>
      <c r="L39" s="90"/>
      <c r="M39" s="67"/>
      <c r="N39" s="92"/>
      <c r="O39" s="94"/>
      <c r="P39" s="90"/>
      <c r="Q39" s="67"/>
      <c r="R39" s="92"/>
      <c r="S39" s="94"/>
      <c r="T39" s="90"/>
      <c r="U39" s="67"/>
      <c r="V39" s="92"/>
      <c r="W39" s="94"/>
      <c r="X39" s="90"/>
      <c r="Y39" s="67"/>
      <c r="Z39" s="92"/>
      <c r="AA39" s="94"/>
      <c r="AB39" s="90"/>
      <c r="AC39" s="67"/>
      <c r="AD39" s="92"/>
      <c r="AE39" s="90"/>
      <c r="AF39" s="90"/>
      <c r="AG39" s="67"/>
      <c r="AH39" s="67"/>
      <c r="AI39" s="12"/>
      <c r="AJ39" s="12"/>
      <c r="AK39" s="12"/>
      <c r="AL39" s="12"/>
    </row>
    <row r="40" spans="1:38" s="13" customFormat="1" ht="12.75">
      <c r="A40" s="12"/>
      <c r="B40" s="54" t="s">
        <v>657</v>
      </c>
      <c r="C40" s="119"/>
      <c r="D40" s="85"/>
      <c r="E40" s="85"/>
      <c r="F40" s="85"/>
      <c r="G40" s="85"/>
      <c r="H40" s="85"/>
      <c r="I40" s="85"/>
      <c r="J40" s="85"/>
      <c r="K40" s="85"/>
      <c r="L40" s="85"/>
      <c r="M40" s="12"/>
      <c r="N40" s="85"/>
      <c r="O40" s="85"/>
      <c r="P40" s="85"/>
      <c r="Q40" s="12"/>
      <c r="R40" s="85"/>
      <c r="S40" s="85"/>
      <c r="T40" s="85"/>
      <c r="U40" s="12"/>
      <c r="V40" s="85"/>
      <c r="W40" s="85"/>
      <c r="X40" s="85"/>
      <c r="Y40" s="12"/>
      <c r="Z40" s="85"/>
      <c r="AA40" s="85"/>
      <c r="AB40" s="85"/>
      <c r="AC40" s="12"/>
      <c r="AD40" s="85"/>
      <c r="AE40" s="85"/>
      <c r="AF40" s="85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115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15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15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15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15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15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15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15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15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15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15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15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15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15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15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15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15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15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15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15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15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15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15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15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15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15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15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15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15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15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15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15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15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15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15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15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15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15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15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15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15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70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6" t="s">
        <v>25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57" t="s">
        <v>44</v>
      </c>
      <c r="C9" s="117" t="s">
        <v>45</v>
      </c>
      <c r="D9" s="74">
        <v>21151308313</v>
      </c>
      <c r="E9" s="75">
        <v>2374785485</v>
      </c>
      <c r="F9" s="76">
        <f>$D9+$E9</f>
        <v>23526093798</v>
      </c>
      <c r="G9" s="74">
        <v>21085004327</v>
      </c>
      <c r="H9" s="75">
        <v>2252103854</v>
      </c>
      <c r="I9" s="77">
        <f>$G9+$H9</f>
        <v>23337108181</v>
      </c>
      <c r="J9" s="74">
        <v>5402318127</v>
      </c>
      <c r="K9" s="75">
        <v>186036582</v>
      </c>
      <c r="L9" s="75">
        <f>$J9+$K9</f>
        <v>5588354709</v>
      </c>
      <c r="M9" s="39">
        <f>IF($F9=0,0,$L9/$F9)</f>
        <v>0.2375385712980145</v>
      </c>
      <c r="N9" s="102">
        <v>4689540667</v>
      </c>
      <c r="O9" s="103">
        <v>377235287</v>
      </c>
      <c r="P9" s="104">
        <f>$N9+$O9</f>
        <v>5066775954</v>
      </c>
      <c r="Q9" s="39">
        <f>IF($F9=0,0,$P9/$F9)</f>
        <v>0.21536834790783402</v>
      </c>
      <c r="R9" s="102">
        <v>4877505974</v>
      </c>
      <c r="S9" s="104">
        <v>540331144</v>
      </c>
      <c r="T9" s="104">
        <f>$R9+$S9</f>
        <v>5417837118</v>
      </c>
      <c r="U9" s="39">
        <f>IF($I9=0,0,$T9/$I9)</f>
        <v>0.23215546142134927</v>
      </c>
      <c r="V9" s="102">
        <v>5426768246</v>
      </c>
      <c r="W9" s="104">
        <v>835076861</v>
      </c>
      <c r="X9" s="104">
        <f>$V9+$W9</f>
        <v>6261845107</v>
      </c>
      <c r="Y9" s="39">
        <f>IF($I9=0,0,$X9/$I9)</f>
        <v>0.2683213814853936</v>
      </c>
      <c r="Z9" s="74">
        <f>$J9+$N9+$R9+$V9</f>
        <v>20396133014</v>
      </c>
      <c r="AA9" s="75">
        <f>$K9+$O9+$S9+$W9</f>
        <v>1938679874</v>
      </c>
      <c r="AB9" s="75">
        <f>$Z9+$AA9</f>
        <v>22334812888</v>
      </c>
      <c r="AC9" s="39">
        <f>IF($I9=0,0,$AB9/$I9)</f>
        <v>0.9570514356266291</v>
      </c>
      <c r="AD9" s="74">
        <v>4934655594</v>
      </c>
      <c r="AE9" s="75">
        <v>699969098</v>
      </c>
      <c r="AF9" s="75">
        <f>$AD9+$AE9</f>
        <v>5634624692</v>
      </c>
      <c r="AG9" s="39">
        <f>IF($AJ9=0,0,$AK9/$AJ9)</f>
        <v>0.9159887351900714</v>
      </c>
      <c r="AH9" s="39">
        <f>IF($AF9=0,0,(($X9/$AF9)-1))</f>
        <v>0.11131538465916346</v>
      </c>
      <c r="AI9" s="12">
        <v>21826491919</v>
      </c>
      <c r="AJ9" s="12">
        <v>22503442988</v>
      </c>
      <c r="AK9" s="12">
        <v>20612900280</v>
      </c>
      <c r="AL9" s="12"/>
    </row>
    <row r="10" spans="1:38" s="13" customFormat="1" ht="12.75">
      <c r="A10" s="29" t="s">
        <v>95</v>
      </c>
      <c r="B10" s="57" t="s">
        <v>48</v>
      </c>
      <c r="C10" s="117" t="s">
        <v>49</v>
      </c>
      <c r="D10" s="74">
        <v>28561967681</v>
      </c>
      <c r="E10" s="75">
        <v>3722199000</v>
      </c>
      <c r="F10" s="77">
        <f aca="true" t="shared" si="0" ref="F10:F24">$D10+$E10</f>
        <v>32284166681</v>
      </c>
      <c r="G10" s="74">
        <v>29358253681</v>
      </c>
      <c r="H10" s="75">
        <v>3749203000</v>
      </c>
      <c r="I10" s="77">
        <f aca="true" t="shared" si="1" ref="I10:I24">$G10+$H10</f>
        <v>33107456681</v>
      </c>
      <c r="J10" s="74">
        <v>7559673411</v>
      </c>
      <c r="K10" s="75">
        <v>314777401</v>
      </c>
      <c r="L10" s="75">
        <f aca="true" t="shared" si="2" ref="L10:L24">$J10+$K10</f>
        <v>7874450812</v>
      </c>
      <c r="M10" s="39">
        <f aca="true" t="shared" si="3" ref="M10:M24">IF($F10=0,0,$L10/$F10)</f>
        <v>0.24391061072777517</v>
      </c>
      <c r="N10" s="102">
        <v>6879850692</v>
      </c>
      <c r="O10" s="103">
        <v>654510412</v>
      </c>
      <c r="P10" s="104">
        <f aca="true" t="shared" si="4" ref="P10:P24">$N10+$O10</f>
        <v>7534361104</v>
      </c>
      <c r="Q10" s="39">
        <f aca="true" t="shared" si="5" ref="Q10:Q24">IF($F10=0,0,$P10/$F10)</f>
        <v>0.2333763537540571</v>
      </c>
      <c r="R10" s="102">
        <v>6641244861</v>
      </c>
      <c r="S10" s="104">
        <v>614497271</v>
      </c>
      <c r="T10" s="104">
        <f aca="true" t="shared" si="6" ref="T10:T24">$R10+$S10</f>
        <v>7255742132</v>
      </c>
      <c r="U10" s="39">
        <f aca="true" t="shared" si="7" ref="U10:U24">IF($I10=0,0,$T10/$I10)</f>
        <v>0.21915733974709056</v>
      </c>
      <c r="V10" s="102">
        <v>7452683367</v>
      </c>
      <c r="W10" s="104">
        <v>1671788115</v>
      </c>
      <c r="X10" s="104">
        <f aca="true" t="shared" si="8" ref="X10:X24">$V10+$W10</f>
        <v>9124471482</v>
      </c>
      <c r="Y10" s="39">
        <f aca="true" t="shared" si="9" ref="Y10:Y24">IF($I10=0,0,$X10/$I10)</f>
        <v>0.27560170416945473</v>
      </c>
      <c r="Z10" s="74">
        <f aca="true" t="shared" si="10" ref="Z10:Z24">$J10+$N10+$R10+$V10</f>
        <v>28533452331</v>
      </c>
      <c r="AA10" s="75">
        <f aca="true" t="shared" si="11" ref="AA10:AA24">$K10+$O10+$S10+$W10</f>
        <v>3255573199</v>
      </c>
      <c r="AB10" s="75">
        <f aca="true" t="shared" si="12" ref="AB10:AB24">$Z10+$AA10</f>
        <v>31789025530</v>
      </c>
      <c r="AC10" s="39">
        <f aca="true" t="shared" si="13" ref="AC10:AC24">IF($I10=0,0,$AB10/$I10)</f>
        <v>0.9601772143446877</v>
      </c>
      <c r="AD10" s="74">
        <v>7187943984</v>
      </c>
      <c r="AE10" s="75">
        <v>1928595194</v>
      </c>
      <c r="AF10" s="75">
        <f aca="true" t="shared" si="14" ref="AF10:AF24">$AD10+$AE10</f>
        <v>9116539178</v>
      </c>
      <c r="AG10" s="39">
        <f aca="true" t="shared" si="15" ref="AG10:AG24">IF($AJ10=0,0,$AK10/$AJ10)</f>
        <v>0.9971506693317854</v>
      </c>
      <c r="AH10" s="39">
        <f aca="true" t="shared" si="16" ref="AH10:AH24">IF($AF10=0,0,(($X10/$AF10)-1))</f>
        <v>0.0008701003577258337</v>
      </c>
      <c r="AI10" s="12">
        <v>28354002720</v>
      </c>
      <c r="AJ10" s="12">
        <v>29883940797</v>
      </c>
      <c r="AK10" s="12">
        <v>29798791568</v>
      </c>
      <c r="AL10" s="12"/>
    </row>
    <row r="11" spans="1:38" s="13" customFormat="1" ht="12.75">
      <c r="A11" s="29" t="s">
        <v>95</v>
      </c>
      <c r="B11" s="57" t="s">
        <v>54</v>
      </c>
      <c r="C11" s="117" t="s">
        <v>55</v>
      </c>
      <c r="D11" s="74">
        <v>18218843639</v>
      </c>
      <c r="E11" s="75">
        <v>3185417550</v>
      </c>
      <c r="F11" s="76">
        <f t="shared" si="0"/>
        <v>21404261189</v>
      </c>
      <c r="G11" s="74">
        <v>18403368961</v>
      </c>
      <c r="H11" s="75">
        <v>3403637183</v>
      </c>
      <c r="I11" s="77">
        <f t="shared" si="1"/>
        <v>21807006144</v>
      </c>
      <c r="J11" s="74">
        <v>3927308367</v>
      </c>
      <c r="K11" s="75">
        <v>365946388</v>
      </c>
      <c r="L11" s="75">
        <f t="shared" si="2"/>
        <v>4293254755</v>
      </c>
      <c r="M11" s="39">
        <f t="shared" si="3"/>
        <v>0.20057944149954468</v>
      </c>
      <c r="N11" s="102">
        <v>4338167167</v>
      </c>
      <c r="O11" s="103">
        <v>551535703</v>
      </c>
      <c r="P11" s="104">
        <f t="shared" si="4"/>
        <v>4889702870</v>
      </c>
      <c r="Q11" s="39">
        <f t="shared" si="5"/>
        <v>0.22844530006543268</v>
      </c>
      <c r="R11" s="102">
        <v>4007472531</v>
      </c>
      <c r="S11" s="104">
        <v>543054556</v>
      </c>
      <c r="T11" s="104">
        <f t="shared" si="6"/>
        <v>4550527087</v>
      </c>
      <c r="U11" s="39">
        <f t="shared" si="7"/>
        <v>0.2086727108228947</v>
      </c>
      <c r="V11" s="102">
        <v>5435166293</v>
      </c>
      <c r="W11" s="104">
        <v>1506971392</v>
      </c>
      <c r="X11" s="104">
        <f t="shared" si="8"/>
        <v>6942137685</v>
      </c>
      <c r="Y11" s="39">
        <f t="shared" si="9"/>
        <v>0.3183443724075836</v>
      </c>
      <c r="Z11" s="74">
        <f t="shared" si="10"/>
        <v>17708114358</v>
      </c>
      <c r="AA11" s="75">
        <f t="shared" si="11"/>
        <v>2967508039</v>
      </c>
      <c r="AB11" s="75">
        <f t="shared" si="12"/>
        <v>20675622397</v>
      </c>
      <c r="AC11" s="39">
        <f t="shared" si="13"/>
        <v>0.948118336853347</v>
      </c>
      <c r="AD11" s="74">
        <v>5295320870</v>
      </c>
      <c r="AE11" s="75">
        <v>1076570814</v>
      </c>
      <c r="AF11" s="75">
        <f t="shared" si="14"/>
        <v>6371891684</v>
      </c>
      <c r="AG11" s="39">
        <f t="shared" si="15"/>
        <v>0.9857084135504025</v>
      </c>
      <c r="AH11" s="39">
        <f t="shared" si="16"/>
        <v>0.08949398848569623</v>
      </c>
      <c r="AI11" s="12">
        <v>18026695218</v>
      </c>
      <c r="AJ11" s="12">
        <v>17563155699</v>
      </c>
      <c r="AK11" s="12">
        <v>17312150341</v>
      </c>
      <c r="AL11" s="12"/>
    </row>
    <row r="12" spans="1:38" s="53" customFormat="1" ht="12.75">
      <c r="A12" s="58"/>
      <c r="B12" s="59" t="s">
        <v>96</v>
      </c>
      <c r="C12" s="121"/>
      <c r="D12" s="78">
        <f>SUM(D9:D11)</f>
        <v>67932119633</v>
      </c>
      <c r="E12" s="79">
        <f>SUM(E9:E11)</f>
        <v>9282402035</v>
      </c>
      <c r="F12" s="87">
        <f t="shared" si="0"/>
        <v>77214521668</v>
      </c>
      <c r="G12" s="78">
        <f>SUM(G9:G11)</f>
        <v>68846626969</v>
      </c>
      <c r="H12" s="79">
        <f>SUM(H9:H11)</f>
        <v>9404944037</v>
      </c>
      <c r="I12" s="80">
        <f t="shared" si="1"/>
        <v>78251571006</v>
      </c>
      <c r="J12" s="78">
        <f>SUM(J9:J11)</f>
        <v>16889299905</v>
      </c>
      <c r="K12" s="79">
        <f>SUM(K9:K11)</f>
        <v>866760371</v>
      </c>
      <c r="L12" s="79">
        <f t="shared" si="2"/>
        <v>17756060276</v>
      </c>
      <c r="M12" s="43">
        <f t="shared" si="3"/>
        <v>0.22995752473020423</v>
      </c>
      <c r="N12" s="108">
        <f>SUM(N9:N11)</f>
        <v>15907558526</v>
      </c>
      <c r="O12" s="109">
        <f>SUM(O9:O11)</f>
        <v>1583281402</v>
      </c>
      <c r="P12" s="110">
        <f t="shared" si="4"/>
        <v>17490839928</v>
      </c>
      <c r="Q12" s="43">
        <f t="shared" si="5"/>
        <v>0.226522674105339</v>
      </c>
      <c r="R12" s="108">
        <f>SUM(R9:R11)</f>
        <v>15526223366</v>
      </c>
      <c r="S12" s="110">
        <f>SUM(S9:S11)</f>
        <v>1697882971</v>
      </c>
      <c r="T12" s="110">
        <f t="shared" si="6"/>
        <v>17224106337</v>
      </c>
      <c r="U12" s="43">
        <f t="shared" si="7"/>
        <v>0.22011195578015078</v>
      </c>
      <c r="V12" s="108">
        <f>SUM(V9:V11)</f>
        <v>18314617906</v>
      </c>
      <c r="W12" s="110">
        <f>SUM(W9:W11)</f>
        <v>4013836368</v>
      </c>
      <c r="X12" s="110">
        <f t="shared" si="8"/>
        <v>22328454274</v>
      </c>
      <c r="Y12" s="43">
        <f t="shared" si="9"/>
        <v>0.2853419297139472</v>
      </c>
      <c r="Z12" s="78">
        <f t="shared" si="10"/>
        <v>66637699703</v>
      </c>
      <c r="AA12" s="79">
        <f t="shared" si="11"/>
        <v>8161761112</v>
      </c>
      <c r="AB12" s="79">
        <f t="shared" si="12"/>
        <v>74799460815</v>
      </c>
      <c r="AC12" s="43">
        <f t="shared" si="13"/>
        <v>0.955884461530679</v>
      </c>
      <c r="AD12" s="78">
        <f>SUM(AD9:AD11)</f>
        <v>17417920448</v>
      </c>
      <c r="AE12" s="79">
        <f>SUM(AE9:AE11)</f>
        <v>3705135106</v>
      </c>
      <c r="AF12" s="79">
        <f t="shared" si="14"/>
        <v>21123055554</v>
      </c>
      <c r="AG12" s="43">
        <f t="shared" si="15"/>
        <v>0.9681675465060663</v>
      </c>
      <c r="AH12" s="43">
        <f t="shared" si="16"/>
        <v>0.057065547023652075</v>
      </c>
      <c r="AI12" s="60">
        <f>SUM(AI9:AI11)</f>
        <v>68207189857</v>
      </c>
      <c r="AJ12" s="60">
        <f>SUM(AJ9:AJ11)</f>
        <v>69950539484</v>
      </c>
      <c r="AK12" s="60">
        <f>SUM(AK9:AK11)</f>
        <v>67723842189</v>
      </c>
      <c r="AL12" s="60"/>
    </row>
    <row r="13" spans="1:38" s="13" customFormat="1" ht="12.75">
      <c r="A13" s="29" t="s">
        <v>97</v>
      </c>
      <c r="B13" s="57" t="s">
        <v>63</v>
      </c>
      <c r="C13" s="117" t="s">
        <v>64</v>
      </c>
      <c r="D13" s="74">
        <v>3362656834</v>
      </c>
      <c r="E13" s="75">
        <v>303245535</v>
      </c>
      <c r="F13" s="76">
        <f t="shared" si="0"/>
        <v>3665902369</v>
      </c>
      <c r="G13" s="74">
        <v>3822930200</v>
      </c>
      <c r="H13" s="75">
        <v>364369880</v>
      </c>
      <c r="I13" s="77">
        <f t="shared" si="1"/>
        <v>4187300080</v>
      </c>
      <c r="J13" s="74">
        <v>781100335</v>
      </c>
      <c r="K13" s="75">
        <v>16664991</v>
      </c>
      <c r="L13" s="75">
        <f t="shared" si="2"/>
        <v>797765326</v>
      </c>
      <c r="M13" s="39">
        <f t="shared" si="3"/>
        <v>0.21761772292305148</v>
      </c>
      <c r="N13" s="102">
        <v>678349176</v>
      </c>
      <c r="O13" s="103">
        <v>50066529</v>
      </c>
      <c r="P13" s="104">
        <f t="shared" si="4"/>
        <v>728415705</v>
      </c>
      <c r="Q13" s="39">
        <f t="shared" si="5"/>
        <v>0.1987002466731541</v>
      </c>
      <c r="R13" s="102">
        <v>654837768</v>
      </c>
      <c r="S13" s="104">
        <v>39437423</v>
      </c>
      <c r="T13" s="104">
        <f t="shared" si="6"/>
        <v>694275191</v>
      </c>
      <c r="U13" s="39">
        <f t="shared" si="7"/>
        <v>0.16580497641334557</v>
      </c>
      <c r="V13" s="102">
        <v>589808705</v>
      </c>
      <c r="W13" s="104">
        <v>52415285</v>
      </c>
      <c r="X13" s="104">
        <f t="shared" si="8"/>
        <v>642223990</v>
      </c>
      <c r="Y13" s="39">
        <f t="shared" si="9"/>
        <v>0.15337424539203315</v>
      </c>
      <c r="Z13" s="74">
        <f t="shared" si="10"/>
        <v>2704095984</v>
      </c>
      <c r="AA13" s="75">
        <f t="shared" si="11"/>
        <v>158584228</v>
      </c>
      <c r="AB13" s="75">
        <f t="shared" si="12"/>
        <v>2862680212</v>
      </c>
      <c r="AC13" s="39">
        <f t="shared" si="13"/>
        <v>0.6836577645039473</v>
      </c>
      <c r="AD13" s="74">
        <v>613657765</v>
      </c>
      <c r="AE13" s="75">
        <v>30669638</v>
      </c>
      <c r="AF13" s="75">
        <f t="shared" si="14"/>
        <v>644327403</v>
      </c>
      <c r="AG13" s="39">
        <f t="shared" si="15"/>
        <v>0.7325850421275127</v>
      </c>
      <c r="AH13" s="39">
        <f t="shared" si="16"/>
        <v>-0.0032645096114281014</v>
      </c>
      <c r="AI13" s="12">
        <v>3520033350</v>
      </c>
      <c r="AJ13" s="12">
        <v>3520033350</v>
      </c>
      <c r="AK13" s="12">
        <v>2578723780</v>
      </c>
      <c r="AL13" s="12"/>
    </row>
    <row r="14" spans="1:38" s="13" customFormat="1" ht="12.75">
      <c r="A14" s="29" t="s">
        <v>97</v>
      </c>
      <c r="B14" s="57" t="s">
        <v>241</v>
      </c>
      <c r="C14" s="117" t="s">
        <v>242</v>
      </c>
      <c r="D14" s="74">
        <v>549765673</v>
      </c>
      <c r="E14" s="75">
        <v>41524000</v>
      </c>
      <c r="F14" s="76">
        <f t="shared" si="0"/>
        <v>591289673</v>
      </c>
      <c r="G14" s="74">
        <v>565272957</v>
      </c>
      <c r="H14" s="75">
        <v>41781000</v>
      </c>
      <c r="I14" s="77">
        <f t="shared" si="1"/>
        <v>607053957</v>
      </c>
      <c r="J14" s="74">
        <v>89575803</v>
      </c>
      <c r="K14" s="75">
        <v>1097140</v>
      </c>
      <c r="L14" s="75">
        <f t="shared" si="2"/>
        <v>90672943</v>
      </c>
      <c r="M14" s="39">
        <f t="shared" si="3"/>
        <v>0.1533477534622865</v>
      </c>
      <c r="N14" s="102">
        <v>113996025</v>
      </c>
      <c r="O14" s="103">
        <v>6595094</v>
      </c>
      <c r="P14" s="104">
        <f t="shared" si="4"/>
        <v>120591119</v>
      </c>
      <c r="Q14" s="39">
        <f t="shared" si="5"/>
        <v>0.20394592448767493</v>
      </c>
      <c r="R14" s="102">
        <v>97850907</v>
      </c>
      <c r="S14" s="104">
        <v>10502729</v>
      </c>
      <c r="T14" s="104">
        <f t="shared" si="6"/>
        <v>108353636</v>
      </c>
      <c r="U14" s="39">
        <f t="shared" si="7"/>
        <v>0.17849094755180056</v>
      </c>
      <c r="V14" s="102">
        <v>108204856</v>
      </c>
      <c r="W14" s="104">
        <v>11638081</v>
      </c>
      <c r="X14" s="104">
        <f t="shared" si="8"/>
        <v>119842937</v>
      </c>
      <c r="Y14" s="39">
        <f t="shared" si="9"/>
        <v>0.19741727340391918</v>
      </c>
      <c r="Z14" s="74">
        <f t="shared" si="10"/>
        <v>409627591</v>
      </c>
      <c r="AA14" s="75">
        <f t="shared" si="11"/>
        <v>29833044</v>
      </c>
      <c r="AB14" s="75">
        <f t="shared" si="12"/>
        <v>439460635</v>
      </c>
      <c r="AC14" s="39">
        <f t="shared" si="13"/>
        <v>0.7239235160771714</v>
      </c>
      <c r="AD14" s="74">
        <v>94223632</v>
      </c>
      <c r="AE14" s="75">
        <v>157825597</v>
      </c>
      <c r="AF14" s="75">
        <f t="shared" si="14"/>
        <v>252049229</v>
      </c>
      <c r="AG14" s="39">
        <f t="shared" si="15"/>
        <v>0.8292361016229962</v>
      </c>
      <c r="AH14" s="39">
        <f t="shared" si="16"/>
        <v>-0.524525675101351</v>
      </c>
      <c r="AI14" s="12">
        <v>518660428</v>
      </c>
      <c r="AJ14" s="12">
        <v>676804331</v>
      </c>
      <c r="AK14" s="12">
        <v>561230585</v>
      </c>
      <c r="AL14" s="12"/>
    </row>
    <row r="15" spans="1:38" s="13" customFormat="1" ht="12.75">
      <c r="A15" s="29" t="s">
        <v>97</v>
      </c>
      <c r="B15" s="57" t="s">
        <v>243</v>
      </c>
      <c r="C15" s="117" t="s">
        <v>244</v>
      </c>
      <c r="D15" s="74">
        <v>390316444</v>
      </c>
      <c r="E15" s="75">
        <v>0</v>
      </c>
      <c r="F15" s="76">
        <f t="shared" si="0"/>
        <v>390316444</v>
      </c>
      <c r="G15" s="74">
        <v>390316444</v>
      </c>
      <c r="H15" s="75">
        <v>38880000</v>
      </c>
      <c r="I15" s="77">
        <f t="shared" si="1"/>
        <v>429196444</v>
      </c>
      <c r="J15" s="74">
        <v>117346696</v>
      </c>
      <c r="K15" s="75">
        <v>6659726</v>
      </c>
      <c r="L15" s="75">
        <f t="shared" si="2"/>
        <v>124006422</v>
      </c>
      <c r="M15" s="39">
        <f t="shared" si="3"/>
        <v>0.3177073984615416</v>
      </c>
      <c r="N15" s="102">
        <v>90727899</v>
      </c>
      <c r="O15" s="103">
        <v>14402259</v>
      </c>
      <c r="P15" s="104">
        <f t="shared" si="4"/>
        <v>105130158</v>
      </c>
      <c r="Q15" s="39">
        <f t="shared" si="5"/>
        <v>0.2693459617601968</v>
      </c>
      <c r="R15" s="102">
        <v>88106390</v>
      </c>
      <c r="S15" s="104">
        <v>6601994</v>
      </c>
      <c r="T15" s="104">
        <f t="shared" si="6"/>
        <v>94708384</v>
      </c>
      <c r="U15" s="39">
        <f t="shared" si="7"/>
        <v>0.22066441911154325</v>
      </c>
      <c r="V15" s="102">
        <v>103198811</v>
      </c>
      <c r="W15" s="104">
        <v>5088588</v>
      </c>
      <c r="X15" s="104">
        <f t="shared" si="8"/>
        <v>108287399</v>
      </c>
      <c r="Y15" s="39">
        <f t="shared" si="9"/>
        <v>0.2523026472232375</v>
      </c>
      <c r="Z15" s="74">
        <f t="shared" si="10"/>
        <v>399379796</v>
      </c>
      <c r="AA15" s="75">
        <f t="shared" si="11"/>
        <v>32752567</v>
      </c>
      <c r="AB15" s="75">
        <f t="shared" si="12"/>
        <v>432132363</v>
      </c>
      <c r="AC15" s="39">
        <f t="shared" si="13"/>
        <v>1.0068405016887791</v>
      </c>
      <c r="AD15" s="74">
        <v>85557311</v>
      </c>
      <c r="AE15" s="75">
        <v>18451016</v>
      </c>
      <c r="AF15" s="75">
        <f t="shared" si="14"/>
        <v>104008327</v>
      </c>
      <c r="AG15" s="39">
        <f t="shared" si="15"/>
        <v>0.9085301997763456</v>
      </c>
      <c r="AH15" s="39">
        <f t="shared" si="16"/>
        <v>0.04114162897745688</v>
      </c>
      <c r="AI15" s="12">
        <v>424070326</v>
      </c>
      <c r="AJ15" s="12">
        <v>424070326</v>
      </c>
      <c r="AK15" s="12">
        <v>385280698</v>
      </c>
      <c r="AL15" s="12"/>
    </row>
    <row r="16" spans="1:38" s="13" customFormat="1" ht="12.75">
      <c r="A16" s="29" t="s">
        <v>116</v>
      </c>
      <c r="B16" s="57" t="s">
        <v>245</v>
      </c>
      <c r="C16" s="117" t="s">
        <v>246</v>
      </c>
      <c r="D16" s="74">
        <v>354050736</v>
      </c>
      <c r="E16" s="75">
        <v>65200450</v>
      </c>
      <c r="F16" s="76">
        <f t="shared" si="0"/>
        <v>419251186</v>
      </c>
      <c r="G16" s="74">
        <v>354050736</v>
      </c>
      <c r="H16" s="75">
        <v>65200450</v>
      </c>
      <c r="I16" s="77">
        <f t="shared" si="1"/>
        <v>419251186</v>
      </c>
      <c r="J16" s="74">
        <v>87384652</v>
      </c>
      <c r="K16" s="75">
        <v>3972179</v>
      </c>
      <c r="L16" s="75">
        <f t="shared" si="2"/>
        <v>91356831</v>
      </c>
      <c r="M16" s="39">
        <f t="shared" si="3"/>
        <v>0.21790476461526337</v>
      </c>
      <c r="N16" s="102">
        <v>81560001</v>
      </c>
      <c r="O16" s="103">
        <v>5108333</v>
      </c>
      <c r="P16" s="104">
        <f t="shared" si="4"/>
        <v>86668334</v>
      </c>
      <c r="Q16" s="39">
        <f t="shared" si="5"/>
        <v>0.20672173840910732</v>
      </c>
      <c r="R16" s="102">
        <v>95123299</v>
      </c>
      <c r="S16" s="104">
        <v>3173087</v>
      </c>
      <c r="T16" s="104">
        <f t="shared" si="6"/>
        <v>98296386</v>
      </c>
      <c r="U16" s="39">
        <f t="shared" si="7"/>
        <v>0.23445702548352482</v>
      </c>
      <c r="V16" s="102">
        <v>84010754</v>
      </c>
      <c r="W16" s="104">
        <v>3625980</v>
      </c>
      <c r="X16" s="104">
        <f t="shared" si="8"/>
        <v>87636734</v>
      </c>
      <c r="Y16" s="39">
        <f t="shared" si="9"/>
        <v>0.2090315708731233</v>
      </c>
      <c r="Z16" s="74">
        <f t="shared" si="10"/>
        <v>348078706</v>
      </c>
      <c r="AA16" s="75">
        <f t="shared" si="11"/>
        <v>15879579</v>
      </c>
      <c r="AB16" s="75">
        <f t="shared" si="12"/>
        <v>363958285</v>
      </c>
      <c r="AC16" s="39">
        <f t="shared" si="13"/>
        <v>0.8681150993810188</v>
      </c>
      <c r="AD16" s="74">
        <v>62731481</v>
      </c>
      <c r="AE16" s="75">
        <v>8074951</v>
      </c>
      <c r="AF16" s="75">
        <f t="shared" si="14"/>
        <v>70806432</v>
      </c>
      <c r="AG16" s="39">
        <f t="shared" si="15"/>
        <v>1.064610557065167</v>
      </c>
      <c r="AH16" s="39">
        <f t="shared" si="16"/>
        <v>0.23769453599921553</v>
      </c>
      <c r="AI16" s="12">
        <v>325263238</v>
      </c>
      <c r="AJ16" s="12">
        <v>325263238</v>
      </c>
      <c r="AK16" s="12">
        <v>346278677</v>
      </c>
      <c r="AL16" s="12"/>
    </row>
    <row r="17" spans="1:38" s="53" customFormat="1" ht="12.75">
      <c r="A17" s="58"/>
      <c r="B17" s="59" t="s">
        <v>247</v>
      </c>
      <c r="C17" s="121"/>
      <c r="D17" s="78">
        <f>SUM(D13:D16)</f>
        <v>4656789687</v>
      </c>
      <c r="E17" s="79">
        <f>SUM(E13:E16)</f>
        <v>409969985</v>
      </c>
      <c r="F17" s="87">
        <f t="shared" si="0"/>
        <v>5066759672</v>
      </c>
      <c r="G17" s="78">
        <f>SUM(G13:G16)</f>
        <v>5132570337</v>
      </c>
      <c r="H17" s="79">
        <f>SUM(H13:H16)</f>
        <v>510231330</v>
      </c>
      <c r="I17" s="80">
        <f t="shared" si="1"/>
        <v>5642801667</v>
      </c>
      <c r="J17" s="78">
        <f>SUM(J13:J16)</f>
        <v>1075407486</v>
      </c>
      <c r="K17" s="79">
        <f>SUM(K13:K16)</f>
        <v>28394036</v>
      </c>
      <c r="L17" s="79">
        <f t="shared" si="2"/>
        <v>1103801522</v>
      </c>
      <c r="M17" s="43">
        <f t="shared" si="3"/>
        <v>0.21785156460051655</v>
      </c>
      <c r="N17" s="108">
        <f>SUM(N13:N16)</f>
        <v>964633101</v>
      </c>
      <c r="O17" s="109">
        <f>SUM(O13:O16)</f>
        <v>76172215</v>
      </c>
      <c r="P17" s="110">
        <f t="shared" si="4"/>
        <v>1040805316</v>
      </c>
      <c r="Q17" s="43">
        <f t="shared" si="5"/>
        <v>0.2054183311183503</v>
      </c>
      <c r="R17" s="108">
        <f>SUM(R13:R16)</f>
        <v>935918364</v>
      </c>
      <c r="S17" s="110">
        <f>SUM(S13:S16)</f>
        <v>59715233</v>
      </c>
      <c r="T17" s="110">
        <f t="shared" si="6"/>
        <v>995633597</v>
      </c>
      <c r="U17" s="43">
        <f t="shared" si="7"/>
        <v>0.17644313157817035</v>
      </c>
      <c r="V17" s="108">
        <f>SUM(V13:V16)</f>
        <v>885223126</v>
      </c>
      <c r="W17" s="110">
        <f>SUM(W13:W16)</f>
        <v>72767934</v>
      </c>
      <c r="X17" s="110">
        <f t="shared" si="8"/>
        <v>957991060</v>
      </c>
      <c r="Y17" s="43">
        <f t="shared" si="9"/>
        <v>0.16977223665373245</v>
      </c>
      <c r="Z17" s="78">
        <f t="shared" si="10"/>
        <v>3861182077</v>
      </c>
      <c r="AA17" s="79">
        <f t="shared" si="11"/>
        <v>237049418</v>
      </c>
      <c r="AB17" s="79">
        <f t="shared" si="12"/>
        <v>4098231495</v>
      </c>
      <c r="AC17" s="43">
        <f t="shared" si="13"/>
        <v>0.7262760126706399</v>
      </c>
      <c r="AD17" s="78">
        <f>SUM(AD13:AD16)</f>
        <v>856170189</v>
      </c>
      <c r="AE17" s="79">
        <f>SUM(AE13:AE16)</f>
        <v>215021202</v>
      </c>
      <c r="AF17" s="79">
        <f t="shared" si="14"/>
        <v>1071191391</v>
      </c>
      <c r="AG17" s="43">
        <f t="shared" si="15"/>
        <v>0.7827294180147214</v>
      </c>
      <c r="AH17" s="43">
        <f t="shared" si="16"/>
        <v>-0.10567703582300358</v>
      </c>
      <c r="AI17" s="60">
        <f>SUM(AI13:AI16)</f>
        <v>4788027342</v>
      </c>
      <c r="AJ17" s="60">
        <f>SUM(AJ13:AJ16)</f>
        <v>4946171245</v>
      </c>
      <c r="AK17" s="60">
        <f>SUM(AK13:AK16)</f>
        <v>3871513740</v>
      </c>
      <c r="AL17" s="60"/>
    </row>
    <row r="18" spans="1:38" s="13" customFormat="1" ht="12.75">
      <c r="A18" s="29" t="s">
        <v>97</v>
      </c>
      <c r="B18" s="57" t="s">
        <v>75</v>
      </c>
      <c r="C18" s="117" t="s">
        <v>76</v>
      </c>
      <c r="D18" s="74">
        <v>1374612047</v>
      </c>
      <c r="E18" s="75">
        <v>226212769</v>
      </c>
      <c r="F18" s="76">
        <f t="shared" si="0"/>
        <v>1600824816</v>
      </c>
      <c r="G18" s="74">
        <v>1663896050</v>
      </c>
      <c r="H18" s="75">
        <v>176951393</v>
      </c>
      <c r="I18" s="77">
        <f t="shared" si="1"/>
        <v>1840847443</v>
      </c>
      <c r="J18" s="74">
        <v>321870128</v>
      </c>
      <c r="K18" s="75">
        <v>25772686</v>
      </c>
      <c r="L18" s="75">
        <f t="shared" si="2"/>
        <v>347642814</v>
      </c>
      <c r="M18" s="39">
        <f t="shared" si="3"/>
        <v>0.21716480811976618</v>
      </c>
      <c r="N18" s="102">
        <v>362908982</v>
      </c>
      <c r="O18" s="103">
        <v>32584950</v>
      </c>
      <c r="P18" s="104">
        <f t="shared" si="4"/>
        <v>395493932</v>
      </c>
      <c r="Q18" s="39">
        <f t="shared" si="5"/>
        <v>0.2470563474823094</v>
      </c>
      <c r="R18" s="102">
        <v>492715591</v>
      </c>
      <c r="S18" s="104">
        <v>33174755</v>
      </c>
      <c r="T18" s="104">
        <f t="shared" si="6"/>
        <v>525890346</v>
      </c>
      <c r="U18" s="39">
        <f t="shared" si="7"/>
        <v>0.28567839665353517</v>
      </c>
      <c r="V18" s="102">
        <v>482175065</v>
      </c>
      <c r="W18" s="104">
        <v>48222703</v>
      </c>
      <c r="X18" s="104">
        <f t="shared" si="8"/>
        <v>530397768</v>
      </c>
      <c r="Y18" s="39">
        <f t="shared" si="9"/>
        <v>0.2881269547983939</v>
      </c>
      <c r="Z18" s="74">
        <f t="shared" si="10"/>
        <v>1659669766</v>
      </c>
      <c r="AA18" s="75">
        <f t="shared" si="11"/>
        <v>139755094</v>
      </c>
      <c r="AB18" s="75">
        <f t="shared" si="12"/>
        <v>1799424860</v>
      </c>
      <c r="AC18" s="39">
        <f t="shared" si="13"/>
        <v>0.977498090264072</v>
      </c>
      <c r="AD18" s="74">
        <v>460425212</v>
      </c>
      <c r="AE18" s="75">
        <v>52580470</v>
      </c>
      <c r="AF18" s="75">
        <f t="shared" si="14"/>
        <v>513005682</v>
      </c>
      <c r="AG18" s="39">
        <f t="shared" si="15"/>
        <v>0.9350820263865867</v>
      </c>
      <c r="AH18" s="39">
        <f t="shared" si="16"/>
        <v>0.033902326251427306</v>
      </c>
      <c r="AI18" s="12">
        <v>1472162368</v>
      </c>
      <c r="AJ18" s="12">
        <v>1507930925</v>
      </c>
      <c r="AK18" s="12">
        <v>1410039105</v>
      </c>
      <c r="AL18" s="12"/>
    </row>
    <row r="19" spans="1:38" s="13" customFormat="1" ht="12.75">
      <c r="A19" s="29" t="s">
        <v>97</v>
      </c>
      <c r="B19" s="57" t="s">
        <v>248</v>
      </c>
      <c r="C19" s="117" t="s">
        <v>249</v>
      </c>
      <c r="D19" s="74">
        <v>704449575</v>
      </c>
      <c r="E19" s="75">
        <v>112295824</v>
      </c>
      <c r="F19" s="76">
        <f t="shared" si="0"/>
        <v>816745399</v>
      </c>
      <c r="G19" s="74">
        <v>796882107</v>
      </c>
      <c r="H19" s="75">
        <v>100963143</v>
      </c>
      <c r="I19" s="77">
        <f t="shared" si="1"/>
        <v>897845250</v>
      </c>
      <c r="J19" s="74">
        <v>139860120</v>
      </c>
      <c r="K19" s="75">
        <v>7245186</v>
      </c>
      <c r="L19" s="75">
        <f t="shared" si="2"/>
        <v>147105306</v>
      </c>
      <c r="M19" s="39">
        <f t="shared" si="3"/>
        <v>0.18011158211617914</v>
      </c>
      <c r="N19" s="102">
        <v>145550882</v>
      </c>
      <c r="O19" s="103">
        <v>14259283</v>
      </c>
      <c r="P19" s="104">
        <f t="shared" si="4"/>
        <v>159810165</v>
      </c>
      <c r="Q19" s="39">
        <f t="shared" si="5"/>
        <v>0.19566705266496395</v>
      </c>
      <c r="R19" s="102">
        <v>170425955</v>
      </c>
      <c r="S19" s="104">
        <v>5606468</v>
      </c>
      <c r="T19" s="104">
        <f t="shared" si="6"/>
        <v>176032423</v>
      </c>
      <c r="U19" s="39">
        <f t="shared" si="7"/>
        <v>0.19606098378311854</v>
      </c>
      <c r="V19" s="102">
        <v>150552806</v>
      </c>
      <c r="W19" s="104">
        <v>18141950</v>
      </c>
      <c r="X19" s="104">
        <f t="shared" si="8"/>
        <v>168694756</v>
      </c>
      <c r="Y19" s="39">
        <f t="shared" si="9"/>
        <v>0.18788845405151947</v>
      </c>
      <c r="Z19" s="74">
        <f t="shared" si="10"/>
        <v>606389763</v>
      </c>
      <c r="AA19" s="75">
        <f t="shared" si="11"/>
        <v>45252887</v>
      </c>
      <c r="AB19" s="75">
        <f t="shared" si="12"/>
        <v>651642650</v>
      </c>
      <c r="AC19" s="39">
        <f t="shared" si="13"/>
        <v>0.7257850392369954</v>
      </c>
      <c r="AD19" s="74">
        <v>153026305</v>
      </c>
      <c r="AE19" s="75">
        <v>23331716</v>
      </c>
      <c r="AF19" s="75">
        <f t="shared" si="14"/>
        <v>176358021</v>
      </c>
      <c r="AG19" s="39">
        <f t="shared" si="15"/>
        <v>0.8472961935950137</v>
      </c>
      <c r="AH19" s="39">
        <f t="shared" si="16"/>
        <v>-0.04345288610377407</v>
      </c>
      <c r="AI19" s="12">
        <v>704868402</v>
      </c>
      <c r="AJ19" s="12">
        <v>704868402</v>
      </c>
      <c r="AK19" s="12">
        <v>597232314</v>
      </c>
      <c r="AL19" s="12"/>
    </row>
    <row r="20" spans="1:38" s="13" customFormat="1" ht="12.75">
      <c r="A20" s="29" t="s">
        <v>97</v>
      </c>
      <c r="B20" s="57" t="s">
        <v>250</v>
      </c>
      <c r="C20" s="117" t="s">
        <v>251</v>
      </c>
      <c r="D20" s="74">
        <v>355442184</v>
      </c>
      <c r="E20" s="75">
        <v>93577792</v>
      </c>
      <c r="F20" s="76">
        <f t="shared" si="0"/>
        <v>449019976</v>
      </c>
      <c r="G20" s="74">
        <v>405818000</v>
      </c>
      <c r="H20" s="75">
        <v>63597000</v>
      </c>
      <c r="I20" s="77">
        <f t="shared" si="1"/>
        <v>469415000</v>
      </c>
      <c r="J20" s="74">
        <v>73226532</v>
      </c>
      <c r="K20" s="75">
        <v>4210898</v>
      </c>
      <c r="L20" s="75">
        <f t="shared" si="2"/>
        <v>77437430</v>
      </c>
      <c r="M20" s="39">
        <f t="shared" si="3"/>
        <v>0.17245876383905023</v>
      </c>
      <c r="N20" s="102">
        <v>76689906</v>
      </c>
      <c r="O20" s="103">
        <v>14521094</v>
      </c>
      <c r="P20" s="104">
        <f t="shared" si="4"/>
        <v>91211000</v>
      </c>
      <c r="Q20" s="39">
        <f t="shared" si="5"/>
        <v>0.20313350157054036</v>
      </c>
      <c r="R20" s="102">
        <v>127755853</v>
      </c>
      <c r="S20" s="104">
        <v>10064983</v>
      </c>
      <c r="T20" s="104">
        <f t="shared" si="6"/>
        <v>137820836</v>
      </c>
      <c r="U20" s="39">
        <f t="shared" si="7"/>
        <v>0.2936012611441901</v>
      </c>
      <c r="V20" s="102">
        <v>108171202</v>
      </c>
      <c r="W20" s="104">
        <v>12352750</v>
      </c>
      <c r="X20" s="104">
        <f t="shared" si="8"/>
        <v>120523952</v>
      </c>
      <c r="Y20" s="39">
        <f t="shared" si="9"/>
        <v>0.2567535166111011</v>
      </c>
      <c r="Z20" s="74">
        <f t="shared" si="10"/>
        <v>385843493</v>
      </c>
      <c r="AA20" s="75">
        <f t="shared" si="11"/>
        <v>41149725</v>
      </c>
      <c r="AB20" s="75">
        <f t="shared" si="12"/>
        <v>426993218</v>
      </c>
      <c r="AC20" s="39">
        <f t="shared" si="13"/>
        <v>0.9096284055686333</v>
      </c>
      <c r="AD20" s="74">
        <v>77523031</v>
      </c>
      <c r="AE20" s="75">
        <v>10377737</v>
      </c>
      <c r="AF20" s="75">
        <f t="shared" si="14"/>
        <v>87900768</v>
      </c>
      <c r="AG20" s="39">
        <f t="shared" si="15"/>
        <v>1.5700937748903978</v>
      </c>
      <c r="AH20" s="39">
        <f t="shared" si="16"/>
        <v>0.37113650702119005</v>
      </c>
      <c r="AI20" s="12">
        <v>218469037</v>
      </c>
      <c r="AJ20" s="12">
        <v>218469037</v>
      </c>
      <c r="AK20" s="12">
        <v>343016875</v>
      </c>
      <c r="AL20" s="12"/>
    </row>
    <row r="21" spans="1:38" s="13" customFormat="1" ht="12.75">
      <c r="A21" s="29" t="s">
        <v>97</v>
      </c>
      <c r="B21" s="57" t="s">
        <v>252</v>
      </c>
      <c r="C21" s="117" t="s">
        <v>253</v>
      </c>
      <c r="D21" s="74">
        <v>1336288878</v>
      </c>
      <c r="E21" s="75">
        <v>0</v>
      </c>
      <c r="F21" s="76">
        <f t="shared" si="0"/>
        <v>1336288878</v>
      </c>
      <c r="G21" s="74">
        <v>1336288878</v>
      </c>
      <c r="H21" s="75">
        <v>0</v>
      </c>
      <c r="I21" s="77">
        <f t="shared" si="1"/>
        <v>1336288878</v>
      </c>
      <c r="J21" s="74">
        <v>162031545</v>
      </c>
      <c r="K21" s="75">
        <v>21352040</v>
      </c>
      <c r="L21" s="75">
        <f t="shared" si="2"/>
        <v>183383585</v>
      </c>
      <c r="M21" s="39">
        <f t="shared" si="3"/>
        <v>0.13723348897018958</v>
      </c>
      <c r="N21" s="102">
        <v>296795074</v>
      </c>
      <c r="O21" s="103">
        <v>48245173</v>
      </c>
      <c r="P21" s="104">
        <f t="shared" si="4"/>
        <v>345040247</v>
      </c>
      <c r="Q21" s="39">
        <f t="shared" si="5"/>
        <v>0.2582078266762316</v>
      </c>
      <c r="R21" s="102">
        <v>147244189</v>
      </c>
      <c r="S21" s="104">
        <v>27204610</v>
      </c>
      <c r="T21" s="104">
        <f t="shared" si="6"/>
        <v>174448799</v>
      </c>
      <c r="U21" s="39">
        <f t="shared" si="7"/>
        <v>0.13054722064370874</v>
      </c>
      <c r="V21" s="102">
        <v>171593127</v>
      </c>
      <c r="W21" s="104">
        <v>34650468</v>
      </c>
      <c r="X21" s="104">
        <f t="shared" si="8"/>
        <v>206243595</v>
      </c>
      <c r="Y21" s="39">
        <f t="shared" si="9"/>
        <v>0.15434057590053518</v>
      </c>
      <c r="Z21" s="74">
        <f t="shared" si="10"/>
        <v>777663935</v>
      </c>
      <c r="AA21" s="75">
        <f t="shared" si="11"/>
        <v>131452291</v>
      </c>
      <c r="AB21" s="75">
        <f t="shared" si="12"/>
        <v>909116226</v>
      </c>
      <c r="AC21" s="39">
        <f t="shared" si="13"/>
        <v>0.6803291121906652</v>
      </c>
      <c r="AD21" s="74">
        <v>169276391</v>
      </c>
      <c r="AE21" s="75">
        <v>41274079</v>
      </c>
      <c r="AF21" s="75">
        <f t="shared" si="14"/>
        <v>210550470</v>
      </c>
      <c r="AG21" s="39">
        <f t="shared" si="15"/>
        <v>0.5627311568591347</v>
      </c>
      <c r="AH21" s="39">
        <f t="shared" si="16"/>
        <v>-0.020455309361218754</v>
      </c>
      <c r="AI21" s="12">
        <v>1110217434</v>
      </c>
      <c r="AJ21" s="12">
        <v>1110217434</v>
      </c>
      <c r="AK21" s="12">
        <v>624753941</v>
      </c>
      <c r="AL21" s="12"/>
    </row>
    <row r="22" spans="1:38" s="13" customFormat="1" ht="12.75">
      <c r="A22" s="29" t="s">
        <v>116</v>
      </c>
      <c r="B22" s="57" t="s">
        <v>254</v>
      </c>
      <c r="C22" s="117" t="s">
        <v>255</v>
      </c>
      <c r="D22" s="74">
        <v>252132300</v>
      </c>
      <c r="E22" s="75">
        <v>1000000</v>
      </c>
      <c r="F22" s="76">
        <f t="shared" si="0"/>
        <v>253132300</v>
      </c>
      <c r="G22" s="74">
        <v>288747300</v>
      </c>
      <c r="H22" s="75">
        <v>7285400</v>
      </c>
      <c r="I22" s="77">
        <f t="shared" si="1"/>
        <v>296032700</v>
      </c>
      <c r="J22" s="74">
        <v>59914286</v>
      </c>
      <c r="K22" s="75">
        <v>258515</v>
      </c>
      <c r="L22" s="75">
        <f t="shared" si="2"/>
        <v>60172801</v>
      </c>
      <c r="M22" s="39">
        <f t="shared" si="3"/>
        <v>0.23771285213305454</v>
      </c>
      <c r="N22" s="102">
        <v>56262374</v>
      </c>
      <c r="O22" s="103">
        <v>1357386</v>
      </c>
      <c r="P22" s="104">
        <f t="shared" si="4"/>
        <v>57619760</v>
      </c>
      <c r="Q22" s="39">
        <f t="shared" si="5"/>
        <v>0.22762705510122572</v>
      </c>
      <c r="R22" s="102">
        <v>53348409</v>
      </c>
      <c r="S22" s="104">
        <v>96985</v>
      </c>
      <c r="T22" s="104">
        <f t="shared" si="6"/>
        <v>53445394</v>
      </c>
      <c r="U22" s="39">
        <f t="shared" si="7"/>
        <v>0.18053881885345774</v>
      </c>
      <c r="V22" s="102">
        <v>74671030</v>
      </c>
      <c r="W22" s="104">
        <v>4044055</v>
      </c>
      <c r="X22" s="104">
        <f t="shared" si="8"/>
        <v>78715085</v>
      </c>
      <c r="Y22" s="39">
        <f t="shared" si="9"/>
        <v>0.26589996645640834</v>
      </c>
      <c r="Z22" s="74">
        <f t="shared" si="10"/>
        <v>244196099</v>
      </c>
      <c r="AA22" s="75">
        <f t="shared" si="11"/>
        <v>5756941</v>
      </c>
      <c r="AB22" s="75">
        <f t="shared" si="12"/>
        <v>249953040</v>
      </c>
      <c r="AC22" s="39">
        <f t="shared" si="13"/>
        <v>0.8443426689011045</v>
      </c>
      <c r="AD22" s="74">
        <v>65284252</v>
      </c>
      <c r="AE22" s="75">
        <v>3613974</v>
      </c>
      <c r="AF22" s="75">
        <f t="shared" si="14"/>
        <v>68898226</v>
      </c>
      <c r="AG22" s="39">
        <f t="shared" si="15"/>
        <v>0.94123155572482</v>
      </c>
      <c r="AH22" s="39">
        <f t="shared" si="16"/>
        <v>0.14248347990846666</v>
      </c>
      <c r="AI22" s="12">
        <v>267924690</v>
      </c>
      <c r="AJ22" s="12">
        <v>249340240</v>
      </c>
      <c r="AK22" s="12">
        <v>234686902</v>
      </c>
      <c r="AL22" s="12"/>
    </row>
    <row r="23" spans="1:38" s="53" customFormat="1" ht="12.75">
      <c r="A23" s="58"/>
      <c r="B23" s="59" t="s">
        <v>256</v>
      </c>
      <c r="C23" s="121"/>
      <c r="D23" s="78">
        <f>SUM(D18:D22)</f>
        <v>4022924984</v>
      </c>
      <c r="E23" s="79">
        <f>SUM(E18:E22)</f>
        <v>433086385</v>
      </c>
      <c r="F23" s="87">
        <f t="shared" si="0"/>
        <v>4456011369</v>
      </c>
      <c r="G23" s="78">
        <f>SUM(G18:G22)</f>
        <v>4491632335</v>
      </c>
      <c r="H23" s="79">
        <f>SUM(H18:H22)</f>
        <v>348796936</v>
      </c>
      <c r="I23" s="80">
        <f t="shared" si="1"/>
        <v>4840429271</v>
      </c>
      <c r="J23" s="78">
        <f>SUM(J18:J22)</f>
        <v>756902611</v>
      </c>
      <c r="K23" s="79">
        <f>SUM(K18:K22)</f>
        <v>58839325</v>
      </c>
      <c r="L23" s="79">
        <f t="shared" si="2"/>
        <v>815741936</v>
      </c>
      <c r="M23" s="43">
        <f t="shared" si="3"/>
        <v>0.18306549702162575</v>
      </c>
      <c r="N23" s="108">
        <f>SUM(N18:N22)</f>
        <v>938207218</v>
      </c>
      <c r="O23" s="109">
        <f>SUM(O18:O22)</f>
        <v>110967886</v>
      </c>
      <c r="P23" s="110">
        <f t="shared" si="4"/>
        <v>1049175104</v>
      </c>
      <c r="Q23" s="43">
        <f t="shared" si="5"/>
        <v>0.23545162189194585</v>
      </c>
      <c r="R23" s="108">
        <f>SUM(R18:R22)</f>
        <v>991489997</v>
      </c>
      <c r="S23" s="110">
        <f>SUM(S18:S22)</f>
        <v>76147801</v>
      </c>
      <c r="T23" s="110">
        <f t="shared" si="6"/>
        <v>1067637798</v>
      </c>
      <c r="U23" s="43">
        <f t="shared" si="7"/>
        <v>0.22056675931542602</v>
      </c>
      <c r="V23" s="108">
        <f>SUM(V18:V22)</f>
        <v>987163230</v>
      </c>
      <c r="W23" s="110">
        <f>SUM(W18:W22)</f>
        <v>117411926</v>
      </c>
      <c r="X23" s="110">
        <f t="shared" si="8"/>
        <v>1104575156</v>
      </c>
      <c r="Y23" s="43">
        <f t="shared" si="9"/>
        <v>0.22819776804047842</v>
      </c>
      <c r="Z23" s="78">
        <f t="shared" si="10"/>
        <v>3673763056</v>
      </c>
      <c r="AA23" s="79">
        <f t="shared" si="11"/>
        <v>363366938</v>
      </c>
      <c r="AB23" s="79">
        <f t="shared" si="12"/>
        <v>4037129994</v>
      </c>
      <c r="AC23" s="43">
        <f t="shared" si="13"/>
        <v>0.8340437940467946</v>
      </c>
      <c r="AD23" s="78">
        <f>SUM(AD18:AD22)</f>
        <v>925535191</v>
      </c>
      <c r="AE23" s="79">
        <f>SUM(AE18:AE22)</f>
        <v>131177976</v>
      </c>
      <c r="AF23" s="79">
        <f t="shared" si="14"/>
        <v>1056713167</v>
      </c>
      <c r="AG23" s="43">
        <f t="shared" si="15"/>
        <v>0.846709689346077</v>
      </c>
      <c r="AH23" s="43">
        <f t="shared" si="16"/>
        <v>0.045293264525017474</v>
      </c>
      <c r="AI23" s="60">
        <f>SUM(AI18:AI22)</f>
        <v>3773641931</v>
      </c>
      <c r="AJ23" s="60">
        <f>SUM(AJ18:AJ22)</f>
        <v>3790826038</v>
      </c>
      <c r="AK23" s="60">
        <f>SUM(AK18:AK22)</f>
        <v>3209729137</v>
      </c>
      <c r="AL23" s="60"/>
    </row>
    <row r="24" spans="1:38" s="53" customFormat="1" ht="12.75">
      <c r="A24" s="58"/>
      <c r="B24" s="59" t="s">
        <v>257</v>
      </c>
      <c r="C24" s="121"/>
      <c r="D24" s="78">
        <f>SUM(D9:D11,D13:D16,D18:D22)</f>
        <v>76611834304</v>
      </c>
      <c r="E24" s="79">
        <f>SUM(E9:E11,E13:E16,E18:E22)</f>
        <v>10125458405</v>
      </c>
      <c r="F24" s="87">
        <f t="shared" si="0"/>
        <v>86737292709</v>
      </c>
      <c r="G24" s="78">
        <f>SUM(G9:G11,G13:G16,G18:G22)</f>
        <v>78470829641</v>
      </c>
      <c r="H24" s="79">
        <f>SUM(H9:H11,H13:H16,H18:H22)</f>
        <v>10263972303</v>
      </c>
      <c r="I24" s="80">
        <f t="shared" si="1"/>
        <v>88734801944</v>
      </c>
      <c r="J24" s="78">
        <f>SUM(J9:J11,J13:J16,J18:J22)</f>
        <v>18721610002</v>
      </c>
      <c r="K24" s="79">
        <f>SUM(K9:K11,K13:K16,K18:K22)</f>
        <v>953993732</v>
      </c>
      <c r="L24" s="79">
        <f t="shared" si="2"/>
        <v>19675603734</v>
      </c>
      <c r="M24" s="43">
        <f t="shared" si="3"/>
        <v>0.2268413403218709</v>
      </c>
      <c r="N24" s="108">
        <f>SUM(N9:N11,N13:N16,N18:N22)</f>
        <v>17810398845</v>
      </c>
      <c r="O24" s="109">
        <f>SUM(O9:O11,O13:O16,O18:O22)</f>
        <v>1770421503</v>
      </c>
      <c r="P24" s="110">
        <f t="shared" si="4"/>
        <v>19580820348</v>
      </c>
      <c r="Q24" s="43">
        <f t="shared" si="5"/>
        <v>0.22574857637870754</v>
      </c>
      <c r="R24" s="108">
        <f>SUM(R9:R11,R13:R16,R18:R22)</f>
        <v>17453631727</v>
      </c>
      <c r="S24" s="110">
        <f>SUM(S9:S11,S13:S16,S18:S22)</f>
        <v>1833746005</v>
      </c>
      <c r="T24" s="110">
        <f t="shared" si="6"/>
        <v>19287377732</v>
      </c>
      <c r="U24" s="43">
        <f t="shared" si="7"/>
        <v>0.2173597879237072</v>
      </c>
      <c r="V24" s="108">
        <f>SUM(V9:V11,V13:V16,V18:V22)</f>
        <v>20187004262</v>
      </c>
      <c r="W24" s="110">
        <f>SUM(W9:W11,W13:W16,W18:W22)</f>
        <v>4204016228</v>
      </c>
      <c r="X24" s="110">
        <f t="shared" si="8"/>
        <v>24391020490</v>
      </c>
      <c r="Y24" s="43">
        <f t="shared" si="9"/>
        <v>0.27487547113017763</v>
      </c>
      <c r="Z24" s="78">
        <f t="shared" si="10"/>
        <v>74172644836</v>
      </c>
      <c r="AA24" s="79">
        <f t="shared" si="11"/>
        <v>8762177468</v>
      </c>
      <c r="AB24" s="79">
        <f t="shared" si="12"/>
        <v>82934822304</v>
      </c>
      <c r="AC24" s="43">
        <f t="shared" si="13"/>
        <v>0.9346369235865277</v>
      </c>
      <c r="AD24" s="78">
        <f>SUM(AD9:AD11,AD13:AD16,AD18:AD22)</f>
        <v>19199625828</v>
      </c>
      <c r="AE24" s="79">
        <f>SUM(AE9:AE11,AE13:AE16,AE18:AE22)</f>
        <v>4051334284</v>
      </c>
      <c r="AF24" s="79">
        <f t="shared" si="14"/>
        <v>23250960112</v>
      </c>
      <c r="AG24" s="43">
        <f t="shared" si="15"/>
        <v>0.9506598902378118</v>
      </c>
      <c r="AH24" s="43">
        <f t="shared" si="16"/>
        <v>0.049032830150166795</v>
      </c>
      <c r="AI24" s="60">
        <f>SUM(AI9:AI11,AI13:AI16,AI18:AI22)</f>
        <v>76768859130</v>
      </c>
      <c r="AJ24" s="60">
        <f>SUM(AJ9:AJ11,AJ13:AJ16,AJ18:AJ22)</f>
        <v>78687536767</v>
      </c>
      <c r="AK24" s="60">
        <f>SUM(AK9:AK11,AK13:AK16,AK18:AK22)</f>
        <v>74805085066</v>
      </c>
      <c r="AL24" s="60"/>
    </row>
    <row r="25" spans="1:38" s="13" customFormat="1" ht="12.75">
      <c r="A25" s="61"/>
      <c r="B25" s="62"/>
      <c r="C25" s="63"/>
      <c r="D25" s="90"/>
      <c r="E25" s="90"/>
      <c r="F25" s="91"/>
      <c r="G25" s="92"/>
      <c r="H25" s="90"/>
      <c r="I25" s="93"/>
      <c r="J25" s="92"/>
      <c r="K25" s="94"/>
      <c r="L25" s="90"/>
      <c r="M25" s="67"/>
      <c r="N25" s="92"/>
      <c r="O25" s="94"/>
      <c r="P25" s="90"/>
      <c r="Q25" s="67"/>
      <c r="R25" s="92"/>
      <c r="S25" s="94"/>
      <c r="T25" s="90"/>
      <c r="U25" s="67"/>
      <c r="V25" s="92"/>
      <c r="W25" s="94"/>
      <c r="X25" s="90"/>
      <c r="Y25" s="67"/>
      <c r="Z25" s="92"/>
      <c r="AA25" s="94"/>
      <c r="AB25" s="90"/>
      <c r="AC25" s="67"/>
      <c r="AD25" s="92"/>
      <c r="AE25" s="90"/>
      <c r="AF25" s="90"/>
      <c r="AG25" s="67"/>
      <c r="AH25" s="67"/>
      <c r="AI25" s="12"/>
      <c r="AJ25" s="12"/>
      <c r="AK25" s="12"/>
      <c r="AL25" s="12"/>
    </row>
    <row r="26" spans="1:38" s="13" customFormat="1" ht="12.75">
      <c r="A26" s="12"/>
      <c r="B26" s="54" t="s">
        <v>657</v>
      </c>
      <c r="C26" s="119"/>
      <c r="D26" s="85"/>
      <c r="E26" s="85"/>
      <c r="F26" s="85"/>
      <c r="G26" s="85"/>
      <c r="H26" s="85"/>
      <c r="I26" s="85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85"/>
      <c r="Y26" s="12"/>
      <c r="Z26" s="85"/>
      <c r="AA26" s="85"/>
      <c r="AB26" s="85"/>
      <c r="AC26" s="12"/>
      <c r="AD26" s="85"/>
      <c r="AE26" s="85"/>
      <c r="AF26" s="85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115"/>
      <c r="D27" s="86"/>
      <c r="E27" s="86"/>
      <c r="F27" s="86"/>
      <c r="G27" s="86"/>
      <c r="H27" s="86"/>
      <c r="I27" s="86"/>
      <c r="J27" s="86"/>
      <c r="K27" s="86"/>
      <c r="L27" s="86"/>
      <c r="M27" s="2"/>
      <c r="N27" s="86"/>
      <c r="O27" s="86"/>
      <c r="P27" s="86"/>
      <c r="Q27" s="2"/>
      <c r="R27" s="86"/>
      <c r="S27" s="86"/>
      <c r="T27" s="86"/>
      <c r="U27" s="2"/>
      <c r="V27" s="86"/>
      <c r="W27" s="86"/>
      <c r="X27" s="86"/>
      <c r="Y27" s="2"/>
      <c r="Z27" s="86"/>
      <c r="AA27" s="86"/>
      <c r="AB27" s="86"/>
      <c r="AC27" s="2"/>
      <c r="AD27" s="86"/>
      <c r="AE27" s="86"/>
      <c r="AF27" s="86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15"/>
      <c r="D28" s="86"/>
      <c r="E28" s="86"/>
      <c r="F28" s="86"/>
      <c r="G28" s="86"/>
      <c r="H28" s="86"/>
      <c r="I28" s="86"/>
      <c r="J28" s="86"/>
      <c r="K28" s="86"/>
      <c r="L28" s="86"/>
      <c r="M28" s="2"/>
      <c r="N28" s="86"/>
      <c r="O28" s="86"/>
      <c r="P28" s="86"/>
      <c r="Q28" s="2"/>
      <c r="R28" s="86"/>
      <c r="S28" s="86"/>
      <c r="T28" s="86"/>
      <c r="U28" s="2"/>
      <c r="V28" s="86"/>
      <c r="W28" s="86"/>
      <c r="X28" s="86"/>
      <c r="Y28" s="2"/>
      <c r="Z28" s="86"/>
      <c r="AA28" s="86"/>
      <c r="AB28" s="86"/>
      <c r="AC28" s="2"/>
      <c r="AD28" s="86"/>
      <c r="AE28" s="86"/>
      <c r="AF28" s="86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15"/>
      <c r="D29" s="86"/>
      <c r="E29" s="86"/>
      <c r="F29" s="86"/>
      <c r="G29" s="86"/>
      <c r="H29" s="86"/>
      <c r="I29" s="86"/>
      <c r="J29" s="86"/>
      <c r="K29" s="86"/>
      <c r="L29" s="86"/>
      <c r="M29" s="2"/>
      <c r="N29" s="86"/>
      <c r="O29" s="86"/>
      <c r="P29" s="86"/>
      <c r="Q29" s="2"/>
      <c r="R29" s="86"/>
      <c r="S29" s="86"/>
      <c r="T29" s="86"/>
      <c r="U29" s="2"/>
      <c r="V29" s="86"/>
      <c r="W29" s="86"/>
      <c r="X29" s="86"/>
      <c r="Y29" s="2"/>
      <c r="Z29" s="86"/>
      <c r="AA29" s="86"/>
      <c r="AB29" s="86"/>
      <c r="AC29" s="2"/>
      <c r="AD29" s="86"/>
      <c r="AE29" s="86"/>
      <c r="AF29" s="86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15"/>
      <c r="D30" s="86"/>
      <c r="E30" s="86"/>
      <c r="F30" s="86"/>
      <c r="G30" s="86"/>
      <c r="H30" s="86"/>
      <c r="I30" s="86"/>
      <c r="J30" s="86"/>
      <c r="K30" s="86"/>
      <c r="L30" s="86"/>
      <c r="M30" s="2"/>
      <c r="N30" s="86"/>
      <c r="O30" s="86"/>
      <c r="P30" s="86"/>
      <c r="Q30" s="2"/>
      <c r="R30" s="86"/>
      <c r="S30" s="86"/>
      <c r="T30" s="86"/>
      <c r="U30" s="2"/>
      <c r="V30" s="86"/>
      <c r="W30" s="86"/>
      <c r="X30" s="86"/>
      <c r="Y30" s="2"/>
      <c r="Z30" s="86"/>
      <c r="AA30" s="86"/>
      <c r="AB30" s="86"/>
      <c r="AC30" s="2"/>
      <c r="AD30" s="86"/>
      <c r="AE30" s="86"/>
      <c r="AF30" s="86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15"/>
      <c r="D31" s="86"/>
      <c r="E31" s="86"/>
      <c r="F31" s="86"/>
      <c r="G31" s="86"/>
      <c r="H31" s="86"/>
      <c r="I31" s="86"/>
      <c r="J31" s="86"/>
      <c r="K31" s="86"/>
      <c r="L31" s="86"/>
      <c r="M31" s="2"/>
      <c r="N31" s="86"/>
      <c r="O31" s="86"/>
      <c r="P31" s="86"/>
      <c r="Q31" s="2"/>
      <c r="R31" s="86"/>
      <c r="S31" s="86"/>
      <c r="T31" s="86"/>
      <c r="U31" s="2"/>
      <c r="V31" s="86"/>
      <c r="W31" s="86"/>
      <c r="X31" s="86"/>
      <c r="Y31" s="2"/>
      <c r="Z31" s="86"/>
      <c r="AA31" s="86"/>
      <c r="AB31" s="86"/>
      <c r="AC31" s="2"/>
      <c r="AD31" s="86"/>
      <c r="AE31" s="86"/>
      <c r="AF31" s="86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15"/>
      <c r="D32" s="86"/>
      <c r="E32" s="86"/>
      <c r="F32" s="86"/>
      <c r="G32" s="86"/>
      <c r="H32" s="86"/>
      <c r="I32" s="86"/>
      <c r="J32" s="86"/>
      <c r="K32" s="86"/>
      <c r="L32" s="86"/>
      <c r="M32" s="2"/>
      <c r="N32" s="86"/>
      <c r="O32" s="86"/>
      <c r="P32" s="86"/>
      <c r="Q32" s="2"/>
      <c r="R32" s="86"/>
      <c r="S32" s="86"/>
      <c r="T32" s="86"/>
      <c r="U32" s="2"/>
      <c r="V32" s="86"/>
      <c r="W32" s="86"/>
      <c r="X32" s="86"/>
      <c r="Y32" s="2"/>
      <c r="Z32" s="86"/>
      <c r="AA32" s="86"/>
      <c r="AB32" s="86"/>
      <c r="AC32" s="2"/>
      <c r="AD32" s="86"/>
      <c r="AE32" s="86"/>
      <c r="AF32" s="86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15"/>
      <c r="D33" s="86"/>
      <c r="E33" s="86"/>
      <c r="F33" s="86"/>
      <c r="G33" s="86"/>
      <c r="H33" s="86"/>
      <c r="I33" s="86"/>
      <c r="J33" s="86"/>
      <c r="K33" s="86"/>
      <c r="L33" s="86"/>
      <c r="M33" s="2"/>
      <c r="N33" s="86"/>
      <c r="O33" s="86"/>
      <c r="P33" s="86"/>
      <c r="Q33" s="2"/>
      <c r="R33" s="86"/>
      <c r="S33" s="86"/>
      <c r="T33" s="86"/>
      <c r="U33" s="2"/>
      <c r="V33" s="86"/>
      <c r="W33" s="86"/>
      <c r="X33" s="86"/>
      <c r="Y33" s="2"/>
      <c r="Z33" s="86"/>
      <c r="AA33" s="86"/>
      <c r="AB33" s="86"/>
      <c r="AC33" s="2"/>
      <c r="AD33" s="86"/>
      <c r="AE33" s="86"/>
      <c r="AF33" s="86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15"/>
      <c r="D34" s="86"/>
      <c r="E34" s="86"/>
      <c r="F34" s="86"/>
      <c r="G34" s="86"/>
      <c r="H34" s="86"/>
      <c r="I34" s="86"/>
      <c r="J34" s="86"/>
      <c r="K34" s="86"/>
      <c r="L34" s="86"/>
      <c r="M34" s="2"/>
      <c r="N34" s="86"/>
      <c r="O34" s="86"/>
      <c r="P34" s="86"/>
      <c r="Q34" s="2"/>
      <c r="R34" s="86"/>
      <c r="S34" s="86"/>
      <c r="T34" s="86"/>
      <c r="U34" s="2"/>
      <c r="V34" s="86"/>
      <c r="W34" s="86"/>
      <c r="X34" s="86"/>
      <c r="Y34" s="2"/>
      <c r="Z34" s="86"/>
      <c r="AA34" s="86"/>
      <c r="AB34" s="86"/>
      <c r="AC34" s="2"/>
      <c r="AD34" s="86"/>
      <c r="AE34" s="86"/>
      <c r="AF34" s="86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15"/>
      <c r="D35" s="86"/>
      <c r="E35" s="86"/>
      <c r="F35" s="86"/>
      <c r="G35" s="86"/>
      <c r="H35" s="86"/>
      <c r="I35" s="86"/>
      <c r="J35" s="86"/>
      <c r="K35" s="86"/>
      <c r="L35" s="86"/>
      <c r="M35" s="2"/>
      <c r="N35" s="86"/>
      <c r="O35" s="86"/>
      <c r="P35" s="86"/>
      <c r="Q35" s="2"/>
      <c r="R35" s="86"/>
      <c r="S35" s="86"/>
      <c r="T35" s="86"/>
      <c r="U35" s="2"/>
      <c r="V35" s="86"/>
      <c r="W35" s="86"/>
      <c r="X35" s="86"/>
      <c r="Y35" s="2"/>
      <c r="Z35" s="86"/>
      <c r="AA35" s="86"/>
      <c r="AB35" s="86"/>
      <c r="AC35" s="2"/>
      <c r="AD35" s="86"/>
      <c r="AE35" s="86"/>
      <c r="AF35" s="86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15"/>
      <c r="D36" s="86"/>
      <c r="E36" s="86"/>
      <c r="F36" s="86"/>
      <c r="G36" s="86"/>
      <c r="H36" s="86"/>
      <c r="I36" s="86"/>
      <c r="J36" s="86"/>
      <c r="K36" s="86"/>
      <c r="L36" s="86"/>
      <c r="M36" s="2"/>
      <c r="N36" s="86"/>
      <c r="O36" s="86"/>
      <c r="P36" s="86"/>
      <c r="Q36" s="2"/>
      <c r="R36" s="86"/>
      <c r="S36" s="86"/>
      <c r="T36" s="86"/>
      <c r="U36" s="2"/>
      <c r="V36" s="86"/>
      <c r="W36" s="86"/>
      <c r="X36" s="86"/>
      <c r="Y36" s="2"/>
      <c r="Z36" s="86"/>
      <c r="AA36" s="86"/>
      <c r="AB36" s="86"/>
      <c r="AC36" s="2"/>
      <c r="AD36" s="86"/>
      <c r="AE36" s="86"/>
      <c r="AF36" s="86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15"/>
      <c r="D37" s="86"/>
      <c r="E37" s="86"/>
      <c r="F37" s="86"/>
      <c r="G37" s="86"/>
      <c r="H37" s="86"/>
      <c r="I37" s="86"/>
      <c r="J37" s="86"/>
      <c r="K37" s="86"/>
      <c r="L37" s="86"/>
      <c r="M37" s="2"/>
      <c r="N37" s="86"/>
      <c r="O37" s="86"/>
      <c r="P37" s="86"/>
      <c r="Q37" s="2"/>
      <c r="R37" s="86"/>
      <c r="S37" s="86"/>
      <c r="T37" s="86"/>
      <c r="U37" s="2"/>
      <c r="V37" s="86"/>
      <c r="W37" s="86"/>
      <c r="X37" s="86"/>
      <c r="Y37" s="2"/>
      <c r="Z37" s="86"/>
      <c r="AA37" s="86"/>
      <c r="AB37" s="86"/>
      <c r="AC37" s="2"/>
      <c r="AD37" s="86"/>
      <c r="AE37" s="86"/>
      <c r="AF37" s="86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15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86"/>
      <c r="O38" s="86"/>
      <c r="P38" s="86"/>
      <c r="Q38" s="2"/>
      <c r="R38" s="86"/>
      <c r="S38" s="86"/>
      <c r="T38" s="86"/>
      <c r="U38" s="2"/>
      <c r="V38" s="86"/>
      <c r="W38" s="86"/>
      <c r="X38" s="86"/>
      <c r="Y38" s="2"/>
      <c r="Z38" s="86"/>
      <c r="AA38" s="86"/>
      <c r="AB38" s="86"/>
      <c r="AC38" s="2"/>
      <c r="AD38" s="86"/>
      <c r="AE38" s="86"/>
      <c r="AF38" s="86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15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15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15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15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15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15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15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15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15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15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15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15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15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15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15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15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15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15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15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15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15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15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15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15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15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15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15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15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15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15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15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15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15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15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15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15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15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15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15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15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15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15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15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71.2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6" t="s">
        <v>27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57" t="s">
        <v>46</v>
      </c>
      <c r="C9" s="117" t="s">
        <v>47</v>
      </c>
      <c r="D9" s="74">
        <v>23583184220</v>
      </c>
      <c r="E9" s="75">
        <v>5097529000</v>
      </c>
      <c r="F9" s="76">
        <f>$D9+$E9</f>
        <v>28680713220</v>
      </c>
      <c r="G9" s="74">
        <v>23966381226</v>
      </c>
      <c r="H9" s="75">
        <v>5302103000</v>
      </c>
      <c r="I9" s="77">
        <f>$G9+$H9</f>
        <v>29268484226</v>
      </c>
      <c r="J9" s="74">
        <v>5269195880</v>
      </c>
      <c r="K9" s="75">
        <v>614665000</v>
      </c>
      <c r="L9" s="75">
        <f>$J9+$K9</f>
        <v>5883860880</v>
      </c>
      <c r="M9" s="39">
        <f>IF($F9=0,0,$L9/$F9)</f>
        <v>0.20515043802665936</v>
      </c>
      <c r="N9" s="102">
        <v>5273349057</v>
      </c>
      <c r="O9" s="103">
        <v>964162000</v>
      </c>
      <c r="P9" s="104">
        <f>$N9+$O9</f>
        <v>6237511057</v>
      </c>
      <c r="Q9" s="39">
        <f>IF($F9=0,0,$P9/$F9)</f>
        <v>0.21748103016665496</v>
      </c>
      <c r="R9" s="102">
        <v>5258442533</v>
      </c>
      <c r="S9" s="104">
        <v>687044000</v>
      </c>
      <c r="T9" s="104">
        <f>$R9+$S9</f>
        <v>5945486533</v>
      </c>
      <c r="U9" s="39">
        <f>IF($I9=0,0,$T9/$I9)</f>
        <v>0.20313612714246612</v>
      </c>
      <c r="V9" s="102">
        <v>6798971253</v>
      </c>
      <c r="W9" s="104">
        <v>1212491376</v>
      </c>
      <c r="X9" s="104">
        <f>$V9+$W9</f>
        <v>8011462629</v>
      </c>
      <c r="Y9" s="39">
        <f>IF($I9=0,0,$X9/$I9)</f>
        <v>0.2737231818067024</v>
      </c>
      <c r="Z9" s="74">
        <f>$J9+$N9+$R9+$V9</f>
        <v>22599958723</v>
      </c>
      <c r="AA9" s="75">
        <f>$K9+$O9+$S9+$W9</f>
        <v>3478362376</v>
      </c>
      <c r="AB9" s="75">
        <f>$Z9+$AA9</f>
        <v>26078321099</v>
      </c>
      <c r="AC9" s="39">
        <f>IF($I9=0,0,$AB9/$I9)</f>
        <v>0.8910034731430987</v>
      </c>
      <c r="AD9" s="74">
        <v>6093567573</v>
      </c>
      <c r="AE9" s="75">
        <v>2203014000</v>
      </c>
      <c r="AF9" s="75">
        <f>$AD9+$AE9</f>
        <v>8296581573</v>
      </c>
      <c r="AG9" s="39">
        <f>IF($AJ9=0,0,$AK9/$AJ9)</f>
        <v>0.9491829043118554</v>
      </c>
      <c r="AH9" s="39">
        <f>IF($AF9=0,0,(($X9/$AF9)-1))</f>
        <v>-0.03436583386679126</v>
      </c>
      <c r="AI9" s="12">
        <v>25892159991</v>
      </c>
      <c r="AJ9" s="12">
        <v>25949539641</v>
      </c>
      <c r="AK9" s="12">
        <v>24630859402</v>
      </c>
      <c r="AL9" s="12"/>
    </row>
    <row r="10" spans="1:38" s="53" customFormat="1" ht="12.75">
      <c r="A10" s="58"/>
      <c r="B10" s="59" t="s">
        <v>96</v>
      </c>
      <c r="C10" s="121"/>
      <c r="D10" s="78">
        <f>D9</f>
        <v>23583184220</v>
      </c>
      <c r="E10" s="79">
        <f>E9</f>
        <v>5097529000</v>
      </c>
      <c r="F10" s="80">
        <f aca="true" t="shared" si="0" ref="F10:F41">$D10+$E10</f>
        <v>28680713220</v>
      </c>
      <c r="G10" s="78">
        <f>G9</f>
        <v>23966381226</v>
      </c>
      <c r="H10" s="79">
        <f>H9</f>
        <v>5302103000</v>
      </c>
      <c r="I10" s="80">
        <f aca="true" t="shared" si="1" ref="I10:I41">$G10+$H10</f>
        <v>29268484226</v>
      </c>
      <c r="J10" s="78">
        <f>J9</f>
        <v>5269195880</v>
      </c>
      <c r="K10" s="79">
        <f>K9</f>
        <v>614665000</v>
      </c>
      <c r="L10" s="79">
        <f aca="true" t="shared" si="2" ref="L10:L41">$J10+$K10</f>
        <v>5883860880</v>
      </c>
      <c r="M10" s="43">
        <f aca="true" t="shared" si="3" ref="M10:M41">IF($F10=0,0,$L10/$F10)</f>
        <v>0.20515043802665936</v>
      </c>
      <c r="N10" s="108">
        <f>N9</f>
        <v>5273349057</v>
      </c>
      <c r="O10" s="109">
        <f>O9</f>
        <v>964162000</v>
      </c>
      <c r="P10" s="110">
        <f aca="true" t="shared" si="4" ref="P10:P41">$N10+$O10</f>
        <v>6237511057</v>
      </c>
      <c r="Q10" s="43">
        <f aca="true" t="shared" si="5" ref="Q10:Q41">IF($F10=0,0,$P10/$F10)</f>
        <v>0.21748103016665496</v>
      </c>
      <c r="R10" s="108">
        <f>R9</f>
        <v>5258442533</v>
      </c>
      <c r="S10" s="110">
        <f>S9</f>
        <v>687044000</v>
      </c>
      <c r="T10" s="110">
        <f aca="true" t="shared" si="6" ref="T10:T41">$R10+$S10</f>
        <v>5945486533</v>
      </c>
      <c r="U10" s="43">
        <f aca="true" t="shared" si="7" ref="U10:U41">IF($I10=0,0,$T10/$I10)</f>
        <v>0.20313612714246612</v>
      </c>
      <c r="V10" s="108">
        <f>V9</f>
        <v>6798971253</v>
      </c>
      <c r="W10" s="110">
        <f>W9</f>
        <v>1212491376</v>
      </c>
      <c r="X10" s="110">
        <f aca="true" t="shared" si="8" ref="X10:X41">$V10+$W10</f>
        <v>8011462629</v>
      </c>
      <c r="Y10" s="43">
        <f aca="true" t="shared" si="9" ref="Y10:Y41">IF($I10=0,0,$X10/$I10)</f>
        <v>0.2737231818067024</v>
      </c>
      <c r="Z10" s="78">
        <f aca="true" t="shared" si="10" ref="Z10:Z41">$J10+$N10+$R10+$V10</f>
        <v>22599958723</v>
      </c>
      <c r="AA10" s="79">
        <f aca="true" t="shared" si="11" ref="AA10:AA41">$K10+$O10+$S10+$W10</f>
        <v>3478362376</v>
      </c>
      <c r="AB10" s="79">
        <f aca="true" t="shared" si="12" ref="AB10:AB41">$Z10+$AA10</f>
        <v>26078321099</v>
      </c>
      <c r="AC10" s="43">
        <f aca="true" t="shared" si="13" ref="AC10:AC41">IF($I10=0,0,$AB10/$I10)</f>
        <v>0.8910034731430987</v>
      </c>
      <c r="AD10" s="78">
        <f>AD9</f>
        <v>6093567573</v>
      </c>
      <c r="AE10" s="79">
        <f>AE9</f>
        <v>2203014000</v>
      </c>
      <c r="AF10" s="79">
        <f aca="true" t="shared" si="14" ref="AF10:AF41">$AD10+$AE10</f>
        <v>8296581573</v>
      </c>
      <c r="AG10" s="43">
        <f aca="true" t="shared" si="15" ref="AG10:AG41">IF($AJ10=0,0,$AK10/$AJ10)</f>
        <v>0.9491829043118554</v>
      </c>
      <c r="AH10" s="43">
        <f aca="true" t="shared" si="16" ref="AH10:AH41">IF($AF10=0,0,(($X10/$AF10)-1))</f>
        <v>-0.03436583386679126</v>
      </c>
      <c r="AI10" s="60">
        <f>AI9</f>
        <v>25892159991</v>
      </c>
      <c r="AJ10" s="60">
        <f>AJ9</f>
        <v>25949539641</v>
      </c>
      <c r="AK10" s="60">
        <f>AK9</f>
        <v>24630859402</v>
      </c>
      <c r="AL10" s="60"/>
    </row>
    <row r="11" spans="1:38" s="13" customFormat="1" ht="12.75">
      <c r="A11" s="29" t="s">
        <v>97</v>
      </c>
      <c r="B11" s="57" t="s">
        <v>258</v>
      </c>
      <c r="C11" s="117" t="s">
        <v>259</v>
      </c>
      <c r="D11" s="74">
        <v>48019881</v>
      </c>
      <c r="E11" s="75">
        <v>18729234</v>
      </c>
      <c r="F11" s="76">
        <f t="shared" si="0"/>
        <v>66749115</v>
      </c>
      <c r="G11" s="74">
        <v>11267226</v>
      </c>
      <c r="H11" s="75">
        <v>18729234</v>
      </c>
      <c r="I11" s="77">
        <f t="shared" si="1"/>
        <v>29996460</v>
      </c>
      <c r="J11" s="74">
        <v>12498604</v>
      </c>
      <c r="K11" s="75">
        <v>1235733</v>
      </c>
      <c r="L11" s="75">
        <f t="shared" si="2"/>
        <v>13734337</v>
      </c>
      <c r="M11" s="39">
        <f t="shared" si="3"/>
        <v>0.20576058573960118</v>
      </c>
      <c r="N11" s="102">
        <v>20184849</v>
      </c>
      <c r="O11" s="103">
        <v>5223206</v>
      </c>
      <c r="P11" s="104">
        <f t="shared" si="4"/>
        <v>25408055</v>
      </c>
      <c r="Q11" s="39">
        <f t="shared" si="5"/>
        <v>0.38065006554768555</v>
      </c>
      <c r="R11" s="102">
        <v>14184831</v>
      </c>
      <c r="S11" s="104">
        <v>2614169</v>
      </c>
      <c r="T11" s="104">
        <f t="shared" si="6"/>
        <v>16799000</v>
      </c>
      <c r="U11" s="39">
        <f t="shared" si="7"/>
        <v>0.5600327505312294</v>
      </c>
      <c r="V11" s="102">
        <v>15717143</v>
      </c>
      <c r="W11" s="104">
        <v>3592070</v>
      </c>
      <c r="X11" s="104">
        <f t="shared" si="8"/>
        <v>19309213</v>
      </c>
      <c r="Y11" s="39">
        <f t="shared" si="9"/>
        <v>0.6437163918675737</v>
      </c>
      <c r="Z11" s="74">
        <f t="shared" si="10"/>
        <v>62585427</v>
      </c>
      <c r="AA11" s="75">
        <f t="shared" si="11"/>
        <v>12665178</v>
      </c>
      <c r="AB11" s="75">
        <f t="shared" si="12"/>
        <v>75250605</v>
      </c>
      <c r="AC11" s="39">
        <f t="shared" si="13"/>
        <v>2.508649520643436</v>
      </c>
      <c r="AD11" s="74">
        <v>4834468</v>
      </c>
      <c r="AE11" s="75">
        <v>1771238</v>
      </c>
      <c r="AF11" s="75">
        <f t="shared" si="14"/>
        <v>6605706</v>
      </c>
      <c r="AG11" s="39">
        <f t="shared" si="15"/>
        <v>1.3612852515265008</v>
      </c>
      <c r="AH11" s="39">
        <f t="shared" si="16"/>
        <v>1.9231111708574375</v>
      </c>
      <c r="AI11" s="12">
        <v>27083508</v>
      </c>
      <c r="AJ11" s="12">
        <v>27083508</v>
      </c>
      <c r="AK11" s="12">
        <v>36868380</v>
      </c>
      <c r="AL11" s="12"/>
    </row>
    <row r="12" spans="1:38" s="13" customFormat="1" ht="12.75">
      <c r="A12" s="29" t="s">
        <v>97</v>
      </c>
      <c r="B12" s="57" t="s">
        <v>260</v>
      </c>
      <c r="C12" s="117" t="s">
        <v>261</v>
      </c>
      <c r="D12" s="74">
        <v>122598062</v>
      </c>
      <c r="E12" s="75">
        <v>13614400</v>
      </c>
      <c r="F12" s="76">
        <f t="shared" si="0"/>
        <v>136212462</v>
      </c>
      <c r="G12" s="74">
        <v>124251827</v>
      </c>
      <c r="H12" s="75">
        <v>123172687</v>
      </c>
      <c r="I12" s="77">
        <f t="shared" si="1"/>
        <v>247424514</v>
      </c>
      <c r="J12" s="74">
        <v>21252938</v>
      </c>
      <c r="K12" s="75">
        <v>12053294</v>
      </c>
      <c r="L12" s="75">
        <f t="shared" si="2"/>
        <v>33306232</v>
      </c>
      <c r="M12" s="39">
        <f t="shared" si="3"/>
        <v>0.2445167755649259</v>
      </c>
      <c r="N12" s="102">
        <v>28707422</v>
      </c>
      <c r="O12" s="103">
        <v>17747494</v>
      </c>
      <c r="P12" s="104">
        <f t="shared" si="4"/>
        <v>46454916</v>
      </c>
      <c r="Q12" s="39">
        <f t="shared" si="5"/>
        <v>0.3410474733214939</v>
      </c>
      <c r="R12" s="102">
        <v>19393711</v>
      </c>
      <c r="S12" s="104">
        <v>11098921</v>
      </c>
      <c r="T12" s="104">
        <f t="shared" si="6"/>
        <v>30492632</v>
      </c>
      <c r="U12" s="39">
        <f t="shared" si="7"/>
        <v>0.12324014103145818</v>
      </c>
      <c r="V12" s="102">
        <v>24213280</v>
      </c>
      <c r="W12" s="104">
        <v>21609681</v>
      </c>
      <c r="X12" s="104">
        <f t="shared" si="8"/>
        <v>45822961</v>
      </c>
      <c r="Y12" s="39">
        <f t="shared" si="9"/>
        <v>0.1851997615725336</v>
      </c>
      <c r="Z12" s="74">
        <f t="shared" si="10"/>
        <v>93567351</v>
      </c>
      <c r="AA12" s="75">
        <f t="shared" si="11"/>
        <v>62509390</v>
      </c>
      <c r="AB12" s="75">
        <f t="shared" si="12"/>
        <v>156076741</v>
      </c>
      <c r="AC12" s="39">
        <f t="shared" si="13"/>
        <v>0.6308054867999053</v>
      </c>
      <c r="AD12" s="74">
        <v>26968093</v>
      </c>
      <c r="AE12" s="75">
        <v>16212155</v>
      </c>
      <c r="AF12" s="75">
        <f t="shared" si="14"/>
        <v>43180248</v>
      </c>
      <c r="AG12" s="39">
        <f t="shared" si="15"/>
        <v>0.5335807190189749</v>
      </c>
      <c r="AH12" s="39">
        <f t="shared" si="16"/>
        <v>0.06120189490342898</v>
      </c>
      <c r="AI12" s="12">
        <v>490969389</v>
      </c>
      <c r="AJ12" s="12">
        <v>503097015</v>
      </c>
      <c r="AK12" s="12">
        <v>268442867</v>
      </c>
      <c r="AL12" s="12"/>
    </row>
    <row r="13" spans="1:38" s="13" customFormat="1" ht="12.75">
      <c r="A13" s="29" t="s">
        <v>97</v>
      </c>
      <c r="B13" s="57" t="s">
        <v>262</v>
      </c>
      <c r="C13" s="117" t="s">
        <v>263</v>
      </c>
      <c r="D13" s="74">
        <v>69449120</v>
      </c>
      <c r="E13" s="75">
        <v>38962077</v>
      </c>
      <c r="F13" s="76">
        <f t="shared" si="0"/>
        <v>108411197</v>
      </c>
      <c r="G13" s="74">
        <v>72354000</v>
      </c>
      <c r="H13" s="75">
        <v>45499543</v>
      </c>
      <c r="I13" s="77">
        <f t="shared" si="1"/>
        <v>117853543</v>
      </c>
      <c r="J13" s="74">
        <v>9878645</v>
      </c>
      <c r="K13" s="75">
        <v>4278585</v>
      </c>
      <c r="L13" s="75">
        <f t="shared" si="2"/>
        <v>14157230</v>
      </c>
      <c r="M13" s="39">
        <f t="shared" si="3"/>
        <v>0.13058826386724612</v>
      </c>
      <c r="N13" s="102">
        <v>13396979</v>
      </c>
      <c r="O13" s="103">
        <v>1890439</v>
      </c>
      <c r="P13" s="104">
        <f t="shared" si="4"/>
        <v>15287418</v>
      </c>
      <c r="Q13" s="39">
        <f t="shared" si="5"/>
        <v>0.141013275593664</v>
      </c>
      <c r="R13" s="102">
        <v>16254286</v>
      </c>
      <c r="S13" s="104">
        <v>6227747</v>
      </c>
      <c r="T13" s="104">
        <f t="shared" si="6"/>
        <v>22482033</v>
      </c>
      <c r="U13" s="39">
        <f t="shared" si="7"/>
        <v>0.1907624703315029</v>
      </c>
      <c r="V13" s="102">
        <v>13422027</v>
      </c>
      <c r="W13" s="104">
        <v>5898187</v>
      </c>
      <c r="X13" s="104">
        <f t="shared" si="8"/>
        <v>19320214</v>
      </c>
      <c r="Y13" s="39">
        <f t="shared" si="9"/>
        <v>0.16393409572760997</v>
      </c>
      <c r="Z13" s="74">
        <f t="shared" si="10"/>
        <v>52951937</v>
      </c>
      <c r="AA13" s="75">
        <f t="shared" si="11"/>
        <v>18294958</v>
      </c>
      <c r="AB13" s="75">
        <f t="shared" si="12"/>
        <v>71246895</v>
      </c>
      <c r="AC13" s="39">
        <f t="shared" si="13"/>
        <v>0.604537574233131</v>
      </c>
      <c r="AD13" s="74">
        <v>12047808</v>
      </c>
      <c r="AE13" s="75">
        <v>11271018</v>
      </c>
      <c r="AF13" s="75">
        <f t="shared" si="14"/>
        <v>23318826</v>
      </c>
      <c r="AG13" s="39">
        <f t="shared" si="15"/>
        <v>0.717436925965655</v>
      </c>
      <c r="AH13" s="39">
        <f t="shared" si="16"/>
        <v>-0.1714756995056269</v>
      </c>
      <c r="AI13" s="12">
        <v>86828999</v>
      </c>
      <c r="AJ13" s="12">
        <v>116327861</v>
      </c>
      <c r="AK13" s="12">
        <v>83457903</v>
      </c>
      <c r="AL13" s="12"/>
    </row>
    <row r="14" spans="1:38" s="13" customFormat="1" ht="12.75">
      <c r="A14" s="29" t="s">
        <v>97</v>
      </c>
      <c r="B14" s="57" t="s">
        <v>264</v>
      </c>
      <c r="C14" s="117" t="s">
        <v>265</v>
      </c>
      <c r="D14" s="74">
        <v>78248192</v>
      </c>
      <c r="E14" s="75">
        <v>32098113</v>
      </c>
      <c r="F14" s="76">
        <f t="shared" si="0"/>
        <v>110346305</v>
      </c>
      <c r="G14" s="74">
        <v>5769606</v>
      </c>
      <c r="H14" s="75">
        <v>34322996</v>
      </c>
      <c r="I14" s="77">
        <f t="shared" si="1"/>
        <v>40092602</v>
      </c>
      <c r="J14" s="74">
        <v>16289673</v>
      </c>
      <c r="K14" s="75">
        <v>5325034</v>
      </c>
      <c r="L14" s="75">
        <f t="shared" si="2"/>
        <v>21614707</v>
      </c>
      <c r="M14" s="39">
        <f t="shared" si="3"/>
        <v>0.19588065952910702</v>
      </c>
      <c r="N14" s="102">
        <v>17471347</v>
      </c>
      <c r="O14" s="103">
        <v>4909381</v>
      </c>
      <c r="P14" s="104">
        <f t="shared" si="4"/>
        <v>22380728</v>
      </c>
      <c r="Q14" s="39">
        <f t="shared" si="5"/>
        <v>0.20282263189510513</v>
      </c>
      <c r="R14" s="102">
        <v>15612737</v>
      </c>
      <c r="S14" s="104">
        <v>10275732</v>
      </c>
      <c r="T14" s="104">
        <f t="shared" si="6"/>
        <v>25888469</v>
      </c>
      <c r="U14" s="39">
        <f t="shared" si="7"/>
        <v>0.6457168581874532</v>
      </c>
      <c r="V14" s="102">
        <v>16299084</v>
      </c>
      <c r="W14" s="104">
        <v>3926587</v>
      </c>
      <c r="X14" s="104">
        <f t="shared" si="8"/>
        <v>20225671</v>
      </c>
      <c r="Y14" s="39">
        <f t="shared" si="9"/>
        <v>0.5044738927146709</v>
      </c>
      <c r="Z14" s="74">
        <f t="shared" si="10"/>
        <v>65672841</v>
      </c>
      <c r="AA14" s="75">
        <f t="shared" si="11"/>
        <v>24436734</v>
      </c>
      <c r="AB14" s="75">
        <f t="shared" si="12"/>
        <v>90109575</v>
      </c>
      <c r="AC14" s="39">
        <f t="shared" si="13"/>
        <v>2.2475362162824952</v>
      </c>
      <c r="AD14" s="74">
        <v>18219415</v>
      </c>
      <c r="AE14" s="75">
        <v>1304689</v>
      </c>
      <c r="AF14" s="75">
        <f t="shared" si="14"/>
        <v>19524104</v>
      </c>
      <c r="AG14" s="39">
        <f t="shared" si="15"/>
        <v>1.48690999719515</v>
      </c>
      <c r="AH14" s="39">
        <f t="shared" si="16"/>
        <v>0.03593337753169101</v>
      </c>
      <c r="AI14" s="12">
        <v>108798942</v>
      </c>
      <c r="AJ14" s="12">
        <v>59978253</v>
      </c>
      <c r="AK14" s="12">
        <v>89182264</v>
      </c>
      <c r="AL14" s="12"/>
    </row>
    <row r="15" spans="1:38" s="13" customFormat="1" ht="12.75">
      <c r="A15" s="29" t="s">
        <v>97</v>
      </c>
      <c r="B15" s="57" t="s">
        <v>266</v>
      </c>
      <c r="C15" s="117" t="s">
        <v>267</v>
      </c>
      <c r="D15" s="74">
        <v>24895000</v>
      </c>
      <c r="E15" s="75">
        <v>18182000</v>
      </c>
      <c r="F15" s="76">
        <f t="shared" si="0"/>
        <v>43077000</v>
      </c>
      <c r="G15" s="74">
        <v>25537000</v>
      </c>
      <c r="H15" s="75">
        <v>13807000</v>
      </c>
      <c r="I15" s="77">
        <f t="shared" si="1"/>
        <v>39344000</v>
      </c>
      <c r="J15" s="74">
        <v>5008170</v>
      </c>
      <c r="K15" s="75">
        <v>2510112</v>
      </c>
      <c r="L15" s="75">
        <f t="shared" si="2"/>
        <v>7518282</v>
      </c>
      <c r="M15" s="39">
        <f t="shared" si="3"/>
        <v>0.17453123476565222</v>
      </c>
      <c r="N15" s="102">
        <v>5112583</v>
      </c>
      <c r="O15" s="103">
        <v>2565058</v>
      </c>
      <c r="P15" s="104">
        <f t="shared" si="4"/>
        <v>7677641</v>
      </c>
      <c r="Q15" s="39">
        <f t="shared" si="5"/>
        <v>0.17823063351672586</v>
      </c>
      <c r="R15" s="102">
        <v>5391020</v>
      </c>
      <c r="S15" s="104">
        <v>1318798</v>
      </c>
      <c r="T15" s="104">
        <f t="shared" si="6"/>
        <v>6709818</v>
      </c>
      <c r="U15" s="39">
        <f t="shared" si="7"/>
        <v>0.170542344448963</v>
      </c>
      <c r="V15" s="102">
        <v>6125938</v>
      </c>
      <c r="W15" s="104">
        <v>6761452</v>
      </c>
      <c r="X15" s="104">
        <f t="shared" si="8"/>
        <v>12887390</v>
      </c>
      <c r="Y15" s="39">
        <f t="shared" si="9"/>
        <v>0.32755667954453027</v>
      </c>
      <c r="Z15" s="74">
        <f t="shared" si="10"/>
        <v>21637711</v>
      </c>
      <c r="AA15" s="75">
        <f t="shared" si="11"/>
        <v>13155420</v>
      </c>
      <c r="AB15" s="75">
        <f t="shared" si="12"/>
        <v>34793131</v>
      </c>
      <c r="AC15" s="39">
        <f t="shared" si="13"/>
        <v>0.8843313084587231</v>
      </c>
      <c r="AD15" s="74">
        <v>9391667</v>
      </c>
      <c r="AE15" s="75">
        <v>3727192</v>
      </c>
      <c r="AF15" s="75">
        <f t="shared" si="14"/>
        <v>13118859</v>
      </c>
      <c r="AG15" s="39">
        <f t="shared" si="15"/>
        <v>0.6545318889610072</v>
      </c>
      <c r="AH15" s="39">
        <f t="shared" si="16"/>
        <v>-0.01764398870359074</v>
      </c>
      <c r="AI15" s="12">
        <v>26849907</v>
      </c>
      <c r="AJ15" s="12">
        <v>46773443</v>
      </c>
      <c r="AK15" s="12">
        <v>30614710</v>
      </c>
      <c r="AL15" s="12"/>
    </row>
    <row r="16" spans="1:38" s="13" customFormat="1" ht="12.75">
      <c r="A16" s="29" t="s">
        <v>97</v>
      </c>
      <c r="B16" s="57" t="s">
        <v>268</v>
      </c>
      <c r="C16" s="117" t="s">
        <v>269</v>
      </c>
      <c r="D16" s="74">
        <v>526878058</v>
      </c>
      <c r="E16" s="75">
        <v>204953430</v>
      </c>
      <c r="F16" s="76">
        <f t="shared" si="0"/>
        <v>731831488</v>
      </c>
      <c r="G16" s="74">
        <v>419354091</v>
      </c>
      <c r="H16" s="75">
        <v>177517394</v>
      </c>
      <c r="I16" s="77">
        <f t="shared" si="1"/>
        <v>596871485</v>
      </c>
      <c r="J16" s="74">
        <v>91348099</v>
      </c>
      <c r="K16" s="75">
        <v>23605353</v>
      </c>
      <c r="L16" s="75">
        <f t="shared" si="2"/>
        <v>114953452</v>
      </c>
      <c r="M16" s="39">
        <f t="shared" si="3"/>
        <v>0.15707639516052088</v>
      </c>
      <c r="N16" s="102">
        <v>104715233</v>
      </c>
      <c r="O16" s="103">
        <v>23589920</v>
      </c>
      <c r="P16" s="104">
        <f t="shared" si="4"/>
        <v>128305153</v>
      </c>
      <c r="Q16" s="39">
        <f t="shared" si="5"/>
        <v>0.17532062381005392</v>
      </c>
      <c r="R16" s="102">
        <v>104200561</v>
      </c>
      <c r="S16" s="104">
        <v>20618156</v>
      </c>
      <c r="T16" s="104">
        <f t="shared" si="6"/>
        <v>124818717</v>
      </c>
      <c r="U16" s="39">
        <f t="shared" si="7"/>
        <v>0.20912159507837771</v>
      </c>
      <c r="V16" s="102">
        <v>116740359</v>
      </c>
      <c r="W16" s="104">
        <v>95830121</v>
      </c>
      <c r="X16" s="104">
        <f t="shared" si="8"/>
        <v>212570480</v>
      </c>
      <c r="Y16" s="39">
        <f t="shared" si="9"/>
        <v>0.3561411214006982</v>
      </c>
      <c r="Z16" s="74">
        <f t="shared" si="10"/>
        <v>417004252</v>
      </c>
      <c r="AA16" s="75">
        <f t="shared" si="11"/>
        <v>163643550</v>
      </c>
      <c r="AB16" s="75">
        <f t="shared" si="12"/>
        <v>580647802</v>
      </c>
      <c r="AC16" s="39">
        <f t="shared" si="13"/>
        <v>0.9728188003486211</v>
      </c>
      <c r="AD16" s="74">
        <v>128943054</v>
      </c>
      <c r="AE16" s="75">
        <v>30575727</v>
      </c>
      <c r="AF16" s="75">
        <f t="shared" si="14"/>
        <v>159518781</v>
      </c>
      <c r="AG16" s="39">
        <f t="shared" si="15"/>
        <v>0.7763111964385537</v>
      </c>
      <c r="AH16" s="39">
        <f t="shared" si="16"/>
        <v>0.3325733726613671</v>
      </c>
      <c r="AI16" s="12">
        <v>700673610</v>
      </c>
      <c r="AJ16" s="12">
        <v>635994425</v>
      </c>
      <c r="AK16" s="12">
        <v>493729593</v>
      </c>
      <c r="AL16" s="12"/>
    </row>
    <row r="17" spans="1:38" s="13" customFormat="1" ht="12.75">
      <c r="A17" s="29" t="s">
        <v>116</v>
      </c>
      <c r="B17" s="57" t="s">
        <v>270</v>
      </c>
      <c r="C17" s="117" t="s">
        <v>271</v>
      </c>
      <c r="D17" s="74">
        <v>680918087</v>
      </c>
      <c r="E17" s="75">
        <v>366519235</v>
      </c>
      <c r="F17" s="76">
        <f t="shared" si="0"/>
        <v>1047437322</v>
      </c>
      <c r="G17" s="74">
        <v>632049910</v>
      </c>
      <c r="H17" s="75">
        <v>335092217</v>
      </c>
      <c r="I17" s="77">
        <f t="shared" si="1"/>
        <v>967142127</v>
      </c>
      <c r="J17" s="74">
        <v>114601972</v>
      </c>
      <c r="K17" s="75">
        <v>47215142</v>
      </c>
      <c r="L17" s="75">
        <f t="shared" si="2"/>
        <v>161817114</v>
      </c>
      <c r="M17" s="39">
        <f t="shared" si="3"/>
        <v>0.15448858905564183</v>
      </c>
      <c r="N17" s="102">
        <v>146707103</v>
      </c>
      <c r="O17" s="103">
        <v>48397817</v>
      </c>
      <c r="P17" s="104">
        <f t="shared" si="4"/>
        <v>195104920</v>
      </c>
      <c r="Q17" s="39">
        <f t="shared" si="5"/>
        <v>0.1862688257350448</v>
      </c>
      <c r="R17" s="102">
        <v>142345018</v>
      </c>
      <c r="S17" s="104">
        <v>33739989</v>
      </c>
      <c r="T17" s="104">
        <f t="shared" si="6"/>
        <v>176085007</v>
      </c>
      <c r="U17" s="39">
        <f t="shared" si="7"/>
        <v>0.18206735296104004</v>
      </c>
      <c r="V17" s="102">
        <v>113272440</v>
      </c>
      <c r="W17" s="104">
        <v>50006199</v>
      </c>
      <c r="X17" s="104">
        <f t="shared" si="8"/>
        <v>163278639</v>
      </c>
      <c r="Y17" s="39">
        <f t="shared" si="9"/>
        <v>0.16882589894670155</v>
      </c>
      <c r="Z17" s="74">
        <f t="shared" si="10"/>
        <v>516926533</v>
      </c>
      <c r="AA17" s="75">
        <f t="shared" si="11"/>
        <v>179359147</v>
      </c>
      <c r="AB17" s="75">
        <f t="shared" si="12"/>
        <v>696285680</v>
      </c>
      <c r="AC17" s="39">
        <f t="shared" si="13"/>
        <v>0.7199414238730601</v>
      </c>
      <c r="AD17" s="74">
        <v>260494450</v>
      </c>
      <c r="AE17" s="75">
        <v>53164811</v>
      </c>
      <c r="AF17" s="75">
        <f t="shared" si="14"/>
        <v>313659261</v>
      </c>
      <c r="AG17" s="39">
        <f t="shared" si="15"/>
        <v>0.8807417594345343</v>
      </c>
      <c r="AH17" s="39">
        <f t="shared" si="16"/>
        <v>-0.4794394449587127</v>
      </c>
      <c r="AI17" s="12">
        <v>1009049855</v>
      </c>
      <c r="AJ17" s="12">
        <v>938986048</v>
      </c>
      <c r="AK17" s="12">
        <v>827004224</v>
      </c>
      <c r="AL17" s="12"/>
    </row>
    <row r="18" spans="1:38" s="53" customFormat="1" ht="12.75">
      <c r="A18" s="58"/>
      <c r="B18" s="59" t="s">
        <v>272</v>
      </c>
      <c r="C18" s="121"/>
      <c r="D18" s="78">
        <f>SUM(D11:D17)</f>
        <v>1551006400</v>
      </c>
      <c r="E18" s="79">
        <f>SUM(E11:E17)</f>
        <v>693058489</v>
      </c>
      <c r="F18" s="87">
        <f t="shared" si="0"/>
        <v>2244064889</v>
      </c>
      <c r="G18" s="78">
        <f>SUM(G11:G17)</f>
        <v>1290583660</v>
      </c>
      <c r="H18" s="79">
        <f>SUM(H11:H17)</f>
        <v>748141071</v>
      </c>
      <c r="I18" s="80">
        <f t="shared" si="1"/>
        <v>2038724731</v>
      </c>
      <c r="J18" s="78">
        <f>SUM(J11:J17)</f>
        <v>270878101</v>
      </c>
      <c r="K18" s="79">
        <f>SUM(K11:K17)</f>
        <v>96223253</v>
      </c>
      <c r="L18" s="79">
        <f t="shared" si="2"/>
        <v>367101354</v>
      </c>
      <c r="M18" s="43">
        <f t="shared" si="3"/>
        <v>0.16358767333309496</v>
      </c>
      <c r="N18" s="108">
        <f>SUM(N11:N17)</f>
        <v>336295516</v>
      </c>
      <c r="O18" s="109">
        <f>SUM(O11:O17)</f>
        <v>104323315</v>
      </c>
      <c r="P18" s="110">
        <f t="shared" si="4"/>
        <v>440618831</v>
      </c>
      <c r="Q18" s="43">
        <f t="shared" si="5"/>
        <v>0.1963485250180749</v>
      </c>
      <c r="R18" s="108">
        <f>SUM(R11:R17)</f>
        <v>317382164</v>
      </c>
      <c r="S18" s="110">
        <f>SUM(S11:S17)</f>
        <v>85893512</v>
      </c>
      <c r="T18" s="110">
        <f t="shared" si="6"/>
        <v>403275676</v>
      </c>
      <c r="U18" s="43">
        <f t="shared" si="7"/>
        <v>0.19780781086723376</v>
      </c>
      <c r="V18" s="108">
        <f>SUM(V11:V17)</f>
        <v>305790271</v>
      </c>
      <c r="W18" s="110">
        <f>SUM(W11:W17)</f>
        <v>187624297</v>
      </c>
      <c r="X18" s="110">
        <f t="shared" si="8"/>
        <v>493414568</v>
      </c>
      <c r="Y18" s="43">
        <f t="shared" si="9"/>
        <v>0.24202118142647872</v>
      </c>
      <c r="Z18" s="78">
        <f t="shared" si="10"/>
        <v>1230346052</v>
      </c>
      <c r="AA18" s="79">
        <f t="shared" si="11"/>
        <v>474064377</v>
      </c>
      <c r="AB18" s="79">
        <f t="shared" si="12"/>
        <v>1704410429</v>
      </c>
      <c r="AC18" s="43">
        <f t="shared" si="13"/>
        <v>0.8360179297790644</v>
      </c>
      <c r="AD18" s="78">
        <f>SUM(AD11:AD17)</f>
        <v>460898955</v>
      </c>
      <c r="AE18" s="79">
        <f>SUM(AE11:AE17)</f>
        <v>118026830</v>
      </c>
      <c r="AF18" s="79">
        <f t="shared" si="14"/>
        <v>578925785</v>
      </c>
      <c r="AG18" s="43">
        <f t="shared" si="15"/>
        <v>0.7857005749010334</v>
      </c>
      <c r="AH18" s="43">
        <f t="shared" si="16"/>
        <v>-0.1477066995728995</v>
      </c>
      <c r="AI18" s="60">
        <f>SUM(AI11:AI17)</f>
        <v>2450254210</v>
      </c>
      <c r="AJ18" s="60">
        <f>SUM(AJ11:AJ17)</f>
        <v>2328240553</v>
      </c>
      <c r="AK18" s="60">
        <f>SUM(AK11:AK17)</f>
        <v>1829299941</v>
      </c>
      <c r="AL18" s="60"/>
    </row>
    <row r="19" spans="1:38" s="13" customFormat="1" ht="12.75">
      <c r="A19" s="29" t="s">
        <v>97</v>
      </c>
      <c r="B19" s="57" t="s">
        <v>273</v>
      </c>
      <c r="C19" s="117" t="s">
        <v>274</v>
      </c>
      <c r="D19" s="74">
        <v>72414500</v>
      </c>
      <c r="E19" s="75">
        <v>33485000</v>
      </c>
      <c r="F19" s="76">
        <f t="shared" si="0"/>
        <v>105899500</v>
      </c>
      <c r="G19" s="74">
        <v>94048500</v>
      </c>
      <c r="H19" s="75">
        <v>20803285</v>
      </c>
      <c r="I19" s="77">
        <f t="shared" si="1"/>
        <v>114851785</v>
      </c>
      <c r="J19" s="74">
        <v>21209439</v>
      </c>
      <c r="K19" s="75">
        <v>2406647</v>
      </c>
      <c r="L19" s="75">
        <f t="shared" si="2"/>
        <v>23616086</v>
      </c>
      <c r="M19" s="39">
        <f t="shared" si="3"/>
        <v>0.22300469785032034</v>
      </c>
      <c r="N19" s="102">
        <v>21768779</v>
      </c>
      <c r="O19" s="103">
        <v>2330481</v>
      </c>
      <c r="P19" s="104">
        <f t="shared" si="4"/>
        <v>24099260</v>
      </c>
      <c r="Q19" s="39">
        <f t="shared" si="5"/>
        <v>0.22756726896727558</v>
      </c>
      <c r="R19" s="102">
        <v>20947381</v>
      </c>
      <c r="S19" s="104">
        <v>5206808</v>
      </c>
      <c r="T19" s="104">
        <f t="shared" si="6"/>
        <v>26154189</v>
      </c>
      <c r="U19" s="39">
        <f t="shared" si="7"/>
        <v>0.2277212234881678</v>
      </c>
      <c r="V19" s="102">
        <v>23835393</v>
      </c>
      <c r="W19" s="104">
        <v>4760154</v>
      </c>
      <c r="X19" s="104">
        <f t="shared" si="8"/>
        <v>28595547</v>
      </c>
      <c r="Y19" s="39">
        <f t="shared" si="9"/>
        <v>0.24897781954368406</v>
      </c>
      <c r="Z19" s="74">
        <f t="shared" si="10"/>
        <v>87760992</v>
      </c>
      <c r="AA19" s="75">
        <f t="shared" si="11"/>
        <v>14704090</v>
      </c>
      <c r="AB19" s="75">
        <f t="shared" si="12"/>
        <v>102465082</v>
      </c>
      <c r="AC19" s="39">
        <f t="shared" si="13"/>
        <v>0.892150539932836</v>
      </c>
      <c r="AD19" s="74">
        <v>20849075</v>
      </c>
      <c r="AE19" s="75">
        <v>7421116</v>
      </c>
      <c r="AF19" s="75">
        <f t="shared" si="14"/>
        <v>28270191</v>
      </c>
      <c r="AG19" s="39">
        <f t="shared" si="15"/>
        <v>0.7602512078470444</v>
      </c>
      <c r="AH19" s="39">
        <f t="shared" si="16"/>
        <v>0.01150880091330131</v>
      </c>
      <c r="AI19" s="12">
        <v>103529443</v>
      </c>
      <c r="AJ19" s="12">
        <v>116689030</v>
      </c>
      <c r="AK19" s="12">
        <v>88712976</v>
      </c>
      <c r="AL19" s="12"/>
    </row>
    <row r="20" spans="1:38" s="13" customFormat="1" ht="12.75">
      <c r="A20" s="29" t="s">
        <v>97</v>
      </c>
      <c r="B20" s="57" t="s">
        <v>275</v>
      </c>
      <c r="C20" s="117" t="s">
        <v>276</v>
      </c>
      <c r="D20" s="74">
        <v>225863330</v>
      </c>
      <c r="E20" s="75">
        <v>18506000</v>
      </c>
      <c r="F20" s="77">
        <f t="shared" si="0"/>
        <v>244369330</v>
      </c>
      <c r="G20" s="74">
        <v>241156501</v>
      </c>
      <c r="H20" s="75">
        <v>38509000</v>
      </c>
      <c r="I20" s="77">
        <f t="shared" si="1"/>
        <v>279665501</v>
      </c>
      <c r="J20" s="74">
        <v>48129702</v>
      </c>
      <c r="K20" s="75">
        <v>6684557</v>
      </c>
      <c r="L20" s="75">
        <f t="shared" si="2"/>
        <v>54814259</v>
      </c>
      <c r="M20" s="39">
        <f t="shared" si="3"/>
        <v>0.2243090775753242</v>
      </c>
      <c r="N20" s="102">
        <v>37027281</v>
      </c>
      <c r="O20" s="103">
        <v>4201462</v>
      </c>
      <c r="P20" s="104">
        <f t="shared" si="4"/>
        <v>41228743</v>
      </c>
      <c r="Q20" s="39">
        <f t="shared" si="5"/>
        <v>0.16871488332844387</v>
      </c>
      <c r="R20" s="102">
        <v>42379510</v>
      </c>
      <c r="S20" s="104">
        <v>4141383</v>
      </c>
      <c r="T20" s="104">
        <f t="shared" si="6"/>
        <v>46520893</v>
      </c>
      <c r="U20" s="39">
        <f t="shared" si="7"/>
        <v>0.16634476842390367</v>
      </c>
      <c r="V20" s="102">
        <v>52149807</v>
      </c>
      <c r="W20" s="104">
        <v>8716399</v>
      </c>
      <c r="X20" s="104">
        <f t="shared" si="8"/>
        <v>60866206</v>
      </c>
      <c r="Y20" s="39">
        <f t="shared" si="9"/>
        <v>0.2176393076098435</v>
      </c>
      <c r="Z20" s="74">
        <f t="shared" si="10"/>
        <v>179686300</v>
      </c>
      <c r="AA20" s="75">
        <f t="shared" si="11"/>
        <v>23743801</v>
      </c>
      <c r="AB20" s="75">
        <f t="shared" si="12"/>
        <v>203430101</v>
      </c>
      <c r="AC20" s="39">
        <f t="shared" si="13"/>
        <v>0.7274050616632904</v>
      </c>
      <c r="AD20" s="74">
        <v>68367383</v>
      </c>
      <c r="AE20" s="75">
        <v>6516346</v>
      </c>
      <c r="AF20" s="75">
        <f t="shared" si="14"/>
        <v>74883729</v>
      </c>
      <c r="AG20" s="39">
        <f t="shared" si="15"/>
        <v>0.7923285802068398</v>
      </c>
      <c r="AH20" s="39">
        <f t="shared" si="16"/>
        <v>-0.18719050436176865</v>
      </c>
      <c r="AI20" s="12">
        <v>252590134</v>
      </c>
      <c r="AJ20" s="12">
        <v>257060134</v>
      </c>
      <c r="AK20" s="12">
        <v>203676091</v>
      </c>
      <c r="AL20" s="12"/>
    </row>
    <row r="21" spans="1:38" s="13" customFormat="1" ht="12.75">
      <c r="A21" s="29" t="s">
        <v>97</v>
      </c>
      <c r="B21" s="57" t="s">
        <v>277</v>
      </c>
      <c r="C21" s="117" t="s">
        <v>278</v>
      </c>
      <c r="D21" s="74">
        <v>126232000</v>
      </c>
      <c r="E21" s="75">
        <v>14514000</v>
      </c>
      <c r="F21" s="76">
        <f t="shared" si="0"/>
        <v>140746000</v>
      </c>
      <c r="G21" s="74">
        <v>98865892</v>
      </c>
      <c r="H21" s="75">
        <v>10758002</v>
      </c>
      <c r="I21" s="77">
        <f t="shared" si="1"/>
        <v>109623894</v>
      </c>
      <c r="J21" s="74">
        <v>36398815</v>
      </c>
      <c r="K21" s="75">
        <v>2514808</v>
      </c>
      <c r="L21" s="75">
        <f t="shared" si="2"/>
        <v>38913623</v>
      </c>
      <c r="M21" s="39">
        <f t="shared" si="3"/>
        <v>0.2764812001762039</v>
      </c>
      <c r="N21" s="102">
        <v>8214048</v>
      </c>
      <c r="O21" s="103">
        <v>793222</v>
      </c>
      <c r="P21" s="104">
        <f t="shared" si="4"/>
        <v>9007270</v>
      </c>
      <c r="Q21" s="39">
        <f t="shared" si="5"/>
        <v>0.06399663223111136</v>
      </c>
      <c r="R21" s="102">
        <v>16292072</v>
      </c>
      <c r="S21" s="104">
        <v>1562584</v>
      </c>
      <c r="T21" s="104">
        <f t="shared" si="6"/>
        <v>17854656</v>
      </c>
      <c r="U21" s="39">
        <f t="shared" si="7"/>
        <v>0.1628719373898541</v>
      </c>
      <c r="V21" s="102">
        <v>12377724</v>
      </c>
      <c r="W21" s="104">
        <v>1464545</v>
      </c>
      <c r="X21" s="104">
        <f t="shared" si="8"/>
        <v>13842269</v>
      </c>
      <c r="Y21" s="39">
        <f t="shared" si="9"/>
        <v>0.12627054645586663</v>
      </c>
      <c r="Z21" s="74">
        <f t="shared" si="10"/>
        <v>73282659</v>
      </c>
      <c r="AA21" s="75">
        <f t="shared" si="11"/>
        <v>6335159</v>
      </c>
      <c r="AB21" s="75">
        <f t="shared" si="12"/>
        <v>79617818</v>
      </c>
      <c r="AC21" s="39">
        <f t="shared" si="13"/>
        <v>0.726281607912961</v>
      </c>
      <c r="AD21" s="74">
        <v>13241140</v>
      </c>
      <c r="AE21" s="75">
        <v>2549053</v>
      </c>
      <c r="AF21" s="75">
        <f t="shared" si="14"/>
        <v>15790193</v>
      </c>
      <c r="AG21" s="39">
        <f t="shared" si="15"/>
        <v>0.6696467176901029</v>
      </c>
      <c r="AH21" s="39">
        <f t="shared" si="16"/>
        <v>-0.12336289999748573</v>
      </c>
      <c r="AI21" s="12">
        <v>87371000</v>
      </c>
      <c r="AJ21" s="12">
        <v>91659840</v>
      </c>
      <c r="AK21" s="12">
        <v>61379711</v>
      </c>
      <c r="AL21" s="12"/>
    </row>
    <row r="22" spans="1:38" s="13" customFormat="1" ht="12.75">
      <c r="A22" s="29" t="s">
        <v>97</v>
      </c>
      <c r="B22" s="57" t="s">
        <v>279</v>
      </c>
      <c r="C22" s="117" t="s">
        <v>280</v>
      </c>
      <c r="D22" s="74">
        <v>28751403</v>
      </c>
      <c r="E22" s="75">
        <v>15292655</v>
      </c>
      <c r="F22" s="76">
        <f t="shared" si="0"/>
        <v>44044058</v>
      </c>
      <c r="G22" s="74">
        <v>28751403</v>
      </c>
      <c r="H22" s="75">
        <v>15292655</v>
      </c>
      <c r="I22" s="77">
        <f t="shared" si="1"/>
        <v>44044058</v>
      </c>
      <c r="J22" s="74">
        <v>6520623</v>
      </c>
      <c r="K22" s="75">
        <v>1850270</v>
      </c>
      <c r="L22" s="75">
        <f t="shared" si="2"/>
        <v>8370893</v>
      </c>
      <c r="M22" s="39">
        <f t="shared" si="3"/>
        <v>0.19005726039140172</v>
      </c>
      <c r="N22" s="102">
        <v>7289023</v>
      </c>
      <c r="O22" s="103">
        <v>1961975</v>
      </c>
      <c r="P22" s="104">
        <f t="shared" si="4"/>
        <v>9250998</v>
      </c>
      <c r="Q22" s="39">
        <f t="shared" si="5"/>
        <v>0.2100396380369856</v>
      </c>
      <c r="R22" s="102">
        <v>6946813</v>
      </c>
      <c r="S22" s="104">
        <v>1855106</v>
      </c>
      <c r="T22" s="104">
        <f t="shared" si="6"/>
        <v>8801919</v>
      </c>
      <c r="U22" s="39">
        <f t="shared" si="7"/>
        <v>0.19984350669958703</v>
      </c>
      <c r="V22" s="102">
        <v>7448803</v>
      </c>
      <c r="W22" s="104">
        <v>3236847</v>
      </c>
      <c r="X22" s="104">
        <f t="shared" si="8"/>
        <v>10685650</v>
      </c>
      <c r="Y22" s="39">
        <f t="shared" si="9"/>
        <v>0.24261274926120568</v>
      </c>
      <c r="Z22" s="74">
        <f t="shared" si="10"/>
        <v>28205262</v>
      </c>
      <c r="AA22" s="75">
        <f t="shared" si="11"/>
        <v>8904198</v>
      </c>
      <c r="AB22" s="75">
        <f t="shared" si="12"/>
        <v>37109460</v>
      </c>
      <c r="AC22" s="39">
        <f t="shared" si="13"/>
        <v>0.84255315438918</v>
      </c>
      <c r="AD22" s="74">
        <v>7611902</v>
      </c>
      <c r="AE22" s="75">
        <v>3133500</v>
      </c>
      <c r="AF22" s="75">
        <f t="shared" si="14"/>
        <v>10745402</v>
      </c>
      <c r="AG22" s="39">
        <f t="shared" si="15"/>
        <v>1.0908930554966718</v>
      </c>
      <c r="AH22" s="39">
        <f t="shared" si="16"/>
        <v>-0.005560704010887596</v>
      </c>
      <c r="AI22" s="12">
        <v>32163583</v>
      </c>
      <c r="AJ22" s="12">
        <v>47174000</v>
      </c>
      <c r="AK22" s="12">
        <v>51461789</v>
      </c>
      <c r="AL22" s="12"/>
    </row>
    <row r="23" spans="1:38" s="13" customFormat="1" ht="12.75">
      <c r="A23" s="29" t="s">
        <v>97</v>
      </c>
      <c r="B23" s="57" t="s">
        <v>77</v>
      </c>
      <c r="C23" s="117" t="s">
        <v>78</v>
      </c>
      <c r="D23" s="74">
        <v>3339106140</v>
      </c>
      <c r="E23" s="75">
        <v>411313300</v>
      </c>
      <c r="F23" s="76">
        <f t="shared" si="0"/>
        <v>3750419440</v>
      </c>
      <c r="G23" s="74">
        <v>3339106140</v>
      </c>
      <c r="H23" s="75">
        <v>351440647</v>
      </c>
      <c r="I23" s="77">
        <f t="shared" si="1"/>
        <v>3690546787</v>
      </c>
      <c r="J23" s="74">
        <v>546765275</v>
      </c>
      <c r="K23" s="75">
        <v>13359323</v>
      </c>
      <c r="L23" s="75">
        <f t="shared" si="2"/>
        <v>560124598</v>
      </c>
      <c r="M23" s="39">
        <f t="shared" si="3"/>
        <v>0.14934985458586467</v>
      </c>
      <c r="N23" s="102">
        <v>691531173</v>
      </c>
      <c r="O23" s="103">
        <v>37806325</v>
      </c>
      <c r="P23" s="104">
        <f t="shared" si="4"/>
        <v>729337498</v>
      </c>
      <c r="Q23" s="39">
        <f t="shared" si="5"/>
        <v>0.19446824806347526</v>
      </c>
      <c r="R23" s="102">
        <v>678692938</v>
      </c>
      <c r="S23" s="104">
        <v>29082974</v>
      </c>
      <c r="T23" s="104">
        <f t="shared" si="6"/>
        <v>707775912</v>
      </c>
      <c r="U23" s="39">
        <f t="shared" si="7"/>
        <v>0.1917807720235793</v>
      </c>
      <c r="V23" s="102">
        <v>581954330</v>
      </c>
      <c r="W23" s="104">
        <v>143279181</v>
      </c>
      <c r="X23" s="104">
        <f t="shared" si="8"/>
        <v>725233511</v>
      </c>
      <c r="Y23" s="39">
        <f t="shared" si="9"/>
        <v>0.19651112771544982</v>
      </c>
      <c r="Z23" s="74">
        <f t="shared" si="10"/>
        <v>2498943716</v>
      </c>
      <c r="AA23" s="75">
        <f t="shared" si="11"/>
        <v>223527803</v>
      </c>
      <c r="AB23" s="75">
        <f t="shared" si="12"/>
        <v>2722471519</v>
      </c>
      <c r="AC23" s="39">
        <f t="shared" si="13"/>
        <v>0.737687848475446</v>
      </c>
      <c r="AD23" s="74">
        <v>732141059</v>
      </c>
      <c r="AE23" s="75">
        <v>36146844</v>
      </c>
      <c r="AF23" s="75">
        <f t="shared" si="14"/>
        <v>768287903</v>
      </c>
      <c r="AG23" s="39">
        <f t="shared" si="15"/>
        <v>0.8753695918593659</v>
      </c>
      <c r="AH23" s="39">
        <f t="shared" si="16"/>
        <v>-0.056039398553435205</v>
      </c>
      <c r="AI23" s="12">
        <v>2684233567</v>
      </c>
      <c r="AJ23" s="12">
        <v>2684233567</v>
      </c>
      <c r="AK23" s="12">
        <v>2349696442</v>
      </c>
      <c r="AL23" s="12"/>
    </row>
    <row r="24" spans="1:38" s="13" customFormat="1" ht="12.75">
      <c r="A24" s="29" t="s">
        <v>97</v>
      </c>
      <c r="B24" s="57" t="s">
        <v>281</v>
      </c>
      <c r="C24" s="117" t="s">
        <v>282</v>
      </c>
      <c r="D24" s="74">
        <v>49142000</v>
      </c>
      <c r="E24" s="75">
        <v>13038000</v>
      </c>
      <c r="F24" s="76">
        <f t="shared" si="0"/>
        <v>62180000</v>
      </c>
      <c r="G24" s="74">
        <v>50638930</v>
      </c>
      <c r="H24" s="75">
        <v>13058000</v>
      </c>
      <c r="I24" s="77">
        <f t="shared" si="1"/>
        <v>63696930</v>
      </c>
      <c r="J24" s="74">
        <v>8370954</v>
      </c>
      <c r="K24" s="75">
        <v>1373474</v>
      </c>
      <c r="L24" s="75">
        <f t="shared" si="2"/>
        <v>9744428</v>
      </c>
      <c r="M24" s="39">
        <f t="shared" si="3"/>
        <v>0.1567132196847861</v>
      </c>
      <c r="N24" s="102">
        <v>10134948</v>
      </c>
      <c r="O24" s="103">
        <v>233932</v>
      </c>
      <c r="P24" s="104">
        <f t="shared" si="4"/>
        <v>10368880</v>
      </c>
      <c r="Q24" s="39">
        <f t="shared" si="5"/>
        <v>0.16675587005467996</v>
      </c>
      <c r="R24" s="102">
        <v>8264660</v>
      </c>
      <c r="S24" s="104">
        <v>3463994</v>
      </c>
      <c r="T24" s="104">
        <f t="shared" si="6"/>
        <v>11728654</v>
      </c>
      <c r="U24" s="39">
        <f t="shared" si="7"/>
        <v>0.18413217089112457</v>
      </c>
      <c r="V24" s="102">
        <v>4064243</v>
      </c>
      <c r="W24" s="104">
        <v>4440424</v>
      </c>
      <c r="X24" s="104">
        <f t="shared" si="8"/>
        <v>8504667</v>
      </c>
      <c r="Y24" s="39">
        <f t="shared" si="9"/>
        <v>0.13351769072700992</v>
      </c>
      <c r="Z24" s="74">
        <f t="shared" si="10"/>
        <v>30834805</v>
      </c>
      <c r="AA24" s="75">
        <f t="shared" si="11"/>
        <v>9511824</v>
      </c>
      <c r="AB24" s="75">
        <f t="shared" si="12"/>
        <v>40346629</v>
      </c>
      <c r="AC24" s="39">
        <f t="shared" si="13"/>
        <v>0.6334155978945925</v>
      </c>
      <c r="AD24" s="74">
        <v>11328435</v>
      </c>
      <c r="AE24" s="75">
        <v>4876345</v>
      </c>
      <c r="AF24" s="75">
        <f t="shared" si="14"/>
        <v>16204780</v>
      </c>
      <c r="AG24" s="39">
        <f t="shared" si="15"/>
        <v>0.8323022617448799</v>
      </c>
      <c r="AH24" s="39">
        <f t="shared" si="16"/>
        <v>-0.4751754112058294</v>
      </c>
      <c r="AI24" s="12">
        <v>48899368</v>
      </c>
      <c r="AJ24" s="12">
        <v>49430774</v>
      </c>
      <c r="AK24" s="12">
        <v>41141345</v>
      </c>
      <c r="AL24" s="12"/>
    </row>
    <row r="25" spans="1:38" s="13" customFormat="1" ht="12.75">
      <c r="A25" s="29" t="s">
        <v>97</v>
      </c>
      <c r="B25" s="57" t="s">
        <v>283</v>
      </c>
      <c r="C25" s="117" t="s">
        <v>284</v>
      </c>
      <c r="D25" s="74">
        <v>49145680</v>
      </c>
      <c r="E25" s="75">
        <v>21592000</v>
      </c>
      <c r="F25" s="76">
        <f t="shared" si="0"/>
        <v>70737680</v>
      </c>
      <c r="G25" s="74">
        <v>48521168</v>
      </c>
      <c r="H25" s="75">
        <v>24179470</v>
      </c>
      <c r="I25" s="77">
        <f t="shared" si="1"/>
        <v>72700638</v>
      </c>
      <c r="J25" s="74">
        <v>9035042</v>
      </c>
      <c r="K25" s="75">
        <v>1003514</v>
      </c>
      <c r="L25" s="75">
        <f t="shared" si="2"/>
        <v>10038556</v>
      </c>
      <c r="M25" s="39">
        <f t="shared" si="3"/>
        <v>0.14191242913253588</v>
      </c>
      <c r="N25" s="102">
        <v>11095329</v>
      </c>
      <c r="O25" s="103">
        <v>4910652</v>
      </c>
      <c r="P25" s="104">
        <f t="shared" si="4"/>
        <v>16005981</v>
      </c>
      <c r="Q25" s="39">
        <f t="shared" si="5"/>
        <v>0.2262723487680116</v>
      </c>
      <c r="R25" s="102">
        <v>10194528</v>
      </c>
      <c r="S25" s="104">
        <v>1098360</v>
      </c>
      <c r="T25" s="104">
        <f t="shared" si="6"/>
        <v>11292888</v>
      </c>
      <c r="U25" s="39">
        <f t="shared" si="7"/>
        <v>0.1553340976182355</v>
      </c>
      <c r="V25" s="102">
        <v>10583282</v>
      </c>
      <c r="W25" s="104">
        <v>7388362</v>
      </c>
      <c r="X25" s="104">
        <f t="shared" si="8"/>
        <v>17971644</v>
      </c>
      <c r="Y25" s="39">
        <f t="shared" si="9"/>
        <v>0.24720063667116648</v>
      </c>
      <c r="Z25" s="74">
        <f t="shared" si="10"/>
        <v>40908181</v>
      </c>
      <c r="AA25" s="75">
        <f t="shared" si="11"/>
        <v>14400888</v>
      </c>
      <c r="AB25" s="75">
        <f t="shared" si="12"/>
        <v>55309069</v>
      </c>
      <c r="AC25" s="39">
        <f t="shared" si="13"/>
        <v>0.760778316690976</v>
      </c>
      <c r="AD25" s="74">
        <v>11342498</v>
      </c>
      <c r="AE25" s="75">
        <v>4429993</v>
      </c>
      <c r="AF25" s="75">
        <f t="shared" si="14"/>
        <v>15772491</v>
      </c>
      <c r="AG25" s="39">
        <f t="shared" si="15"/>
        <v>0.9048676558932301</v>
      </c>
      <c r="AH25" s="39">
        <f t="shared" si="16"/>
        <v>0.1394296563554862</v>
      </c>
      <c r="AI25" s="12">
        <v>62610503</v>
      </c>
      <c r="AJ25" s="12">
        <v>67398581</v>
      </c>
      <c r="AK25" s="12">
        <v>60986796</v>
      </c>
      <c r="AL25" s="12"/>
    </row>
    <row r="26" spans="1:38" s="13" customFormat="1" ht="12.75">
      <c r="A26" s="29" t="s">
        <v>116</v>
      </c>
      <c r="B26" s="57" t="s">
        <v>285</v>
      </c>
      <c r="C26" s="117" t="s">
        <v>286</v>
      </c>
      <c r="D26" s="74">
        <v>419317861</v>
      </c>
      <c r="E26" s="75">
        <v>101771669</v>
      </c>
      <c r="F26" s="76">
        <f t="shared" si="0"/>
        <v>521089530</v>
      </c>
      <c r="G26" s="74">
        <v>404718000</v>
      </c>
      <c r="H26" s="75">
        <v>121771669</v>
      </c>
      <c r="I26" s="77">
        <f t="shared" si="1"/>
        <v>526489669</v>
      </c>
      <c r="J26" s="74">
        <v>68702848</v>
      </c>
      <c r="K26" s="75">
        <v>5338777</v>
      </c>
      <c r="L26" s="75">
        <f t="shared" si="2"/>
        <v>74041625</v>
      </c>
      <c r="M26" s="39">
        <f t="shared" si="3"/>
        <v>0.14209002625710018</v>
      </c>
      <c r="N26" s="102">
        <v>105067443</v>
      </c>
      <c r="O26" s="103">
        <v>22400777</v>
      </c>
      <c r="P26" s="104">
        <f t="shared" si="4"/>
        <v>127468220</v>
      </c>
      <c r="Q26" s="39">
        <f t="shared" si="5"/>
        <v>0.24461865507065553</v>
      </c>
      <c r="R26" s="102">
        <v>43402319</v>
      </c>
      <c r="S26" s="104">
        <v>18564250</v>
      </c>
      <c r="T26" s="104">
        <f t="shared" si="6"/>
        <v>61966569</v>
      </c>
      <c r="U26" s="39">
        <f t="shared" si="7"/>
        <v>0.11769759721534061</v>
      </c>
      <c r="V26" s="102">
        <v>205249487</v>
      </c>
      <c r="W26" s="104">
        <v>51686651</v>
      </c>
      <c r="X26" s="104">
        <f t="shared" si="8"/>
        <v>256936138</v>
      </c>
      <c r="Y26" s="39">
        <f t="shared" si="9"/>
        <v>0.4880174353430665</v>
      </c>
      <c r="Z26" s="74">
        <f t="shared" si="10"/>
        <v>422422097</v>
      </c>
      <c r="AA26" s="75">
        <f t="shared" si="11"/>
        <v>97990455</v>
      </c>
      <c r="AB26" s="75">
        <f t="shared" si="12"/>
        <v>520412552</v>
      </c>
      <c r="AC26" s="39">
        <f t="shared" si="13"/>
        <v>0.9884572910774437</v>
      </c>
      <c r="AD26" s="74">
        <v>42689467</v>
      </c>
      <c r="AE26" s="75">
        <v>11846049</v>
      </c>
      <c r="AF26" s="75">
        <f t="shared" si="14"/>
        <v>54535516</v>
      </c>
      <c r="AG26" s="39">
        <f t="shared" si="15"/>
        <v>0.5644124651717428</v>
      </c>
      <c r="AH26" s="39">
        <f t="shared" si="16"/>
        <v>3.711354303496459</v>
      </c>
      <c r="AI26" s="12">
        <v>441948686</v>
      </c>
      <c r="AJ26" s="12">
        <v>466822096</v>
      </c>
      <c r="AK26" s="12">
        <v>263480210</v>
      </c>
      <c r="AL26" s="12"/>
    </row>
    <row r="27" spans="1:38" s="53" customFormat="1" ht="12.75">
      <c r="A27" s="58"/>
      <c r="B27" s="59" t="s">
        <v>287</v>
      </c>
      <c r="C27" s="121"/>
      <c r="D27" s="78">
        <f>SUM(D19:D26)</f>
        <v>4309972914</v>
      </c>
      <c r="E27" s="79">
        <f>SUM(E19:E26)</f>
        <v>629512624</v>
      </c>
      <c r="F27" s="87">
        <f t="shared" si="0"/>
        <v>4939485538</v>
      </c>
      <c r="G27" s="78">
        <f>SUM(G19:G26)</f>
        <v>4305806534</v>
      </c>
      <c r="H27" s="79">
        <f>SUM(H19:H26)</f>
        <v>595812728</v>
      </c>
      <c r="I27" s="80">
        <f t="shared" si="1"/>
        <v>4901619262</v>
      </c>
      <c r="J27" s="78">
        <f>SUM(J19:J26)</f>
        <v>745132698</v>
      </c>
      <c r="K27" s="79">
        <f>SUM(K19:K26)</f>
        <v>34531370</v>
      </c>
      <c r="L27" s="79">
        <f t="shared" si="2"/>
        <v>779664068</v>
      </c>
      <c r="M27" s="43">
        <f t="shared" si="3"/>
        <v>0.15784317253324448</v>
      </c>
      <c r="N27" s="108">
        <f>SUM(N19:N26)</f>
        <v>892128024</v>
      </c>
      <c r="O27" s="109">
        <f>SUM(O19:O26)</f>
        <v>74638826</v>
      </c>
      <c r="P27" s="110">
        <f t="shared" si="4"/>
        <v>966766850</v>
      </c>
      <c r="Q27" s="43">
        <f t="shared" si="5"/>
        <v>0.1957221744172662</v>
      </c>
      <c r="R27" s="108">
        <f>SUM(R19:R26)</f>
        <v>827120221</v>
      </c>
      <c r="S27" s="110">
        <f>SUM(S19:S26)</f>
        <v>64975459</v>
      </c>
      <c r="T27" s="110">
        <f t="shared" si="6"/>
        <v>892095680</v>
      </c>
      <c r="U27" s="43">
        <f t="shared" si="7"/>
        <v>0.18200019877431273</v>
      </c>
      <c r="V27" s="108">
        <f>SUM(V19:V26)</f>
        <v>897663069</v>
      </c>
      <c r="W27" s="110">
        <f>SUM(W19:W26)</f>
        <v>224972563</v>
      </c>
      <c r="X27" s="110">
        <f t="shared" si="8"/>
        <v>1122635632</v>
      </c>
      <c r="Y27" s="43">
        <f t="shared" si="9"/>
        <v>0.22903362582713793</v>
      </c>
      <c r="Z27" s="78">
        <f t="shared" si="10"/>
        <v>3362044012</v>
      </c>
      <c r="AA27" s="79">
        <f t="shared" si="11"/>
        <v>399118218</v>
      </c>
      <c r="AB27" s="79">
        <f t="shared" si="12"/>
        <v>3761162230</v>
      </c>
      <c r="AC27" s="43">
        <f t="shared" si="13"/>
        <v>0.7673305552633517</v>
      </c>
      <c r="AD27" s="78">
        <f>SUM(AD19:AD26)</f>
        <v>907570959</v>
      </c>
      <c r="AE27" s="79">
        <f>SUM(AE19:AE26)</f>
        <v>76919246</v>
      </c>
      <c r="AF27" s="79">
        <f t="shared" si="14"/>
        <v>984490205</v>
      </c>
      <c r="AG27" s="43">
        <f t="shared" si="15"/>
        <v>0.825436253352866</v>
      </c>
      <c r="AH27" s="43">
        <f t="shared" si="16"/>
        <v>0.1403217891842814</v>
      </c>
      <c r="AI27" s="60">
        <f>SUM(AI19:AI26)</f>
        <v>3713346284</v>
      </c>
      <c r="AJ27" s="60">
        <f>SUM(AJ19:AJ26)</f>
        <v>3780468022</v>
      </c>
      <c r="AK27" s="60">
        <f>SUM(AK19:AK26)</f>
        <v>3120535360</v>
      </c>
      <c r="AL27" s="60"/>
    </row>
    <row r="28" spans="1:38" s="13" customFormat="1" ht="12.75">
      <c r="A28" s="29" t="s">
        <v>97</v>
      </c>
      <c r="B28" s="57" t="s">
        <v>288</v>
      </c>
      <c r="C28" s="117" t="s">
        <v>289</v>
      </c>
      <c r="D28" s="74">
        <v>564917083</v>
      </c>
      <c r="E28" s="75">
        <v>74119330</v>
      </c>
      <c r="F28" s="76">
        <f t="shared" si="0"/>
        <v>639036413</v>
      </c>
      <c r="G28" s="74">
        <v>579948583</v>
      </c>
      <c r="H28" s="75">
        <v>94941868</v>
      </c>
      <c r="I28" s="77">
        <f t="shared" si="1"/>
        <v>674890451</v>
      </c>
      <c r="J28" s="74">
        <v>99522558</v>
      </c>
      <c r="K28" s="75">
        <v>19823760</v>
      </c>
      <c r="L28" s="75">
        <f t="shared" si="2"/>
        <v>119346318</v>
      </c>
      <c r="M28" s="39">
        <f t="shared" si="3"/>
        <v>0.18675980831783995</v>
      </c>
      <c r="N28" s="102">
        <v>89245336</v>
      </c>
      <c r="O28" s="103">
        <v>11106433</v>
      </c>
      <c r="P28" s="104">
        <f t="shared" si="4"/>
        <v>100351769</v>
      </c>
      <c r="Q28" s="39">
        <f t="shared" si="5"/>
        <v>0.157036073310583</v>
      </c>
      <c r="R28" s="102">
        <v>94375717</v>
      </c>
      <c r="S28" s="104">
        <v>13966281</v>
      </c>
      <c r="T28" s="104">
        <f t="shared" si="6"/>
        <v>108341998</v>
      </c>
      <c r="U28" s="39">
        <f t="shared" si="7"/>
        <v>0.1605327173313347</v>
      </c>
      <c r="V28" s="102">
        <v>85528382</v>
      </c>
      <c r="W28" s="104">
        <v>48355309</v>
      </c>
      <c r="X28" s="104">
        <f t="shared" si="8"/>
        <v>133883691</v>
      </c>
      <c r="Y28" s="39">
        <f t="shared" si="9"/>
        <v>0.19837840467533893</v>
      </c>
      <c r="Z28" s="74">
        <f t="shared" si="10"/>
        <v>368671993</v>
      </c>
      <c r="AA28" s="75">
        <f t="shared" si="11"/>
        <v>93251783</v>
      </c>
      <c r="AB28" s="75">
        <f t="shared" si="12"/>
        <v>461923776</v>
      </c>
      <c r="AC28" s="39">
        <f t="shared" si="13"/>
        <v>0.6844426014852594</v>
      </c>
      <c r="AD28" s="74">
        <v>97726876</v>
      </c>
      <c r="AE28" s="75">
        <v>25201249</v>
      </c>
      <c r="AF28" s="75">
        <f t="shared" si="14"/>
        <v>122928125</v>
      </c>
      <c r="AG28" s="39">
        <f t="shared" si="15"/>
        <v>0.6637695080481145</v>
      </c>
      <c r="AH28" s="39">
        <f t="shared" si="16"/>
        <v>0.08912172051757894</v>
      </c>
      <c r="AI28" s="12">
        <v>542142046</v>
      </c>
      <c r="AJ28" s="12">
        <v>631910862</v>
      </c>
      <c r="AK28" s="12">
        <v>419443162</v>
      </c>
      <c r="AL28" s="12"/>
    </row>
    <row r="29" spans="1:38" s="13" customFormat="1" ht="12.75">
      <c r="A29" s="29" t="s">
        <v>97</v>
      </c>
      <c r="B29" s="57" t="s">
        <v>290</v>
      </c>
      <c r="C29" s="117" t="s">
        <v>291</v>
      </c>
      <c r="D29" s="74">
        <v>79665000</v>
      </c>
      <c r="E29" s="75">
        <v>16770000</v>
      </c>
      <c r="F29" s="76">
        <f t="shared" si="0"/>
        <v>96435000</v>
      </c>
      <c r="G29" s="74">
        <v>56131932</v>
      </c>
      <c r="H29" s="75">
        <v>32130530</v>
      </c>
      <c r="I29" s="77">
        <f t="shared" si="1"/>
        <v>88262462</v>
      </c>
      <c r="J29" s="74">
        <v>10664944</v>
      </c>
      <c r="K29" s="75">
        <v>1256055</v>
      </c>
      <c r="L29" s="75">
        <f t="shared" si="2"/>
        <v>11920999</v>
      </c>
      <c r="M29" s="39">
        <f t="shared" si="3"/>
        <v>0.12361693368590242</v>
      </c>
      <c r="N29" s="102">
        <v>12531615</v>
      </c>
      <c r="O29" s="103">
        <v>2609367</v>
      </c>
      <c r="P29" s="104">
        <f t="shared" si="4"/>
        <v>15140982</v>
      </c>
      <c r="Q29" s="39">
        <f t="shared" si="5"/>
        <v>0.15700712396951313</v>
      </c>
      <c r="R29" s="102">
        <v>26989857</v>
      </c>
      <c r="S29" s="104">
        <v>2286166</v>
      </c>
      <c r="T29" s="104">
        <f t="shared" si="6"/>
        <v>29276023</v>
      </c>
      <c r="U29" s="39">
        <f t="shared" si="7"/>
        <v>0.33169279823624226</v>
      </c>
      <c r="V29" s="102">
        <v>22554504</v>
      </c>
      <c r="W29" s="104">
        <v>11060169</v>
      </c>
      <c r="X29" s="104">
        <f t="shared" si="8"/>
        <v>33614673</v>
      </c>
      <c r="Y29" s="39">
        <f t="shared" si="9"/>
        <v>0.38084902956819855</v>
      </c>
      <c r="Z29" s="74">
        <f t="shared" si="10"/>
        <v>72740920</v>
      </c>
      <c r="AA29" s="75">
        <f t="shared" si="11"/>
        <v>17211757</v>
      </c>
      <c r="AB29" s="75">
        <f t="shared" si="12"/>
        <v>89952677</v>
      </c>
      <c r="AC29" s="39">
        <f t="shared" si="13"/>
        <v>1.0191498737028206</v>
      </c>
      <c r="AD29" s="74">
        <v>14698918</v>
      </c>
      <c r="AE29" s="75">
        <v>387812</v>
      </c>
      <c r="AF29" s="75">
        <f t="shared" si="14"/>
        <v>15086730</v>
      </c>
      <c r="AG29" s="39">
        <f t="shared" si="15"/>
        <v>1.5413549760819676</v>
      </c>
      <c r="AH29" s="39">
        <f t="shared" si="16"/>
        <v>1.2280953526708571</v>
      </c>
      <c r="AI29" s="12">
        <v>74206762</v>
      </c>
      <c r="AJ29" s="12">
        <v>73185159</v>
      </c>
      <c r="AK29" s="12">
        <v>112804309</v>
      </c>
      <c r="AL29" s="12"/>
    </row>
    <row r="30" spans="1:38" s="13" customFormat="1" ht="12.75">
      <c r="A30" s="29" t="s">
        <v>97</v>
      </c>
      <c r="B30" s="57" t="s">
        <v>292</v>
      </c>
      <c r="C30" s="117" t="s">
        <v>293</v>
      </c>
      <c r="D30" s="74">
        <v>253354000</v>
      </c>
      <c r="E30" s="75">
        <v>47352175</v>
      </c>
      <c r="F30" s="77">
        <f t="shared" si="0"/>
        <v>300706175</v>
      </c>
      <c r="G30" s="74">
        <v>264866000</v>
      </c>
      <c r="H30" s="75">
        <v>39111175</v>
      </c>
      <c r="I30" s="77">
        <f t="shared" si="1"/>
        <v>303977175</v>
      </c>
      <c r="J30" s="74">
        <v>47263675</v>
      </c>
      <c r="K30" s="75">
        <v>4336373</v>
      </c>
      <c r="L30" s="75">
        <f t="shared" si="2"/>
        <v>51600048</v>
      </c>
      <c r="M30" s="39">
        <f t="shared" si="3"/>
        <v>0.17159623675835722</v>
      </c>
      <c r="N30" s="102">
        <v>50906518</v>
      </c>
      <c r="O30" s="103">
        <v>3866760</v>
      </c>
      <c r="P30" s="104">
        <f t="shared" si="4"/>
        <v>54773278</v>
      </c>
      <c r="Q30" s="39">
        <f t="shared" si="5"/>
        <v>0.1821488301661913</v>
      </c>
      <c r="R30" s="102">
        <v>56803302</v>
      </c>
      <c r="S30" s="104">
        <v>2448559</v>
      </c>
      <c r="T30" s="104">
        <f t="shared" si="6"/>
        <v>59251861</v>
      </c>
      <c r="U30" s="39">
        <f t="shared" si="7"/>
        <v>0.1949220726852271</v>
      </c>
      <c r="V30" s="102">
        <v>51405666</v>
      </c>
      <c r="W30" s="104">
        <v>12790459</v>
      </c>
      <c r="X30" s="104">
        <f t="shared" si="8"/>
        <v>64196125</v>
      </c>
      <c r="Y30" s="39">
        <f t="shared" si="9"/>
        <v>0.2111873202321852</v>
      </c>
      <c r="Z30" s="74">
        <f t="shared" si="10"/>
        <v>206379161</v>
      </c>
      <c r="AA30" s="75">
        <f t="shared" si="11"/>
        <v>23442151</v>
      </c>
      <c r="AB30" s="75">
        <f t="shared" si="12"/>
        <v>229821312</v>
      </c>
      <c r="AC30" s="39">
        <f t="shared" si="13"/>
        <v>0.7560479236640054</v>
      </c>
      <c r="AD30" s="74">
        <v>34251973</v>
      </c>
      <c r="AE30" s="75">
        <v>11642997</v>
      </c>
      <c r="AF30" s="75">
        <f t="shared" si="14"/>
        <v>45894970</v>
      </c>
      <c r="AG30" s="39">
        <f t="shared" si="15"/>
        <v>0.7349390812857566</v>
      </c>
      <c r="AH30" s="39">
        <f t="shared" si="16"/>
        <v>0.3987616725754477</v>
      </c>
      <c r="AI30" s="12">
        <v>235526341</v>
      </c>
      <c r="AJ30" s="12">
        <v>258189379</v>
      </c>
      <c r="AK30" s="12">
        <v>189753465</v>
      </c>
      <c r="AL30" s="12"/>
    </row>
    <row r="31" spans="1:38" s="13" customFormat="1" ht="12.75">
      <c r="A31" s="29" t="s">
        <v>97</v>
      </c>
      <c r="B31" s="57" t="s">
        <v>294</v>
      </c>
      <c r="C31" s="117" t="s">
        <v>295</v>
      </c>
      <c r="D31" s="74">
        <v>127367000</v>
      </c>
      <c r="E31" s="75">
        <v>24893000</v>
      </c>
      <c r="F31" s="76">
        <f t="shared" si="0"/>
        <v>152260000</v>
      </c>
      <c r="G31" s="74">
        <v>81724079</v>
      </c>
      <c r="H31" s="75">
        <v>31443000</v>
      </c>
      <c r="I31" s="77">
        <f t="shared" si="1"/>
        <v>113167079</v>
      </c>
      <c r="J31" s="74">
        <v>10658406</v>
      </c>
      <c r="K31" s="75">
        <v>5545438</v>
      </c>
      <c r="L31" s="75">
        <f t="shared" si="2"/>
        <v>16203844</v>
      </c>
      <c r="M31" s="39">
        <f t="shared" si="3"/>
        <v>0.10642219887035334</v>
      </c>
      <c r="N31" s="102">
        <v>13358262</v>
      </c>
      <c r="O31" s="103">
        <v>4016388</v>
      </c>
      <c r="P31" s="104">
        <f t="shared" si="4"/>
        <v>17374650</v>
      </c>
      <c r="Q31" s="39">
        <f t="shared" si="5"/>
        <v>0.11411171680021016</v>
      </c>
      <c r="R31" s="102">
        <v>11257883</v>
      </c>
      <c r="S31" s="104">
        <v>4815069</v>
      </c>
      <c r="T31" s="104">
        <f t="shared" si="6"/>
        <v>16072952</v>
      </c>
      <c r="U31" s="39">
        <f t="shared" si="7"/>
        <v>0.14202851343366388</v>
      </c>
      <c r="V31" s="102">
        <v>13484012</v>
      </c>
      <c r="W31" s="104">
        <v>7887072</v>
      </c>
      <c r="X31" s="104">
        <f t="shared" si="8"/>
        <v>21371084</v>
      </c>
      <c r="Y31" s="39">
        <f t="shared" si="9"/>
        <v>0.1888454150168531</v>
      </c>
      <c r="Z31" s="74">
        <f t="shared" si="10"/>
        <v>48758563</v>
      </c>
      <c r="AA31" s="75">
        <f t="shared" si="11"/>
        <v>22263967</v>
      </c>
      <c r="AB31" s="75">
        <f t="shared" si="12"/>
        <v>71022530</v>
      </c>
      <c r="AC31" s="39">
        <f t="shared" si="13"/>
        <v>0.6275900255409084</v>
      </c>
      <c r="AD31" s="74">
        <v>19310909</v>
      </c>
      <c r="AE31" s="75">
        <v>3981582</v>
      </c>
      <c r="AF31" s="75">
        <f t="shared" si="14"/>
        <v>23292491</v>
      </c>
      <c r="AG31" s="39">
        <f t="shared" si="15"/>
        <v>0.46266725076036697</v>
      </c>
      <c r="AH31" s="39">
        <f t="shared" si="16"/>
        <v>-0.08249040431098587</v>
      </c>
      <c r="AI31" s="12">
        <v>79461644</v>
      </c>
      <c r="AJ31" s="12">
        <v>133871215</v>
      </c>
      <c r="AK31" s="12">
        <v>61937827</v>
      </c>
      <c r="AL31" s="12"/>
    </row>
    <row r="32" spans="1:38" s="13" customFormat="1" ht="12.75">
      <c r="A32" s="29" t="s">
        <v>97</v>
      </c>
      <c r="B32" s="57" t="s">
        <v>296</v>
      </c>
      <c r="C32" s="117" t="s">
        <v>297</v>
      </c>
      <c r="D32" s="74">
        <v>59596956</v>
      </c>
      <c r="E32" s="75">
        <v>45531000</v>
      </c>
      <c r="F32" s="76">
        <f t="shared" si="0"/>
        <v>105127956</v>
      </c>
      <c r="G32" s="74">
        <v>57613000</v>
      </c>
      <c r="H32" s="75">
        <v>35531000</v>
      </c>
      <c r="I32" s="77">
        <f t="shared" si="1"/>
        <v>93144000</v>
      </c>
      <c r="J32" s="74">
        <v>10177071</v>
      </c>
      <c r="K32" s="75">
        <v>5268676</v>
      </c>
      <c r="L32" s="75">
        <f t="shared" si="2"/>
        <v>15445747</v>
      </c>
      <c r="M32" s="39">
        <f t="shared" si="3"/>
        <v>0.14692330744069637</v>
      </c>
      <c r="N32" s="102">
        <v>11776445</v>
      </c>
      <c r="O32" s="103">
        <v>4794814</v>
      </c>
      <c r="P32" s="104">
        <f t="shared" si="4"/>
        <v>16571259</v>
      </c>
      <c r="Q32" s="39">
        <f t="shared" si="5"/>
        <v>0.15762942256767554</v>
      </c>
      <c r="R32" s="102">
        <v>21430825</v>
      </c>
      <c r="S32" s="104">
        <v>3869282</v>
      </c>
      <c r="T32" s="104">
        <f t="shared" si="6"/>
        <v>25300107</v>
      </c>
      <c r="U32" s="39">
        <f t="shared" si="7"/>
        <v>0.27162358283947435</v>
      </c>
      <c r="V32" s="102">
        <v>16149313</v>
      </c>
      <c r="W32" s="104">
        <v>0</v>
      </c>
      <c r="X32" s="104">
        <f t="shared" si="8"/>
        <v>16149313</v>
      </c>
      <c r="Y32" s="39">
        <f t="shared" si="9"/>
        <v>0.1733800674224856</v>
      </c>
      <c r="Z32" s="74">
        <f t="shared" si="10"/>
        <v>59533654</v>
      </c>
      <c r="AA32" s="75">
        <f t="shared" si="11"/>
        <v>13932772</v>
      </c>
      <c r="AB32" s="75">
        <f t="shared" si="12"/>
        <v>73466426</v>
      </c>
      <c r="AC32" s="39">
        <f t="shared" si="13"/>
        <v>0.7887402945976123</v>
      </c>
      <c r="AD32" s="74">
        <v>14964230</v>
      </c>
      <c r="AE32" s="75">
        <v>511459</v>
      </c>
      <c r="AF32" s="75">
        <f t="shared" si="14"/>
        <v>15475689</v>
      </c>
      <c r="AG32" s="39">
        <f t="shared" si="15"/>
        <v>1.0973201713261436</v>
      </c>
      <c r="AH32" s="39">
        <f t="shared" si="16"/>
        <v>0.04352788428353649</v>
      </c>
      <c r="AI32" s="12">
        <v>69308658</v>
      </c>
      <c r="AJ32" s="12">
        <v>70056792</v>
      </c>
      <c r="AK32" s="12">
        <v>76874731</v>
      </c>
      <c r="AL32" s="12"/>
    </row>
    <row r="33" spans="1:38" s="13" customFormat="1" ht="12.75">
      <c r="A33" s="29" t="s">
        <v>116</v>
      </c>
      <c r="B33" s="57" t="s">
        <v>298</v>
      </c>
      <c r="C33" s="117" t="s">
        <v>299</v>
      </c>
      <c r="D33" s="74">
        <v>579920284</v>
      </c>
      <c r="E33" s="75">
        <v>171697130</v>
      </c>
      <c r="F33" s="76">
        <f t="shared" si="0"/>
        <v>751617414</v>
      </c>
      <c r="G33" s="74">
        <v>529612904</v>
      </c>
      <c r="H33" s="75">
        <v>175233000</v>
      </c>
      <c r="I33" s="77">
        <f t="shared" si="1"/>
        <v>704845904</v>
      </c>
      <c r="J33" s="74">
        <v>55687552</v>
      </c>
      <c r="K33" s="75">
        <v>4678223</v>
      </c>
      <c r="L33" s="75">
        <f t="shared" si="2"/>
        <v>60365775</v>
      </c>
      <c r="M33" s="39">
        <f t="shared" si="3"/>
        <v>0.08031449760955113</v>
      </c>
      <c r="N33" s="102">
        <v>60840173</v>
      </c>
      <c r="O33" s="103">
        <v>20429219</v>
      </c>
      <c r="P33" s="104">
        <f t="shared" si="4"/>
        <v>81269392</v>
      </c>
      <c r="Q33" s="39">
        <f t="shared" si="5"/>
        <v>0.10812600997027991</v>
      </c>
      <c r="R33" s="102">
        <v>59069797</v>
      </c>
      <c r="S33" s="104">
        <v>31034589</v>
      </c>
      <c r="T33" s="104">
        <f t="shared" si="6"/>
        <v>90104386</v>
      </c>
      <c r="U33" s="39">
        <f t="shared" si="7"/>
        <v>0.12783558149186605</v>
      </c>
      <c r="V33" s="102">
        <v>16597717</v>
      </c>
      <c r="W33" s="104">
        <v>19363310</v>
      </c>
      <c r="X33" s="104">
        <f t="shared" si="8"/>
        <v>35961027</v>
      </c>
      <c r="Y33" s="39">
        <f t="shared" si="9"/>
        <v>0.05101970061246181</v>
      </c>
      <c r="Z33" s="74">
        <f t="shared" si="10"/>
        <v>192195239</v>
      </c>
      <c r="AA33" s="75">
        <f t="shared" si="11"/>
        <v>75505341</v>
      </c>
      <c r="AB33" s="75">
        <f t="shared" si="12"/>
        <v>267700580</v>
      </c>
      <c r="AC33" s="39">
        <f t="shared" si="13"/>
        <v>0.37980014990624106</v>
      </c>
      <c r="AD33" s="74">
        <v>189660834</v>
      </c>
      <c r="AE33" s="75">
        <v>40865747</v>
      </c>
      <c r="AF33" s="75">
        <f t="shared" si="14"/>
        <v>230526581</v>
      </c>
      <c r="AG33" s="39">
        <f t="shared" si="15"/>
        <v>0.7342581366865307</v>
      </c>
      <c r="AH33" s="39">
        <f t="shared" si="16"/>
        <v>-0.8440048568629055</v>
      </c>
      <c r="AI33" s="12">
        <v>620786588</v>
      </c>
      <c r="AJ33" s="12">
        <v>639318472</v>
      </c>
      <c r="AK33" s="12">
        <v>469424790</v>
      </c>
      <c r="AL33" s="12"/>
    </row>
    <row r="34" spans="1:38" s="53" customFormat="1" ht="12.75">
      <c r="A34" s="58"/>
      <c r="B34" s="59" t="s">
        <v>300</v>
      </c>
      <c r="C34" s="121"/>
      <c r="D34" s="78">
        <f>SUM(D28:D33)</f>
        <v>1664820323</v>
      </c>
      <c r="E34" s="79">
        <f>SUM(E28:E33)</f>
        <v>380362635</v>
      </c>
      <c r="F34" s="87">
        <f t="shared" si="0"/>
        <v>2045182958</v>
      </c>
      <c r="G34" s="78">
        <f>SUM(G28:G33)</f>
        <v>1569896498</v>
      </c>
      <c r="H34" s="79">
        <f>SUM(H28:H33)</f>
        <v>408390573</v>
      </c>
      <c r="I34" s="80">
        <f t="shared" si="1"/>
        <v>1978287071</v>
      </c>
      <c r="J34" s="78">
        <f>SUM(J28:J33)</f>
        <v>233974206</v>
      </c>
      <c r="K34" s="79">
        <f>SUM(K28:K33)</f>
        <v>40908525</v>
      </c>
      <c r="L34" s="79">
        <f t="shared" si="2"/>
        <v>274882731</v>
      </c>
      <c r="M34" s="43">
        <f t="shared" si="3"/>
        <v>0.13440495869807653</v>
      </c>
      <c r="N34" s="108">
        <f>SUM(N28:N33)</f>
        <v>238658349</v>
      </c>
      <c r="O34" s="109">
        <f>SUM(O28:O33)</f>
        <v>46822981</v>
      </c>
      <c r="P34" s="110">
        <f t="shared" si="4"/>
        <v>285481330</v>
      </c>
      <c r="Q34" s="43">
        <f t="shared" si="5"/>
        <v>0.13958718406258105</v>
      </c>
      <c r="R34" s="108">
        <f>SUM(R28:R33)</f>
        <v>269927381</v>
      </c>
      <c r="S34" s="110">
        <f>SUM(S28:S33)</f>
        <v>58419946</v>
      </c>
      <c r="T34" s="110">
        <f t="shared" si="6"/>
        <v>328347327</v>
      </c>
      <c r="U34" s="43">
        <f t="shared" si="7"/>
        <v>0.16597557139875782</v>
      </c>
      <c r="V34" s="108">
        <f>SUM(V28:V33)</f>
        <v>205719594</v>
      </c>
      <c r="W34" s="110">
        <f>SUM(W28:W33)</f>
        <v>99456319</v>
      </c>
      <c r="X34" s="110">
        <f t="shared" si="8"/>
        <v>305175913</v>
      </c>
      <c r="Y34" s="43">
        <f t="shared" si="9"/>
        <v>0.15426270407041445</v>
      </c>
      <c r="Z34" s="78">
        <f t="shared" si="10"/>
        <v>948279530</v>
      </c>
      <c r="AA34" s="79">
        <f t="shared" si="11"/>
        <v>245607771</v>
      </c>
      <c r="AB34" s="79">
        <f t="shared" si="12"/>
        <v>1193887301</v>
      </c>
      <c r="AC34" s="43">
        <f t="shared" si="13"/>
        <v>0.603495477729885</v>
      </c>
      <c r="AD34" s="78">
        <f>SUM(AD28:AD33)</f>
        <v>370613740</v>
      </c>
      <c r="AE34" s="79">
        <f>SUM(AE28:AE33)</f>
        <v>82590846</v>
      </c>
      <c r="AF34" s="79">
        <f t="shared" si="14"/>
        <v>453204586</v>
      </c>
      <c r="AG34" s="43">
        <f t="shared" si="15"/>
        <v>0.7363491889976219</v>
      </c>
      <c r="AH34" s="43">
        <f t="shared" si="16"/>
        <v>-0.32662659993471466</v>
      </c>
      <c r="AI34" s="60">
        <f>SUM(AI28:AI33)</f>
        <v>1621432039</v>
      </c>
      <c r="AJ34" s="60">
        <f>SUM(AJ28:AJ33)</f>
        <v>1806531879</v>
      </c>
      <c r="AK34" s="60">
        <f>SUM(AK28:AK33)</f>
        <v>1330238284</v>
      </c>
      <c r="AL34" s="60"/>
    </row>
    <row r="35" spans="1:38" s="13" customFormat="1" ht="12.75">
      <c r="A35" s="29" t="s">
        <v>97</v>
      </c>
      <c r="B35" s="57" t="s">
        <v>301</v>
      </c>
      <c r="C35" s="117" t="s">
        <v>302</v>
      </c>
      <c r="D35" s="74">
        <v>172001000</v>
      </c>
      <c r="E35" s="75">
        <v>34858000</v>
      </c>
      <c r="F35" s="76">
        <f t="shared" si="0"/>
        <v>206859000</v>
      </c>
      <c r="G35" s="74">
        <v>160867000</v>
      </c>
      <c r="H35" s="75">
        <v>30309724</v>
      </c>
      <c r="I35" s="77">
        <f t="shared" si="1"/>
        <v>191176724</v>
      </c>
      <c r="J35" s="74">
        <v>39878484</v>
      </c>
      <c r="K35" s="75">
        <v>4784177</v>
      </c>
      <c r="L35" s="75">
        <f t="shared" si="2"/>
        <v>44662661</v>
      </c>
      <c r="M35" s="39">
        <f t="shared" si="3"/>
        <v>0.2159087155985478</v>
      </c>
      <c r="N35" s="102">
        <v>36844643</v>
      </c>
      <c r="O35" s="103">
        <v>4310689</v>
      </c>
      <c r="P35" s="104">
        <f t="shared" si="4"/>
        <v>41155332</v>
      </c>
      <c r="Q35" s="39">
        <f t="shared" si="5"/>
        <v>0.19895354806897453</v>
      </c>
      <c r="R35" s="102">
        <v>36567515</v>
      </c>
      <c r="S35" s="104">
        <v>2773551</v>
      </c>
      <c r="T35" s="104">
        <f t="shared" si="6"/>
        <v>39341066</v>
      </c>
      <c r="U35" s="39">
        <f t="shared" si="7"/>
        <v>0.20578376476416657</v>
      </c>
      <c r="V35" s="102">
        <v>37189169</v>
      </c>
      <c r="W35" s="104">
        <v>3463345</v>
      </c>
      <c r="X35" s="104">
        <f t="shared" si="8"/>
        <v>40652514</v>
      </c>
      <c r="Y35" s="39">
        <f t="shared" si="9"/>
        <v>0.21264363751729526</v>
      </c>
      <c r="Z35" s="74">
        <f t="shared" si="10"/>
        <v>150479811</v>
      </c>
      <c r="AA35" s="75">
        <f t="shared" si="11"/>
        <v>15331762</v>
      </c>
      <c r="AB35" s="75">
        <f t="shared" si="12"/>
        <v>165811573</v>
      </c>
      <c r="AC35" s="39">
        <f t="shared" si="13"/>
        <v>0.8673209244866023</v>
      </c>
      <c r="AD35" s="74">
        <v>46628819</v>
      </c>
      <c r="AE35" s="75">
        <v>6198281</v>
      </c>
      <c r="AF35" s="75">
        <f t="shared" si="14"/>
        <v>52827100</v>
      </c>
      <c r="AG35" s="39">
        <f t="shared" si="15"/>
        <v>0.9021979735488231</v>
      </c>
      <c r="AH35" s="39">
        <f t="shared" si="16"/>
        <v>-0.2304609944517113</v>
      </c>
      <c r="AI35" s="12">
        <v>177629000</v>
      </c>
      <c r="AJ35" s="12">
        <v>181184528</v>
      </c>
      <c r="AK35" s="12">
        <v>163464314</v>
      </c>
      <c r="AL35" s="12"/>
    </row>
    <row r="36" spans="1:38" s="13" customFormat="1" ht="12.75">
      <c r="A36" s="29" t="s">
        <v>97</v>
      </c>
      <c r="B36" s="57" t="s">
        <v>303</v>
      </c>
      <c r="C36" s="117" t="s">
        <v>304</v>
      </c>
      <c r="D36" s="74">
        <v>111625973</v>
      </c>
      <c r="E36" s="75">
        <v>25699000</v>
      </c>
      <c r="F36" s="76">
        <f t="shared" si="0"/>
        <v>137324973</v>
      </c>
      <c r="G36" s="74">
        <v>97804601</v>
      </c>
      <c r="H36" s="75">
        <v>25699000</v>
      </c>
      <c r="I36" s="77">
        <f t="shared" si="1"/>
        <v>123503601</v>
      </c>
      <c r="J36" s="74">
        <v>20103196</v>
      </c>
      <c r="K36" s="75">
        <v>5951663</v>
      </c>
      <c r="L36" s="75">
        <f t="shared" si="2"/>
        <v>26054859</v>
      </c>
      <c r="M36" s="39">
        <f t="shared" si="3"/>
        <v>0.18973139721644075</v>
      </c>
      <c r="N36" s="102">
        <v>20473379</v>
      </c>
      <c r="O36" s="103">
        <v>7400912</v>
      </c>
      <c r="P36" s="104">
        <f t="shared" si="4"/>
        <v>27874291</v>
      </c>
      <c r="Q36" s="39">
        <f t="shared" si="5"/>
        <v>0.20298049503348528</v>
      </c>
      <c r="R36" s="102">
        <v>15902996</v>
      </c>
      <c r="S36" s="104">
        <v>8498405</v>
      </c>
      <c r="T36" s="104">
        <f t="shared" si="6"/>
        <v>24401401</v>
      </c>
      <c r="U36" s="39">
        <f t="shared" si="7"/>
        <v>0.1975764334191357</v>
      </c>
      <c r="V36" s="102">
        <v>21892494</v>
      </c>
      <c r="W36" s="104">
        <v>9062060</v>
      </c>
      <c r="X36" s="104">
        <f t="shared" si="8"/>
        <v>30954554</v>
      </c>
      <c r="Y36" s="39">
        <f t="shared" si="9"/>
        <v>0.25063685390031665</v>
      </c>
      <c r="Z36" s="74">
        <f t="shared" si="10"/>
        <v>78372065</v>
      </c>
      <c r="AA36" s="75">
        <f t="shared" si="11"/>
        <v>30913040</v>
      </c>
      <c r="AB36" s="75">
        <f t="shared" si="12"/>
        <v>109285105</v>
      </c>
      <c r="AC36" s="39">
        <f t="shared" si="13"/>
        <v>0.8848738345694066</v>
      </c>
      <c r="AD36" s="74">
        <v>10163489</v>
      </c>
      <c r="AE36" s="75">
        <v>7463828</v>
      </c>
      <c r="AF36" s="75">
        <f t="shared" si="14"/>
        <v>17627317</v>
      </c>
      <c r="AG36" s="39">
        <f t="shared" si="15"/>
        <v>0.8020429217150955</v>
      </c>
      <c r="AH36" s="39">
        <f t="shared" si="16"/>
        <v>0.7560558989209758</v>
      </c>
      <c r="AI36" s="12">
        <v>81931780</v>
      </c>
      <c r="AJ36" s="12">
        <v>82636353</v>
      </c>
      <c r="AK36" s="12">
        <v>66277902</v>
      </c>
      <c r="AL36" s="12"/>
    </row>
    <row r="37" spans="1:38" s="13" customFormat="1" ht="12.75">
      <c r="A37" s="29" t="s">
        <v>97</v>
      </c>
      <c r="B37" s="57" t="s">
        <v>305</v>
      </c>
      <c r="C37" s="117" t="s">
        <v>306</v>
      </c>
      <c r="D37" s="74">
        <v>72201464</v>
      </c>
      <c r="E37" s="75">
        <v>26581000</v>
      </c>
      <c r="F37" s="76">
        <f t="shared" si="0"/>
        <v>98782464</v>
      </c>
      <c r="G37" s="74">
        <v>74042464</v>
      </c>
      <c r="H37" s="75">
        <v>26581000</v>
      </c>
      <c r="I37" s="77">
        <f t="shared" si="1"/>
        <v>100623464</v>
      </c>
      <c r="J37" s="74">
        <v>7635170</v>
      </c>
      <c r="K37" s="75">
        <v>6787996</v>
      </c>
      <c r="L37" s="75">
        <f t="shared" si="2"/>
        <v>14423166</v>
      </c>
      <c r="M37" s="39">
        <f t="shared" si="3"/>
        <v>0.14600937672500253</v>
      </c>
      <c r="N37" s="102">
        <v>17848200</v>
      </c>
      <c r="O37" s="103">
        <v>4915878</v>
      </c>
      <c r="P37" s="104">
        <f t="shared" si="4"/>
        <v>22764078</v>
      </c>
      <c r="Q37" s="39">
        <f t="shared" si="5"/>
        <v>0.23044654970339676</v>
      </c>
      <c r="R37" s="102">
        <v>13793533</v>
      </c>
      <c r="S37" s="104">
        <v>8743636</v>
      </c>
      <c r="T37" s="104">
        <f t="shared" si="6"/>
        <v>22537169</v>
      </c>
      <c r="U37" s="39">
        <f t="shared" si="7"/>
        <v>0.22397528473080594</v>
      </c>
      <c r="V37" s="102">
        <v>21056673</v>
      </c>
      <c r="W37" s="104">
        <v>25162877</v>
      </c>
      <c r="X37" s="104">
        <f t="shared" si="8"/>
        <v>46219550</v>
      </c>
      <c r="Y37" s="39">
        <f t="shared" si="9"/>
        <v>0.45933173201033906</v>
      </c>
      <c r="Z37" s="74">
        <f t="shared" si="10"/>
        <v>60333576</v>
      </c>
      <c r="AA37" s="75">
        <f t="shared" si="11"/>
        <v>45610387</v>
      </c>
      <c r="AB37" s="75">
        <f t="shared" si="12"/>
        <v>105943963</v>
      </c>
      <c r="AC37" s="39">
        <f t="shared" si="13"/>
        <v>1.0528753313441883</v>
      </c>
      <c r="AD37" s="74">
        <v>5602452</v>
      </c>
      <c r="AE37" s="75">
        <v>10335931</v>
      </c>
      <c r="AF37" s="75">
        <f t="shared" si="14"/>
        <v>15938383</v>
      </c>
      <c r="AG37" s="39">
        <f t="shared" si="15"/>
        <v>0.868305564976239</v>
      </c>
      <c r="AH37" s="39">
        <f t="shared" si="16"/>
        <v>1.8998895308263077</v>
      </c>
      <c r="AI37" s="12">
        <v>73517313</v>
      </c>
      <c r="AJ37" s="12">
        <v>73517313</v>
      </c>
      <c r="AK37" s="12">
        <v>63835492</v>
      </c>
      <c r="AL37" s="12"/>
    </row>
    <row r="38" spans="1:38" s="13" customFormat="1" ht="12.75">
      <c r="A38" s="29" t="s">
        <v>97</v>
      </c>
      <c r="B38" s="57" t="s">
        <v>307</v>
      </c>
      <c r="C38" s="117" t="s">
        <v>308</v>
      </c>
      <c r="D38" s="74">
        <v>137979000</v>
      </c>
      <c r="E38" s="75">
        <v>45367000</v>
      </c>
      <c r="F38" s="76">
        <f t="shared" si="0"/>
        <v>183346000</v>
      </c>
      <c r="G38" s="74">
        <v>167249722</v>
      </c>
      <c r="H38" s="75">
        <v>45367000</v>
      </c>
      <c r="I38" s="77">
        <f t="shared" si="1"/>
        <v>212616722</v>
      </c>
      <c r="J38" s="74">
        <v>28588882</v>
      </c>
      <c r="K38" s="75">
        <v>2551742</v>
      </c>
      <c r="L38" s="75">
        <f t="shared" si="2"/>
        <v>31140624</v>
      </c>
      <c r="M38" s="39">
        <f t="shared" si="3"/>
        <v>0.1698462142615601</v>
      </c>
      <c r="N38" s="102">
        <v>33789885</v>
      </c>
      <c r="O38" s="103">
        <v>3169177</v>
      </c>
      <c r="P38" s="104">
        <f t="shared" si="4"/>
        <v>36959062</v>
      </c>
      <c r="Q38" s="39">
        <f t="shared" si="5"/>
        <v>0.20158095622484265</v>
      </c>
      <c r="R38" s="102">
        <v>36658179</v>
      </c>
      <c r="S38" s="104">
        <v>1681136</v>
      </c>
      <c r="T38" s="104">
        <f t="shared" si="6"/>
        <v>38339315</v>
      </c>
      <c r="U38" s="39">
        <f t="shared" si="7"/>
        <v>0.18032125902119778</v>
      </c>
      <c r="V38" s="102">
        <v>31206279</v>
      </c>
      <c r="W38" s="104">
        <v>4906602</v>
      </c>
      <c r="X38" s="104">
        <f t="shared" si="8"/>
        <v>36112881</v>
      </c>
      <c r="Y38" s="39">
        <f t="shared" si="9"/>
        <v>0.16984967438261983</v>
      </c>
      <c r="Z38" s="74">
        <f t="shared" si="10"/>
        <v>130243225</v>
      </c>
      <c r="AA38" s="75">
        <f t="shared" si="11"/>
        <v>12308657</v>
      </c>
      <c r="AB38" s="75">
        <f t="shared" si="12"/>
        <v>142551882</v>
      </c>
      <c r="AC38" s="39">
        <f t="shared" si="13"/>
        <v>0.6704641133541698</v>
      </c>
      <c r="AD38" s="74">
        <v>31003977</v>
      </c>
      <c r="AE38" s="75">
        <v>11467363</v>
      </c>
      <c r="AF38" s="75">
        <f t="shared" si="14"/>
        <v>42471340</v>
      </c>
      <c r="AG38" s="39">
        <f t="shared" si="15"/>
        <v>0.8169860593558019</v>
      </c>
      <c r="AH38" s="39">
        <f t="shared" si="16"/>
        <v>-0.14971175856471686</v>
      </c>
      <c r="AI38" s="12">
        <v>167525000</v>
      </c>
      <c r="AJ38" s="12">
        <v>163491010</v>
      </c>
      <c r="AK38" s="12">
        <v>133569876</v>
      </c>
      <c r="AL38" s="12"/>
    </row>
    <row r="39" spans="1:38" s="13" customFormat="1" ht="12.75">
      <c r="A39" s="29" t="s">
        <v>116</v>
      </c>
      <c r="B39" s="57" t="s">
        <v>309</v>
      </c>
      <c r="C39" s="117" t="s">
        <v>310</v>
      </c>
      <c r="D39" s="74">
        <v>174854000</v>
      </c>
      <c r="E39" s="75">
        <v>168886000</v>
      </c>
      <c r="F39" s="76">
        <f t="shared" si="0"/>
        <v>343740000</v>
      </c>
      <c r="G39" s="74">
        <v>333782238</v>
      </c>
      <c r="H39" s="75">
        <v>206168728</v>
      </c>
      <c r="I39" s="77">
        <f t="shared" si="1"/>
        <v>539950966</v>
      </c>
      <c r="J39" s="74">
        <v>22667453</v>
      </c>
      <c r="K39" s="75">
        <v>26224410</v>
      </c>
      <c r="L39" s="75">
        <f t="shared" si="2"/>
        <v>48891863</v>
      </c>
      <c r="M39" s="39">
        <f t="shared" si="3"/>
        <v>0.14223501192761973</v>
      </c>
      <c r="N39" s="102">
        <v>40405706</v>
      </c>
      <c r="O39" s="103">
        <v>50697571</v>
      </c>
      <c r="P39" s="104">
        <f t="shared" si="4"/>
        <v>91103277</v>
      </c>
      <c r="Q39" s="39">
        <f t="shared" si="5"/>
        <v>0.26503542503054633</v>
      </c>
      <c r="R39" s="102">
        <v>37737952</v>
      </c>
      <c r="S39" s="104">
        <v>63807280</v>
      </c>
      <c r="T39" s="104">
        <f t="shared" si="6"/>
        <v>101545232</v>
      </c>
      <c r="U39" s="39">
        <f t="shared" si="7"/>
        <v>0.1880638028157542</v>
      </c>
      <c r="V39" s="102">
        <v>53816611</v>
      </c>
      <c r="W39" s="104">
        <v>88137177</v>
      </c>
      <c r="X39" s="104">
        <f t="shared" si="8"/>
        <v>141953788</v>
      </c>
      <c r="Y39" s="39">
        <f t="shared" si="9"/>
        <v>0.26290125759308297</v>
      </c>
      <c r="Z39" s="74">
        <f t="shared" si="10"/>
        <v>154627722</v>
      </c>
      <c r="AA39" s="75">
        <f t="shared" si="11"/>
        <v>228866438</v>
      </c>
      <c r="AB39" s="75">
        <f t="shared" si="12"/>
        <v>383494160</v>
      </c>
      <c r="AC39" s="39">
        <f t="shared" si="13"/>
        <v>0.7102388626896169</v>
      </c>
      <c r="AD39" s="74">
        <v>47841788</v>
      </c>
      <c r="AE39" s="75">
        <v>48599307</v>
      </c>
      <c r="AF39" s="75">
        <f t="shared" si="14"/>
        <v>96441095</v>
      </c>
      <c r="AG39" s="39">
        <f t="shared" si="15"/>
        <v>0.8789823940872065</v>
      </c>
      <c r="AH39" s="39">
        <f t="shared" si="16"/>
        <v>0.4719221925051764</v>
      </c>
      <c r="AI39" s="12">
        <v>333943000</v>
      </c>
      <c r="AJ39" s="12">
        <v>318312891</v>
      </c>
      <c r="AK39" s="12">
        <v>279791427</v>
      </c>
      <c r="AL39" s="12"/>
    </row>
    <row r="40" spans="1:38" s="53" customFormat="1" ht="12.75">
      <c r="A40" s="58"/>
      <c r="B40" s="59" t="s">
        <v>311</v>
      </c>
      <c r="C40" s="121"/>
      <c r="D40" s="78">
        <f>SUM(D35:D39)</f>
        <v>668661437</v>
      </c>
      <c r="E40" s="79">
        <f>SUM(E35:E39)</f>
        <v>301391000</v>
      </c>
      <c r="F40" s="80">
        <f t="shared" si="0"/>
        <v>970052437</v>
      </c>
      <c r="G40" s="78">
        <f>SUM(G35:G39)</f>
        <v>833746025</v>
      </c>
      <c r="H40" s="79">
        <f>SUM(H35:H39)</f>
        <v>334125452</v>
      </c>
      <c r="I40" s="80">
        <f t="shared" si="1"/>
        <v>1167871477</v>
      </c>
      <c r="J40" s="78">
        <f>SUM(J35:J39)</f>
        <v>118873185</v>
      </c>
      <c r="K40" s="79">
        <f>SUM(K35:K39)</f>
        <v>46299988</v>
      </c>
      <c r="L40" s="79">
        <f t="shared" si="2"/>
        <v>165173173</v>
      </c>
      <c r="M40" s="43">
        <f t="shared" si="3"/>
        <v>0.17027241693327141</v>
      </c>
      <c r="N40" s="108">
        <f>SUM(N35:N39)</f>
        <v>149361813</v>
      </c>
      <c r="O40" s="109">
        <f>SUM(O35:O39)</f>
        <v>70494227</v>
      </c>
      <c r="P40" s="110">
        <f t="shared" si="4"/>
        <v>219856040</v>
      </c>
      <c r="Q40" s="43">
        <f t="shared" si="5"/>
        <v>0.22664345927518142</v>
      </c>
      <c r="R40" s="108">
        <f>SUM(R35:R39)</f>
        <v>140660175</v>
      </c>
      <c r="S40" s="110">
        <f>SUM(S35:S39)</f>
        <v>85504008</v>
      </c>
      <c r="T40" s="110">
        <f t="shared" si="6"/>
        <v>226164183</v>
      </c>
      <c r="U40" s="43">
        <f t="shared" si="7"/>
        <v>0.1936550275043664</v>
      </c>
      <c r="V40" s="108">
        <f>SUM(V35:V39)</f>
        <v>165161226</v>
      </c>
      <c r="W40" s="110">
        <f>SUM(W35:W39)</f>
        <v>130732061</v>
      </c>
      <c r="X40" s="110">
        <f t="shared" si="8"/>
        <v>295893287</v>
      </c>
      <c r="Y40" s="43">
        <f t="shared" si="9"/>
        <v>0.2533611727208918</v>
      </c>
      <c r="Z40" s="78">
        <f t="shared" si="10"/>
        <v>574056399</v>
      </c>
      <c r="AA40" s="79">
        <f t="shared" si="11"/>
        <v>333030284</v>
      </c>
      <c r="AB40" s="79">
        <f t="shared" si="12"/>
        <v>907086683</v>
      </c>
      <c r="AC40" s="43">
        <f t="shared" si="13"/>
        <v>0.7767007764673749</v>
      </c>
      <c r="AD40" s="78">
        <f>SUM(AD35:AD39)</f>
        <v>141240525</v>
      </c>
      <c r="AE40" s="79">
        <f>SUM(AE35:AE39)</f>
        <v>84064710</v>
      </c>
      <c r="AF40" s="79">
        <f t="shared" si="14"/>
        <v>225305235</v>
      </c>
      <c r="AG40" s="43">
        <f t="shared" si="15"/>
        <v>0.8630236625795674</v>
      </c>
      <c r="AH40" s="43">
        <f t="shared" si="16"/>
        <v>0.313299653245962</v>
      </c>
      <c r="AI40" s="60">
        <f>SUM(AI35:AI39)</f>
        <v>834546093</v>
      </c>
      <c r="AJ40" s="60">
        <f>SUM(AJ35:AJ39)</f>
        <v>819142095</v>
      </c>
      <c r="AK40" s="60">
        <f>SUM(AK35:AK39)</f>
        <v>706939011</v>
      </c>
      <c r="AL40" s="60"/>
    </row>
    <row r="41" spans="1:38" s="13" customFormat="1" ht="12.75">
      <c r="A41" s="29" t="s">
        <v>97</v>
      </c>
      <c r="B41" s="57" t="s">
        <v>79</v>
      </c>
      <c r="C41" s="117" t="s">
        <v>80</v>
      </c>
      <c r="D41" s="74">
        <v>1478551000</v>
      </c>
      <c r="E41" s="75">
        <v>312845750</v>
      </c>
      <c r="F41" s="76">
        <f t="shared" si="0"/>
        <v>1791396750</v>
      </c>
      <c r="G41" s="74">
        <v>1489844380</v>
      </c>
      <c r="H41" s="75">
        <v>302957045</v>
      </c>
      <c r="I41" s="77">
        <f t="shared" si="1"/>
        <v>1792801425</v>
      </c>
      <c r="J41" s="74">
        <v>323031288</v>
      </c>
      <c r="K41" s="75">
        <v>42259366</v>
      </c>
      <c r="L41" s="75">
        <f t="shared" si="2"/>
        <v>365290654</v>
      </c>
      <c r="M41" s="39">
        <f t="shared" si="3"/>
        <v>0.20391387558339602</v>
      </c>
      <c r="N41" s="102">
        <v>327666564</v>
      </c>
      <c r="O41" s="103">
        <v>46838942</v>
      </c>
      <c r="P41" s="104">
        <f t="shared" si="4"/>
        <v>374505506</v>
      </c>
      <c r="Q41" s="39">
        <f t="shared" si="5"/>
        <v>0.20905782373446866</v>
      </c>
      <c r="R41" s="102">
        <v>319189303</v>
      </c>
      <c r="S41" s="104">
        <v>24965818</v>
      </c>
      <c r="T41" s="104">
        <f t="shared" si="6"/>
        <v>344155121</v>
      </c>
      <c r="U41" s="39">
        <f t="shared" si="7"/>
        <v>0.1919649974620028</v>
      </c>
      <c r="V41" s="102">
        <v>390515320</v>
      </c>
      <c r="W41" s="104">
        <v>39877007</v>
      </c>
      <c r="X41" s="104">
        <f t="shared" si="8"/>
        <v>430392327</v>
      </c>
      <c r="Y41" s="39">
        <f t="shared" si="9"/>
        <v>0.24006692598428742</v>
      </c>
      <c r="Z41" s="74">
        <f t="shared" si="10"/>
        <v>1360402475</v>
      </c>
      <c r="AA41" s="75">
        <f t="shared" si="11"/>
        <v>153941133</v>
      </c>
      <c r="AB41" s="75">
        <f t="shared" si="12"/>
        <v>1514343608</v>
      </c>
      <c r="AC41" s="39">
        <f t="shared" si="13"/>
        <v>0.8446800559632531</v>
      </c>
      <c r="AD41" s="74">
        <v>285334065</v>
      </c>
      <c r="AE41" s="75">
        <v>83681074</v>
      </c>
      <c r="AF41" s="75">
        <f t="shared" si="14"/>
        <v>369015139</v>
      </c>
      <c r="AG41" s="39">
        <f t="shared" si="15"/>
        <v>0.9165425959272621</v>
      </c>
      <c r="AH41" s="39">
        <f t="shared" si="16"/>
        <v>0.16632701890314583</v>
      </c>
      <c r="AI41" s="12">
        <v>1235141000</v>
      </c>
      <c r="AJ41" s="12">
        <v>1208249563</v>
      </c>
      <c r="AK41" s="12">
        <v>1107412191</v>
      </c>
      <c r="AL41" s="12"/>
    </row>
    <row r="42" spans="1:38" s="13" customFormat="1" ht="12.75">
      <c r="A42" s="29" t="s">
        <v>97</v>
      </c>
      <c r="B42" s="57" t="s">
        <v>312</v>
      </c>
      <c r="C42" s="117" t="s">
        <v>313</v>
      </c>
      <c r="D42" s="74">
        <v>43926677</v>
      </c>
      <c r="E42" s="75">
        <v>9913000</v>
      </c>
      <c r="F42" s="76">
        <f aca="true" t="shared" si="17" ref="F42:F73">$D42+$E42</f>
        <v>53839677</v>
      </c>
      <c r="G42" s="74">
        <v>45129974</v>
      </c>
      <c r="H42" s="75">
        <v>12682290</v>
      </c>
      <c r="I42" s="77">
        <f aca="true" t="shared" si="18" ref="I42:I73">$G42+$H42</f>
        <v>57812264</v>
      </c>
      <c r="J42" s="74">
        <v>7851603</v>
      </c>
      <c r="K42" s="75">
        <v>0</v>
      </c>
      <c r="L42" s="75">
        <f aca="true" t="shared" si="19" ref="L42:L73">$J42+$K42</f>
        <v>7851603</v>
      </c>
      <c r="M42" s="39">
        <f aca="true" t="shared" si="20" ref="M42:M73">IF($F42=0,0,$L42/$F42)</f>
        <v>0.145833025707045</v>
      </c>
      <c r="N42" s="102">
        <v>7851603</v>
      </c>
      <c r="O42" s="103">
        <v>0</v>
      </c>
      <c r="P42" s="104">
        <f aca="true" t="shared" si="21" ref="P42:P73">$N42+$O42</f>
        <v>7851603</v>
      </c>
      <c r="Q42" s="39">
        <f aca="true" t="shared" si="22" ref="Q42:Q73">IF($F42=0,0,$P42/$F42)</f>
        <v>0.145833025707045</v>
      </c>
      <c r="R42" s="102">
        <v>4991152</v>
      </c>
      <c r="S42" s="104">
        <v>0</v>
      </c>
      <c r="T42" s="104">
        <f aca="true" t="shared" si="23" ref="T42:T73">$R42+$S42</f>
        <v>4991152</v>
      </c>
      <c r="U42" s="39">
        <f aca="true" t="shared" si="24" ref="U42:U73">IF($I42=0,0,$T42/$I42)</f>
        <v>0.08633379242854076</v>
      </c>
      <c r="V42" s="102">
        <v>0</v>
      </c>
      <c r="W42" s="104">
        <v>0</v>
      </c>
      <c r="X42" s="104">
        <f aca="true" t="shared" si="25" ref="X42:X73">$V42+$W42</f>
        <v>0</v>
      </c>
      <c r="Y42" s="39">
        <f aca="true" t="shared" si="26" ref="Y42:Y73">IF($I42=0,0,$X42/$I42)</f>
        <v>0</v>
      </c>
      <c r="Z42" s="74">
        <f aca="true" t="shared" si="27" ref="Z42:Z73">$J42+$N42+$R42+$V42</f>
        <v>20694358</v>
      </c>
      <c r="AA42" s="75">
        <f aca="true" t="shared" si="28" ref="AA42:AA73">$K42+$O42+$S42+$W42</f>
        <v>0</v>
      </c>
      <c r="AB42" s="75">
        <f aca="true" t="shared" si="29" ref="AB42:AB73">$Z42+$AA42</f>
        <v>20694358</v>
      </c>
      <c r="AC42" s="39">
        <f aca="true" t="shared" si="30" ref="AC42:AC73">IF($I42=0,0,$AB42/$I42)</f>
        <v>0.3579579239449955</v>
      </c>
      <c r="AD42" s="74">
        <v>8144552</v>
      </c>
      <c r="AE42" s="75">
        <v>0</v>
      </c>
      <c r="AF42" s="75">
        <f aca="true" t="shared" si="31" ref="AF42:AF73">$AD42+$AE42</f>
        <v>8144552</v>
      </c>
      <c r="AG42" s="39">
        <f aca="true" t="shared" si="32" ref="AG42:AG73">IF($AJ42=0,0,$AK42/$AJ42)</f>
        <v>0.6317925384700542</v>
      </c>
      <c r="AH42" s="39">
        <f aca="true" t="shared" si="33" ref="AH42:AH73">IF($AF42=0,0,(($X42/$AF42)-1))</f>
        <v>-1</v>
      </c>
      <c r="AI42" s="12">
        <v>32043018</v>
      </c>
      <c r="AJ42" s="12">
        <v>45165000</v>
      </c>
      <c r="AK42" s="12">
        <v>28534910</v>
      </c>
      <c r="AL42" s="12"/>
    </row>
    <row r="43" spans="1:38" s="13" customFormat="1" ht="12.75">
      <c r="A43" s="29" t="s">
        <v>97</v>
      </c>
      <c r="B43" s="57" t="s">
        <v>314</v>
      </c>
      <c r="C43" s="117" t="s">
        <v>315</v>
      </c>
      <c r="D43" s="74">
        <v>24282787</v>
      </c>
      <c r="E43" s="75">
        <v>36352000</v>
      </c>
      <c r="F43" s="76">
        <f t="shared" si="17"/>
        <v>60634787</v>
      </c>
      <c r="G43" s="74">
        <v>49821132</v>
      </c>
      <c r="H43" s="75">
        <v>44648772</v>
      </c>
      <c r="I43" s="77">
        <f t="shared" si="18"/>
        <v>94469904</v>
      </c>
      <c r="J43" s="74">
        <v>15463828</v>
      </c>
      <c r="K43" s="75">
        <v>5854022</v>
      </c>
      <c r="L43" s="75">
        <f t="shared" si="19"/>
        <v>21317850</v>
      </c>
      <c r="M43" s="39">
        <f t="shared" si="20"/>
        <v>0.35157788218172514</v>
      </c>
      <c r="N43" s="102">
        <v>20902857</v>
      </c>
      <c r="O43" s="103">
        <v>8735864</v>
      </c>
      <c r="P43" s="104">
        <f t="shared" si="21"/>
        <v>29638721</v>
      </c>
      <c r="Q43" s="39">
        <f t="shared" si="22"/>
        <v>0.48880720897065244</v>
      </c>
      <c r="R43" s="102">
        <v>23207377</v>
      </c>
      <c r="S43" s="104">
        <v>6229882</v>
      </c>
      <c r="T43" s="104">
        <f t="shared" si="23"/>
        <v>29437259</v>
      </c>
      <c r="U43" s="39">
        <f t="shared" si="24"/>
        <v>0.31160462489725826</v>
      </c>
      <c r="V43" s="102">
        <v>19893832</v>
      </c>
      <c r="W43" s="104">
        <v>7371951</v>
      </c>
      <c r="X43" s="104">
        <f t="shared" si="25"/>
        <v>27265783</v>
      </c>
      <c r="Y43" s="39">
        <f t="shared" si="26"/>
        <v>0.2886187224240219</v>
      </c>
      <c r="Z43" s="74">
        <f t="shared" si="27"/>
        <v>79467894</v>
      </c>
      <c r="AA43" s="75">
        <f t="shared" si="28"/>
        <v>28191719</v>
      </c>
      <c r="AB43" s="75">
        <f t="shared" si="29"/>
        <v>107659613</v>
      </c>
      <c r="AC43" s="39">
        <f t="shared" si="30"/>
        <v>1.139618105253923</v>
      </c>
      <c r="AD43" s="74">
        <v>13198774</v>
      </c>
      <c r="AE43" s="75">
        <v>112553</v>
      </c>
      <c r="AF43" s="75">
        <f t="shared" si="31"/>
        <v>13311327</v>
      </c>
      <c r="AG43" s="39">
        <f t="shared" si="32"/>
        <v>0.7597448251557484</v>
      </c>
      <c r="AH43" s="39">
        <f t="shared" si="33"/>
        <v>1.048314416736964</v>
      </c>
      <c r="AI43" s="12">
        <v>74664030</v>
      </c>
      <c r="AJ43" s="12">
        <v>64809680</v>
      </c>
      <c r="AK43" s="12">
        <v>49238819</v>
      </c>
      <c r="AL43" s="12"/>
    </row>
    <row r="44" spans="1:38" s="13" customFormat="1" ht="12.75">
      <c r="A44" s="29" t="s">
        <v>116</v>
      </c>
      <c r="B44" s="57" t="s">
        <v>316</v>
      </c>
      <c r="C44" s="117" t="s">
        <v>317</v>
      </c>
      <c r="D44" s="74">
        <v>106968000</v>
      </c>
      <c r="E44" s="75">
        <v>85346000</v>
      </c>
      <c r="F44" s="76">
        <f t="shared" si="17"/>
        <v>192314000</v>
      </c>
      <c r="G44" s="74">
        <v>86111310</v>
      </c>
      <c r="H44" s="75">
        <v>80332494</v>
      </c>
      <c r="I44" s="77">
        <f t="shared" si="18"/>
        <v>166443804</v>
      </c>
      <c r="J44" s="74">
        <v>12653630</v>
      </c>
      <c r="K44" s="75">
        <v>155513</v>
      </c>
      <c r="L44" s="75">
        <f t="shared" si="19"/>
        <v>12809143</v>
      </c>
      <c r="M44" s="39">
        <f t="shared" si="20"/>
        <v>0.06660535894422663</v>
      </c>
      <c r="N44" s="102">
        <v>17549152</v>
      </c>
      <c r="O44" s="103">
        <v>273618</v>
      </c>
      <c r="P44" s="104">
        <f t="shared" si="21"/>
        <v>17822770</v>
      </c>
      <c r="Q44" s="39">
        <f t="shared" si="22"/>
        <v>0.09267536424805266</v>
      </c>
      <c r="R44" s="102">
        <v>11484707</v>
      </c>
      <c r="S44" s="104">
        <v>181758</v>
      </c>
      <c r="T44" s="104">
        <f t="shared" si="23"/>
        <v>11666465</v>
      </c>
      <c r="U44" s="39">
        <f t="shared" si="24"/>
        <v>0.07009251603021521</v>
      </c>
      <c r="V44" s="102">
        <v>26132529</v>
      </c>
      <c r="W44" s="104">
        <v>410068</v>
      </c>
      <c r="X44" s="104">
        <f t="shared" si="25"/>
        <v>26542597</v>
      </c>
      <c r="Y44" s="39">
        <f t="shared" si="26"/>
        <v>0.1594688198786901</v>
      </c>
      <c r="Z44" s="74">
        <f t="shared" si="27"/>
        <v>67820018</v>
      </c>
      <c r="AA44" s="75">
        <f t="shared" si="28"/>
        <v>1020957</v>
      </c>
      <c r="AB44" s="75">
        <f t="shared" si="29"/>
        <v>68840975</v>
      </c>
      <c r="AC44" s="39">
        <f t="shared" si="30"/>
        <v>0.41359890452876213</v>
      </c>
      <c r="AD44" s="74">
        <v>26201013</v>
      </c>
      <c r="AE44" s="75">
        <v>1638515</v>
      </c>
      <c r="AF44" s="75">
        <f t="shared" si="31"/>
        <v>27839528</v>
      </c>
      <c r="AG44" s="39">
        <f t="shared" si="32"/>
        <v>0.5202415945880647</v>
      </c>
      <c r="AH44" s="39">
        <f t="shared" si="33"/>
        <v>-0.046585955049237904</v>
      </c>
      <c r="AI44" s="12">
        <v>193513955</v>
      </c>
      <c r="AJ44" s="12">
        <v>310425000</v>
      </c>
      <c r="AK44" s="12">
        <v>161495997</v>
      </c>
      <c r="AL44" s="12"/>
    </row>
    <row r="45" spans="1:38" s="53" customFormat="1" ht="12.75">
      <c r="A45" s="58"/>
      <c r="B45" s="59" t="s">
        <v>318</v>
      </c>
      <c r="C45" s="121"/>
      <c r="D45" s="78">
        <f>SUM(D41:D44)</f>
        <v>1653728464</v>
      </c>
      <c r="E45" s="79">
        <f>SUM(E41:E44)</f>
        <v>444456750</v>
      </c>
      <c r="F45" s="87">
        <f t="shared" si="17"/>
        <v>2098185214</v>
      </c>
      <c r="G45" s="78">
        <f>SUM(G41:G44)</f>
        <v>1670906796</v>
      </c>
      <c r="H45" s="79">
        <f>SUM(H41:H44)</f>
        <v>440620601</v>
      </c>
      <c r="I45" s="80">
        <f t="shared" si="18"/>
        <v>2111527397</v>
      </c>
      <c r="J45" s="78">
        <f>SUM(J41:J44)</f>
        <v>359000349</v>
      </c>
      <c r="K45" s="79">
        <f>SUM(K41:K44)</f>
        <v>48268901</v>
      </c>
      <c r="L45" s="79">
        <f t="shared" si="19"/>
        <v>407269250</v>
      </c>
      <c r="M45" s="43">
        <f t="shared" si="20"/>
        <v>0.19410548090917965</v>
      </c>
      <c r="N45" s="108">
        <f>SUM(N41:N44)</f>
        <v>373970176</v>
      </c>
      <c r="O45" s="109">
        <f>SUM(O41:O44)</f>
        <v>55848424</v>
      </c>
      <c r="P45" s="110">
        <f t="shared" si="21"/>
        <v>429818600</v>
      </c>
      <c r="Q45" s="43">
        <f t="shared" si="22"/>
        <v>0.2048525540700908</v>
      </c>
      <c r="R45" s="108">
        <f>SUM(R41:R44)</f>
        <v>358872539</v>
      </c>
      <c r="S45" s="110">
        <f>SUM(S41:S44)</f>
        <v>31377458</v>
      </c>
      <c r="T45" s="110">
        <f t="shared" si="23"/>
        <v>390249997</v>
      </c>
      <c r="U45" s="43">
        <f t="shared" si="24"/>
        <v>0.18481881767409528</v>
      </c>
      <c r="V45" s="108">
        <f>SUM(V41:V44)</f>
        <v>436541681</v>
      </c>
      <c r="W45" s="110">
        <f>SUM(W41:W44)</f>
        <v>47659026</v>
      </c>
      <c r="X45" s="110">
        <f t="shared" si="25"/>
        <v>484200707</v>
      </c>
      <c r="Y45" s="43">
        <f t="shared" si="26"/>
        <v>0.2293130118453301</v>
      </c>
      <c r="Z45" s="78">
        <f t="shared" si="27"/>
        <v>1528384745</v>
      </c>
      <c r="AA45" s="79">
        <f t="shared" si="28"/>
        <v>183153809</v>
      </c>
      <c r="AB45" s="79">
        <f t="shared" si="29"/>
        <v>1711538554</v>
      </c>
      <c r="AC45" s="43">
        <f t="shared" si="30"/>
        <v>0.8105689542232352</v>
      </c>
      <c r="AD45" s="78">
        <f>SUM(AD41:AD44)</f>
        <v>332878404</v>
      </c>
      <c r="AE45" s="79">
        <f>SUM(AE41:AE44)</f>
        <v>85432142</v>
      </c>
      <c r="AF45" s="79">
        <f t="shared" si="31"/>
        <v>418310546</v>
      </c>
      <c r="AG45" s="43">
        <f t="shared" si="32"/>
        <v>0.8268704405126476</v>
      </c>
      <c r="AH45" s="43">
        <f t="shared" si="33"/>
        <v>0.15751494106486152</v>
      </c>
      <c r="AI45" s="60">
        <f>SUM(AI41:AI44)</f>
        <v>1535362003</v>
      </c>
      <c r="AJ45" s="60">
        <f>SUM(AJ41:AJ44)</f>
        <v>1628649243</v>
      </c>
      <c r="AK45" s="60">
        <f>SUM(AK41:AK44)</f>
        <v>1346681917</v>
      </c>
      <c r="AL45" s="60"/>
    </row>
    <row r="46" spans="1:38" s="13" customFormat="1" ht="12.75">
      <c r="A46" s="29" t="s">
        <v>97</v>
      </c>
      <c r="B46" s="57" t="s">
        <v>319</v>
      </c>
      <c r="C46" s="117" t="s">
        <v>320</v>
      </c>
      <c r="D46" s="74">
        <v>57671472</v>
      </c>
      <c r="E46" s="75">
        <v>16146000</v>
      </c>
      <c r="F46" s="77">
        <f t="shared" si="17"/>
        <v>73817472</v>
      </c>
      <c r="G46" s="74">
        <v>74871045</v>
      </c>
      <c r="H46" s="75">
        <v>12142000</v>
      </c>
      <c r="I46" s="77">
        <f t="shared" si="18"/>
        <v>87013045</v>
      </c>
      <c r="J46" s="74">
        <v>23413950</v>
      </c>
      <c r="K46" s="75">
        <v>6795879</v>
      </c>
      <c r="L46" s="75">
        <f t="shared" si="19"/>
        <v>30209829</v>
      </c>
      <c r="M46" s="39">
        <f t="shared" si="20"/>
        <v>0.40925038722539836</v>
      </c>
      <c r="N46" s="102">
        <v>12937939</v>
      </c>
      <c r="O46" s="103">
        <v>3451679</v>
      </c>
      <c r="P46" s="104">
        <f t="shared" si="21"/>
        <v>16389618</v>
      </c>
      <c r="Q46" s="39">
        <f t="shared" si="22"/>
        <v>0.22202897980575656</v>
      </c>
      <c r="R46" s="102">
        <v>14838575</v>
      </c>
      <c r="S46" s="104">
        <v>1908706</v>
      </c>
      <c r="T46" s="104">
        <f t="shared" si="23"/>
        <v>16747281</v>
      </c>
      <c r="U46" s="39">
        <f t="shared" si="24"/>
        <v>0.19246862352650687</v>
      </c>
      <c r="V46" s="102">
        <v>20083291</v>
      </c>
      <c r="W46" s="104">
        <v>0</v>
      </c>
      <c r="X46" s="104">
        <f t="shared" si="25"/>
        <v>20083291</v>
      </c>
      <c r="Y46" s="39">
        <f t="shared" si="26"/>
        <v>0.2308078173795665</v>
      </c>
      <c r="Z46" s="74">
        <f t="shared" si="27"/>
        <v>71273755</v>
      </c>
      <c r="AA46" s="75">
        <f t="shared" si="28"/>
        <v>12156264</v>
      </c>
      <c r="AB46" s="75">
        <f t="shared" si="29"/>
        <v>83430019</v>
      </c>
      <c r="AC46" s="39">
        <f t="shared" si="30"/>
        <v>0.9588219674417784</v>
      </c>
      <c r="AD46" s="74">
        <v>5248370</v>
      </c>
      <c r="AE46" s="75">
        <v>7213495</v>
      </c>
      <c r="AF46" s="75">
        <f t="shared" si="31"/>
        <v>12461865</v>
      </c>
      <c r="AG46" s="39">
        <f t="shared" si="32"/>
        <v>1.0886505984184032</v>
      </c>
      <c r="AH46" s="39">
        <f t="shared" si="33"/>
        <v>0.6115798879220726</v>
      </c>
      <c r="AI46" s="12">
        <v>69410533</v>
      </c>
      <c r="AJ46" s="12">
        <v>47936360</v>
      </c>
      <c r="AK46" s="12">
        <v>52185947</v>
      </c>
      <c r="AL46" s="12"/>
    </row>
    <row r="47" spans="1:38" s="13" customFormat="1" ht="12.75">
      <c r="A47" s="29" t="s">
        <v>97</v>
      </c>
      <c r="B47" s="57" t="s">
        <v>321</v>
      </c>
      <c r="C47" s="117" t="s">
        <v>322</v>
      </c>
      <c r="D47" s="74">
        <v>96037101</v>
      </c>
      <c r="E47" s="75">
        <v>31693000</v>
      </c>
      <c r="F47" s="76">
        <f t="shared" si="17"/>
        <v>127730101</v>
      </c>
      <c r="G47" s="74">
        <v>84854946</v>
      </c>
      <c r="H47" s="75">
        <v>30481800</v>
      </c>
      <c r="I47" s="77">
        <f t="shared" si="18"/>
        <v>115336746</v>
      </c>
      <c r="J47" s="74">
        <v>18379867</v>
      </c>
      <c r="K47" s="75">
        <v>2062781</v>
      </c>
      <c r="L47" s="75">
        <f t="shared" si="19"/>
        <v>20442648</v>
      </c>
      <c r="M47" s="39">
        <f t="shared" si="20"/>
        <v>0.16004565752281055</v>
      </c>
      <c r="N47" s="102">
        <v>25504168</v>
      </c>
      <c r="O47" s="103">
        <v>6696165</v>
      </c>
      <c r="P47" s="104">
        <f t="shared" si="21"/>
        <v>32200333</v>
      </c>
      <c r="Q47" s="39">
        <f t="shared" si="22"/>
        <v>0.2520966690537573</v>
      </c>
      <c r="R47" s="102">
        <v>16241431</v>
      </c>
      <c r="S47" s="104">
        <v>3829340</v>
      </c>
      <c r="T47" s="104">
        <f t="shared" si="23"/>
        <v>20070771</v>
      </c>
      <c r="U47" s="39">
        <f t="shared" si="24"/>
        <v>0.17401887686340656</v>
      </c>
      <c r="V47" s="102">
        <v>23300917</v>
      </c>
      <c r="W47" s="104">
        <v>3455039</v>
      </c>
      <c r="X47" s="104">
        <f t="shared" si="25"/>
        <v>26755956</v>
      </c>
      <c r="Y47" s="39">
        <f t="shared" si="26"/>
        <v>0.23198119357381558</v>
      </c>
      <c r="Z47" s="74">
        <f t="shared" si="27"/>
        <v>83426383</v>
      </c>
      <c r="AA47" s="75">
        <f t="shared" si="28"/>
        <v>16043325</v>
      </c>
      <c r="AB47" s="75">
        <f t="shared" si="29"/>
        <v>99469708</v>
      </c>
      <c r="AC47" s="39">
        <f t="shared" si="30"/>
        <v>0.8624285966937199</v>
      </c>
      <c r="AD47" s="74">
        <v>18338720</v>
      </c>
      <c r="AE47" s="75">
        <v>2841143</v>
      </c>
      <c r="AF47" s="75">
        <f t="shared" si="31"/>
        <v>21179863</v>
      </c>
      <c r="AG47" s="39">
        <f t="shared" si="32"/>
        <v>0.5766161614001505</v>
      </c>
      <c r="AH47" s="39">
        <f t="shared" si="33"/>
        <v>0.2632733271220875</v>
      </c>
      <c r="AI47" s="12">
        <v>143091091</v>
      </c>
      <c r="AJ47" s="12">
        <v>133504163</v>
      </c>
      <c r="AK47" s="12">
        <v>76980658</v>
      </c>
      <c r="AL47" s="12"/>
    </row>
    <row r="48" spans="1:38" s="13" customFormat="1" ht="12.75">
      <c r="A48" s="29" t="s">
        <v>97</v>
      </c>
      <c r="B48" s="57" t="s">
        <v>323</v>
      </c>
      <c r="C48" s="117" t="s">
        <v>324</v>
      </c>
      <c r="D48" s="74">
        <v>363002420</v>
      </c>
      <c r="E48" s="75">
        <v>48248000</v>
      </c>
      <c r="F48" s="76">
        <f t="shared" si="17"/>
        <v>411250420</v>
      </c>
      <c r="G48" s="74">
        <v>316036369</v>
      </c>
      <c r="H48" s="75">
        <v>41105000</v>
      </c>
      <c r="I48" s="77">
        <f t="shared" si="18"/>
        <v>357141369</v>
      </c>
      <c r="J48" s="74">
        <v>74178853</v>
      </c>
      <c r="K48" s="75">
        <v>2817785</v>
      </c>
      <c r="L48" s="75">
        <f t="shared" si="19"/>
        <v>76996638</v>
      </c>
      <c r="M48" s="39">
        <f t="shared" si="20"/>
        <v>0.18722567626800235</v>
      </c>
      <c r="N48" s="102">
        <v>83225044</v>
      </c>
      <c r="O48" s="103">
        <v>3775931</v>
      </c>
      <c r="P48" s="104">
        <f t="shared" si="21"/>
        <v>87000975</v>
      </c>
      <c r="Q48" s="39">
        <f t="shared" si="22"/>
        <v>0.21155230674293293</v>
      </c>
      <c r="R48" s="102">
        <v>73251670</v>
      </c>
      <c r="S48" s="104">
        <v>15727051</v>
      </c>
      <c r="T48" s="104">
        <f t="shared" si="23"/>
        <v>88978721</v>
      </c>
      <c r="U48" s="39">
        <f t="shared" si="24"/>
        <v>0.2491414569226227</v>
      </c>
      <c r="V48" s="102">
        <v>91448248</v>
      </c>
      <c r="W48" s="104">
        <v>11564518</v>
      </c>
      <c r="X48" s="104">
        <f t="shared" si="25"/>
        <v>103012766</v>
      </c>
      <c r="Y48" s="39">
        <f t="shared" si="26"/>
        <v>0.2884369466590693</v>
      </c>
      <c r="Z48" s="74">
        <f t="shared" si="27"/>
        <v>322103815</v>
      </c>
      <c r="AA48" s="75">
        <f t="shared" si="28"/>
        <v>33885285</v>
      </c>
      <c r="AB48" s="75">
        <f t="shared" si="29"/>
        <v>355989100</v>
      </c>
      <c r="AC48" s="39">
        <f t="shared" si="30"/>
        <v>0.9967736333563755</v>
      </c>
      <c r="AD48" s="74">
        <v>76420801</v>
      </c>
      <c r="AE48" s="75">
        <v>5784102</v>
      </c>
      <c r="AF48" s="75">
        <f t="shared" si="31"/>
        <v>82204903</v>
      </c>
      <c r="AG48" s="39">
        <f t="shared" si="32"/>
        <v>0.9168343313013828</v>
      </c>
      <c r="AH48" s="39">
        <f t="shared" si="33"/>
        <v>0.2531219214503544</v>
      </c>
      <c r="AI48" s="12">
        <v>300213640</v>
      </c>
      <c r="AJ48" s="12">
        <v>295436980</v>
      </c>
      <c r="AK48" s="12">
        <v>270866766</v>
      </c>
      <c r="AL48" s="12"/>
    </row>
    <row r="49" spans="1:38" s="13" customFormat="1" ht="12.75">
      <c r="A49" s="29" t="s">
        <v>97</v>
      </c>
      <c r="B49" s="57" t="s">
        <v>325</v>
      </c>
      <c r="C49" s="117" t="s">
        <v>326</v>
      </c>
      <c r="D49" s="74">
        <v>77238589</v>
      </c>
      <c r="E49" s="75">
        <v>51834461</v>
      </c>
      <c r="F49" s="76">
        <f t="shared" si="17"/>
        <v>129073050</v>
      </c>
      <c r="G49" s="74">
        <v>80716542</v>
      </c>
      <c r="H49" s="75">
        <v>70578702</v>
      </c>
      <c r="I49" s="77">
        <f t="shared" si="18"/>
        <v>151295244</v>
      </c>
      <c r="J49" s="74">
        <v>17642123</v>
      </c>
      <c r="K49" s="75">
        <v>9255140</v>
      </c>
      <c r="L49" s="75">
        <f t="shared" si="19"/>
        <v>26897263</v>
      </c>
      <c r="M49" s="39">
        <f t="shared" si="20"/>
        <v>0.208387909017413</v>
      </c>
      <c r="N49" s="102">
        <v>16426204</v>
      </c>
      <c r="O49" s="103">
        <v>10706370</v>
      </c>
      <c r="P49" s="104">
        <f t="shared" si="21"/>
        <v>27132574</v>
      </c>
      <c r="Q49" s="39">
        <f t="shared" si="22"/>
        <v>0.21021099292222506</v>
      </c>
      <c r="R49" s="102">
        <v>19972013</v>
      </c>
      <c r="S49" s="104">
        <v>14312450</v>
      </c>
      <c r="T49" s="104">
        <f t="shared" si="23"/>
        <v>34284463</v>
      </c>
      <c r="U49" s="39">
        <f t="shared" si="24"/>
        <v>0.22660634989953815</v>
      </c>
      <c r="V49" s="102">
        <v>20866289</v>
      </c>
      <c r="W49" s="104">
        <v>37671293</v>
      </c>
      <c r="X49" s="104">
        <f t="shared" si="25"/>
        <v>58537582</v>
      </c>
      <c r="Y49" s="39">
        <f t="shared" si="26"/>
        <v>0.38690959776633826</v>
      </c>
      <c r="Z49" s="74">
        <f t="shared" si="27"/>
        <v>74906629</v>
      </c>
      <c r="AA49" s="75">
        <f t="shared" si="28"/>
        <v>71945253</v>
      </c>
      <c r="AB49" s="75">
        <f t="shared" si="29"/>
        <v>146851882</v>
      </c>
      <c r="AC49" s="39">
        <f t="shared" si="30"/>
        <v>0.970631185207646</v>
      </c>
      <c r="AD49" s="74">
        <v>21012059</v>
      </c>
      <c r="AE49" s="75">
        <v>10222818</v>
      </c>
      <c r="AF49" s="75">
        <f t="shared" si="31"/>
        <v>31234877</v>
      </c>
      <c r="AG49" s="39">
        <f t="shared" si="32"/>
        <v>0.9527635250947042</v>
      </c>
      <c r="AH49" s="39">
        <f t="shared" si="33"/>
        <v>0.874109573090363</v>
      </c>
      <c r="AI49" s="12">
        <v>91327850</v>
      </c>
      <c r="AJ49" s="12">
        <v>110983197</v>
      </c>
      <c r="AK49" s="12">
        <v>105740742</v>
      </c>
      <c r="AL49" s="12"/>
    </row>
    <row r="50" spans="1:38" s="13" customFormat="1" ht="12.75">
      <c r="A50" s="29" t="s">
        <v>97</v>
      </c>
      <c r="B50" s="57" t="s">
        <v>327</v>
      </c>
      <c r="C50" s="117" t="s">
        <v>328</v>
      </c>
      <c r="D50" s="74">
        <v>117764000</v>
      </c>
      <c r="E50" s="75">
        <v>64484675</v>
      </c>
      <c r="F50" s="76">
        <f t="shared" si="17"/>
        <v>182248675</v>
      </c>
      <c r="G50" s="74">
        <v>296779266</v>
      </c>
      <c r="H50" s="75">
        <v>10000000</v>
      </c>
      <c r="I50" s="77">
        <f t="shared" si="18"/>
        <v>306779266</v>
      </c>
      <c r="J50" s="74">
        <v>223501974</v>
      </c>
      <c r="K50" s="75">
        <v>7590463</v>
      </c>
      <c r="L50" s="75">
        <f t="shared" si="19"/>
        <v>231092437</v>
      </c>
      <c r="M50" s="39">
        <f t="shared" si="20"/>
        <v>1.2680061295370186</v>
      </c>
      <c r="N50" s="102">
        <v>53348080</v>
      </c>
      <c r="O50" s="103">
        <v>7061735</v>
      </c>
      <c r="P50" s="104">
        <f t="shared" si="21"/>
        <v>60409815</v>
      </c>
      <c r="Q50" s="39">
        <f t="shared" si="22"/>
        <v>0.3314691588292754</v>
      </c>
      <c r="R50" s="102">
        <v>23215847</v>
      </c>
      <c r="S50" s="104">
        <v>1835185</v>
      </c>
      <c r="T50" s="104">
        <f t="shared" si="23"/>
        <v>25051032</v>
      </c>
      <c r="U50" s="39">
        <f t="shared" si="24"/>
        <v>0.08165816525553588</v>
      </c>
      <c r="V50" s="102">
        <v>40347303</v>
      </c>
      <c r="W50" s="104">
        <v>6909127</v>
      </c>
      <c r="X50" s="104">
        <f t="shared" si="25"/>
        <v>47256430</v>
      </c>
      <c r="Y50" s="39">
        <f t="shared" si="26"/>
        <v>0.1540404950313689</v>
      </c>
      <c r="Z50" s="74">
        <f t="shared" si="27"/>
        <v>340413204</v>
      </c>
      <c r="AA50" s="75">
        <f t="shared" si="28"/>
        <v>23396510</v>
      </c>
      <c r="AB50" s="75">
        <f t="shared" si="29"/>
        <v>363809714</v>
      </c>
      <c r="AC50" s="39">
        <f t="shared" si="30"/>
        <v>1.185900594729241</v>
      </c>
      <c r="AD50" s="74">
        <v>20796183</v>
      </c>
      <c r="AE50" s="75">
        <v>6118463</v>
      </c>
      <c r="AF50" s="75">
        <f t="shared" si="31"/>
        <v>26914646</v>
      </c>
      <c r="AG50" s="39">
        <f t="shared" si="32"/>
        <v>0.7004447414739384</v>
      </c>
      <c r="AH50" s="39">
        <f t="shared" si="33"/>
        <v>0.7557886512793073</v>
      </c>
      <c r="AI50" s="12">
        <v>176032124</v>
      </c>
      <c r="AJ50" s="12">
        <v>195407456</v>
      </c>
      <c r="AK50" s="12">
        <v>136872125</v>
      </c>
      <c r="AL50" s="12"/>
    </row>
    <row r="51" spans="1:38" s="13" customFormat="1" ht="12.75">
      <c r="A51" s="29" t="s">
        <v>116</v>
      </c>
      <c r="B51" s="57" t="s">
        <v>329</v>
      </c>
      <c r="C51" s="117" t="s">
        <v>330</v>
      </c>
      <c r="D51" s="74">
        <v>318834020</v>
      </c>
      <c r="E51" s="75">
        <v>248052000</v>
      </c>
      <c r="F51" s="76">
        <f t="shared" si="17"/>
        <v>566886020</v>
      </c>
      <c r="G51" s="74">
        <v>308789750</v>
      </c>
      <c r="H51" s="75">
        <v>242039460</v>
      </c>
      <c r="I51" s="77">
        <f t="shared" si="18"/>
        <v>550829210</v>
      </c>
      <c r="J51" s="74">
        <v>52208128</v>
      </c>
      <c r="K51" s="75">
        <v>30014910</v>
      </c>
      <c r="L51" s="75">
        <f t="shared" si="19"/>
        <v>82223038</v>
      </c>
      <c r="M51" s="39">
        <f t="shared" si="20"/>
        <v>0.14504333340236544</v>
      </c>
      <c r="N51" s="102">
        <v>75078859</v>
      </c>
      <c r="O51" s="103">
        <v>45532655</v>
      </c>
      <c r="P51" s="104">
        <f t="shared" si="21"/>
        <v>120611514</v>
      </c>
      <c r="Q51" s="39">
        <f t="shared" si="22"/>
        <v>0.21276148951424134</v>
      </c>
      <c r="R51" s="102">
        <v>65227947</v>
      </c>
      <c r="S51" s="104">
        <v>38683344</v>
      </c>
      <c r="T51" s="104">
        <f t="shared" si="23"/>
        <v>103911291</v>
      </c>
      <c r="U51" s="39">
        <f t="shared" si="24"/>
        <v>0.18864520819438751</v>
      </c>
      <c r="V51" s="102">
        <v>86493943</v>
      </c>
      <c r="W51" s="104">
        <v>128335831</v>
      </c>
      <c r="X51" s="104">
        <f t="shared" si="25"/>
        <v>214829774</v>
      </c>
      <c r="Y51" s="39">
        <f t="shared" si="26"/>
        <v>0.39001158634996863</v>
      </c>
      <c r="Z51" s="74">
        <f t="shared" si="27"/>
        <v>279008877</v>
      </c>
      <c r="AA51" s="75">
        <f t="shared" si="28"/>
        <v>242566740</v>
      </c>
      <c r="AB51" s="75">
        <f t="shared" si="29"/>
        <v>521575617</v>
      </c>
      <c r="AC51" s="39">
        <f t="shared" si="30"/>
        <v>0.9468917180336169</v>
      </c>
      <c r="AD51" s="74">
        <v>55074283</v>
      </c>
      <c r="AE51" s="75">
        <v>68261181</v>
      </c>
      <c r="AF51" s="75">
        <f t="shared" si="31"/>
        <v>123335464</v>
      </c>
      <c r="AG51" s="39">
        <f t="shared" si="32"/>
        <v>0.7649085171740884</v>
      </c>
      <c r="AH51" s="39">
        <f t="shared" si="33"/>
        <v>0.741832941091461</v>
      </c>
      <c r="AI51" s="12">
        <v>680520176</v>
      </c>
      <c r="AJ51" s="12">
        <v>518293128</v>
      </c>
      <c r="AK51" s="12">
        <v>396446828</v>
      </c>
      <c r="AL51" s="12"/>
    </row>
    <row r="52" spans="1:38" s="53" customFormat="1" ht="12.75">
      <c r="A52" s="58"/>
      <c r="B52" s="59" t="s">
        <v>331</v>
      </c>
      <c r="C52" s="121"/>
      <c r="D52" s="78">
        <f>SUM(D46:D51)</f>
        <v>1030547602</v>
      </c>
      <c r="E52" s="79">
        <f>SUM(E46:E51)</f>
        <v>460458136</v>
      </c>
      <c r="F52" s="87">
        <f t="shared" si="17"/>
        <v>1491005738</v>
      </c>
      <c r="G52" s="78">
        <f>SUM(G46:G51)</f>
        <v>1162047918</v>
      </c>
      <c r="H52" s="79">
        <f>SUM(H46:H51)</f>
        <v>406346962</v>
      </c>
      <c r="I52" s="80">
        <f t="shared" si="18"/>
        <v>1568394880</v>
      </c>
      <c r="J52" s="78">
        <f>SUM(J46:J51)</f>
        <v>409324895</v>
      </c>
      <c r="K52" s="79">
        <f>SUM(K46:K51)</f>
        <v>58536958</v>
      </c>
      <c r="L52" s="79">
        <f t="shared" si="19"/>
        <v>467861853</v>
      </c>
      <c r="M52" s="43">
        <f t="shared" si="20"/>
        <v>0.313789438280485</v>
      </c>
      <c r="N52" s="108">
        <f>SUM(N46:N51)</f>
        <v>266520294</v>
      </c>
      <c r="O52" s="109">
        <f>SUM(O46:O51)</f>
        <v>77224535</v>
      </c>
      <c r="P52" s="110">
        <f t="shared" si="21"/>
        <v>343744829</v>
      </c>
      <c r="Q52" s="43">
        <f t="shared" si="22"/>
        <v>0.23054561108603863</v>
      </c>
      <c r="R52" s="108">
        <f>SUM(R46:R51)</f>
        <v>212747483</v>
      </c>
      <c r="S52" s="110">
        <f>SUM(S46:S51)</f>
        <v>76296076</v>
      </c>
      <c r="T52" s="110">
        <f t="shared" si="23"/>
        <v>289043559</v>
      </c>
      <c r="U52" s="43">
        <f t="shared" si="24"/>
        <v>0.1842925928194818</v>
      </c>
      <c r="V52" s="108">
        <f>SUM(V46:V51)</f>
        <v>282539991</v>
      </c>
      <c r="W52" s="110">
        <f>SUM(W46:W51)</f>
        <v>187935808</v>
      </c>
      <c r="X52" s="110">
        <f t="shared" si="25"/>
        <v>470475799</v>
      </c>
      <c r="Y52" s="43">
        <f t="shared" si="26"/>
        <v>0.29997279702927876</v>
      </c>
      <c r="Z52" s="78">
        <f t="shared" si="27"/>
        <v>1171132663</v>
      </c>
      <c r="AA52" s="79">
        <f t="shared" si="28"/>
        <v>399993377</v>
      </c>
      <c r="AB52" s="79">
        <f t="shared" si="29"/>
        <v>1571126040</v>
      </c>
      <c r="AC52" s="43">
        <f t="shared" si="30"/>
        <v>1.0017413726828794</v>
      </c>
      <c r="AD52" s="78">
        <f>SUM(AD46:AD51)</f>
        <v>196890416</v>
      </c>
      <c r="AE52" s="79">
        <f>SUM(AE46:AE51)</f>
        <v>100441202</v>
      </c>
      <c r="AF52" s="79">
        <f t="shared" si="31"/>
        <v>297331618</v>
      </c>
      <c r="AG52" s="43">
        <f t="shared" si="32"/>
        <v>0.7983435576745382</v>
      </c>
      <c r="AH52" s="43">
        <f t="shared" si="33"/>
        <v>0.5823268381770283</v>
      </c>
      <c r="AI52" s="60">
        <f>SUM(AI46:AI51)</f>
        <v>1460595414</v>
      </c>
      <c r="AJ52" s="60">
        <f>SUM(AJ46:AJ51)</f>
        <v>1301561284</v>
      </c>
      <c r="AK52" s="60">
        <f>SUM(AK46:AK51)</f>
        <v>1039093066</v>
      </c>
      <c r="AL52" s="60"/>
    </row>
    <row r="53" spans="1:38" s="13" customFormat="1" ht="12.75">
      <c r="A53" s="29" t="s">
        <v>97</v>
      </c>
      <c r="B53" s="57" t="s">
        <v>332</v>
      </c>
      <c r="C53" s="117" t="s">
        <v>333</v>
      </c>
      <c r="D53" s="74">
        <v>40827174</v>
      </c>
      <c r="E53" s="75">
        <v>73127377</v>
      </c>
      <c r="F53" s="76">
        <f t="shared" si="17"/>
        <v>113954551</v>
      </c>
      <c r="G53" s="74">
        <v>37823199</v>
      </c>
      <c r="H53" s="75">
        <v>64694631</v>
      </c>
      <c r="I53" s="77">
        <f t="shared" si="18"/>
        <v>102517830</v>
      </c>
      <c r="J53" s="74">
        <v>6295907</v>
      </c>
      <c r="K53" s="75">
        <v>5303846</v>
      </c>
      <c r="L53" s="75">
        <f t="shared" si="19"/>
        <v>11599753</v>
      </c>
      <c r="M53" s="39">
        <f t="shared" si="20"/>
        <v>0.1017928015880647</v>
      </c>
      <c r="N53" s="102">
        <v>7379154</v>
      </c>
      <c r="O53" s="103">
        <v>7028357</v>
      </c>
      <c r="P53" s="104">
        <f t="shared" si="21"/>
        <v>14407511</v>
      </c>
      <c r="Q53" s="39">
        <f t="shared" si="22"/>
        <v>0.12643208080386364</v>
      </c>
      <c r="R53" s="102">
        <v>8387923</v>
      </c>
      <c r="S53" s="104">
        <v>8627601</v>
      </c>
      <c r="T53" s="104">
        <f t="shared" si="23"/>
        <v>17015524</v>
      </c>
      <c r="U53" s="39">
        <f t="shared" si="24"/>
        <v>0.16597624042568984</v>
      </c>
      <c r="V53" s="102">
        <v>9113936</v>
      </c>
      <c r="W53" s="104">
        <v>19880614</v>
      </c>
      <c r="X53" s="104">
        <f t="shared" si="25"/>
        <v>28994550</v>
      </c>
      <c r="Y53" s="39">
        <f t="shared" si="26"/>
        <v>0.282824460876708</v>
      </c>
      <c r="Z53" s="74">
        <f t="shared" si="27"/>
        <v>31176920</v>
      </c>
      <c r="AA53" s="75">
        <f t="shared" si="28"/>
        <v>40840418</v>
      </c>
      <c r="AB53" s="75">
        <f t="shared" si="29"/>
        <v>72017338</v>
      </c>
      <c r="AC53" s="39">
        <f t="shared" si="30"/>
        <v>0.7024859773173115</v>
      </c>
      <c r="AD53" s="74">
        <v>6336642</v>
      </c>
      <c r="AE53" s="75">
        <v>328228</v>
      </c>
      <c r="AF53" s="75">
        <f t="shared" si="31"/>
        <v>6664870</v>
      </c>
      <c r="AG53" s="39">
        <f t="shared" si="32"/>
        <v>0.3357988561110289</v>
      </c>
      <c r="AH53" s="39">
        <f t="shared" si="33"/>
        <v>3.3503549206511156</v>
      </c>
      <c r="AI53" s="12">
        <v>56487760</v>
      </c>
      <c r="AJ53" s="12">
        <v>80917119</v>
      </c>
      <c r="AK53" s="12">
        <v>27171876</v>
      </c>
      <c r="AL53" s="12"/>
    </row>
    <row r="54" spans="1:38" s="13" customFormat="1" ht="12.75">
      <c r="A54" s="29" t="s">
        <v>97</v>
      </c>
      <c r="B54" s="57" t="s">
        <v>334</v>
      </c>
      <c r="C54" s="117" t="s">
        <v>335</v>
      </c>
      <c r="D54" s="74">
        <v>59888000</v>
      </c>
      <c r="E54" s="75">
        <v>490000</v>
      </c>
      <c r="F54" s="76">
        <f t="shared" si="17"/>
        <v>60378000</v>
      </c>
      <c r="G54" s="74">
        <v>59888000</v>
      </c>
      <c r="H54" s="75">
        <v>150000</v>
      </c>
      <c r="I54" s="77">
        <f t="shared" si="18"/>
        <v>60038000</v>
      </c>
      <c r="J54" s="74">
        <v>12107478</v>
      </c>
      <c r="K54" s="75">
        <v>11997442</v>
      </c>
      <c r="L54" s="75">
        <f t="shared" si="19"/>
        <v>24104920</v>
      </c>
      <c r="M54" s="39">
        <f t="shared" si="20"/>
        <v>0.39923349564410876</v>
      </c>
      <c r="N54" s="102">
        <v>9861490</v>
      </c>
      <c r="O54" s="103">
        <v>13566814</v>
      </c>
      <c r="P54" s="104">
        <f t="shared" si="21"/>
        <v>23428304</v>
      </c>
      <c r="Q54" s="39">
        <f t="shared" si="22"/>
        <v>0.3880271622114015</v>
      </c>
      <c r="R54" s="102">
        <v>12217982</v>
      </c>
      <c r="S54" s="104">
        <v>7834568</v>
      </c>
      <c r="T54" s="104">
        <f t="shared" si="23"/>
        <v>20052550</v>
      </c>
      <c r="U54" s="39">
        <f t="shared" si="24"/>
        <v>0.33399763483127354</v>
      </c>
      <c r="V54" s="102">
        <v>16382020</v>
      </c>
      <c r="W54" s="104">
        <v>14892480</v>
      </c>
      <c r="X54" s="104">
        <f t="shared" si="25"/>
        <v>31274500</v>
      </c>
      <c r="Y54" s="39">
        <f t="shared" si="26"/>
        <v>0.5209117558879376</v>
      </c>
      <c r="Z54" s="74">
        <f t="shared" si="27"/>
        <v>50568970</v>
      </c>
      <c r="AA54" s="75">
        <f t="shared" si="28"/>
        <v>48291304</v>
      </c>
      <c r="AB54" s="75">
        <f t="shared" si="29"/>
        <v>98860274</v>
      </c>
      <c r="AC54" s="39">
        <f t="shared" si="30"/>
        <v>1.6466283686998235</v>
      </c>
      <c r="AD54" s="74">
        <v>181898109</v>
      </c>
      <c r="AE54" s="75">
        <v>6637529</v>
      </c>
      <c r="AF54" s="75">
        <f t="shared" si="31"/>
        <v>188535638</v>
      </c>
      <c r="AG54" s="39">
        <f t="shared" si="32"/>
        <v>2.597659185110664</v>
      </c>
      <c r="AH54" s="39">
        <f t="shared" si="33"/>
        <v>-0.8341188948054479</v>
      </c>
      <c r="AI54" s="12">
        <v>117124088</v>
      </c>
      <c r="AJ54" s="12">
        <v>99400000</v>
      </c>
      <c r="AK54" s="12">
        <v>258207323</v>
      </c>
      <c r="AL54" s="12"/>
    </row>
    <row r="55" spans="1:38" s="13" customFormat="1" ht="12.75">
      <c r="A55" s="29" t="s">
        <v>97</v>
      </c>
      <c r="B55" s="57" t="s">
        <v>336</v>
      </c>
      <c r="C55" s="117" t="s">
        <v>337</v>
      </c>
      <c r="D55" s="74">
        <v>23511120</v>
      </c>
      <c r="E55" s="75">
        <v>100</v>
      </c>
      <c r="F55" s="77">
        <f t="shared" si="17"/>
        <v>23511220</v>
      </c>
      <c r="G55" s="74">
        <v>23511704</v>
      </c>
      <c r="H55" s="75">
        <v>15534000</v>
      </c>
      <c r="I55" s="77">
        <f t="shared" si="18"/>
        <v>39045704</v>
      </c>
      <c r="J55" s="74">
        <v>12248671</v>
      </c>
      <c r="K55" s="75">
        <v>7047411</v>
      </c>
      <c r="L55" s="75">
        <f t="shared" si="19"/>
        <v>19296082</v>
      </c>
      <c r="M55" s="39">
        <f t="shared" si="20"/>
        <v>0.8207180231395904</v>
      </c>
      <c r="N55" s="102">
        <v>3929036</v>
      </c>
      <c r="O55" s="103">
        <v>7047411</v>
      </c>
      <c r="P55" s="104">
        <f t="shared" si="21"/>
        <v>10976447</v>
      </c>
      <c r="Q55" s="39">
        <f t="shared" si="22"/>
        <v>0.46685995027055166</v>
      </c>
      <c r="R55" s="102">
        <v>3368588</v>
      </c>
      <c r="S55" s="104">
        <v>7047411</v>
      </c>
      <c r="T55" s="104">
        <f t="shared" si="23"/>
        <v>10415999</v>
      </c>
      <c r="U55" s="39">
        <f t="shared" si="24"/>
        <v>0.26676427706361755</v>
      </c>
      <c r="V55" s="102">
        <v>4512123</v>
      </c>
      <c r="W55" s="104">
        <v>7047411</v>
      </c>
      <c r="X55" s="104">
        <f t="shared" si="25"/>
        <v>11559534</v>
      </c>
      <c r="Y55" s="39">
        <f t="shared" si="26"/>
        <v>0.2960513658557674</v>
      </c>
      <c r="Z55" s="74">
        <f t="shared" si="27"/>
        <v>24058418</v>
      </c>
      <c r="AA55" s="75">
        <f t="shared" si="28"/>
        <v>28189644</v>
      </c>
      <c r="AB55" s="75">
        <f t="shared" si="29"/>
        <v>52248062</v>
      </c>
      <c r="AC55" s="39">
        <f t="shared" si="30"/>
        <v>1.3381257512990417</v>
      </c>
      <c r="AD55" s="74">
        <v>9297466</v>
      </c>
      <c r="AE55" s="75">
        <v>7047411</v>
      </c>
      <c r="AF55" s="75">
        <f t="shared" si="31"/>
        <v>16344877</v>
      </c>
      <c r="AG55" s="39">
        <f t="shared" si="32"/>
        <v>1.145978287472466</v>
      </c>
      <c r="AH55" s="39">
        <f t="shared" si="33"/>
        <v>-0.29277326467491926</v>
      </c>
      <c r="AI55" s="12">
        <v>28618210</v>
      </c>
      <c r="AJ55" s="12">
        <v>28601000</v>
      </c>
      <c r="AK55" s="12">
        <v>32776125</v>
      </c>
      <c r="AL55" s="12"/>
    </row>
    <row r="56" spans="1:38" s="13" customFormat="1" ht="12.75">
      <c r="A56" s="29" t="s">
        <v>97</v>
      </c>
      <c r="B56" s="57" t="s">
        <v>338</v>
      </c>
      <c r="C56" s="117" t="s">
        <v>339</v>
      </c>
      <c r="D56" s="74">
        <v>50278000</v>
      </c>
      <c r="E56" s="75">
        <v>24412000</v>
      </c>
      <c r="F56" s="76">
        <f t="shared" si="17"/>
        <v>74690000</v>
      </c>
      <c r="G56" s="74">
        <v>45764000</v>
      </c>
      <c r="H56" s="75">
        <v>2190000</v>
      </c>
      <c r="I56" s="76">
        <f t="shared" si="18"/>
        <v>47954000</v>
      </c>
      <c r="J56" s="74">
        <v>9268320</v>
      </c>
      <c r="K56" s="88">
        <v>1162149</v>
      </c>
      <c r="L56" s="75">
        <f t="shared" si="19"/>
        <v>10430469</v>
      </c>
      <c r="M56" s="39">
        <f t="shared" si="20"/>
        <v>0.13965014058106842</v>
      </c>
      <c r="N56" s="102">
        <v>15756686</v>
      </c>
      <c r="O56" s="103">
        <v>1561278</v>
      </c>
      <c r="P56" s="104">
        <f t="shared" si="21"/>
        <v>17317964</v>
      </c>
      <c r="Q56" s="39">
        <f t="shared" si="22"/>
        <v>0.23186456018208595</v>
      </c>
      <c r="R56" s="102">
        <v>12511442</v>
      </c>
      <c r="S56" s="104">
        <v>1092792</v>
      </c>
      <c r="T56" s="104">
        <f t="shared" si="23"/>
        <v>13604234</v>
      </c>
      <c r="U56" s="39">
        <f t="shared" si="24"/>
        <v>0.2836934145222505</v>
      </c>
      <c r="V56" s="102">
        <v>13787305</v>
      </c>
      <c r="W56" s="104">
        <v>7388465</v>
      </c>
      <c r="X56" s="104">
        <f t="shared" si="25"/>
        <v>21175770</v>
      </c>
      <c r="Y56" s="39">
        <f t="shared" si="26"/>
        <v>0.4415850606831547</v>
      </c>
      <c r="Z56" s="74">
        <f t="shared" si="27"/>
        <v>51323753</v>
      </c>
      <c r="AA56" s="75">
        <f t="shared" si="28"/>
        <v>11204684</v>
      </c>
      <c r="AB56" s="75">
        <f t="shared" si="29"/>
        <v>62528437</v>
      </c>
      <c r="AC56" s="39">
        <f t="shared" si="30"/>
        <v>1.3039253659757268</v>
      </c>
      <c r="AD56" s="74">
        <v>14384678</v>
      </c>
      <c r="AE56" s="75">
        <v>1293761</v>
      </c>
      <c r="AF56" s="75">
        <f t="shared" si="31"/>
        <v>15678439</v>
      </c>
      <c r="AG56" s="39">
        <f t="shared" si="32"/>
        <v>0.8072288377925795</v>
      </c>
      <c r="AH56" s="39">
        <f t="shared" si="33"/>
        <v>0.3506299957540415</v>
      </c>
      <c r="AI56" s="12">
        <v>60569000</v>
      </c>
      <c r="AJ56" s="12">
        <v>76896704</v>
      </c>
      <c r="AK56" s="12">
        <v>62073237</v>
      </c>
      <c r="AL56" s="12"/>
    </row>
    <row r="57" spans="1:38" s="13" customFormat="1" ht="12.75">
      <c r="A57" s="29" t="s">
        <v>97</v>
      </c>
      <c r="B57" s="57" t="s">
        <v>340</v>
      </c>
      <c r="C57" s="117" t="s">
        <v>341</v>
      </c>
      <c r="D57" s="74">
        <v>69686622</v>
      </c>
      <c r="E57" s="75">
        <v>0</v>
      </c>
      <c r="F57" s="76">
        <f t="shared" si="17"/>
        <v>69686622</v>
      </c>
      <c r="G57" s="74">
        <v>55392000</v>
      </c>
      <c r="H57" s="75">
        <v>21382000</v>
      </c>
      <c r="I57" s="76">
        <f t="shared" si="18"/>
        <v>76774000</v>
      </c>
      <c r="J57" s="74">
        <v>17758220</v>
      </c>
      <c r="K57" s="88">
        <v>6643521</v>
      </c>
      <c r="L57" s="75">
        <f t="shared" si="19"/>
        <v>24401741</v>
      </c>
      <c r="M57" s="39">
        <f t="shared" si="20"/>
        <v>0.35016392385901557</v>
      </c>
      <c r="N57" s="102">
        <v>21737029</v>
      </c>
      <c r="O57" s="103">
        <v>3105531</v>
      </c>
      <c r="P57" s="104">
        <f t="shared" si="21"/>
        <v>24842560</v>
      </c>
      <c r="Q57" s="39">
        <f t="shared" si="22"/>
        <v>0.3564896573692437</v>
      </c>
      <c r="R57" s="102">
        <v>16831340</v>
      </c>
      <c r="S57" s="104">
        <v>5804670</v>
      </c>
      <c r="T57" s="104">
        <f t="shared" si="23"/>
        <v>22636010</v>
      </c>
      <c r="U57" s="39">
        <f t="shared" si="24"/>
        <v>0.294839529007216</v>
      </c>
      <c r="V57" s="102">
        <v>13376633</v>
      </c>
      <c r="W57" s="104">
        <v>557351</v>
      </c>
      <c r="X57" s="104">
        <f t="shared" si="25"/>
        <v>13933984</v>
      </c>
      <c r="Y57" s="39">
        <f t="shared" si="26"/>
        <v>0.18149352645426836</v>
      </c>
      <c r="Z57" s="74">
        <f t="shared" si="27"/>
        <v>69703222</v>
      </c>
      <c r="AA57" s="75">
        <f t="shared" si="28"/>
        <v>16111073</v>
      </c>
      <c r="AB57" s="75">
        <f t="shared" si="29"/>
        <v>85814295</v>
      </c>
      <c r="AC57" s="39">
        <f t="shared" si="30"/>
        <v>1.117752038450517</v>
      </c>
      <c r="AD57" s="74">
        <v>12605816</v>
      </c>
      <c r="AE57" s="75">
        <v>5952561</v>
      </c>
      <c r="AF57" s="75">
        <f t="shared" si="31"/>
        <v>18558377</v>
      </c>
      <c r="AG57" s="39">
        <f t="shared" si="32"/>
        <v>0.9712217480951666</v>
      </c>
      <c r="AH57" s="39">
        <f t="shared" si="33"/>
        <v>-0.24918089550611022</v>
      </c>
      <c r="AI57" s="12">
        <v>69663398</v>
      </c>
      <c r="AJ57" s="12">
        <v>74298884</v>
      </c>
      <c r="AK57" s="12">
        <v>72160692</v>
      </c>
      <c r="AL57" s="12"/>
    </row>
    <row r="58" spans="1:38" s="13" customFormat="1" ht="12.75">
      <c r="A58" s="29" t="s">
        <v>116</v>
      </c>
      <c r="B58" s="57" t="s">
        <v>342</v>
      </c>
      <c r="C58" s="117" t="s">
        <v>343</v>
      </c>
      <c r="D58" s="74">
        <v>206614651</v>
      </c>
      <c r="E58" s="75">
        <v>222741391</v>
      </c>
      <c r="F58" s="76">
        <f t="shared" si="17"/>
        <v>429356042</v>
      </c>
      <c r="G58" s="74">
        <v>229063303</v>
      </c>
      <c r="H58" s="75">
        <v>252459105</v>
      </c>
      <c r="I58" s="76">
        <f t="shared" si="18"/>
        <v>481522408</v>
      </c>
      <c r="J58" s="74">
        <v>28986903</v>
      </c>
      <c r="K58" s="88">
        <v>19708121</v>
      </c>
      <c r="L58" s="75">
        <f t="shared" si="19"/>
        <v>48695024</v>
      </c>
      <c r="M58" s="39">
        <f t="shared" si="20"/>
        <v>0.11341408816135863</v>
      </c>
      <c r="N58" s="102">
        <v>35400534</v>
      </c>
      <c r="O58" s="103">
        <v>16271457</v>
      </c>
      <c r="P58" s="104">
        <f t="shared" si="21"/>
        <v>51671991</v>
      </c>
      <c r="Q58" s="39">
        <f t="shared" si="22"/>
        <v>0.120347650773248</v>
      </c>
      <c r="R58" s="102">
        <v>35085193</v>
      </c>
      <c r="S58" s="104">
        <v>17891061</v>
      </c>
      <c r="T58" s="104">
        <f t="shared" si="23"/>
        <v>52976254</v>
      </c>
      <c r="U58" s="39">
        <f t="shared" si="24"/>
        <v>0.11001825277464554</v>
      </c>
      <c r="V58" s="102">
        <v>50360196</v>
      </c>
      <c r="W58" s="104">
        <v>177048422</v>
      </c>
      <c r="X58" s="104">
        <f t="shared" si="25"/>
        <v>227408618</v>
      </c>
      <c r="Y58" s="39">
        <f t="shared" si="26"/>
        <v>0.47227006307876745</v>
      </c>
      <c r="Z58" s="74">
        <f t="shared" si="27"/>
        <v>149832826</v>
      </c>
      <c r="AA58" s="75">
        <f t="shared" si="28"/>
        <v>230919061</v>
      </c>
      <c r="AB58" s="75">
        <f t="shared" si="29"/>
        <v>380751887</v>
      </c>
      <c r="AC58" s="39">
        <f t="shared" si="30"/>
        <v>0.7907251680798207</v>
      </c>
      <c r="AD58" s="74">
        <v>24258915</v>
      </c>
      <c r="AE58" s="75">
        <v>16388635</v>
      </c>
      <c r="AF58" s="75">
        <f t="shared" si="31"/>
        <v>40647550</v>
      </c>
      <c r="AG58" s="39">
        <f t="shared" si="32"/>
        <v>0.46397269198616936</v>
      </c>
      <c r="AH58" s="39">
        <f t="shared" si="33"/>
        <v>4.594645138513884</v>
      </c>
      <c r="AI58" s="12">
        <v>362507126</v>
      </c>
      <c r="AJ58" s="12">
        <v>326140160</v>
      </c>
      <c r="AK58" s="12">
        <v>151320128</v>
      </c>
      <c r="AL58" s="12"/>
    </row>
    <row r="59" spans="1:38" s="53" customFormat="1" ht="12.75">
      <c r="A59" s="58"/>
      <c r="B59" s="59" t="s">
        <v>344</v>
      </c>
      <c r="C59" s="121"/>
      <c r="D59" s="78">
        <f>SUM(D53:D58)</f>
        <v>450805567</v>
      </c>
      <c r="E59" s="79">
        <f>SUM(E53:E58)</f>
        <v>320770868</v>
      </c>
      <c r="F59" s="80">
        <f t="shared" si="17"/>
        <v>771576435</v>
      </c>
      <c r="G59" s="78">
        <f>SUM(G53:G58)</f>
        <v>451442206</v>
      </c>
      <c r="H59" s="79">
        <f>SUM(H53:H58)</f>
        <v>356409736</v>
      </c>
      <c r="I59" s="87">
        <f t="shared" si="18"/>
        <v>807851942</v>
      </c>
      <c r="J59" s="78">
        <f>SUM(J53:J58)</f>
        <v>86665499</v>
      </c>
      <c r="K59" s="89">
        <f>SUM(K53:K58)</f>
        <v>51862490</v>
      </c>
      <c r="L59" s="79">
        <f t="shared" si="19"/>
        <v>138527989</v>
      </c>
      <c r="M59" s="43">
        <f t="shared" si="20"/>
        <v>0.1795389059542753</v>
      </c>
      <c r="N59" s="108">
        <f>SUM(N53:N58)</f>
        <v>94063929</v>
      </c>
      <c r="O59" s="109">
        <f>SUM(O53:O58)</f>
        <v>48580848</v>
      </c>
      <c r="P59" s="110">
        <f t="shared" si="21"/>
        <v>142644777</v>
      </c>
      <c r="Q59" s="43">
        <f t="shared" si="22"/>
        <v>0.1848744602989333</v>
      </c>
      <c r="R59" s="108">
        <f>SUM(R53:R58)</f>
        <v>88402468</v>
      </c>
      <c r="S59" s="110">
        <f>SUM(S53:S58)</f>
        <v>48298103</v>
      </c>
      <c r="T59" s="110">
        <f t="shared" si="23"/>
        <v>136700571</v>
      </c>
      <c r="U59" s="43">
        <f t="shared" si="24"/>
        <v>0.1692148819517228</v>
      </c>
      <c r="V59" s="108">
        <f>SUM(V53:V58)</f>
        <v>107532213</v>
      </c>
      <c r="W59" s="110">
        <f>SUM(W53:W58)</f>
        <v>226814743</v>
      </c>
      <c r="X59" s="110">
        <f t="shared" si="25"/>
        <v>334346956</v>
      </c>
      <c r="Y59" s="43">
        <f t="shared" si="26"/>
        <v>0.41387157549223297</v>
      </c>
      <c r="Z59" s="78">
        <f t="shared" si="27"/>
        <v>376664109</v>
      </c>
      <c r="AA59" s="79">
        <f t="shared" si="28"/>
        <v>375556184</v>
      </c>
      <c r="AB59" s="79">
        <f t="shared" si="29"/>
        <v>752220293</v>
      </c>
      <c r="AC59" s="43">
        <f t="shared" si="30"/>
        <v>0.9311363306718399</v>
      </c>
      <c r="AD59" s="78">
        <f>SUM(AD53:AD58)</f>
        <v>248781626</v>
      </c>
      <c r="AE59" s="79">
        <f>SUM(AE53:AE58)</f>
        <v>37648125</v>
      </c>
      <c r="AF59" s="79">
        <f t="shared" si="31"/>
        <v>286429751</v>
      </c>
      <c r="AG59" s="43">
        <f t="shared" si="32"/>
        <v>0.8797172737825898</v>
      </c>
      <c r="AH59" s="43">
        <f t="shared" si="33"/>
        <v>0.16729129859139524</v>
      </c>
      <c r="AI59" s="60">
        <f>SUM(AI53:AI58)</f>
        <v>694969582</v>
      </c>
      <c r="AJ59" s="60">
        <f>SUM(AJ53:AJ58)</f>
        <v>686253867</v>
      </c>
      <c r="AK59" s="60">
        <f>SUM(AK53:AK58)</f>
        <v>603709381</v>
      </c>
      <c r="AL59" s="60"/>
    </row>
    <row r="60" spans="1:38" s="13" customFormat="1" ht="12.75">
      <c r="A60" s="29" t="s">
        <v>97</v>
      </c>
      <c r="B60" s="57" t="s">
        <v>345</v>
      </c>
      <c r="C60" s="117" t="s">
        <v>346</v>
      </c>
      <c r="D60" s="74">
        <v>43875080</v>
      </c>
      <c r="E60" s="75">
        <v>17624000</v>
      </c>
      <c r="F60" s="76">
        <f t="shared" si="17"/>
        <v>61499080</v>
      </c>
      <c r="G60" s="74">
        <v>43330289</v>
      </c>
      <c r="H60" s="75">
        <v>17625000</v>
      </c>
      <c r="I60" s="76">
        <f t="shared" si="18"/>
        <v>60955289</v>
      </c>
      <c r="J60" s="74">
        <v>24009532</v>
      </c>
      <c r="K60" s="88">
        <v>457746</v>
      </c>
      <c r="L60" s="75">
        <f t="shared" si="19"/>
        <v>24467278</v>
      </c>
      <c r="M60" s="39">
        <f t="shared" si="20"/>
        <v>0.39784787024456303</v>
      </c>
      <c r="N60" s="102">
        <v>15542616</v>
      </c>
      <c r="O60" s="103">
        <v>68120</v>
      </c>
      <c r="P60" s="104">
        <f t="shared" si="21"/>
        <v>15610736</v>
      </c>
      <c r="Q60" s="39">
        <f t="shared" si="22"/>
        <v>0.2538369029260275</v>
      </c>
      <c r="R60" s="102">
        <v>17808855</v>
      </c>
      <c r="S60" s="104">
        <v>6792</v>
      </c>
      <c r="T60" s="104">
        <f t="shared" si="23"/>
        <v>17815647</v>
      </c>
      <c r="U60" s="39">
        <f t="shared" si="24"/>
        <v>0.29227401415486687</v>
      </c>
      <c r="V60" s="102">
        <v>13331220</v>
      </c>
      <c r="W60" s="104">
        <v>509875</v>
      </c>
      <c r="X60" s="104">
        <f t="shared" si="25"/>
        <v>13841095</v>
      </c>
      <c r="Y60" s="39">
        <f t="shared" si="26"/>
        <v>0.2270696313161603</v>
      </c>
      <c r="Z60" s="74">
        <f t="shared" si="27"/>
        <v>70692223</v>
      </c>
      <c r="AA60" s="75">
        <f t="shared" si="28"/>
        <v>1042533</v>
      </c>
      <c r="AB60" s="75">
        <f t="shared" si="29"/>
        <v>71734756</v>
      </c>
      <c r="AC60" s="39">
        <f t="shared" si="30"/>
        <v>1.1768421933000761</v>
      </c>
      <c r="AD60" s="74">
        <v>15631199</v>
      </c>
      <c r="AE60" s="75">
        <v>2454722</v>
      </c>
      <c r="AF60" s="75">
        <f t="shared" si="31"/>
        <v>18085921</v>
      </c>
      <c r="AG60" s="39">
        <f t="shared" si="32"/>
        <v>1.837444778879415</v>
      </c>
      <c r="AH60" s="39">
        <f t="shared" si="33"/>
        <v>-0.23470333636865937</v>
      </c>
      <c r="AI60" s="12">
        <v>52595134</v>
      </c>
      <c r="AJ60" s="12">
        <v>52710131</v>
      </c>
      <c r="AK60" s="12">
        <v>96851955</v>
      </c>
      <c r="AL60" s="12"/>
    </row>
    <row r="61" spans="1:38" s="13" customFormat="1" ht="12.75">
      <c r="A61" s="29" t="s">
        <v>97</v>
      </c>
      <c r="B61" s="57" t="s">
        <v>93</v>
      </c>
      <c r="C61" s="117" t="s">
        <v>94</v>
      </c>
      <c r="D61" s="74">
        <v>2046273803</v>
      </c>
      <c r="E61" s="75">
        <v>220734200</v>
      </c>
      <c r="F61" s="76">
        <f t="shared" si="17"/>
        <v>2267008003</v>
      </c>
      <c r="G61" s="74">
        <v>1920719502</v>
      </c>
      <c r="H61" s="75">
        <v>166770900</v>
      </c>
      <c r="I61" s="76">
        <f t="shared" si="18"/>
        <v>2087490402</v>
      </c>
      <c r="J61" s="74">
        <v>472624717</v>
      </c>
      <c r="K61" s="88">
        <v>3833687</v>
      </c>
      <c r="L61" s="75">
        <f t="shared" si="19"/>
        <v>476458404</v>
      </c>
      <c r="M61" s="39">
        <f t="shared" si="20"/>
        <v>0.21017058756276477</v>
      </c>
      <c r="N61" s="102">
        <v>478435721</v>
      </c>
      <c r="O61" s="103">
        <v>17515871</v>
      </c>
      <c r="P61" s="104">
        <f t="shared" si="21"/>
        <v>495951592</v>
      </c>
      <c r="Q61" s="39">
        <f t="shared" si="22"/>
        <v>0.21876922857956052</v>
      </c>
      <c r="R61" s="102">
        <v>489123384</v>
      </c>
      <c r="S61" s="104">
        <v>28691988</v>
      </c>
      <c r="T61" s="104">
        <f t="shared" si="23"/>
        <v>517815372</v>
      </c>
      <c r="U61" s="39">
        <f t="shared" si="24"/>
        <v>0.24805640854869904</v>
      </c>
      <c r="V61" s="102">
        <v>517955624</v>
      </c>
      <c r="W61" s="104">
        <v>24161610</v>
      </c>
      <c r="X61" s="104">
        <f t="shared" si="25"/>
        <v>542117234</v>
      </c>
      <c r="Y61" s="39">
        <f t="shared" si="26"/>
        <v>0.2596980726141801</v>
      </c>
      <c r="Z61" s="74">
        <f t="shared" si="27"/>
        <v>1958139446</v>
      </c>
      <c r="AA61" s="75">
        <f t="shared" si="28"/>
        <v>74203156</v>
      </c>
      <c r="AB61" s="75">
        <f t="shared" si="29"/>
        <v>2032342602</v>
      </c>
      <c r="AC61" s="39">
        <f t="shared" si="30"/>
        <v>0.9735817707486638</v>
      </c>
      <c r="AD61" s="74">
        <v>426819271</v>
      </c>
      <c r="AE61" s="75">
        <v>43820923</v>
      </c>
      <c r="AF61" s="75">
        <f t="shared" si="31"/>
        <v>470640194</v>
      </c>
      <c r="AG61" s="39">
        <f t="shared" si="32"/>
        <v>0.9317909707594892</v>
      </c>
      <c r="AH61" s="39">
        <f t="shared" si="33"/>
        <v>0.1518719414772296</v>
      </c>
      <c r="AI61" s="12">
        <v>1849316300</v>
      </c>
      <c r="AJ61" s="12">
        <v>1888615502</v>
      </c>
      <c r="AK61" s="12">
        <v>1759794872</v>
      </c>
      <c r="AL61" s="12"/>
    </row>
    <row r="62" spans="1:38" s="13" customFormat="1" ht="12.75">
      <c r="A62" s="29" t="s">
        <v>97</v>
      </c>
      <c r="B62" s="57" t="s">
        <v>347</v>
      </c>
      <c r="C62" s="117" t="s">
        <v>348</v>
      </c>
      <c r="D62" s="74">
        <v>18623086</v>
      </c>
      <c r="E62" s="75">
        <v>11718000</v>
      </c>
      <c r="F62" s="76">
        <f t="shared" si="17"/>
        <v>30341086</v>
      </c>
      <c r="G62" s="74">
        <v>23534000</v>
      </c>
      <c r="H62" s="75">
        <v>11343000</v>
      </c>
      <c r="I62" s="76">
        <f t="shared" si="18"/>
        <v>34877000</v>
      </c>
      <c r="J62" s="74">
        <v>4834610</v>
      </c>
      <c r="K62" s="88">
        <v>587150</v>
      </c>
      <c r="L62" s="75">
        <f t="shared" si="19"/>
        <v>5421760</v>
      </c>
      <c r="M62" s="39">
        <f t="shared" si="20"/>
        <v>0.17869366969923225</v>
      </c>
      <c r="N62" s="102">
        <v>4737833</v>
      </c>
      <c r="O62" s="103">
        <v>3916177</v>
      </c>
      <c r="P62" s="104">
        <f t="shared" si="21"/>
        <v>8654010</v>
      </c>
      <c r="Q62" s="39">
        <f t="shared" si="22"/>
        <v>0.28522413469313523</v>
      </c>
      <c r="R62" s="102">
        <v>12390593</v>
      </c>
      <c r="S62" s="104">
        <v>2319711</v>
      </c>
      <c r="T62" s="104">
        <f t="shared" si="23"/>
        <v>14710304</v>
      </c>
      <c r="U62" s="39">
        <f t="shared" si="24"/>
        <v>0.42177664363334</v>
      </c>
      <c r="V62" s="102">
        <v>5136129</v>
      </c>
      <c r="W62" s="104">
        <v>1335004</v>
      </c>
      <c r="X62" s="104">
        <f t="shared" si="25"/>
        <v>6471133</v>
      </c>
      <c r="Y62" s="39">
        <f t="shared" si="26"/>
        <v>0.18554156034062563</v>
      </c>
      <c r="Z62" s="74">
        <f t="shared" si="27"/>
        <v>27099165</v>
      </c>
      <c r="AA62" s="75">
        <f t="shared" si="28"/>
        <v>8158042</v>
      </c>
      <c r="AB62" s="75">
        <f t="shared" si="29"/>
        <v>35257207</v>
      </c>
      <c r="AC62" s="39">
        <f t="shared" si="30"/>
        <v>1.0109013676635032</v>
      </c>
      <c r="AD62" s="74">
        <v>4251587</v>
      </c>
      <c r="AE62" s="75">
        <v>1160586</v>
      </c>
      <c r="AF62" s="75">
        <f t="shared" si="31"/>
        <v>5412173</v>
      </c>
      <c r="AG62" s="39">
        <f t="shared" si="32"/>
        <v>0.5140647577012825</v>
      </c>
      <c r="AH62" s="39">
        <f t="shared" si="33"/>
        <v>0.19566262940966594</v>
      </c>
      <c r="AI62" s="12">
        <v>22787981</v>
      </c>
      <c r="AJ62" s="12">
        <v>55283000</v>
      </c>
      <c r="AK62" s="12">
        <v>28419042</v>
      </c>
      <c r="AL62" s="12"/>
    </row>
    <row r="63" spans="1:38" s="13" customFormat="1" ht="12.75">
      <c r="A63" s="29" t="s">
        <v>97</v>
      </c>
      <c r="B63" s="57" t="s">
        <v>349</v>
      </c>
      <c r="C63" s="117" t="s">
        <v>350</v>
      </c>
      <c r="D63" s="74">
        <v>178565400</v>
      </c>
      <c r="E63" s="75">
        <v>33317988</v>
      </c>
      <c r="F63" s="76">
        <f t="shared" si="17"/>
        <v>211883388</v>
      </c>
      <c r="G63" s="74">
        <v>182153960</v>
      </c>
      <c r="H63" s="75">
        <v>39236868</v>
      </c>
      <c r="I63" s="76">
        <f t="shared" si="18"/>
        <v>221390828</v>
      </c>
      <c r="J63" s="74">
        <v>41718636</v>
      </c>
      <c r="K63" s="88">
        <v>2330324</v>
      </c>
      <c r="L63" s="75">
        <f t="shared" si="19"/>
        <v>44048960</v>
      </c>
      <c r="M63" s="39">
        <f t="shared" si="20"/>
        <v>0.20789246583125243</v>
      </c>
      <c r="N63" s="102">
        <v>42726536</v>
      </c>
      <c r="O63" s="103">
        <v>3307706</v>
      </c>
      <c r="P63" s="104">
        <f t="shared" si="21"/>
        <v>46034242</v>
      </c>
      <c r="Q63" s="39">
        <f t="shared" si="22"/>
        <v>0.2172621574278395</v>
      </c>
      <c r="R63" s="102">
        <v>40943988</v>
      </c>
      <c r="S63" s="104">
        <v>7048962</v>
      </c>
      <c r="T63" s="104">
        <f t="shared" si="23"/>
        <v>47992950</v>
      </c>
      <c r="U63" s="39">
        <f t="shared" si="24"/>
        <v>0.21677930578045446</v>
      </c>
      <c r="V63" s="102">
        <v>40380089</v>
      </c>
      <c r="W63" s="104">
        <v>11920795</v>
      </c>
      <c r="X63" s="104">
        <f t="shared" si="25"/>
        <v>52300884</v>
      </c>
      <c r="Y63" s="39">
        <f t="shared" si="26"/>
        <v>0.2362378083702727</v>
      </c>
      <c r="Z63" s="74">
        <f t="shared" si="27"/>
        <v>165769249</v>
      </c>
      <c r="AA63" s="75">
        <f t="shared" si="28"/>
        <v>24607787</v>
      </c>
      <c r="AB63" s="75">
        <f t="shared" si="29"/>
        <v>190377036</v>
      </c>
      <c r="AC63" s="39">
        <f t="shared" si="30"/>
        <v>0.8599138352741514</v>
      </c>
      <c r="AD63" s="74">
        <v>40842337</v>
      </c>
      <c r="AE63" s="75">
        <v>4244105</v>
      </c>
      <c r="AF63" s="75">
        <f t="shared" si="31"/>
        <v>45086442</v>
      </c>
      <c r="AG63" s="39">
        <f t="shared" si="32"/>
        <v>0.868563763806602</v>
      </c>
      <c r="AH63" s="39">
        <f t="shared" si="33"/>
        <v>0.1600135579560702</v>
      </c>
      <c r="AI63" s="12">
        <v>206385087</v>
      </c>
      <c r="AJ63" s="12">
        <v>193086159</v>
      </c>
      <c r="AK63" s="12">
        <v>167707641</v>
      </c>
      <c r="AL63" s="12"/>
    </row>
    <row r="64" spans="1:38" s="13" customFormat="1" ht="12.75">
      <c r="A64" s="29" t="s">
        <v>97</v>
      </c>
      <c r="B64" s="57" t="s">
        <v>351</v>
      </c>
      <c r="C64" s="117" t="s">
        <v>352</v>
      </c>
      <c r="D64" s="74">
        <v>44358000</v>
      </c>
      <c r="E64" s="75">
        <v>31998000</v>
      </c>
      <c r="F64" s="76">
        <f t="shared" si="17"/>
        <v>76356000</v>
      </c>
      <c r="G64" s="74">
        <v>49938500</v>
      </c>
      <c r="H64" s="75">
        <v>64551500</v>
      </c>
      <c r="I64" s="76">
        <f t="shared" si="18"/>
        <v>114490000</v>
      </c>
      <c r="J64" s="74">
        <v>10055529</v>
      </c>
      <c r="K64" s="88">
        <v>1127637</v>
      </c>
      <c r="L64" s="75">
        <f t="shared" si="19"/>
        <v>11183166</v>
      </c>
      <c r="M64" s="39">
        <f t="shared" si="20"/>
        <v>0.14646086751532297</v>
      </c>
      <c r="N64" s="102">
        <v>10795740</v>
      </c>
      <c r="O64" s="103">
        <v>2720117</v>
      </c>
      <c r="P64" s="104">
        <f t="shared" si="21"/>
        <v>13515857</v>
      </c>
      <c r="Q64" s="39">
        <f t="shared" si="22"/>
        <v>0.17701106658284876</v>
      </c>
      <c r="R64" s="102">
        <v>10228188</v>
      </c>
      <c r="S64" s="104">
        <v>4925596</v>
      </c>
      <c r="T64" s="104">
        <f t="shared" si="23"/>
        <v>15153784</v>
      </c>
      <c r="U64" s="39">
        <f t="shared" si="24"/>
        <v>0.13235901825486943</v>
      </c>
      <c r="V64" s="102">
        <v>10848400</v>
      </c>
      <c r="W64" s="104">
        <v>15774740</v>
      </c>
      <c r="X64" s="104">
        <f t="shared" si="25"/>
        <v>26623140</v>
      </c>
      <c r="Y64" s="39">
        <f t="shared" si="26"/>
        <v>0.2325368154423967</v>
      </c>
      <c r="Z64" s="74">
        <f t="shared" si="27"/>
        <v>41927857</v>
      </c>
      <c r="AA64" s="75">
        <f t="shared" si="28"/>
        <v>24548090</v>
      </c>
      <c r="AB64" s="75">
        <f t="shared" si="29"/>
        <v>66475947</v>
      </c>
      <c r="AC64" s="39">
        <f t="shared" si="30"/>
        <v>0.5806266660843742</v>
      </c>
      <c r="AD64" s="74">
        <v>6030647</v>
      </c>
      <c r="AE64" s="75">
        <v>5441846</v>
      </c>
      <c r="AF64" s="75">
        <f t="shared" si="31"/>
        <v>11472493</v>
      </c>
      <c r="AG64" s="39">
        <f t="shared" si="32"/>
        <v>0.7183622402220935</v>
      </c>
      <c r="AH64" s="39">
        <f t="shared" si="33"/>
        <v>1.320606340749129</v>
      </c>
      <c r="AI64" s="12">
        <v>72699610</v>
      </c>
      <c r="AJ64" s="12">
        <v>70067785</v>
      </c>
      <c r="AK64" s="12">
        <v>50334051</v>
      </c>
      <c r="AL64" s="12"/>
    </row>
    <row r="65" spans="1:38" s="13" customFormat="1" ht="12.75">
      <c r="A65" s="29" t="s">
        <v>97</v>
      </c>
      <c r="B65" s="57" t="s">
        <v>353</v>
      </c>
      <c r="C65" s="117" t="s">
        <v>354</v>
      </c>
      <c r="D65" s="74">
        <v>47857000</v>
      </c>
      <c r="E65" s="75">
        <v>18697000</v>
      </c>
      <c r="F65" s="76">
        <f t="shared" si="17"/>
        <v>66554000</v>
      </c>
      <c r="G65" s="74">
        <v>92699124</v>
      </c>
      <c r="H65" s="75">
        <v>18697000</v>
      </c>
      <c r="I65" s="76">
        <f t="shared" si="18"/>
        <v>111396124</v>
      </c>
      <c r="J65" s="74">
        <v>13499510</v>
      </c>
      <c r="K65" s="88">
        <v>5959308</v>
      </c>
      <c r="L65" s="75">
        <f t="shared" si="19"/>
        <v>19458818</v>
      </c>
      <c r="M65" s="39">
        <f t="shared" si="20"/>
        <v>0.29237638609249633</v>
      </c>
      <c r="N65" s="102">
        <v>12981011</v>
      </c>
      <c r="O65" s="103">
        <v>2997524</v>
      </c>
      <c r="P65" s="104">
        <f t="shared" si="21"/>
        <v>15978535</v>
      </c>
      <c r="Q65" s="39">
        <f t="shared" si="22"/>
        <v>0.24008376656549568</v>
      </c>
      <c r="R65" s="102">
        <v>13963292</v>
      </c>
      <c r="S65" s="104">
        <v>5850663</v>
      </c>
      <c r="T65" s="104">
        <f t="shared" si="23"/>
        <v>19813955</v>
      </c>
      <c r="U65" s="39">
        <f t="shared" si="24"/>
        <v>0.1778693395113101</v>
      </c>
      <c r="V65" s="102">
        <v>22522404</v>
      </c>
      <c r="W65" s="104">
        <v>11064152</v>
      </c>
      <c r="X65" s="104">
        <f t="shared" si="25"/>
        <v>33586556</v>
      </c>
      <c r="Y65" s="39">
        <f t="shared" si="26"/>
        <v>0.3015056071430277</v>
      </c>
      <c r="Z65" s="74">
        <f t="shared" si="27"/>
        <v>62966217</v>
      </c>
      <c r="AA65" s="75">
        <f t="shared" si="28"/>
        <v>25871647</v>
      </c>
      <c r="AB65" s="75">
        <f t="shared" si="29"/>
        <v>88837864</v>
      </c>
      <c r="AC65" s="39">
        <f t="shared" si="30"/>
        <v>0.7974951085371695</v>
      </c>
      <c r="AD65" s="74">
        <v>17163900</v>
      </c>
      <c r="AE65" s="75">
        <v>8132792</v>
      </c>
      <c r="AF65" s="75">
        <f t="shared" si="31"/>
        <v>25296692</v>
      </c>
      <c r="AG65" s="39">
        <f t="shared" si="32"/>
        <v>1.1742966637609953</v>
      </c>
      <c r="AH65" s="39">
        <f t="shared" si="33"/>
        <v>0.3277054565079103</v>
      </c>
      <c r="AI65" s="12">
        <v>76706693</v>
      </c>
      <c r="AJ65" s="12">
        <v>63095000</v>
      </c>
      <c r="AK65" s="12">
        <v>74092248</v>
      </c>
      <c r="AL65" s="12"/>
    </row>
    <row r="66" spans="1:38" s="13" customFormat="1" ht="12.75">
      <c r="A66" s="29" t="s">
        <v>116</v>
      </c>
      <c r="B66" s="57" t="s">
        <v>355</v>
      </c>
      <c r="C66" s="117" t="s">
        <v>356</v>
      </c>
      <c r="D66" s="74">
        <v>441811322</v>
      </c>
      <c r="E66" s="75">
        <v>196754868</v>
      </c>
      <c r="F66" s="76">
        <f t="shared" si="17"/>
        <v>638566190</v>
      </c>
      <c r="G66" s="74">
        <v>509685983</v>
      </c>
      <c r="H66" s="75">
        <v>309431594</v>
      </c>
      <c r="I66" s="76">
        <f t="shared" si="18"/>
        <v>819117577</v>
      </c>
      <c r="J66" s="74">
        <v>82187110</v>
      </c>
      <c r="K66" s="88">
        <v>28027964</v>
      </c>
      <c r="L66" s="75">
        <f t="shared" si="19"/>
        <v>110215074</v>
      </c>
      <c r="M66" s="39">
        <f t="shared" si="20"/>
        <v>0.17259772867085243</v>
      </c>
      <c r="N66" s="102">
        <v>102710710</v>
      </c>
      <c r="O66" s="103">
        <v>44601441</v>
      </c>
      <c r="P66" s="104">
        <f t="shared" si="21"/>
        <v>147312151</v>
      </c>
      <c r="Q66" s="39">
        <f t="shared" si="22"/>
        <v>0.23069206185188101</v>
      </c>
      <c r="R66" s="102">
        <v>89020632</v>
      </c>
      <c r="S66" s="104">
        <v>33304356</v>
      </c>
      <c r="T66" s="104">
        <f t="shared" si="23"/>
        <v>122324988</v>
      </c>
      <c r="U66" s="39">
        <f t="shared" si="24"/>
        <v>0.1493375205645233</v>
      </c>
      <c r="V66" s="102">
        <v>128627426</v>
      </c>
      <c r="W66" s="104">
        <v>69978442</v>
      </c>
      <c r="X66" s="104">
        <f t="shared" si="25"/>
        <v>198605868</v>
      </c>
      <c r="Y66" s="39">
        <f t="shared" si="26"/>
        <v>0.24246319890654722</v>
      </c>
      <c r="Z66" s="74">
        <f t="shared" si="27"/>
        <v>402545878</v>
      </c>
      <c r="AA66" s="75">
        <f t="shared" si="28"/>
        <v>175912203</v>
      </c>
      <c r="AB66" s="75">
        <f t="shared" si="29"/>
        <v>578458081</v>
      </c>
      <c r="AC66" s="39">
        <f t="shared" si="30"/>
        <v>0.7061966404366391</v>
      </c>
      <c r="AD66" s="74">
        <v>98335337</v>
      </c>
      <c r="AE66" s="75">
        <v>27587738</v>
      </c>
      <c r="AF66" s="75">
        <f t="shared" si="31"/>
        <v>125923075</v>
      </c>
      <c r="AG66" s="39">
        <f t="shared" si="32"/>
        <v>0.6373463430928951</v>
      </c>
      <c r="AH66" s="39">
        <f t="shared" si="33"/>
        <v>0.5771999532254117</v>
      </c>
      <c r="AI66" s="12">
        <v>502069309</v>
      </c>
      <c r="AJ66" s="12">
        <v>669781069</v>
      </c>
      <c r="AK66" s="12">
        <v>426882515</v>
      </c>
      <c r="AL66" s="12"/>
    </row>
    <row r="67" spans="1:38" s="53" customFormat="1" ht="12.75">
      <c r="A67" s="58"/>
      <c r="B67" s="59" t="s">
        <v>357</v>
      </c>
      <c r="C67" s="121"/>
      <c r="D67" s="78">
        <f>SUM(D60:D66)</f>
        <v>2821363691</v>
      </c>
      <c r="E67" s="79">
        <f>SUM(E60:E66)</f>
        <v>530844056</v>
      </c>
      <c r="F67" s="87">
        <f t="shared" si="17"/>
        <v>3352207747</v>
      </c>
      <c r="G67" s="78">
        <f>SUM(G60:G66)</f>
        <v>2822061358</v>
      </c>
      <c r="H67" s="79">
        <f>SUM(H60:H66)</f>
        <v>627655862</v>
      </c>
      <c r="I67" s="87">
        <f t="shared" si="18"/>
        <v>3449717220</v>
      </c>
      <c r="J67" s="78">
        <f>SUM(J60:J66)</f>
        <v>648929644</v>
      </c>
      <c r="K67" s="89">
        <f>SUM(K60:K66)</f>
        <v>42323816</v>
      </c>
      <c r="L67" s="79">
        <f t="shared" si="19"/>
        <v>691253460</v>
      </c>
      <c r="M67" s="43">
        <f t="shared" si="20"/>
        <v>0.20620841909891333</v>
      </c>
      <c r="N67" s="108">
        <f>SUM(N60:N66)</f>
        <v>667930167</v>
      </c>
      <c r="O67" s="109">
        <f>SUM(O60:O66)</f>
        <v>75126956</v>
      </c>
      <c r="P67" s="110">
        <f t="shared" si="21"/>
        <v>743057123</v>
      </c>
      <c r="Q67" s="43">
        <f t="shared" si="22"/>
        <v>0.22166201473192884</v>
      </c>
      <c r="R67" s="108">
        <f>SUM(R60:R66)</f>
        <v>673478932</v>
      </c>
      <c r="S67" s="110">
        <f>SUM(S60:S66)</f>
        <v>82148068</v>
      </c>
      <c r="T67" s="110">
        <f t="shared" si="23"/>
        <v>755627000</v>
      </c>
      <c r="U67" s="43">
        <f t="shared" si="24"/>
        <v>0.2190402725241346</v>
      </c>
      <c r="V67" s="108">
        <f>SUM(V60:V66)</f>
        <v>738801292</v>
      </c>
      <c r="W67" s="110">
        <f>SUM(W60:W66)</f>
        <v>134744618</v>
      </c>
      <c r="X67" s="110">
        <f t="shared" si="25"/>
        <v>873545910</v>
      </c>
      <c r="Y67" s="43">
        <f t="shared" si="26"/>
        <v>0.25322246847815544</v>
      </c>
      <c r="Z67" s="78">
        <f t="shared" si="27"/>
        <v>2729140035</v>
      </c>
      <c r="AA67" s="79">
        <f t="shared" si="28"/>
        <v>334343458</v>
      </c>
      <c r="AB67" s="79">
        <f t="shared" si="29"/>
        <v>3063483493</v>
      </c>
      <c r="AC67" s="43">
        <f t="shared" si="30"/>
        <v>0.8880390181662484</v>
      </c>
      <c r="AD67" s="78">
        <f>SUM(AD60:AD66)</f>
        <v>609074278</v>
      </c>
      <c r="AE67" s="79">
        <f>SUM(AE60:AE66)</f>
        <v>92842712</v>
      </c>
      <c r="AF67" s="79">
        <f t="shared" si="31"/>
        <v>701916990</v>
      </c>
      <c r="AG67" s="43">
        <f t="shared" si="32"/>
        <v>0.8701626330598419</v>
      </c>
      <c r="AH67" s="43">
        <f t="shared" si="33"/>
        <v>0.24451455434922575</v>
      </c>
      <c r="AI67" s="60">
        <f>SUM(AI60:AI66)</f>
        <v>2782560114</v>
      </c>
      <c r="AJ67" s="60">
        <f>SUM(AJ60:AJ66)</f>
        <v>2992638646</v>
      </c>
      <c r="AK67" s="60">
        <f>SUM(AK60:AK66)</f>
        <v>2604082324</v>
      </c>
      <c r="AL67" s="60"/>
    </row>
    <row r="68" spans="1:38" s="13" customFormat="1" ht="12.75">
      <c r="A68" s="29" t="s">
        <v>97</v>
      </c>
      <c r="B68" s="57" t="s">
        <v>358</v>
      </c>
      <c r="C68" s="117" t="s">
        <v>359</v>
      </c>
      <c r="D68" s="74">
        <v>105991255</v>
      </c>
      <c r="E68" s="75">
        <v>70198000</v>
      </c>
      <c r="F68" s="76">
        <f t="shared" si="17"/>
        <v>176189255</v>
      </c>
      <c r="G68" s="74">
        <v>103491254</v>
      </c>
      <c r="H68" s="75">
        <v>83303860</v>
      </c>
      <c r="I68" s="76">
        <f t="shared" si="18"/>
        <v>186795114</v>
      </c>
      <c r="J68" s="74">
        <v>17808671</v>
      </c>
      <c r="K68" s="88">
        <v>14077855</v>
      </c>
      <c r="L68" s="75">
        <f t="shared" si="19"/>
        <v>31886526</v>
      </c>
      <c r="M68" s="39">
        <f t="shared" si="20"/>
        <v>0.18097883437897505</v>
      </c>
      <c r="N68" s="102">
        <v>18573555</v>
      </c>
      <c r="O68" s="103">
        <v>9716520</v>
      </c>
      <c r="P68" s="104">
        <f t="shared" si="21"/>
        <v>28290075</v>
      </c>
      <c r="Q68" s="39">
        <f t="shared" si="22"/>
        <v>0.16056640343930167</v>
      </c>
      <c r="R68" s="102">
        <v>27314760</v>
      </c>
      <c r="S68" s="104">
        <v>10356492</v>
      </c>
      <c r="T68" s="104">
        <f t="shared" si="23"/>
        <v>37671252</v>
      </c>
      <c r="U68" s="39">
        <f t="shared" si="24"/>
        <v>0.20167150624721372</v>
      </c>
      <c r="V68" s="102">
        <v>25721585</v>
      </c>
      <c r="W68" s="104">
        <v>9255188</v>
      </c>
      <c r="X68" s="104">
        <f t="shared" si="25"/>
        <v>34976773</v>
      </c>
      <c r="Y68" s="39">
        <f t="shared" si="26"/>
        <v>0.18724672316643143</v>
      </c>
      <c r="Z68" s="74">
        <f t="shared" si="27"/>
        <v>89418571</v>
      </c>
      <c r="AA68" s="75">
        <f t="shared" si="28"/>
        <v>43406055</v>
      </c>
      <c r="AB68" s="75">
        <f t="shared" si="29"/>
        <v>132824626</v>
      </c>
      <c r="AC68" s="39">
        <f t="shared" si="30"/>
        <v>0.7110712007167382</v>
      </c>
      <c r="AD68" s="74">
        <v>14709199</v>
      </c>
      <c r="AE68" s="75">
        <v>18926715</v>
      </c>
      <c r="AF68" s="75">
        <f t="shared" si="31"/>
        <v>33635914</v>
      </c>
      <c r="AG68" s="39">
        <f t="shared" si="32"/>
        <v>0.747312749164503</v>
      </c>
      <c r="AH68" s="39">
        <f t="shared" si="33"/>
        <v>0.03986390855916677</v>
      </c>
      <c r="AI68" s="12">
        <v>179287579</v>
      </c>
      <c r="AJ68" s="12">
        <v>166541580</v>
      </c>
      <c r="AK68" s="12">
        <v>124458646</v>
      </c>
      <c r="AL68" s="12"/>
    </row>
    <row r="69" spans="1:38" s="13" customFormat="1" ht="12.75">
      <c r="A69" s="29" t="s">
        <v>97</v>
      </c>
      <c r="B69" s="57" t="s">
        <v>360</v>
      </c>
      <c r="C69" s="117" t="s">
        <v>361</v>
      </c>
      <c r="D69" s="74">
        <v>813163863</v>
      </c>
      <c r="E69" s="75">
        <v>390852537</v>
      </c>
      <c r="F69" s="76">
        <f t="shared" si="17"/>
        <v>1204016400</v>
      </c>
      <c r="G69" s="74">
        <v>805451127</v>
      </c>
      <c r="H69" s="75">
        <v>219698428</v>
      </c>
      <c r="I69" s="76">
        <f t="shared" si="18"/>
        <v>1025149555</v>
      </c>
      <c r="J69" s="74">
        <v>186706575</v>
      </c>
      <c r="K69" s="88">
        <v>7637395</v>
      </c>
      <c r="L69" s="75">
        <f t="shared" si="19"/>
        <v>194343970</v>
      </c>
      <c r="M69" s="39">
        <f t="shared" si="20"/>
        <v>0.16141305882544457</v>
      </c>
      <c r="N69" s="102">
        <v>175022717</v>
      </c>
      <c r="O69" s="103">
        <v>14459808</v>
      </c>
      <c r="P69" s="104">
        <f t="shared" si="21"/>
        <v>189482525</v>
      </c>
      <c r="Q69" s="39">
        <f t="shared" si="22"/>
        <v>0.15737536880726874</v>
      </c>
      <c r="R69" s="102">
        <v>177854258</v>
      </c>
      <c r="S69" s="104">
        <v>8971416</v>
      </c>
      <c r="T69" s="104">
        <f t="shared" si="23"/>
        <v>186825674</v>
      </c>
      <c r="U69" s="39">
        <f t="shared" si="24"/>
        <v>0.18224235975013423</v>
      </c>
      <c r="V69" s="102">
        <v>194275825</v>
      </c>
      <c r="W69" s="104">
        <v>60078614</v>
      </c>
      <c r="X69" s="104">
        <f t="shared" si="25"/>
        <v>254354439</v>
      </c>
      <c r="Y69" s="39">
        <f t="shared" si="26"/>
        <v>0.24811447047840743</v>
      </c>
      <c r="Z69" s="74">
        <f t="shared" si="27"/>
        <v>733859375</v>
      </c>
      <c r="AA69" s="75">
        <f t="shared" si="28"/>
        <v>91147233</v>
      </c>
      <c r="AB69" s="75">
        <f t="shared" si="29"/>
        <v>825006608</v>
      </c>
      <c r="AC69" s="39">
        <f t="shared" si="30"/>
        <v>0.80476707420509</v>
      </c>
      <c r="AD69" s="74">
        <v>182505759</v>
      </c>
      <c r="AE69" s="75">
        <v>32570433</v>
      </c>
      <c r="AF69" s="75">
        <f t="shared" si="31"/>
        <v>215076192</v>
      </c>
      <c r="AG69" s="39">
        <f t="shared" si="32"/>
        <v>0.8362183873913526</v>
      </c>
      <c r="AH69" s="39">
        <f t="shared" si="33"/>
        <v>0.18262480209803966</v>
      </c>
      <c r="AI69" s="12">
        <v>958193041</v>
      </c>
      <c r="AJ69" s="12">
        <v>876170931</v>
      </c>
      <c r="AK69" s="12">
        <v>732670243</v>
      </c>
      <c r="AL69" s="12"/>
    </row>
    <row r="70" spans="1:38" s="13" customFormat="1" ht="12.75">
      <c r="A70" s="29" t="s">
        <v>97</v>
      </c>
      <c r="B70" s="57" t="s">
        <v>362</v>
      </c>
      <c r="C70" s="117" t="s">
        <v>363</v>
      </c>
      <c r="D70" s="74">
        <v>60229405</v>
      </c>
      <c r="E70" s="75">
        <v>47524000</v>
      </c>
      <c r="F70" s="76">
        <f t="shared" si="17"/>
        <v>107753405</v>
      </c>
      <c r="G70" s="74">
        <v>60624009</v>
      </c>
      <c r="H70" s="75">
        <v>37110000</v>
      </c>
      <c r="I70" s="76">
        <f t="shared" si="18"/>
        <v>97734009</v>
      </c>
      <c r="J70" s="74">
        <v>15159678</v>
      </c>
      <c r="K70" s="88">
        <v>5548416</v>
      </c>
      <c r="L70" s="75">
        <f t="shared" si="19"/>
        <v>20708094</v>
      </c>
      <c r="M70" s="39">
        <f t="shared" si="20"/>
        <v>0.192180414159534</v>
      </c>
      <c r="N70" s="102">
        <v>10756553</v>
      </c>
      <c r="O70" s="103">
        <v>5956461</v>
      </c>
      <c r="P70" s="104">
        <f t="shared" si="21"/>
        <v>16713014</v>
      </c>
      <c r="Q70" s="39">
        <f t="shared" si="22"/>
        <v>0.15510427721518405</v>
      </c>
      <c r="R70" s="102">
        <v>15140849</v>
      </c>
      <c r="S70" s="104">
        <v>5765769</v>
      </c>
      <c r="T70" s="104">
        <f t="shared" si="23"/>
        <v>20906618</v>
      </c>
      <c r="U70" s="39">
        <f t="shared" si="24"/>
        <v>0.21391343928191875</v>
      </c>
      <c r="V70" s="102">
        <v>15137685</v>
      </c>
      <c r="W70" s="104">
        <v>4351383</v>
      </c>
      <c r="X70" s="104">
        <f t="shared" si="25"/>
        <v>19489068</v>
      </c>
      <c r="Y70" s="39">
        <f t="shared" si="26"/>
        <v>0.19940927625305946</v>
      </c>
      <c r="Z70" s="74">
        <f t="shared" si="27"/>
        <v>56194765</v>
      </c>
      <c r="AA70" s="75">
        <f t="shared" si="28"/>
        <v>21622029</v>
      </c>
      <c r="AB70" s="75">
        <f t="shared" si="29"/>
        <v>77816794</v>
      </c>
      <c r="AC70" s="39">
        <f t="shared" si="30"/>
        <v>0.7962099866383257</v>
      </c>
      <c r="AD70" s="74">
        <v>15087319</v>
      </c>
      <c r="AE70" s="75">
        <v>14437211</v>
      </c>
      <c r="AF70" s="75">
        <f t="shared" si="31"/>
        <v>29524530</v>
      </c>
      <c r="AG70" s="39">
        <f t="shared" si="32"/>
        <v>0.9116708038515187</v>
      </c>
      <c r="AH70" s="39">
        <f t="shared" si="33"/>
        <v>-0.33990251495959467</v>
      </c>
      <c r="AI70" s="12">
        <v>133153805</v>
      </c>
      <c r="AJ70" s="12">
        <v>94862009</v>
      </c>
      <c r="AK70" s="12">
        <v>86482924</v>
      </c>
      <c r="AL70" s="12"/>
    </row>
    <row r="71" spans="1:38" s="13" customFormat="1" ht="12.75">
      <c r="A71" s="29" t="s">
        <v>97</v>
      </c>
      <c r="B71" s="57" t="s">
        <v>364</v>
      </c>
      <c r="C71" s="117" t="s">
        <v>365</v>
      </c>
      <c r="D71" s="74">
        <v>55172012</v>
      </c>
      <c r="E71" s="75">
        <v>39127000</v>
      </c>
      <c r="F71" s="76">
        <f t="shared" si="17"/>
        <v>94299012</v>
      </c>
      <c r="G71" s="74">
        <v>56206160</v>
      </c>
      <c r="H71" s="75">
        <v>49001285</v>
      </c>
      <c r="I71" s="76">
        <f t="shared" si="18"/>
        <v>105207445</v>
      </c>
      <c r="J71" s="74">
        <v>8426932</v>
      </c>
      <c r="K71" s="88">
        <v>1932704</v>
      </c>
      <c r="L71" s="75">
        <f t="shared" si="19"/>
        <v>10359636</v>
      </c>
      <c r="M71" s="39">
        <f t="shared" si="20"/>
        <v>0.109859433097772</v>
      </c>
      <c r="N71" s="102">
        <v>9367484</v>
      </c>
      <c r="O71" s="103">
        <v>2890186</v>
      </c>
      <c r="P71" s="104">
        <f t="shared" si="21"/>
        <v>12257670</v>
      </c>
      <c r="Q71" s="39">
        <f t="shared" si="22"/>
        <v>0.1299872579789065</v>
      </c>
      <c r="R71" s="102">
        <v>10302018</v>
      </c>
      <c r="S71" s="104">
        <v>1586603</v>
      </c>
      <c r="T71" s="104">
        <f t="shared" si="23"/>
        <v>11888621</v>
      </c>
      <c r="U71" s="39">
        <f t="shared" si="24"/>
        <v>0.11300170819660149</v>
      </c>
      <c r="V71" s="102">
        <v>8213806</v>
      </c>
      <c r="W71" s="104">
        <v>8095195</v>
      </c>
      <c r="X71" s="104">
        <f t="shared" si="25"/>
        <v>16309001</v>
      </c>
      <c r="Y71" s="39">
        <f t="shared" si="26"/>
        <v>0.15501755602942358</v>
      </c>
      <c r="Z71" s="74">
        <f t="shared" si="27"/>
        <v>36310240</v>
      </c>
      <c r="AA71" s="75">
        <f t="shared" si="28"/>
        <v>14504688</v>
      </c>
      <c r="AB71" s="75">
        <f t="shared" si="29"/>
        <v>50814928</v>
      </c>
      <c r="AC71" s="39">
        <f t="shared" si="30"/>
        <v>0.48299745326958565</v>
      </c>
      <c r="AD71" s="74">
        <v>8868455</v>
      </c>
      <c r="AE71" s="75">
        <v>5579553</v>
      </c>
      <c r="AF71" s="75">
        <f t="shared" si="31"/>
        <v>14448008</v>
      </c>
      <c r="AG71" s="39">
        <f t="shared" si="32"/>
        <v>0.7238173843204653</v>
      </c>
      <c r="AH71" s="39">
        <f t="shared" si="33"/>
        <v>0.12880619944285754</v>
      </c>
      <c r="AI71" s="12">
        <v>51683000</v>
      </c>
      <c r="AJ71" s="12">
        <v>69121885</v>
      </c>
      <c r="AK71" s="12">
        <v>50031622</v>
      </c>
      <c r="AL71" s="12"/>
    </row>
    <row r="72" spans="1:38" s="13" customFormat="1" ht="12.75">
      <c r="A72" s="29" t="s">
        <v>116</v>
      </c>
      <c r="B72" s="57" t="s">
        <v>366</v>
      </c>
      <c r="C72" s="117" t="s">
        <v>367</v>
      </c>
      <c r="D72" s="74">
        <v>364029310</v>
      </c>
      <c r="E72" s="75">
        <v>254825200</v>
      </c>
      <c r="F72" s="76">
        <f t="shared" si="17"/>
        <v>618854510</v>
      </c>
      <c r="G72" s="74">
        <v>419913225</v>
      </c>
      <c r="H72" s="75">
        <v>218647224</v>
      </c>
      <c r="I72" s="76">
        <f t="shared" si="18"/>
        <v>638560449</v>
      </c>
      <c r="J72" s="74">
        <v>76118860</v>
      </c>
      <c r="K72" s="88">
        <v>28443571</v>
      </c>
      <c r="L72" s="75">
        <f t="shared" si="19"/>
        <v>104562431</v>
      </c>
      <c r="M72" s="39">
        <f t="shared" si="20"/>
        <v>0.1689612490664405</v>
      </c>
      <c r="N72" s="102">
        <v>92121766</v>
      </c>
      <c r="O72" s="103">
        <v>51862378</v>
      </c>
      <c r="P72" s="104">
        <f t="shared" si="21"/>
        <v>143984144</v>
      </c>
      <c r="Q72" s="39">
        <f t="shared" si="22"/>
        <v>0.23266234902287453</v>
      </c>
      <c r="R72" s="102">
        <v>87792847</v>
      </c>
      <c r="S72" s="104">
        <v>37020414</v>
      </c>
      <c r="T72" s="104">
        <f t="shared" si="23"/>
        <v>124813261</v>
      </c>
      <c r="U72" s="39">
        <f t="shared" si="24"/>
        <v>0.19546036901511887</v>
      </c>
      <c r="V72" s="102">
        <v>124412131</v>
      </c>
      <c r="W72" s="104">
        <v>96444748</v>
      </c>
      <c r="X72" s="104">
        <f t="shared" si="25"/>
        <v>220856879</v>
      </c>
      <c r="Y72" s="39">
        <f t="shared" si="26"/>
        <v>0.34586683116041217</v>
      </c>
      <c r="Z72" s="74">
        <f t="shared" si="27"/>
        <v>380445604</v>
      </c>
      <c r="AA72" s="75">
        <f t="shared" si="28"/>
        <v>213771111</v>
      </c>
      <c r="AB72" s="75">
        <f t="shared" si="29"/>
        <v>594216715</v>
      </c>
      <c r="AC72" s="39">
        <f t="shared" si="30"/>
        <v>0.9305567169569564</v>
      </c>
      <c r="AD72" s="74">
        <v>72001774</v>
      </c>
      <c r="AE72" s="75">
        <v>57448116</v>
      </c>
      <c r="AF72" s="75">
        <f t="shared" si="31"/>
        <v>129449890</v>
      </c>
      <c r="AG72" s="39">
        <f t="shared" si="32"/>
        <v>0.753260371994938</v>
      </c>
      <c r="AH72" s="39">
        <f t="shared" si="33"/>
        <v>0.7061187074009874</v>
      </c>
      <c r="AI72" s="12">
        <v>579489633</v>
      </c>
      <c r="AJ72" s="12">
        <v>621052752</v>
      </c>
      <c r="AK72" s="12">
        <v>467814427</v>
      </c>
      <c r="AL72" s="12"/>
    </row>
    <row r="73" spans="1:38" s="53" customFormat="1" ht="12.75">
      <c r="A73" s="58"/>
      <c r="B73" s="59" t="s">
        <v>368</v>
      </c>
      <c r="C73" s="121"/>
      <c r="D73" s="78">
        <f>SUM(D68:D72)</f>
        <v>1398585845</v>
      </c>
      <c r="E73" s="79">
        <f>SUM(E68:E72)</f>
        <v>802526737</v>
      </c>
      <c r="F73" s="87">
        <f t="shared" si="17"/>
        <v>2201112582</v>
      </c>
      <c r="G73" s="78">
        <f>SUM(G68:G72)</f>
        <v>1445685775</v>
      </c>
      <c r="H73" s="79">
        <f>SUM(H68:H72)</f>
        <v>607760797</v>
      </c>
      <c r="I73" s="87">
        <f t="shared" si="18"/>
        <v>2053446572</v>
      </c>
      <c r="J73" s="78">
        <f>SUM(J68:J72)</f>
        <v>304220716</v>
      </c>
      <c r="K73" s="89">
        <f>SUM(K68:K72)</f>
        <v>57639941</v>
      </c>
      <c r="L73" s="79">
        <f t="shared" si="19"/>
        <v>361860657</v>
      </c>
      <c r="M73" s="43">
        <f t="shared" si="20"/>
        <v>0.16439897711692786</v>
      </c>
      <c r="N73" s="108">
        <f>SUM(N68:N72)</f>
        <v>305842075</v>
      </c>
      <c r="O73" s="109">
        <f>SUM(O68:O72)</f>
        <v>84885353</v>
      </c>
      <c r="P73" s="110">
        <f t="shared" si="21"/>
        <v>390727428</v>
      </c>
      <c r="Q73" s="43">
        <f t="shared" si="22"/>
        <v>0.177513604345023</v>
      </c>
      <c r="R73" s="108">
        <f>SUM(R68:R72)</f>
        <v>318404732</v>
      </c>
      <c r="S73" s="110">
        <f>SUM(S68:S72)</f>
        <v>63700694</v>
      </c>
      <c r="T73" s="110">
        <f t="shared" si="23"/>
        <v>382105426</v>
      </c>
      <c r="U73" s="43">
        <f t="shared" si="24"/>
        <v>0.18608004279743198</v>
      </c>
      <c r="V73" s="108">
        <f>SUM(V68:V72)</f>
        <v>367761032</v>
      </c>
      <c r="W73" s="110">
        <f>SUM(W68:W72)</f>
        <v>178225128</v>
      </c>
      <c r="X73" s="110">
        <f t="shared" si="25"/>
        <v>545986160</v>
      </c>
      <c r="Y73" s="43">
        <f t="shared" si="26"/>
        <v>0.2658876872887054</v>
      </c>
      <c r="Z73" s="78">
        <f t="shared" si="27"/>
        <v>1296228555</v>
      </c>
      <c r="AA73" s="79">
        <f t="shared" si="28"/>
        <v>384451116</v>
      </c>
      <c r="AB73" s="79">
        <f t="shared" si="29"/>
        <v>1680679671</v>
      </c>
      <c r="AC73" s="43">
        <f t="shared" si="30"/>
        <v>0.8184676893555913</v>
      </c>
      <c r="AD73" s="78">
        <f>SUM(AD68:AD72)</f>
        <v>293172506</v>
      </c>
      <c r="AE73" s="79">
        <f>SUM(AE68:AE72)</f>
        <v>128962028</v>
      </c>
      <c r="AF73" s="79">
        <f t="shared" si="31"/>
        <v>422134534</v>
      </c>
      <c r="AG73" s="43">
        <f t="shared" si="32"/>
        <v>0.7995943296720119</v>
      </c>
      <c r="AH73" s="43">
        <f t="shared" si="33"/>
        <v>0.29339373120323775</v>
      </c>
      <c r="AI73" s="60">
        <f>SUM(AI68:AI72)</f>
        <v>1901807058</v>
      </c>
      <c r="AJ73" s="60">
        <f>SUM(AJ68:AJ72)</f>
        <v>1827749157</v>
      </c>
      <c r="AK73" s="60">
        <f>SUM(AK68:AK72)</f>
        <v>1461457862</v>
      </c>
      <c r="AL73" s="60"/>
    </row>
    <row r="74" spans="1:38" s="13" customFormat="1" ht="12.75">
      <c r="A74" s="29" t="s">
        <v>97</v>
      </c>
      <c r="B74" s="57" t="s">
        <v>369</v>
      </c>
      <c r="C74" s="117" t="s">
        <v>370</v>
      </c>
      <c r="D74" s="74">
        <v>47520000</v>
      </c>
      <c r="E74" s="75">
        <v>41604269</v>
      </c>
      <c r="F74" s="76">
        <f aca="true" t="shared" si="34" ref="F74:F81">$D74+$E74</f>
        <v>89124269</v>
      </c>
      <c r="G74" s="74">
        <v>48578945</v>
      </c>
      <c r="H74" s="75">
        <v>62193472</v>
      </c>
      <c r="I74" s="76">
        <f aca="true" t="shared" si="35" ref="I74:I81">$G74+$H74</f>
        <v>110772417</v>
      </c>
      <c r="J74" s="74">
        <v>7001024</v>
      </c>
      <c r="K74" s="88">
        <v>5889009</v>
      </c>
      <c r="L74" s="75">
        <f aca="true" t="shared" si="36" ref="L74:L81">$J74+$K74</f>
        <v>12890033</v>
      </c>
      <c r="M74" s="39">
        <f aca="true" t="shared" si="37" ref="M74:M81">IF($F74=0,0,$L74/$F74)</f>
        <v>0.14462988751133543</v>
      </c>
      <c r="N74" s="102">
        <v>10881972</v>
      </c>
      <c r="O74" s="103">
        <v>1509103</v>
      </c>
      <c r="P74" s="104">
        <f aca="true" t="shared" si="38" ref="P74:P81">$N74+$O74</f>
        <v>12391075</v>
      </c>
      <c r="Q74" s="39">
        <f aca="true" t="shared" si="39" ref="Q74:Q81">IF($F74=0,0,$P74/$F74)</f>
        <v>0.13903143486091313</v>
      </c>
      <c r="R74" s="102">
        <v>12350516</v>
      </c>
      <c r="S74" s="104">
        <v>4813637</v>
      </c>
      <c r="T74" s="104">
        <f aca="true" t="shared" si="40" ref="T74:T81">$R74+$S74</f>
        <v>17164153</v>
      </c>
      <c r="U74" s="39">
        <f aca="true" t="shared" si="41" ref="U74:U81">IF($I74=0,0,$T74/$I74)</f>
        <v>0.15494970196416316</v>
      </c>
      <c r="V74" s="102">
        <v>8392296</v>
      </c>
      <c r="W74" s="104">
        <v>11183646</v>
      </c>
      <c r="X74" s="104">
        <f aca="true" t="shared" si="42" ref="X74:X81">$V74+$W74</f>
        <v>19575942</v>
      </c>
      <c r="Y74" s="39">
        <f aca="true" t="shared" si="43" ref="Y74:Y81">IF($I74=0,0,$X74/$I74)</f>
        <v>0.17672217082705707</v>
      </c>
      <c r="Z74" s="74">
        <f aca="true" t="shared" si="44" ref="Z74:Z81">$J74+$N74+$R74+$V74</f>
        <v>38625808</v>
      </c>
      <c r="AA74" s="75">
        <f aca="true" t="shared" si="45" ref="AA74:AA81">$K74+$O74+$S74+$W74</f>
        <v>23395395</v>
      </c>
      <c r="AB74" s="75">
        <f aca="true" t="shared" si="46" ref="AB74:AB81">$Z74+$AA74</f>
        <v>62021203</v>
      </c>
      <c r="AC74" s="39">
        <f aca="true" t="shared" si="47" ref="AC74:AC81">IF($I74=0,0,$AB74/$I74)</f>
        <v>0.5598975329751991</v>
      </c>
      <c r="AD74" s="74">
        <v>7364019</v>
      </c>
      <c r="AE74" s="75">
        <v>4398634</v>
      </c>
      <c r="AF74" s="75">
        <f aca="true" t="shared" si="48" ref="AF74:AF81">$AD74+$AE74</f>
        <v>11762653</v>
      </c>
      <c r="AG74" s="39">
        <f aca="true" t="shared" si="49" ref="AG74:AG81">IF($AJ74=0,0,$AK74/$AJ74)</f>
        <v>0.9776884273969232</v>
      </c>
      <c r="AH74" s="39">
        <f aca="true" t="shared" si="50" ref="AH74:AH81">IF($AF74=0,0,(($X74/$AF74)-1))</f>
        <v>0.6642454725137263</v>
      </c>
      <c r="AI74" s="12">
        <v>69042000</v>
      </c>
      <c r="AJ74" s="12">
        <v>74870787</v>
      </c>
      <c r="AK74" s="12">
        <v>73200302</v>
      </c>
      <c r="AL74" s="12"/>
    </row>
    <row r="75" spans="1:38" s="13" customFormat="1" ht="12.75">
      <c r="A75" s="29" t="s">
        <v>97</v>
      </c>
      <c r="B75" s="57" t="s">
        <v>371</v>
      </c>
      <c r="C75" s="117" t="s">
        <v>372</v>
      </c>
      <c r="D75" s="74">
        <v>26289739</v>
      </c>
      <c r="E75" s="75">
        <v>8374000</v>
      </c>
      <c r="F75" s="76">
        <f t="shared" si="34"/>
        <v>34663739</v>
      </c>
      <c r="G75" s="74">
        <v>27316596</v>
      </c>
      <c r="H75" s="75">
        <v>18241490</v>
      </c>
      <c r="I75" s="76">
        <f t="shared" si="35"/>
        <v>45558086</v>
      </c>
      <c r="J75" s="74">
        <v>10747374</v>
      </c>
      <c r="K75" s="88">
        <v>1236326</v>
      </c>
      <c r="L75" s="75">
        <f t="shared" si="36"/>
        <v>11983700</v>
      </c>
      <c r="M75" s="39">
        <f t="shared" si="37"/>
        <v>0.34571284996116547</v>
      </c>
      <c r="N75" s="102">
        <v>7290270</v>
      </c>
      <c r="O75" s="103">
        <v>197837</v>
      </c>
      <c r="P75" s="104">
        <f t="shared" si="38"/>
        <v>7488107</v>
      </c>
      <c r="Q75" s="39">
        <f t="shared" si="39"/>
        <v>0.2160213299552019</v>
      </c>
      <c r="R75" s="102">
        <v>4888221</v>
      </c>
      <c r="S75" s="104">
        <v>306529</v>
      </c>
      <c r="T75" s="104">
        <f t="shared" si="40"/>
        <v>5194750</v>
      </c>
      <c r="U75" s="39">
        <f t="shared" si="41"/>
        <v>0.1140247639025046</v>
      </c>
      <c r="V75" s="102">
        <v>5725265</v>
      </c>
      <c r="W75" s="104">
        <v>1219437</v>
      </c>
      <c r="X75" s="104">
        <f t="shared" si="42"/>
        <v>6944702</v>
      </c>
      <c r="Y75" s="39">
        <f t="shared" si="43"/>
        <v>0.15243621077496539</v>
      </c>
      <c r="Z75" s="74">
        <f t="shared" si="44"/>
        <v>28651130</v>
      </c>
      <c r="AA75" s="75">
        <f t="shared" si="45"/>
        <v>2960129</v>
      </c>
      <c r="AB75" s="75">
        <f t="shared" si="46"/>
        <v>31611259</v>
      </c>
      <c r="AC75" s="39">
        <f t="shared" si="47"/>
        <v>0.6938671435845659</v>
      </c>
      <c r="AD75" s="74">
        <v>5929172</v>
      </c>
      <c r="AE75" s="75">
        <v>1279744</v>
      </c>
      <c r="AF75" s="75">
        <f t="shared" si="48"/>
        <v>7208916</v>
      </c>
      <c r="AG75" s="39">
        <f t="shared" si="49"/>
        <v>0.9616739958438562</v>
      </c>
      <c r="AH75" s="39">
        <f t="shared" si="50"/>
        <v>-0.03665100273050759</v>
      </c>
      <c r="AI75" s="12">
        <v>40242785</v>
      </c>
      <c r="AJ75" s="12">
        <v>38220525</v>
      </c>
      <c r="AK75" s="12">
        <v>36755685</v>
      </c>
      <c r="AL75" s="12"/>
    </row>
    <row r="76" spans="1:38" s="13" customFormat="1" ht="12.75">
      <c r="A76" s="29" t="s">
        <v>97</v>
      </c>
      <c r="B76" s="57" t="s">
        <v>373</v>
      </c>
      <c r="C76" s="117" t="s">
        <v>374</v>
      </c>
      <c r="D76" s="74">
        <v>303040409</v>
      </c>
      <c r="E76" s="75">
        <v>90440560</v>
      </c>
      <c r="F76" s="76">
        <f t="shared" si="34"/>
        <v>393480969</v>
      </c>
      <c r="G76" s="74">
        <v>215974000</v>
      </c>
      <c r="H76" s="75">
        <v>87042580</v>
      </c>
      <c r="I76" s="76">
        <f t="shared" si="35"/>
        <v>303016580</v>
      </c>
      <c r="J76" s="74">
        <v>67731185</v>
      </c>
      <c r="K76" s="88">
        <v>14331765</v>
      </c>
      <c r="L76" s="75">
        <f t="shared" si="36"/>
        <v>82062950</v>
      </c>
      <c r="M76" s="39">
        <f t="shared" si="37"/>
        <v>0.2085563380830243</v>
      </c>
      <c r="N76" s="102">
        <v>49910812</v>
      </c>
      <c r="O76" s="103">
        <v>10506968</v>
      </c>
      <c r="P76" s="104">
        <f t="shared" si="38"/>
        <v>60417780</v>
      </c>
      <c r="Q76" s="39">
        <f t="shared" si="39"/>
        <v>0.15354689237842148</v>
      </c>
      <c r="R76" s="102">
        <v>48690090</v>
      </c>
      <c r="S76" s="104">
        <v>24610777</v>
      </c>
      <c r="T76" s="104">
        <f t="shared" si="40"/>
        <v>73300867</v>
      </c>
      <c r="U76" s="39">
        <f t="shared" si="41"/>
        <v>0.24190381595620938</v>
      </c>
      <c r="V76" s="102">
        <v>57360345</v>
      </c>
      <c r="W76" s="104">
        <v>26464809</v>
      </c>
      <c r="X76" s="104">
        <f t="shared" si="42"/>
        <v>83825154</v>
      </c>
      <c r="Y76" s="39">
        <f t="shared" si="43"/>
        <v>0.2766355359168795</v>
      </c>
      <c r="Z76" s="74">
        <f t="shared" si="44"/>
        <v>223692432</v>
      </c>
      <c r="AA76" s="75">
        <f t="shared" si="45"/>
        <v>75914319</v>
      </c>
      <c r="AB76" s="75">
        <f t="shared" si="46"/>
        <v>299606751</v>
      </c>
      <c r="AC76" s="39">
        <f t="shared" si="47"/>
        <v>0.988747054699119</v>
      </c>
      <c r="AD76" s="74">
        <v>61957658</v>
      </c>
      <c r="AE76" s="75">
        <v>19993348</v>
      </c>
      <c r="AF76" s="75">
        <f t="shared" si="48"/>
        <v>81951006</v>
      </c>
      <c r="AG76" s="39">
        <f t="shared" si="49"/>
        <v>0.7802371412325093</v>
      </c>
      <c r="AH76" s="39">
        <f t="shared" si="50"/>
        <v>0.022869127439387293</v>
      </c>
      <c r="AI76" s="12">
        <v>397074489</v>
      </c>
      <c r="AJ76" s="12">
        <v>338782333</v>
      </c>
      <c r="AK76" s="12">
        <v>264330559</v>
      </c>
      <c r="AL76" s="12"/>
    </row>
    <row r="77" spans="1:38" s="13" customFormat="1" ht="12.75">
      <c r="A77" s="29" t="s">
        <v>97</v>
      </c>
      <c r="B77" s="57" t="s">
        <v>375</v>
      </c>
      <c r="C77" s="117" t="s">
        <v>376</v>
      </c>
      <c r="D77" s="74">
        <v>61793723</v>
      </c>
      <c r="E77" s="75">
        <v>27222399</v>
      </c>
      <c r="F77" s="76">
        <f t="shared" si="34"/>
        <v>89016122</v>
      </c>
      <c r="G77" s="74">
        <v>60100480</v>
      </c>
      <c r="H77" s="75">
        <v>32344200</v>
      </c>
      <c r="I77" s="76">
        <f t="shared" si="35"/>
        <v>92444680</v>
      </c>
      <c r="J77" s="74">
        <v>9242638</v>
      </c>
      <c r="K77" s="88">
        <v>1025641</v>
      </c>
      <c r="L77" s="75">
        <f t="shared" si="36"/>
        <v>10268279</v>
      </c>
      <c r="M77" s="39">
        <f t="shared" si="37"/>
        <v>0.11535302560136242</v>
      </c>
      <c r="N77" s="102">
        <v>13382435</v>
      </c>
      <c r="O77" s="103">
        <v>2830927</v>
      </c>
      <c r="P77" s="104">
        <f t="shared" si="38"/>
        <v>16213362</v>
      </c>
      <c r="Q77" s="39">
        <f t="shared" si="39"/>
        <v>0.18213961286698155</v>
      </c>
      <c r="R77" s="102">
        <v>11236880</v>
      </c>
      <c r="S77" s="104">
        <v>7815069</v>
      </c>
      <c r="T77" s="104">
        <f t="shared" si="40"/>
        <v>19051949</v>
      </c>
      <c r="U77" s="39">
        <f t="shared" si="41"/>
        <v>0.2060902693372945</v>
      </c>
      <c r="V77" s="102">
        <v>11926346</v>
      </c>
      <c r="W77" s="104">
        <v>9752248</v>
      </c>
      <c r="X77" s="104">
        <f t="shared" si="42"/>
        <v>21678594</v>
      </c>
      <c r="Y77" s="39">
        <f t="shared" si="43"/>
        <v>0.23450342410185204</v>
      </c>
      <c r="Z77" s="74">
        <f t="shared" si="44"/>
        <v>45788299</v>
      </c>
      <c r="AA77" s="75">
        <f t="shared" si="45"/>
        <v>21423885</v>
      </c>
      <c r="AB77" s="75">
        <f t="shared" si="46"/>
        <v>67212184</v>
      </c>
      <c r="AC77" s="39">
        <f t="shared" si="47"/>
        <v>0.7270530224129718</v>
      </c>
      <c r="AD77" s="74">
        <v>12465578</v>
      </c>
      <c r="AE77" s="75">
        <v>9646324</v>
      </c>
      <c r="AF77" s="75">
        <f t="shared" si="48"/>
        <v>22111902</v>
      </c>
      <c r="AG77" s="39">
        <f t="shared" si="49"/>
        <v>0.5735863750316044</v>
      </c>
      <c r="AH77" s="39">
        <f t="shared" si="50"/>
        <v>-0.019596143289708823</v>
      </c>
      <c r="AI77" s="12">
        <v>96005383</v>
      </c>
      <c r="AJ77" s="12">
        <v>114501550</v>
      </c>
      <c r="AK77" s="12">
        <v>65676529</v>
      </c>
      <c r="AL77" s="12"/>
    </row>
    <row r="78" spans="1:38" s="13" customFormat="1" ht="12.75">
      <c r="A78" s="29" t="s">
        <v>97</v>
      </c>
      <c r="B78" s="57" t="s">
        <v>377</v>
      </c>
      <c r="C78" s="117" t="s">
        <v>378</v>
      </c>
      <c r="D78" s="74">
        <v>101316189</v>
      </c>
      <c r="E78" s="75">
        <v>52703600</v>
      </c>
      <c r="F78" s="76">
        <f t="shared" si="34"/>
        <v>154019789</v>
      </c>
      <c r="G78" s="74">
        <v>101617821</v>
      </c>
      <c r="H78" s="75">
        <v>69773600</v>
      </c>
      <c r="I78" s="76">
        <f t="shared" si="35"/>
        <v>171391421</v>
      </c>
      <c r="J78" s="74">
        <v>24440387</v>
      </c>
      <c r="K78" s="88">
        <v>10139680</v>
      </c>
      <c r="L78" s="75">
        <f t="shared" si="36"/>
        <v>34580067</v>
      </c>
      <c r="M78" s="39">
        <f t="shared" si="37"/>
        <v>0.22451703917085616</v>
      </c>
      <c r="N78" s="102">
        <v>24574757</v>
      </c>
      <c r="O78" s="103">
        <v>7327952</v>
      </c>
      <c r="P78" s="104">
        <f t="shared" si="38"/>
        <v>31902709</v>
      </c>
      <c r="Q78" s="39">
        <f t="shared" si="39"/>
        <v>0.207133831354619</v>
      </c>
      <c r="R78" s="102">
        <v>24087371</v>
      </c>
      <c r="S78" s="104">
        <v>14619967</v>
      </c>
      <c r="T78" s="104">
        <f t="shared" si="40"/>
        <v>38707338</v>
      </c>
      <c r="U78" s="39">
        <f t="shared" si="41"/>
        <v>0.2258417473532704</v>
      </c>
      <c r="V78" s="102">
        <v>30692956</v>
      </c>
      <c r="W78" s="104">
        <v>34276357</v>
      </c>
      <c r="X78" s="104">
        <f t="shared" si="42"/>
        <v>64969313</v>
      </c>
      <c r="Y78" s="39">
        <f t="shared" si="43"/>
        <v>0.37906980770058496</v>
      </c>
      <c r="Z78" s="74">
        <f t="shared" si="44"/>
        <v>103795471</v>
      </c>
      <c r="AA78" s="75">
        <f t="shared" si="45"/>
        <v>66363956</v>
      </c>
      <c r="AB78" s="75">
        <f t="shared" si="46"/>
        <v>170159427</v>
      </c>
      <c r="AC78" s="39">
        <f t="shared" si="47"/>
        <v>0.9928118105748128</v>
      </c>
      <c r="AD78" s="74">
        <v>30321765</v>
      </c>
      <c r="AE78" s="75">
        <v>7839131</v>
      </c>
      <c r="AF78" s="75">
        <f t="shared" si="48"/>
        <v>38160896</v>
      </c>
      <c r="AG78" s="39">
        <f t="shared" si="49"/>
        <v>0.9434880143264429</v>
      </c>
      <c r="AH78" s="39">
        <f t="shared" si="50"/>
        <v>0.7025101559460238</v>
      </c>
      <c r="AI78" s="12">
        <v>116809517</v>
      </c>
      <c r="AJ78" s="12">
        <v>133866027</v>
      </c>
      <c r="AK78" s="12">
        <v>126300992</v>
      </c>
      <c r="AL78" s="12"/>
    </row>
    <row r="79" spans="1:38" s="13" customFormat="1" ht="12.75">
      <c r="A79" s="29" t="s">
        <v>116</v>
      </c>
      <c r="B79" s="57" t="s">
        <v>379</v>
      </c>
      <c r="C79" s="117" t="s">
        <v>380</v>
      </c>
      <c r="D79" s="74">
        <v>304549909</v>
      </c>
      <c r="E79" s="75">
        <v>294807705</v>
      </c>
      <c r="F79" s="76">
        <f t="shared" si="34"/>
        <v>599357614</v>
      </c>
      <c r="G79" s="74">
        <v>266273865</v>
      </c>
      <c r="H79" s="75">
        <v>268860431</v>
      </c>
      <c r="I79" s="76">
        <f t="shared" si="35"/>
        <v>535134296</v>
      </c>
      <c r="J79" s="74">
        <v>47684270</v>
      </c>
      <c r="K79" s="88">
        <v>42362239</v>
      </c>
      <c r="L79" s="75">
        <f t="shared" si="36"/>
        <v>90046509</v>
      </c>
      <c r="M79" s="39">
        <f t="shared" si="37"/>
        <v>0.15023836670572438</v>
      </c>
      <c r="N79" s="102">
        <v>44922205</v>
      </c>
      <c r="O79" s="103">
        <v>38605363</v>
      </c>
      <c r="P79" s="104">
        <f t="shared" si="38"/>
        <v>83527568</v>
      </c>
      <c r="Q79" s="39">
        <f t="shared" si="39"/>
        <v>0.1393618201369842</v>
      </c>
      <c r="R79" s="102">
        <v>51152867</v>
      </c>
      <c r="S79" s="104">
        <v>23040880</v>
      </c>
      <c r="T79" s="104">
        <f t="shared" si="40"/>
        <v>74193747</v>
      </c>
      <c r="U79" s="39">
        <f t="shared" si="41"/>
        <v>0.13864509816429332</v>
      </c>
      <c r="V79" s="102">
        <v>61669499</v>
      </c>
      <c r="W79" s="104">
        <v>47707978</v>
      </c>
      <c r="X79" s="104">
        <f t="shared" si="42"/>
        <v>109377477</v>
      </c>
      <c r="Y79" s="39">
        <f t="shared" si="43"/>
        <v>0.20439257550407497</v>
      </c>
      <c r="Z79" s="74">
        <f t="shared" si="44"/>
        <v>205428841</v>
      </c>
      <c r="AA79" s="75">
        <f t="shared" si="45"/>
        <v>151716460</v>
      </c>
      <c r="AB79" s="75">
        <f t="shared" si="46"/>
        <v>357145301</v>
      </c>
      <c r="AC79" s="39">
        <f t="shared" si="47"/>
        <v>0.6673937807192982</v>
      </c>
      <c r="AD79" s="74">
        <v>88621390</v>
      </c>
      <c r="AE79" s="75">
        <v>62327384</v>
      </c>
      <c r="AF79" s="75">
        <f t="shared" si="48"/>
        <v>150948774</v>
      </c>
      <c r="AG79" s="39">
        <f t="shared" si="49"/>
        <v>0.7564672937512725</v>
      </c>
      <c r="AH79" s="39">
        <f t="shared" si="50"/>
        <v>-0.2754000307415547</v>
      </c>
      <c r="AI79" s="12">
        <v>488188586</v>
      </c>
      <c r="AJ79" s="12">
        <v>533716711</v>
      </c>
      <c r="AK79" s="12">
        <v>403739236</v>
      </c>
      <c r="AL79" s="12"/>
    </row>
    <row r="80" spans="1:38" s="53" customFormat="1" ht="12.75">
      <c r="A80" s="58"/>
      <c r="B80" s="59" t="s">
        <v>381</v>
      </c>
      <c r="C80" s="121"/>
      <c r="D80" s="78">
        <f>SUM(D74:D79)</f>
        <v>844509969</v>
      </c>
      <c r="E80" s="79">
        <f>SUM(E74:E79)</f>
        <v>515152533</v>
      </c>
      <c r="F80" s="80">
        <f t="shared" si="34"/>
        <v>1359662502</v>
      </c>
      <c r="G80" s="78">
        <f>SUM(G74:G79)</f>
        <v>719861707</v>
      </c>
      <c r="H80" s="79">
        <f>SUM(H74:H79)</f>
        <v>538455773</v>
      </c>
      <c r="I80" s="87">
        <f t="shared" si="35"/>
        <v>1258317480</v>
      </c>
      <c r="J80" s="78">
        <f>SUM(J74:J79)</f>
        <v>166846878</v>
      </c>
      <c r="K80" s="89">
        <f>SUM(K74:K79)</f>
        <v>74984660</v>
      </c>
      <c r="L80" s="79">
        <f t="shared" si="36"/>
        <v>241831538</v>
      </c>
      <c r="M80" s="43">
        <f t="shared" si="37"/>
        <v>0.17786144550156904</v>
      </c>
      <c r="N80" s="108">
        <f>SUM(N74:N79)</f>
        <v>150962451</v>
      </c>
      <c r="O80" s="109">
        <f>SUM(O74:O79)</f>
        <v>60978150</v>
      </c>
      <c r="P80" s="110">
        <f t="shared" si="38"/>
        <v>211940601</v>
      </c>
      <c r="Q80" s="43">
        <f t="shared" si="39"/>
        <v>0.15587735977733097</v>
      </c>
      <c r="R80" s="108">
        <f>SUM(R74:R79)</f>
        <v>152405945</v>
      </c>
      <c r="S80" s="110">
        <f>SUM(S74:S79)</f>
        <v>75206859</v>
      </c>
      <c r="T80" s="110">
        <f t="shared" si="40"/>
        <v>227612804</v>
      </c>
      <c r="U80" s="43">
        <f t="shared" si="41"/>
        <v>0.1808866264815776</v>
      </c>
      <c r="V80" s="108">
        <f>SUM(V74:V79)</f>
        <v>175766707</v>
      </c>
      <c r="W80" s="110">
        <f>SUM(W74:W79)</f>
        <v>130604475</v>
      </c>
      <c r="X80" s="110">
        <f t="shared" si="42"/>
        <v>306371182</v>
      </c>
      <c r="Y80" s="43">
        <f t="shared" si="43"/>
        <v>0.24347685450574844</v>
      </c>
      <c r="Z80" s="78">
        <f t="shared" si="44"/>
        <v>645981981</v>
      </c>
      <c r="AA80" s="79">
        <f t="shared" si="45"/>
        <v>341774144</v>
      </c>
      <c r="AB80" s="79">
        <f t="shared" si="46"/>
        <v>987756125</v>
      </c>
      <c r="AC80" s="43">
        <f t="shared" si="47"/>
        <v>0.7849816446958998</v>
      </c>
      <c r="AD80" s="78">
        <f>SUM(AD74:AD79)</f>
        <v>206659582</v>
      </c>
      <c r="AE80" s="79">
        <f>SUM(AE74:AE79)</f>
        <v>105484565</v>
      </c>
      <c r="AF80" s="79">
        <f t="shared" si="48"/>
        <v>312144147</v>
      </c>
      <c r="AG80" s="43">
        <f t="shared" si="49"/>
        <v>0.7860910627980054</v>
      </c>
      <c r="AH80" s="43">
        <f t="shared" si="50"/>
        <v>-0.018494548289575974</v>
      </c>
      <c r="AI80" s="60">
        <f>SUM(AI74:AI79)</f>
        <v>1207362760</v>
      </c>
      <c r="AJ80" s="60">
        <f>SUM(AJ74:AJ79)</f>
        <v>1233957933</v>
      </c>
      <c r="AK80" s="60">
        <f>SUM(AK74:AK79)</f>
        <v>970003303</v>
      </c>
      <c r="AL80" s="60"/>
    </row>
    <row r="81" spans="1:38" s="53" customFormat="1" ht="12.75">
      <c r="A81" s="58"/>
      <c r="B81" s="59" t="s">
        <v>382</v>
      </c>
      <c r="C81" s="121"/>
      <c r="D81" s="78">
        <f>SUM(D9,D11:D17,D19:D26,D28:D33,D35:D39,D41:D44,D46:D51,D53:D58,D60:D66,D68:D72,D74:D79)</f>
        <v>39977186432</v>
      </c>
      <c r="E81" s="79">
        <f>SUM(E9,E11:E17,E19:E26,E28:E33,E35:E39,E41:E44,E46:E51,E53:E58,E60:E66,E68:E72,E74:E79)</f>
        <v>10176062828</v>
      </c>
      <c r="F81" s="80">
        <f t="shared" si="34"/>
        <v>50153249260</v>
      </c>
      <c r="G81" s="78">
        <f>SUM(G9,G11:G17,G19:G26,G28:G33,G35:G39,G41:G44,G46:G51,G53:G58,G60:G66,G68:G72,G74:G79)</f>
        <v>40238419703</v>
      </c>
      <c r="H81" s="79">
        <f>SUM(H9,H11:H17,H19:H26,H28:H33,H35:H39,H41:H44,H46:H51,H53:H58,H60:H66,H68:H72,H74:H79)</f>
        <v>10365822555</v>
      </c>
      <c r="I81" s="87">
        <f t="shared" si="35"/>
        <v>50604242258</v>
      </c>
      <c r="J81" s="78">
        <f>SUM(J9,J11:J17,J19:J26,J28:J33,J35:J39,J41:J44,J46:J51,J53:J58,J60:J66,J68:J72,J74:J79)</f>
        <v>8613042051</v>
      </c>
      <c r="K81" s="89">
        <f>SUM(K9,K11:K17,K19:K26,K28:K33,K35:K39,K41:K44,K46:K51,K53:K58,K60:K66,K68:K72,K74:K79)</f>
        <v>1166244902</v>
      </c>
      <c r="L81" s="79">
        <f t="shared" si="36"/>
        <v>9779286953</v>
      </c>
      <c r="M81" s="43">
        <f t="shared" si="37"/>
        <v>0.19498810340887573</v>
      </c>
      <c r="N81" s="108">
        <f>SUM(N9,N11:N17,N19:N26,N28:N33,N35:N39,N41:N44,N46:N51,N53:N58,N60:N66,N68:N72,N74:N79)</f>
        <v>8749081851</v>
      </c>
      <c r="O81" s="109">
        <f>SUM(O9,O11:O17,O19:O26,O28:O33,O35:O39,O41:O44,O46:O51,O53:O58,O60:O66,O68:O72,O74:O79)</f>
        <v>1663085615</v>
      </c>
      <c r="P81" s="110">
        <f t="shared" si="38"/>
        <v>10412167466</v>
      </c>
      <c r="Q81" s="43">
        <f t="shared" si="39"/>
        <v>0.2076070368247164</v>
      </c>
      <c r="R81" s="108">
        <f>SUM(R9,R11:R17,R19:R26,R28:R33,R35:R39,R41:R44,R46:R51,R53:R58,R60:R66,R68:R72,R74:R79)</f>
        <v>8617844573</v>
      </c>
      <c r="S81" s="110">
        <f>SUM(S9,S11:S17,S19:S26,S28:S33,S35:S39,S41:S44,S46:S51,S53:S58,S60:S66,S68:S72,S74:S79)</f>
        <v>1358864183</v>
      </c>
      <c r="T81" s="110">
        <f t="shared" si="40"/>
        <v>9976708756</v>
      </c>
      <c r="U81" s="43">
        <f t="shared" si="41"/>
        <v>0.19715162821992038</v>
      </c>
      <c r="V81" s="108">
        <f>SUM(V9,V11:V17,V19:V26,V28:V33,V35:V39,V41:V44,V46:V51,V53:V58,V60:V66,V68:V72,V74:V79)</f>
        <v>10482248329</v>
      </c>
      <c r="W81" s="110">
        <f>SUM(W9,W11:W17,W19:W26,W28:W33,W35:W39,W41:W44,W46:W51,W53:W58,W60:W66,W68:W72,W74:W79)</f>
        <v>2761260414</v>
      </c>
      <c r="X81" s="110">
        <f t="shared" si="42"/>
        <v>13243508743</v>
      </c>
      <c r="Y81" s="43">
        <f t="shared" si="43"/>
        <v>0.2617074804811713</v>
      </c>
      <c r="Z81" s="78">
        <f t="shared" si="44"/>
        <v>36462216804</v>
      </c>
      <c r="AA81" s="79">
        <f t="shared" si="45"/>
        <v>6949455114</v>
      </c>
      <c r="AB81" s="79">
        <f t="shared" si="46"/>
        <v>43411671918</v>
      </c>
      <c r="AC81" s="43">
        <f t="shared" si="47"/>
        <v>0.8578662574704805</v>
      </c>
      <c r="AD81" s="78">
        <f>SUM(AD9,AD11:AD17,AD19:AD26,AD28:AD33,AD35:AD39,AD41:AD44,AD46:AD51,AD53:AD58,AD60:AD66,AD68:AD72,AD74:AD79)</f>
        <v>9861348564</v>
      </c>
      <c r="AE81" s="79">
        <f>SUM(AE9,AE11:AE17,AE19:AE26,AE28:AE33,AE35:AE39,AE41:AE44,AE46:AE51,AE53:AE58,AE60:AE66,AE68:AE72,AE74:AE79)</f>
        <v>3115426406</v>
      </c>
      <c r="AF81" s="79">
        <f t="shared" si="48"/>
        <v>12976774970</v>
      </c>
      <c r="AG81" s="43">
        <f t="shared" si="49"/>
        <v>0.8937693404391173</v>
      </c>
      <c r="AH81" s="43">
        <f t="shared" si="50"/>
        <v>0.02055470435579254</v>
      </c>
      <c r="AI81" s="60">
        <f>SUM(AI9,AI11:AI17,AI19:AI26,AI28:AI33,AI35:AI39,AI41:AI44,AI46:AI51,AI53:AI58,AI60:AI66,AI68:AI72,AI74:AI79)</f>
        <v>44094395548</v>
      </c>
      <c r="AJ81" s="60">
        <f>SUM(AJ9,AJ11:AJ17,AJ19:AJ26,AJ28:AJ33,AJ35:AJ39,AJ41:AJ44,AJ46:AJ51,AJ53:AJ58,AJ60:AJ66,AJ68:AJ72,AJ74:AJ79)</f>
        <v>44354732320</v>
      </c>
      <c r="AK81" s="60">
        <f>SUM(AK9,AK11:AK17,AK19:AK26,AK28:AK33,AK35:AK39,AK41:AK44,AK46:AK51,AK53:AK58,AK60:AK66,AK68:AK72,AK74:AK79)</f>
        <v>39642899851</v>
      </c>
      <c r="AL81" s="60"/>
    </row>
    <row r="82" spans="1:38" s="13" customFormat="1" ht="12.75">
      <c r="A82" s="61"/>
      <c r="B82" s="62"/>
      <c r="C82" s="63"/>
      <c r="D82" s="64"/>
      <c r="E82" s="64"/>
      <c r="F82" s="65"/>
      <c r="G82" s="66"/>
      <c r="H82" s="64"/>
      <c r="I82" s="67"/>
      <c r="J82" s="66"/>
      <c r="K82" s="68"/>
      <c r="L82" s="64"/>
      <c r="M82" s="67"/>
      <c r="N82" s="66"/>
      <c r="O82" s="68"/>
      <c r="P82" s="64"/>
      <c r="Q82" s="67"/>
      <c r="R82" s="66"/>
      <c r="S82" s="68"/>
      <c r="T82" s="64"/>
      <c r="U82" s="67"/>
      <c r="V82" s="66"/>
      <c r="W82" s="68"/>
      <c r="X82" s="64"/>
      <c r="Y82" s="67"/>
      <c r="Z82" s="66"/>
      <c r="AA82" s="68"/>
      <c r="AB82" s="64"/>
      <c r="AC82" s="67"/>
      <c r="AD82" s="66"/>
      <c r="AE82" s="64"/>
      <c r="AF82" s="64"/>
      <c r="AG82" s="67"/>
      <c r="AH82" s="67"/>
      <c r="AI82" s="12"/>
      <c r="AJ82" s="12"/>
      <c r="AK82" s="12"/>
      <c r="AL82" s="12"/>
    </row>
    <row r="83" spans="1:38" s="13" customFormat="1" ht="12.75">
      <c r="A83" s="12"/>
      <c r="B83" s="54" t="s">
        <v>657</v>
      </c>
      <c r="C83" s="11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1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72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6" t="s">
        <v>29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57" t="s">
        <v>383</v>
      </c>
      <c r="C9" s="117" t="s">
        <v>384</v>
      </c>
      <c r="D9" s="74">
        <v>154607898</v>
      </c>
      <c r="E9" s="75">
        <v>54932014</v>
      </c>
      <c r="F9" s="76">
        <f>$D9+$E9</f>
        <v>209539912</v>
      </c>
      <c r="G9" s="74">
        <v>156105050</v>
      </c>
      <c r="H9" s="75">
        <v>78028721</v>
      </c>
      <c r="I9" s="77">
        <f>$G9+$H9</f>
        <v>234133771</v>
      </c>
      <c r="J9" s="74">
        <v>23856887</v>
      </c>
      <c r="K9" s="75">
        <v>7385939</v>
      </c>
      <c r="L9" s="75">
        <f>$J9+$K9</f>
        <v>31242826</v>
      </c>
      <c r="M9" s="39">
        <f>IF($F9=0,0,$L9/$F9)</f>
        <v>0.14910202882971527</v>
      </c>
      <c r="N9" s="102">
        <v>28371704</v>
      </c>
      <c r="O9" s="103">
        <v>9153481</v>
      </c>
      <c r="P9" s="104">
        <f>$N9+$O9</f>
        <v>37525185</v>
      </c>
      <c r="Q9" s="39">
        <f>IF($F9=0,0,$P9/$F9)</f>
        <v>0.17908371079205188</v>
      </c>
      <c r="R9" s="102">
        <v>25420342</v>
      </c>
      <c r="S9" s="104">
        <v>4496304</v>
      </c>
      <c r="T9" s="104">
        <f>$R9+$S9</f>
        <v>29916646</v>
      </c>
      <c r="U9" s="39">
        <f>IF($I9=0,0,$T9/$I9)</f>
        <v>0.12777586877887856</v>
      </c>
      <c r="V9" s="102">
        <v>28915695</v>
      </c>
      <c r="W9" s="104">
        <v>10270063</v>
      </c>
      <c r="X9" s="104">
        <f>$V9+$W9</f>
        <v>39185758</v>
      </c>
      <c r="Y9" s="39">
        <f>IF($I9=0,0,$X9/$I9)</f>
        <v>0.16736482666569275</v>
      </c>
      <c r="Z9" s="74">
        <f>$J9+$N9+$R9+$V9</f>
        <v>106564628</v>
      </c>
      <c r="AA9" s="75">
        <f>$K9+$O9+$S9+$W9</f>
        <v>31305787</v>
      </c>
      <c r="AB9" s="75">
        <f>$Z9+$AA9</f>
        <v>137870415</v>
      </c>
      <c r="AC9" s="39">
        <f>IF($I9=0,0,$AB9/$I9)</f>
        <v>0.5888531774427364</v>
      </c>
      <c r="AD9" s="74">
        <v>23070655</v>
      </c>
      <c r="AE9" s="75">
        <v>24335211</v>
      </c>
      <c r="AF9" s="75">
        <f>$AD9+$AE9</f>
        <v>47405866</v>
      </c>
      <c r="AG9" s="39">
        <f>IF($AJ9=0,0,$AK9/$AJ9)</f>
        <v>0.7068590795034749</v>
      </c>
      <c r="AH9" s="39">
        <f>IF($AF9=0,0,(($X9/$AF9)-1))</f>
        <v>-0.17339854101600005</v>
      </c>
      <c r="AI9" s="12">
        <v>203597001</v>
      </c>
      <c r="AJ9" s="12">
        <v>192409200</v>
      </c>
      <c r="AK9" s="12">
        <v>136006190</v>
      </c>
      <c r="AL9" s="12"/>
    </row>
    <row r="10" spans="1:38" s="13" customFormat="1" ht="12.75">
      <c r="A10" s="29" t="s">
        <v>97</v>
      </c>
      <c r="B10" s="57" t="s">
        <v>385</v>
      </c>
      <c r="C10" s="117" t="s">
        <v>386</v>
      </c>
      <c r="D10" s="74">
        <v>136466582</v>
      </c>
      <c r="E10" s="75">
        <v>81243000</v>
      </c>
      <c r="F10" s="77">
        <f aca="true" t="shared" si="0" ref="F10:F44">$D10+$E10</f>
        <v>217709582</v>
      </c>
      <c r="G10" s="74">
        <v>136466582</v>
      </c>
      <c r="H10" s="75">
        <v>81243000</v>
      </c>
      <c r="I10" s="77">
        <f aca="true" t="shared" si="1" ref="I10:I44">$G10+$H10</f>
        <v>217709582</v>
      </c>
      <c r="J10" s="74">
        <v>29645298</v>
      </c>
      <c r="K10" s="75">
        <v>7823133</v>
      </c>
      <c r="L10" s="75">
        <f aca="true" t="shared" si="2" ref="L10:L44">$J10+$K10</f>
        <v>37468431</v>
      </c>
      <c r="M10" s="39">
        <f aca="true" t="shared" si="3" ref="M10:M44">IF($F10=0,0,$L10/$F10)</f>
        <v>0.17210281079865378</v>
      </c>
      <c r="N10" s="102">
        <v>27175555</v>
      </c>
      <c r="O10" s="103">
        <v>17700174</v>
      </c>
      <c r="P10" s="104">
        <f aca="true" t="shared" si="4" ref="P10:P44">$N10+$O10</f>
        <v>44875729</v>
      </c>
      <c r="Q10" s="39">
        <f aca="true" t="shared" si="5" ref="Q10:Q44">IF($F10=0,0,$P10/$F10)</f>
        <v>0.206126568191197</v>
      </c>
      <c r="R10" s="102">
        <v>25563790</v>
      </c>
      <c r="S10" s="104">
        <v>10856672</v>
      </c>
      <c r="T10" s="104">
        <f aca="true" t="shared" si="6" ref="T10:T44">$R10+$S10</f>
        <v>36420462</v>
      </c>
      <c r="U10" s="39">
        <f aca="true" t="shared" si="7" ref="U10:U44">IF($I10=0,0,$T10/$I10)</f>
        <v>0.16728920089516316</v>
      </c>
      <c r="V10" s="102">
        <v>26327535</v>
      </c>
      <c r="W10" s="104">
        <v>16965155</v>
      </c>
      <c r="X10" s="104">
        <f aca="true" t="shared" si="8" ref="X10:X44">$V10+$W10</f>
        <v>43292690</v>
      </c>
      <c r="Y10" s="39">
        <f aca="true" t="shared" si="9" ref="Y10:Y44">IF($I10=0,0,$X10/$I10)</f>
        <v>0.19885523458494353</v>
      </c>
      <c r="Z10" s="74">
        <f aca="true" t="shared" si="10" ref="Z10:Z44">$J10+$N10+$R10+$V10</f>
        <v>108712178</v>
      </c>
      <c r="AA10" s="75">
        <f aca="true" t="shared" si="11" ref="AA10:AA44">$K10+$O10+$S10+$W10</f>
        <v>53345134</v>
      </c>
      <c r="AB10" s="75">
        <f aca="true" t="shared" si="12" ref="AB10:AB44">$Z10+$AA10</f>
        <v>162057312</v>
      </c>
      <c r="AC10" s="39">
        <f aca="true" t="shared" si="13" ref="AC10:AC44">IF($I10=0,0,$AB10/$I10)</f>
        <v>0.7443738144699575</v>
      </c>
      <c r="AD10" s="74">
        <v>28206301</v>
      </c>
      <c r="AE10" s="75">
        <v>18105961</v>
      </c>
      <c r="AF10" s="75">
        <f aca="true" t="shared" si="14" ref="AF10:AF44">$AD10+$AE10</f>
        <v>46312262</v>
      </c>
      <c r="AG10" s="39">
        <f aca="true" t="shared" si="15" ref="AG10:AG44">IF($AJ10=0,0,$AK10/$AJ10)</f>
        <v>0.8055731374002387</v>
      </c>
      <c r="AH10" s="39">
        <f aca="true" t="shared" si="16" ref="AH10:AH44">IF($AF10=0,0,(($X10/$AF10)-1))</f>
        <v>-0.06520027028694908</v>
      </c>
      <c r="AI10" s="12">
        <v>201678022</v>
      </c>
      <c r="AJ10" s="12">
        <v>181489299</v>
      </c>
      <c r="AK10" s="12">
        <v>146202904</v>
      </c>
      <c r="AL10" s="12"/>
    </row>
    <row r="11" spans="1:38" s="13" customFormat="1" ht="12.75">
      <c r="A11" s="29" t="s">
        <v>97</v>
      </c>
      <c r="B11" s="57" t="s">
        <v>387</v>
      </c>
      <c r="C11" s="117" t="s">
        <v>388</v>
      </c>
      <c r="D11" s="74">
        <v>675748733</v>
      </c>
      <c r="E11" s="75">
        <v>118376400</v>
      </c>
      <c r="F11" s="76">
        <f t="shared" si="0"/>
        <v>794125133</v>
      </c>
      <c r="G11" s="74">
        <v>675115733</v>
      </c>
      <c r="H11" s="75">
        <v>118376400</v>
      </c>
      <c r="I11" s="77">
        <f t="shared" si="1"/>
        <v>793492133</v>
      </c>
      <c r="J11" s="74">
        <v>151350640</v>
      </c>
      <c r="K11" s="75">
        <v>18679814</v>
      </c>
      <c r="L11" s="75">
        <f t="shared" si="2"/>
        <v>170030454</v>
      </c>
      <c r="M11" s="39">
        <f t="shared" si="3"/>
        <v>0.21411040519227592</v>
      </c>
      <c r="N11" s="102">
        <v>156550892</v>
      </c>
      <c r="O11" s="103">
        <v>18887161</v>
      </c>
      <c r="P11" s="104">
        <f t="shared" si="4"/>
        <v>175438053</v>
      </c>
      <c r="Q11" s="39">
        <f t="shared" si="5"/>
        <v>0.22091991011194959</v>
      </c>
      <c r="R11" s="102">
        <v>126052198</v>
      </c>
      <c r="S11" s="104">
        <v>12829704</v>
      </c>
      <c r="T11" s="104">
        <f t="shared" si="6"/>
        <v>138881902</v>
      </c>
      <c r="U11" s="39">
        <f t="shared" si="7"/>
        <v>0.1750261864284923</v>
      </c>
      <c r="V11" s="102">
        <v>204741768</v>
      </c>
      <c r="W11" s="104">
        <v>21108088</v>
      </c>
      <c r="X11" s="104">
        <f t="shared" si="8"/>
        <v>225849856</v>
      </c>
      <c r="Y11" s="39">
        <f t="shared" si="9"/>
        <v>0.2846277191761396</v>
      </c>
      <c r="Z11" s="74">
        <f t="shared" si="10"/>
        <v>638695498</v>
      </c>
      <c r="AA11" s="75">
        <f t="shared" si="11"/>
        <v>71504767</v>
      </c>
      <c r="AB11" s="75">
        <f t="shared" si="12"/>
        <v>710200265</v>
      </c>
      <c r="AC11" s="39">
        <f t="shared" si="13"/>
        <v>0.8950312617655152</v>
      </c>
      <c r="AD11" s="74">
        <v>153907787</v>
      </c>
      <c r="AE11" s="75">
        <v>33359583</v>
      </c>
      <c r="AF11" s="75">
        <f t="shared" si="14"/>
        <v>187267370</v>
      </c>
      <c r="AG11" s="39">
        <f t="shared" si="15"/>
        <v>0.9102262756288048</v>
      </c>
      <c r="AH11" s="39">
        <f t="shared" si="16"/>
        <v>0.20602887732123332</v>
      </c>
      <c r="AI11" s="12">
        <v>708056722</v>
      </c>
      <c r="AJ11" s="12">
        <v>708056722</v>
      </c>
      <c r="AK11" s="12">
        <v>644491833</v>
      </c>
      <c r="AL11" s="12"/>
    </row>
    <row r="12" spans="1:38" s="13" customFormat="1" ht="12.75">
      <c r="A12" s="29" t="s">
        <v>97</v>
      </c>
      <c r="B12" s="57" t="s">
        <v>389</v>
      </c>
      <c r="C12" s="117" t="s">
        <v>390</v>
      </c>
      <c r="D12" s="74">
        <v>336488000</v>
      </c>
      <c r="E12" s="75">
        <v>45701000</v>
      </c>
      <c r="F12" s="76">
        <f t="shared" si="0"/>
        <v>382189000</v>
      </c>
      <c r="G12" s="74">
        <v>353766138</v>
      </c>
      <c r="H12" s="75">
        <v>36701000</v>
      </c>
      <c r="I12" s="77">
        <f t="shared" si="1"/>
        <v>390467138</v>
      </c>
      <c r="J12" s="74">
        <v>65306211</v>
      </c>
      <c r="K12" s="75">
        <v>3658297</v>
      </c>
      <c r="L12" s="75">
        <f t="shared" si="2"/>
        <v>68964508</v>
      </c>
      <c r="M12" s="39">
        <f t="shared" si="3"/>
        <v>0.18044608295895487</v>
      </c>
      <c r="N12" s="102">
        <v>68009120</v>
      </c>
      <c r="O12" s="103">
        <v>8184471</v>
      </c>
      <c r="P12" s="104">
        <f t="shared" si="4"/>
        <v>76193591</v>
      </c>
      <c r="Q12" s="39">
        <f t="shared" si="5"/>
        <v>0.19936102556588495</v>
      </c>
      <c r="R12" s="102">
        <v>65435235</v>
      </c>
      <c r="S12" s="104">
        <v>5707115</v>
      </c>
      <c r="T12" s="104">
        <f t="shared" si="6"/>
        <v>71142350</v>
      </c>
      <c r="U12" s="39">
        <f t="shared" si="7"/>
        <v>0.1821980470991646</v>
      </c>
      <c r="V12" s="102">
        <v>65614770</v>
      </c>
      <c r="W12" s="104">
        <v>14016712</v>
      </c>
      <c r="X12" s="104">
        <f t="shared" si="8"/>
        <v>79631482</v>
      </c>
      <c r="Y12" s="39">
        <f t="shared" si="9"/>
        <v>0.20393901112364543</v>
      </c>
      <c r="Z12" s="74">
        <f t="shared" si="10"/>
        <v>264365336</v>
      </c>
      <c r="AA12" s="75">
        <f t="shared" si="11"/>
        <v>31566595</v>
      </c>
      <c r="AB12" s="75">
        <f t="shared" si="12"/>
        <v>295931931</v>
      </c>
      <c r="AC12" s="39">
        <f t="shared" si="13"/>
        <v>0.7578920277793006</v>
      </c>
      <c r="AD12" s="74">
        <v>63571363</v>
      </c>
      <c r="AE12" s="75">
        <v>14870783</v>
      </c>
      <c r="AF12" s="75">
        <f t="shared" si="14"/>
        <v>78442146</v>
      </c>
      <c r="AG12" s="39">
        <f t="shared" si="15"/>
        <v>0.8208494977349817</v>
      </c>
      <c r="AH12" s="39">
        <f t="shared" si="16"/>
        <v>0.015161951331622125</v>
      </c>
      <c r="AI12" s="12">
        <v>419529000</v>
      </c>
      <c r="AJ12" s="12">
        <v>361757127</v>
      </c>
      <c r="AK12" s="12">
        <v>296948156</v>
      </c>
      <c r="AL12" s="12"/>
    </row>
    <row r="13" spans="1:38" s="13" customFormat="1" ht="12.75">
      <c r="A13" s="29" t="s">
        <v>97</v>
      </c>
      <c r="B13" s="57" t="s">
        <v>391</v>
      </c>
      <c r="C13" s="117" t="s">
        <v>392</v>
      </c>
      <c r="D13" s="74">
        <v>80417721</v>
      </c>
      <c r="E13" s="75">
        <v>34257961</v>
      </c>
      <c r="F13" s="76">
        <f t="shared" si="0"/>
        <v>114675682</v>
      </c>
      <c r="G13" s="74">
        <v>79076980</v>
      </c>
      <c r="H13" s="75">
        <v>44789084</v>
      </c>
      <c r="I13" s="77">
        <f t="shared" si="1"/>
        <v>123866064</v>
      </c>
      <c r="J13" s="74">
        <v>18356555</v>
      </c>
      <c r="K13" s="75">
        <v>7567553</v>
      </c>
      <c r="L13" s="75">
        <f t="shared" si="2"/>
        <v>25924108</v>
      </c>
      <c r="M13" s="39">
        <f t="shared" si="3"/>
        <v>0.22606456354015841</v>
      </c>
      <c r="N13" s="102">
        <v>16344627</v>
      </c>
      <c r="O13" s="103">
        <v>5563885</v>
      </c>
      <c r="P13" s="104">
        <f t="shared" si="4"/>
        <v>21908512</v>
      </c>
      <c r="Q13" s="39">
        <f t="shared" si="5"/>
        <v>0.1910475840902346</v>
      </c>
      <c r="R13" s="102">
        <v>16673267</v>
      </c>
      <c r="S13" s="104">
        <v>11570346</v>
      </c>
      <c r="T13" s="104">
        <f t="shared" si="6"/>
        <v>28243613</v>
      </c>
      <c r="U13" s="39">
        <f t="shared" si="7"/>
        <v>0.2280173607518521</v>
      </c>
      <c r="V13" s="102">
        <v>14263770</v>
      </c>
      <c r="W13" s="104">
        <v>9344650</v>
      </c>
      <c r="X13" s="104">
        <f t="shared" si="8"/>
        <v>23608420</v>
      </c>
      <c r="Y13" s="39">
        <f t="shared" si="9"/>
        <v>0.19059635252477225</v>
      </c>
      <c r="Z13" s="74">
        <f t="shared" si="10"/>
        <v>65638219</v>
      </c>
      <c r="AA13" s="75">
        <f t="shared" si="11"/>
        <v>34046434</v>
      </c>
      <c r="AB13" s="75">
        <f t="shared" si="12"/>
        <v>99684653</v>
      </c>
      <c r="AC13" s="39">
        <f t="shared" si="13"/>
        <v>0.8047777557539892</v>
      </c>
      <c r="AD13" s="74">
        <v>16386525</v>
      </c>
      <c r="AE13" s="75">
        <v>5115262</v>
      </c>
      <c r="AF13" s="75">
        <f t="shared" si="14"/>
        <v>21501787</v>
      </c>
      <c r="AG13" s="39">
        <f t="shared" si="15"/>
        <v>0.7393906050248177</v>
      </c>
      <c r="AH13" s="39">
        <f t="shared" si="16"/>
        <v>0.09797478693282557</v>
      </c>
      <c r="AI13" s="12">
        <v>85091996</v>
      </c>
      <c r="AJ13" s="12">
        <v>100994072</v>
      </c>
      <c r="AK13" s="12">
        <v>74674068</v>
      </c>
      <c r="AL13" s="12"/>
    </row>
    <row r="14" spans="1:38" s="13" customFormat="1" ht="12.75">
      <c r="A14" s="29" t="s">
        <v>116</v>
      </c>
      <c r="B14" s="57" t="s">
        <v>393</v>
      </c>
      <c r="C14" s="117" t="s">
        <v>394</v>
      </c>
      <c r="D14" s="74">
        <v>333650024</v>
      </c>
      <c r="E14" s="75">
        <v>937827809</v>
      </c>
      <c r="F14" s="76">
        <f t="shared" si="0"/>
        <v>1271477833</v>
      </c>
      <c r="G14" s="74">
        <v>333650024</v>
      </c>
      <c r="H14" s="75">
        <v>937827809</v>
      </c>
      <c r="I14" s="77">
        <f t="shared" si="1"/>
        <v>1271477833</v>
      </c>
      <c r="J14" s="74">
        <v>95159853</v>
      </c>
      <c r="K14" s="75">
        <v>27890943</v>
      </c>
      <c r="L14" s="75">
        <f t="shared" si="2"/>
        <v>123050796</v>
      </c>
      <c r="M14" s="39">
        <f t="shared" si="3"/>
        <v>0.09677777528347992</v>
      </c>
      <c r="N14" s="102">
        <v>63109977</v>
      </c>
      <c r="O14" s="103">
        <v>80062880</v>
      </c>
      <c r="P14" s="104">
        <f t="shared" si="4"/>
        <v>143172857</v>
      </c>
      <c r="Q14" s="39">
        <f t="shared" si="5"/>
        <v>0.11260350222715994</v>
      </c>
      <c r="R14" s="102">
        <v>307039568</v>
      </c>
      <c r="S14" s="104">
        <v>18249749</v>
      </c>
      <c r="T14" s="104">
        <f t="shared" si="6"/>
        <v>325289317</v>
      </c>
      <c r="U14" s="39">
        <f t="shared" si="7"/>
        <v>0.25583561785933234</v>
      </c>
      <c r="V14" s="102">
        <v>241556627</v>
      </c>
      <c r="W14" s="104">
        <v>32002059</v>
      </c>
      <c r="X14" s="104">
        <f t="shared" si="8"/>
        <v>273558686</v>
      </c>
      <c r="Y14" s="39">
        <f t="shared" si="9"/>
        <v>0.21515018107279893</v>
      </c>
      <c r="Z14" s="74">
        <f t="shared" si="10"/>
        <v>706866025</v>
      </c>
      <c r="AA14" s="75">
        <f t="shared" si="11"/>
        <v>158205631</v>
      </c>
      <c r="AB14" s="75">
        <f t="shared" si="12"/>
        <v>865071656</v>
      </c>
      <c r="AC14" s="39">
        <f t="shared" si="13"/>
        <v>0.6803670764427712</v>
      </c>
      <c r="AD14" s="74">
        <v>193780069</v>
      </c>
      <c r="AE14" s="75">
        <v>78747557</v>
      </c>
      <c r="AF14" s="75">
        <f t="shared" si="14"/>
        <v>272527626</v>
      </c>
      <c r="AG14" s="39">
        <f t="shared" si="15"/>
        <v>1.0931430736982601</v>
      </c>
      <c r="AH14" s="39">
        <f t="shared" si="16"/>
        <v>0.0037833228694399423</v>
      </c>
      <c r="AI14" s="12">
        <v>761115842</v>
      </c>
      <c r="AJ14" s="12">
        <v>813271261</v>
      </c>
      <c r="AK14" s="12">
        <v>889021846</v>
      </c>
      <c r="AL14" s="12"/>
    </row>
    <row r="15" spans="1:38" s="53" customFormat="1" ht="12.75">
      <c r="A15" s="58"/>
      <c r="B15" s="59" t="s">
        <v>395</v>
      </c>
      <c r="C15" s="121"/>
      <c r="D15" s="78">
        <f>SUM(D9:D14)</f>
        <v>1717378958</v>
      </c>
      <c r="E15" s="79">
        <f>SUM(E9:E14)</f>
        <v>1272338184</v>
      </c>
      <c r="F15" s="87">
        <f t="shared" si="0"/>
        <v>2989717142</v>
      </c>
      <c r="G15" s="78">
        <f>SUM(G9:G14)</f>
        <v>1734180507</v>
      </c>
      <c r="H15" s="79">
        <f>SUM(H9:H14)</f>
        <v>1296966014</v>
      </c>
      <c r="I15" s="80">
        <f t="shared" si="1"/>
        <v>3031146521</v>
      </c>
      <c r="J15" s="78">
        <f>SUM(J9:J14)</f>
        <v>383675444</v>
      </c>
      <c r="K15" s="79">
        <f>SUM(K9:K14)</f>
        <v>73005679</v>
      </c>
      <c r="L15" s="79">
        <f t="shared" si="2"/>
        <v>456681123</v>
      </c>
      <c r="M15" s="43">
        <f t="shared" si="3"/>
        <v>0.15275061195070072</v>
      </c>
      <c r="N15" s="108">
        <f>SUM(N9:N14)</f>
        <v>359561875</v>
      </c>
      <c r="O15" s="109">
        <f>SUM(O9:O14)</f>
        <v>139552052</v>
      </c>
      <c r="P15" s="110">
        <f t="shared" si="4"/>
        <v>499113927</v>
      </c>
      <c r="Q15" s="43">
        <f t="shared" si="5"/>
        <v>0.1669435278636804</v>
      </c>
      <c r="R15" s="108">
        <f>SUM(R9:R14)</f>
        <v>566184400</v>
      </c>
      <c r="S15" s="110">
        <f>SUM(S9:S14)</f>
        <v>63709890</v>
      </c>
      <c r="T15" s="110">
        <f t="shared" si="6"/>
        <v>629894290</v>
      </c>
      <c r="U15" s="43">
        <f t="shared" si="7"/>
        <v>0.2078072721447305</v>
      </c>
      <c r="V15" s="108">
        <f>SUM(V9:V14)</f>
        <v>581420165</v>
      </c>
      <c r="W15" s="110">
        <f>SUM(W9:W14)</f>
        <v>103706727</v>
      </c>
      <c r="X15" s="110">
        <f t="shared" si="8"/>
        <v>685126892</v>
      </c>
      <c r="Y15" s="43">
        <f t="shared" si="9"/>
        <v>0.2260289587630924</v>
      </c>
      <c r="Z15" s="78">
        <f t="shared" si="10"/>
        <v>1890841884</v>
      </c>
      <c r="AA15" s="79">
        <f t="shared" si="11"/>
        <v>379974348</v>
      </c>
      <c r="AB15" s="79">
        <f t="shared" si="12"/>
        <v>2270816232</v>
      </c>
      <c r="AC15" s="43">
        <f t="shared" si="13"/>
        <v>0.7491608261981474</v>
      </c>
      <c r="AD15" s="78">
        <f>SUM(AD9:AD14)</f>
        <v>478922700</v>
      </c>
      <c r="AE15" s="79">
        <f>SUM(AE9:AE14)</f>
        <v>174534357</v>
      </c>
      <c r="AF15" s="79">
        <f t="shared" si="14"/>
        <v>653457057</v>
      </c>
      <c r="AG15" s="43">
        <f t="shared" si="15"/>
        <v>0.9276360054741333</v>
      </c>
      <c r="AH15" s="43">
        <f t="shared" si="16"/>
        <v>0.04846505927320632</v>
      </c>
      <c r="AI15" s="60">
        <f>SUM(AI9:AI14)</f>
        <v>2379068583</v>
      </c>
      <c r="AJ15" s="60">
        <f>SUM(AJ9:AJ14)</f>
        <v>2357977681</v>
      </c>
      <c r="AK15" s="60">
        <f>SUM(AK9:AK14)</f>
        <v>2187344997</v>
      </c>
      <c r="AL15" s="60"/>
    </row>
    <row r="16" spans="1:38" s="13" customFormat="1" ht="12.75">
      <c r="A16" s="29" t="s">
        <v>97</v>
      </c>
      <c r="B16" s="57" t="s">
        <v>396</v>
      </c>
      <c r="C16" s="117" t="s">
        <v>397</v>
      </c>
      <c r="D16" s="74">
        <v>150589363</v>
      </c>
      <c r="E16" s="75">
        <v>12039000</v>
      </c>
      <c r="F16" s="76">
        <f t="shared" si="0"/>
        <v>162628363</v>
      </c>
      <c r="G16" s="74">
        <v>170833905</v>
      </c>
      <c r="H16" s="75">
        <v>12039</v>
      </c>
      <c r="I16" s="77">
        <f t="shared" si="1"/>
        <v>170845944</v>
      </c>
      <c r="J16" s="74">
        <v>28653734</v>
      </c>
      <c r="K16" s="75">
        <v>4446734</v>
      </c>
      <c r="L16" s="75">
        <f t="shared" si="2"/>
        <v>33100468</v>
      </c>
      <c r="M16" s="39">
        <f t="shared" si="3"/>
        <v>0.2035344105382159</v>
      </c>
      <c r="N16" s="102">
        <v>28151244</v>
      </c>
      <c r="O16" s="103">
        <v>7782448</v>
      </c>
      <c r="P16" s="104">
        <f t="shared" si="4"/>
        <v>35933692</v>
      </c>
      <c r="Q16" s="39">
        <f t="shared" si="5"/>
        <v>0.22095587348438106</v>
      </c>
      <c r="R16" s="102">
        <v>35433088</v>
      </c>
      <c r="S16" s="104">
        <v>3753696</v>
      </c>
      <c r="T16" s="104">
        <f t="shared" si="6"/>
        <v>39186784</v>
      </c>
      <c r="U16" s="39">
        <f t="shared" si="7"/>
        <v>0.22936912099007747</v>
      </c>
      <c r="V16" s="102">
        <v>26987243</v>
      </c>
      <c r="W16" s="104">
        <v>4215446</v>
      </c>
      <c r="X16" s="104">
        <f t="shared" si="8"/>
        <v>31202689</v>
      </c>
      <c r="Y16" s="39">
        <f t="shared" si="9"/>
        <v>0.18263640487713306</v>
      </c>
      <c r="Z16" s="74">
        <f t="shared" si="10"/>
        <v>119225309</v>
      </c>
      <c r="AA16" s="75">
        <f t="shared" si="11"/>
        <v>20198324</v>
      </c>
      <c r="AB16" s="75">
        <f t="shared" si="12"/>
        <v>139423633</v>
      </c>
      <c r="AC16" s="39">
        <f t="shared" si="13"/>
        <v>0.8160780978212746</v>
      </c>
      <c r="AD16" s="74">
        <v>27401581</v>
      </c>
      <c r="AE16" s="75">
        <v>1802767</v>
      </c>
      <c r="AF16" s="75">
        <f t="shared" si="14"/>
        <v>29204348</v>
      </c>
      <c r="AG16" s="39">
        <f t="shared" si="15"/>
        <v>1.0934143314292368</v>
      </c>
      <c r="AH16" s="39">
        <f t="shared" si="16"/>
        <v>0.06842614668199398</v>
      </c>
      <c r="AI16" s="12">
        <v>156729281</v>
      </c>
      <c r="AJ16" s="12">
        <v>156729281</v>
      </c>
      <c r="AK16" s="12">
        <v>171370042</v>
      </c>
      <c r="AL16" s="12"/>
    </row>
    <row r="17" spans="1:38" s="13" customFormat="1" ht="12.75">
      <c r="A17" s="29" t="s">
        <v>97</v>
      </c>
      <c r="B17" s="57" t="s">
        <v>398</v>
      </c>
      <c r="C17" s="117" t="s">
        <v>399</v>
      </c>
      <c r="D17" s="74">
        <v>78546367</v>
      </c>
      <c r="E17" s="75">
        <v>18222542</v>
      </c>
      <c r="F17" s="76">
        <f t="shared" si="0"/>
        <v>96768909</v>
      </c>
      <c r="G17" s="74">
        <v>66883584</v>
      </c>
      <c r="H17" s="75">
        <v>269836211</v>
      </c>
      <c r="I17" s="77">
        <f t="shared" si="1"/>
        <v>336719795</v>
      </c>
      <c r="J17" s="74">
        <v>13184206</v>
      </c>
      <c r="K17" s="75">
        <v>3597187</v>
      </c>
      <c r="L17" s="75">
        <f t="shared" si="2"/>
        <v>16781393</v>
      </c>
      <c r="M17" s="39">
        <f t="shared" si="3"/>
        <v>0.17341719745956835</v>
      </c>
      <c r="N17" s="102">
        <v>15973342</v>
      </c>
      <c r="O17" s="103">
        <v>8694472</v>
      </c>
      <c r="P17" s="104">
        <f t="shared" si="4"/>
        <v>24667814</v>
      </c>
      <c r="Q17" s="39">
        <f t="shared" si="5"/>
        <v>0.25491466479176694</v>
      </c>
      <c r="R17" s="102">
        <v>12121486</v>
      </c>
      <c r="S17" s="104">
        <v>1199553</v>
      </c>
      <c r="T17" s="104">
        <f t="shared" si="6"/>
        <v>13321039</v>
      </c>
      <c r="U17" s="39">
        <f t="shared" si="7"/>
        <v>0.039561199542783046</v>
      </c>
      <c r="V17" s="102">
        <v>11431193</v>
      </c>
      <c r="W17" s="104">
        <v>4301802</v>
      </c>
      <c r="X17" s="104">
        <f t="shared" si="8"/>
        <v>15732995</v>
      </c>
      <c r="Y17" s="39">
        <f t="shared" si="9"/>
        <v>0.046724294899264836</v>
      </c>
      <c r="Z17" s="74">
        <f t="shared" si="10"/>
        <v>52710227</v>
      </c>
      <c r="AA17" s="75">
        <f t="shared" si="11"/>
        <v>17793014</v>
      </c>
      <c r="AB17" s="75">
        <f t="shared" si="12"/>
        <v>70503241</v>
      </c>
      <c r="AC17" s="39">
        <f t="shared" si="13"/>
        <v>0.20938252531307225</v>
      </c>
      <c r="AD17" s="74">
        <v>18851803</v>
      </c>
      <c r="AE17" s="75">
        <v>4218651</v>
      </c>
      <c r="AF17" s="75">
        <f t="shared" si="14"/>
        <v>23070454</v>
      </c>
      <c r="AG17" s="39">
        <f t="shared" si="15"/>
        <v>1.1937150758419255</v>
      </c>
      <c r="AH17" s="39">
        <f t="shared" si="16"/>
        <v>-0.3180457133613409</v>
      </c>
      <c r="AI17" s="12">
        <v>65909785</v>
      </c>
      <c r="AJ17" s="12">
        <v>65909785</v>
      </c>
      <c r="AK17" s="12">
        <v>78677504</v>
      </c>
      <c r="AL17" s="12"/>
    </row>
    <row r="18" spans="1:38" s="13" customFormat="1" ht="12.75">
      <c r="A18" s="29" t="s">
        <v>97</v>
      </c>
      <c r="B18" s="57" t="s">
        <v>400</v>
      </c>
      <c r="C18" s="117" t="s">
        <v>401</v>
      </c>
      <c r="D18" s="74">
        <v>547985646</v>
      </c>
      <c r="E18" s="75">
        <v>95778500</v>
      </c>
      <c r="F18" s="76">
        <f t="shared" si="0"/>
        <v>643764146</v>
      </c>
      <c r="G18" s="74">
        <v>589481749</v>
      </c>
      <c r="H18" s="75">
        <v>137870500</v>
      </c>
      <c r="I18" s="77">
        <f t="shared" si="1"/>
        <v>727352249</v>
      </c>
      <c r="J18" s="74">
        <v>76049444</v>
      </c>
      <c r="K18" s="75">
        <v>29515803</v>
      </c>
      <c r="L18" s="75">
        <f t="shared" si="2"/>
        <v>105565247</v>
      </c>
      <c r="M18" s="39">
        <f t="shared" si="3"/>
        <v>0.1639812463243332</v>
      </c>
      <c r="N18" s="102">
        <v>79481842</v>
      </c>
      <c r="O18" s="103">
        <v>42817970</v>
      </c>
      <c r="P18" s="104">
        <f t="shared" si="4"/>
        <v>122299812</v>
      </c>
      <c r="Q18" s="39">
        <f t="shared" si="5"/>
        <v>0.18997611588017826</v>
      </c>
      <c r="R18" s="102">
        <v>126101659</v>
      </c>
      <c r="S18" s="104">
        <v>17848092</v>
      </c>
      <c r="T18" s="104">
        <f t="shared" si="6"/>
        <v>143949751</v>
      </c>
      <c r="U18" s="39">
        <f t="shared" si="7"/>
        <v>0.1979092677556291</v>
      </c>
      <c r="V18" s="102">
        <v>155423067</v>
      </c>
      <c r="W18" s="104">
        <v>39456920</v>
      </c>
      <c r="X18" s="104">
        <f t="shared" si="8"/>
        <v>194879987</v>
      </c>
      <c r="Y18" s="39">
        <f t="shared" si="9"/>
        <v>0.2679306859474631</v>
      </c>
      <c r="Z18" s="74">
        <f t="shared" si="10"/>
        <v>437056012</v>
      </c>
      <c r="AA18" s="75">
        <f t="shared" si="11"/>
        <v>129638785</v>
      </c>
      <c r="AB18" s="75">
        <f t="shared" si="12"/>
        <v>566694797</v>
      </c>
      <c r="AC18" s="39">
        <f t="shared" si="13"/>
        <v>0.779120155026839</v>
      </c>
      <c r="AD18" s="74">
        <v>86181095</v>
      </c>
      <c r="AE18" s="75">
        <v>34970736</v>
      </c>
      <c r="AF18" s="75">
        <f t="shared" si="14"/>
        <v>121151831</v>
      </c>
      <c r="AG18" s="39">
        <f t="shared" si="15"/>
        <v>0.7845945853867798</v>
      </c>
      <c r="AH18" s="39">
        <f t="shared" si="16"/>
        <v>0.6085599812354465</v>
      </c>
      <c r="AI18" s="12">
        <v>472483499</v>
      </c>
      <c r="AJ18" s="12">
        <v>472483499</v>
      </c>
      <c r="AK18" s="12">
        <v>370707995</v>
      </c>
      <c r="AL18" s="12"/>
    </row>
    <row r="19" spans="1:38" s="13" customFormat="1" ht="12.75">
      <c r="A19" s="29" t="s">
        <v>97</v>
      </c>
      <c r="B19" s="57" t="s">
        <v>402</v>
      </c>
      <c r="C19" s="117" t="s">
        <v>403</v>
      </c>
      <c r="D19" s="74">
        <v>758901929</v>
      </c>
      <c r="E19" s="75">
        <v>216927201</v>
      </c>
      <c r="F19" s="76">
        <f t="shared" si="0"/>
        <v>975829130</v>
      </c>
      <c r="G19" s="74">
        <v>758901929</v>
      </c>
      <c r="H19" s="75">
        <v>216927201</v>
      </c>
      <c r="I19" s="77">
        <f t="shared" si="1"/>
        <v>975829130</v>
      </c>
      <c r="J19" s="74">
        <v>102530329</v>
      </c>
      <c r="K19" s="75">
        <v>6119525</v>
      </c>
      <c r="L19" s="75">
        <f t="shared" si="2"/>
        <v>108649854</v>
      </c>
      <c r="M19" s="39">
        <f t="shared" si="3"/>
        <v>0.11134106439310743</v>
      </c>
      <c r="N19" s="102">
        <v>114105139</v>
      </c>
      <c r="O19" s="103">
        <v>7299424</v>
      </c>
      <c r="P19" s="104">
        <f t="shared" si="4"/>
        <v>121404563</v>
      </c>
      <c r="Q19" s="39">
        <f t="shared" si="5"/>
        <v>0.12441170207739136</v>
      </c>
      <c r="R19" s="102">
        <v>104423123</v>
      </c>
      <c r="S19" s="104">
        <v>5762917</v>
      </c>
      <c r="T19" s="104">
        <f t="shared" si="6"/>
        <v>110186040</v>
      </c>
      <c r="U19" s="39">
        <f t="shared" si="7"/>
        <v>0.11291530106300475</v>
      </c>
      <c r="V19" s="102">
        <v>65521970</v>
      </c>
      <c r="W19" s="104">
        <v>3167020</v>
      </c>
      <c r="X19" s="104">
        <f t="shared" si="8"/>
        <v>68688990</v>
      </c>
      <c r="Y19" s="39">
        <f t="shared" si="9"/>
        <v>0.07039038689078692</v>
      </c>
      <c r="Z19" s="74">
        <f t="shared" si="10"/>
        <v>386580561</v>
      </c>
      <c r="AA19" s="75">
        <f t="shared" si="11"/>
        <v>22348886</v>
      </c>
      <c r="AB19" s="75">
        <f t="shared" si="12"/>
        <v>408929447</v>
      </c>
      <c r="AC19" s="39">
        <f t="shared" si="13"/>
        <v>0.41905845442429046</v>
      </c>
      <c r="AD19" s="74">
        <v>113159227</v>
      </c>
      <c r="AE19" s="75">
        <v>34437135</v>
      </c>
      <c r="AF19" s="75">
        <f t="shared" si="14"/>
        <v>147596362</v>
      </c>
      <c r="AG19" s="39">
        <f t="shared" si="15"/>
        <v>0.6363535268690759</v>
      </c>
      <c r="AH19" s="39">
        <f t="shared" si="16"/>
        <v>-0.5346159683800337</v>
      </c>
      <c r="AI19" s="12">
        <v>773845000</v>
      </c>
      <c r="AJ19" s="12">
        <v>773845000</v>
      </c>
      <c r="AK19" s="12">
        <v>492438995</v>
      </c>
      <c r="AL19" s="12"/>
    </row>
    <row r="20" spans="1:38" s="13" customFormat="1" ht="12.75">
      <c r="A20" s="29" t="s">
        <v>116</v>
      </c>
      <c r="B20" s="57" t="s">
        <v>404</v>
      </c>
      <c r="C20" s="117" t="s">
        <v>405</v>
      </c>
      <c r="D20" s="74">
        <v>516679725</v>
      </c>
      <c r="E20" s="75">
        <v>816469363</v>
      </c>
      <c r="F20" s="76">
        <f t="shared" si="0"/>
        <v>1333149088</v>
      </c>
      <c r="G20" s="74">
        <v>548885140</v>
      </c>
      <c r="H20" s="75">
        <v>539623049</v>
      </c>
      <c r="I20" s="77">
        <f t="shared" si="1"/>
        <v>1088508189</v>
      </c>
      <c r="J20" s="74">
        <v>103049882</v>
      </c>
      <c r="K20" s="75">
        <v>57124089</v>
      </c>
      <c r="L20" s="75">
        <f t="shared" si="2"/>
        <v>160173971</v>
      </c>
      <c r="M20" s="39">
        <f t="shared" si="3"/>
        <v>0.12014708065419312</v>
      </c>
      <c r="N20" s="102">
        <v>174505863</v>
      </c>
      <c r="O20" s="103">
        <v>101078111</v>
      </c>
      <c r="P20" s="104">
        <f t="shared" si="4"/>
        <v>275583974</v>
      </c>
      <c r="Q20" s="39">
        <f t="shared" si="5"/>
        <v>0.2067165454191122</v>
      </c>
      <c r="R20" s="102">
        <v>131872031</v>
      </c>
      <c r="S20" s="104">
        <v>77960662</v>
      </c>
      <c r="T20" s="104">
        <f t="shared" si="6"/>
        <v>209832693</v>
      </c>
      <c r="U20" s="39">
        <f t="shared" si="7"/>
        <v>0.19277089058261554</v>
      </c>
      <c r="V20" s="102">
        <v>219136455</v>
      </c>
      <c r="W20" s="104">
        <v>97121109</v>
      </c>
      <c r="X20" s="104">
        <f t="shared" si="8"/>
        <v>316257564</v>
      </c>
      <c r="Y20" s="39">
        <f t="shared" si="9"/>
        <v>0.2905422000458648</v>
      </c>
      <c r="Z20" s="74">
        <f t="shared" si="10"/>
        <v>628564231</v>
      </c>
      <c r="AA20" s="75">
        <f t="shared" si="11"/>
        <v>333283971</v>
      </c>
      <c r="AB20" s="75">
        <f t="shared" si="12"/>
        <v>961848202</v>
      </c>
      <c r="AC20" s="39">
        <f t="shared" si="13"/>
        <v>0.8836389213420975</v>
      </c>
      <c r="AD20" s="74">
        <v>122255848</v>
      </c>
      <c r="AE20" s="75">
        <v>111167260</v>
      </c>
      <c r="AF20" s="75">
        <f t="shared" si="14"/>
        <v>233423108</v>
      </c>
      <c r="AG20" s="39">
        <f t="shared" si="15"/>
        <v>3.0029630591461425</v>
      </c>
      <c r="AH20" s="39">
        <f t="shared" si="16"/>
        <v>0.3548682763661941</v>
      </c>
      <c r="AI20" s="12">
        <v>442365790</v>
      </c>
      <c r="AJ20" s="12">
        <v>442365790</v>
      </c>
      <c r="AK20" s="12">
        <v>1328408126</v>
      </c>
      <c r="AL20" s="12"/>
    </row>
    <row r="21" spans="1:38" s="53" customFormat="1" ht="12.75">
      <c r="A21" s="58"/>
      <c r="B21" s="59" t="s">
        <v>406</v>
      </c>
      <c r="C21" s="121"/>
      <c r="D21" s="78">
        <f>SUM(D16:D20)</f>
        <v>2052703030</v>
      </c>
      <c r="E21" s="79">
        <f>SUM(E16:E20)</f>
        <v>1159436606</v>
      </c>
      <c r="F21" s="80">
        <f t="shared" si="0"/>
        <v>3212139636</v>
      </c>
      <c r="G21" s="78">
        <f>SUM(G16:G20)</f>
        <v>2134986307</v>
      </c>
      <c r="H21" s="79">
        <f>SUM(H16:H20)</f>
        <v>1164269000</v>
      </c>
      <c r="I21" s="80">
        <f t="shared" si="1"/>
        <v>3299255307</v>
      </c>
      <c r="J21" s="78">
        <f>SUM(J16:J20)</f>
        <v>323467595</v>
      </c>
      <c r="K21" s="79">
        <f>SUM(K16:K20)</f>
        <v>100803338</v>
      </c>
      <c r="L21" s="79">
        <f t="shared" si="2"/>
        <v>424270933</v>
      </c>
      <c r="M21" s="43">
        <f t="shared" si="3"/>
        <v>0.13208358946945856</v>
      </c>
      <c r="N21" s="108">
        <f>SUM(N16:N20)</f>
        <v>412217430</v>
      </c>
      <c r="O21" s="109">
        <f>SUM(O16:O20)</f>
        <v>167672425</v>
      </c>
      <c r="P21" s="110">
        <f t="shared" si="4"/>
        <v>579889855</v>
      </c>
      <c r="Q21" s="43">
        <f t="shared" si="5"/>
        <v>0.18053071183484504</v>
      </c>
      <c r="R21" s="108">
        <f>SUM(R16:R20)</f>
        <v>409951387</v>
      </c>
      <c r="S21" s="110">
        <f>SUM(S16:S20)</f>
        <v>106524920</v>
      </c>
      <c r="T21" s="110">
        <f t="shared" si="6"/>
        <v>516476307</v>
      </c>
      <c r="U21" s="43">
        <f t="shared" si="7"/>
        <v>0.15654329809038933</v>
      </c>
      <c r="V21" s="108">
        <f>SUM(V16:V20)</f>
        <v>478499928</v>
      </c>
      <c r="W21" s="110">
        <f>SUM(W16:W20)</f>
        <v>148262297</v>
      </c>
      <c r="X21" s="110">
        <f t="shared" si="8"/>
        <v>626762225</v>
      </c>
      <c r="Y21" s="43">
        <f t="shared" si="9"/>
        <v>0.1899708166476854</v>
      </c>
      <c r="Z21" s="78">
        <f t="shared" si="10"/>
        <v>1624136340</v>
      </c>
      <c r="AA21" s="79">
        <f t="shared" si="11"/>
        <v>523262980</v>
      </c>
      <c r="AB21" s="79">
        <f t="shared" si="12"/>
        <v>2147399320</v>
      </c>
      <c r="AC21" s="43">
        <f t="shared" si="13"/>
        <v>0.6508739458398028</v>
      </c>
      <c r="AD21" s="78">
        <f>SUM(AD16:AD20)</f>
        <v>367849554</v>
      </c>
      <c r="AE21" s="79">
        <f>SUM(AE16:AE20)</f>
        <v>186596549</v>
      </c>
      <c r="AF21" s="79">
        <f t="shared" si="14"/>
        <v>554446103</v>
      </c>
      <c r="AG21" s="43">
        <f t="shared" si="15"/>
        <v>1.2774342349087504</v>
      </c>
      <c r="AH21" s="43">
        <f t="shared" si="16"/>
        <v>0.13042948919419128</v>
      </c>
      <c r="AI21" s="60">
        <f>SUM(AI16:AI20)</f>
        <v>1911333355</v>
      </c>
      <c r="AJ21" s="60">
        <f>SUM(AJ16:AJ20)</f>
        <v>1911333355</v>
      </c>
      <c r="AK21" s="60">
        <f>SUM(AK16:AK20)</f>
        <v>2441602662</v>
      </c>
      <c r="AL21" s="60"/>
    </row>
    <row r="22" spans="1:38" s="13" customFormat="1" ht="12.75">
      <c r="A22" s="29" t="s">
        <v>97</v>
      </c>
      <c r="B22" s="57" t="s">
        <v>407</v>
      </c>
      <c r="C22" s="117" t="s">
        <v>408</v>
      </c>
      <c r="D22" s="74">
        <v>107793200</v>
      </c>
      <c r="E22" s="75">
        <v>39755000</v>
      </c>
      <c r="F22" s="76">
        <f t="shared" si="0"/>
        <v>147548200</v>
      </c>
      <c r="G22" s="74">
        <v>102820286</v>
      </c>
      <c r="H22" s="75">
        <v>49894878</v>
      </c>
      <c r="I22" s="77">
        <f t="shared" si="1"/>
        <v>152715164</v>
      </c>
      <c r="J22" s="74">
        <v>18922315</v>
      </c>
      <c r="K22" s="75">
        <v>5983878</v>
      </c>
      <c r="L22" s="75">
        <f t="shared" si="2"/>
        <v>24906193</v>
      </c>
      <c r="M22" s="39">
        <f t="shared" si="3"/>
        <v>0.16880038523004687</v>
      </c>
      <c r="N22" s="102">
        <v>27155851</v>
      </c>
      <c r="O22" s="103">
        <v>14888793</v>
      </c>
      <c r="P22" s="104">
        <f t="shared" si="4"/>
        <v>42044644</v>
      </c>
      <c r="Q22" s="39">
        <f t="shared" si="5"/>
        <v>0.28495531629664067</v>
      </c>
      <c r="R22" s="102">
        <v>17375408</v>
      </c>
      <c r="S22" s="104">
        <v>8169214</v>
      </c>
      <c r="T22" s="104">
        <f t="shared" si="6"/>
        <v>25544622</v>
      </c>
      <c r="U22" s="39">
        <f t="shared" si="7"/>
        <v>0.16726971527202106</v>
      </c>
      <c r="V22" s="102">
        <v>24275682</v>
      </c>
      <c r="W22" s="104">
        <v>4759914</v>
      </c>
      <c r="X22" s="104">
        <f t="shared" si="8"/>
        <v>29035596</v>
      </c>
      <c r="Y22" s="39">
        <f t="shared" si="9"/>
        <v>0.19012909549702608</v>
      </c>
      <c r="Z22" s="74">
        <f t="shared" si="10"/>
        <v>87729256</v>
      </c>
      <c r="AA22" s="75">
        <f t="shared" si="11"/>
        <v>33801799</v>
      </c>
      <c r="AB22" s="75">
        <f t="shared" si="12"/>
        <v>121531055</v>
      </c>
      <c r="AC22" s="39">
        <f t="shared" si="13"/>
        <v>0.7958021444419233</v>
      </c>
      <c r="AD22" s="74">
        <v>20235251</v>
      </c>
      <c r="AE22" s="75">
        <v>6744379</v>
      </c>
      <c r="AF22" s="75">
        <f t="shared" si="14"/>
        <v>26979630</v>
      </c>
      <c r="AG22" s="39">
        <f t="shared" si="15"/>
        <v>0.8102504664631704</v>
      </c>
      <c r="AH22" s="39">
        <f t="shared" si="16"/>
        <v>0.0762043808606716</v>
      </c>
      <c r="AI22" s="12">
        <v>120324612</v>
      </c>
      <c r="AJ22" s="12">
        <v>120324612</v>
      </c>
      <c r="AK22" s="12">
        <v>97493073</v>
      </c>
      <c r="AL22" s="12"/>
    </row>
    <row r="23" spans="1:38" s="13" customFormat="1" ht="12.75">
      <c r="A23" s="29" t="s">
        <v>97</v>
      </c>
      <c r="B23" s="57" t="s">
        <v>409</v>
      </c>
      <c r="C23" s="117" t="s">
        <v>410</v>
      </c>
      <c r="D23" s="74">
        <v>68997813</v>
      </c>
      <c r="E23" s="75">
        <v>37527987</v>
      </c>
      <c r="F23" s="76">
        <f t="shared" si="0"/>
        <v>106525800</v>
      </c>
      <c r="G23" s="74">
        <v>68997813</v>
      </c>
      <c r="H23" s="75">
        <v>37527987</v>
      </c>
      <c r="I23" s="77">
        <f t="shared" si="1"/>
        <v>106525800</v>
      </c>
      <c r="J23" s="74">
        <v>14045238</v>
      </c>
      <c r="K23" s="75">
        <v>8483787</v>
      </c>
      <c r="L23" s="75">
        <f t="shared" si="2"/>
        <v>22529025</v>
      </c>
      <c r="M23" s="39">
        <f t="shared" si="3"/>
        <v>0.21148890691269157</v>
      </c>
      <c r="N23" s="102">
        <v>16821349</v>
      </c>
      <c r="O23" s="103">
        <v>6748844</v>
      </c>
      <c r="P23" s="104">
        <f t="shared" si="4"/>
        <v>23570193</v>
      </c>
      <c r="Q23" s="39">
        <f t="shared" si="5"/>
        <v>0.2212627645133855</v>
      </c>
      <c r="R23" s="102">
        <v>14489970</v>
      </c>
      <c r="S23" s="104">
        <v>5754499</v>
      </c>
      <c r="T23" s="104">
        <f t="shared" si="6"/>
        <v>20244469</v>
      </c>
      <c r="U23" s="39">
        <f t="shared" si="7"/>
        <v>0.1900428722431561</v>
      </c>
      <c r="V23" s="102">
        <v>20316046</v>
      </c>
      <c r="W23" s="104">
        <v>4393014</v>
      </c>
      <c r="X23" s="104">
        <f t="shared" si="8"/>
        <v>24709060</v>
      </c>
      <c r="Y23" s="39">
        <f t="shared" si="9"/>
        <v>0.23195376143619667</v>
      </c>
      <c r="Z23" s="74">
        <f t="shared" si="10"/>
        <v>65672603</v>
      </c>
      <c r="AA23" s="75">
        <f t="shared" si="11"/>
        <v>25380144</v>
      </c>
      <c r="AB23" s="75">
        <f t="shared" si="12"/>
        <v>91052747</v>
      </c>
      <c r="AC23" s="39">
        <f t="shared" si="13"/>
        <v>0.8547483051054299</v>
      </c>
      <c r="AD23" s="74">
        <v>13293587</v>
      </c>
      <c r="AE23" s="75">
        <v>6676703</v>
      </c>
      <c r="AF23" s="75">
        <f t="shared" si="14"/>
        <v>19970290</v>
      </c>
      <c r="AG23" s="39">
        <f t="shared" si="15"/>
        <v>0.7885728872440124</v>
      </c>
      <c r="AH23" s="39">
        <f t="shared" si="16"/>
        <v>0.23729099577422264</v>
      </c>
      <c r="AI23" s="12">
        <v>97654344</v>
      </c>
      <c r="AJ23" s="12">
        <v>97654344</v>
      </c>
      <c r="AK23" s="12">
        <v>77007568</v>
      </c>
      <c r="AL23" s="12"/>
    </row>
    <row r="24" spans="1:38" s="13" customFormat="1" ht="12.75">
      <c r="A24" s="29" t="s">
        <v>97</v>
      </c>
      <c r="B24" s="57" t="s">
        <v>411</v>
      </c>
      <c r="C24" s="117" t="s">
        <v>412</v>
      </c>
      <c r="D24" s="74">
        <v>95613936</v>
      </c>
      <c r="E24" s="75">
        <v>35943655</v>
      </c>
      <c r="F24" s="76">
        <f t="shared" si="0"/>
        <v>131557591</v>
      </c>
      <c r="G24" s="74">
        <v>93013029</v>
      </c>
      <c r="H24" s="75">
        <v>33040106</v>
      </c>
      <c r="I24" s="77">
        <f t="shared" si="1"/>
        <v>126053135</v>
      </c>
      <c r="J24" s="74">
        <v>14926359</v>
      </c>
      <c r="K24" s="75">
        <v>5568437</v>
      </c>
      <c r="L24" s="75">
        <f t="shared" si="2"/>
        <v>20494796</v>
      </c>
      <c r="M24" s="39">
        <f t="shared" si="3"/>
        <v>0.15578573493337985</v>
      </c>
      <c r="N24" s="102">
        <v>18743751</v>
      </c>
      <c r="O24" s="103">
        <v>3556146</v>
      </c>
      <c r="P24" s="104">
        <f t="shared" si="4"/>
        <v>22299897</v>
      </c>
      <c r="Q24" s="39">
        <f t="shared" si="5"/>
        <v>0.1695067295660651</v>
      </c>
      <c r="R24" s="102">
        <v>17727651</v>
      </c>
      <c r="S24" s="104">
        <v>899716</v>
      </c>
      <c r="T24" s="104">
        <f t="shared" si="6"/>
        <v>18627367</v>
      </c>
      <c r="U24" s="39">
        <f t="shared" si="7"/>
        <v>0.14777392882771223</v>
      </c>
      <c r="V24" s="102">
        <v>17563068</v>
      </c>
      <c r="W24" s="104">
        <v>1603443</v>
      </c>
      <c r="X24" s="104">
        <f t="shared" si="8"/>
        <v>19166511</v>
      </c>
      <c r="Y24" s="39">
        <f t="shared" si="9"/>
        <v>0.15205104577525977</v>
      </c>
      <c r="Z24" s="74">
        <f t="shared" si="10"/>
        <v>68960829</v>
      </c>
      <c r="AA24" s="75">
        <f t="shared" si="11"/>
        <v>11627742</v>
      </c>
      <c r="AB24" s="75">
        <f t="shared" si="12"/>
        <v>80588571</v>
      </c>
      <c r="AC24" s="39">
        <f t="shared" si="13"/>
        <v>0.6393222270909803</v>
      </c>
      <c r="AD24" s="74">
        <v>13877294</v>
      </c>
      <c r="AE24" s="75">
        <v>745178</v>
      </c>
      <c r="AF24" s="75">
        <f t="shared" si="14"/>
        <v>14622472</v>
      </c>
      <c r="AG24" s="39">
        <f t="shared" si="15"/>
        <v>0.6285698413277746</v>
      </c>
      <c r="AH24" s="39">
        <f t="shared" si="16"/>
        <v>0.3107572372167988</v>
      </c>
      <c r="AI24" s="12">
        <v>102909756</v>
      </c>
      <c r="AJ24" s="12">
        <v>102909756</v>
      </c>
      <c r="AK24" s="12">
        <v>64685969</v>
      </c>
      <c r="AL24" s="12"/>
    </row>
    <row r="25" spans="1:38" s="13" customFormat="1" ht="12.75">
      <c r="A25" s="29" t="s">
        <v>97</v>
      </c>
      <c r="B25" s="57" t="s">
        <v>81</v>
      </c>
      <c r="C25" s="117" t="s">
        <v>82</v>
      </c>
      <c r="D25" s="74">
        <v>1475280000</v>
      </c>
      <c r="E25" s="75">
        <v>389198000</v>
      </c>
      <c r="F25" s="76">
        <f t="shared" si="0"/>
        <v>1864478000</v>
      </c>
      <c r="G25" s="74">
        <v>1475280000</v>
      </c>
      <c r="H25" s="75">
        <v>389198000</v>
      </c>
      <c r="I25" s="77">
        <f t="shared" si="1"/>
        <v>1864478000</v>
      </c>
      <c r="J25" s="74">
        <v>353832135</v>
      </c>
      <c r="K25" s="75">
        <v>38430922</v>
      </c>
      <c r="L25" s="75">
        <f t="shared" si="2"/>
        <v>392263057</v>
      </c>
      <c r="M25" s="39">
        <f t="shared" si="3"/>
        <v>0.21038760285720723</v>
      </c>
      <c r="N25" s="102">
        <v>336166917</v>
      </c>
      <c r="O25" s="103">
        <v>79264938</v>
      </c>
      <c r="P25" s="104">
        <f t="shared" si="4"/>
        <v>415431855</v>
      </c>
      <c r="Q25" s="39">
        <f t="shared" si="5"/>
        <v>0.2228140289131864</v>
      </c>
      <c r="R25" s="102">
        <v>303059750</v>
      </c>
      <c r="S25" s="104">
        <v>41824397</v>
      </c>
      <c r="T25" s="104">
        <f t="shared" si="6"/>
        <v>344884147</v>
      </c>
      <c r="U25" s="39">
        <f t="shared" si="7"/>
        <v>0.18497624911637467</v>
      </c>
      <c r="V25" s="102">
        <v>460087064</v>
      </c>
      <c r="W25" s="104">
        <v>196445066</v>
      </c>
      <c r="X25" s="104">
        <f t="shared" si="8"/>
        <v>656532130</v>
      </c>
      <c r="Y25" s="39">
        <f t="shared" si="9"/>
        <v>0.35212650940370444</v>
      </c>
      <c r="Z25" s="74">
        <f t="shared" si="10"/>
        <v>1453145866</v>
      </c>
      <c r="AA25" s="75">
        <f t="shared" si="11"/>
        <v>355965323</v>
      </c>
      <c r="AB25" s="75">
        <f t="shared" si="12"/>
        <v>1809111189</v>
      </c>
      <c r="AC25" s="39">
        <f t="shared" si="13"/>
        <v>0.9703043902904728</v>
      </c>
      <c r="AD25" s="74">
        <v>443346715</v>
      </c>
      <c r="AE25" s="75">
        <v>77232489</v>
      </c>
      <c r="AF25" s="75">
        <f t="shared" si="14"/>
        <v>520579204</v>
      </c>
      <c r="AG25" s="39">
        <f t="shared" si="15"/>
        <v>0.8056118932234897</v>
      </c>
      <c r="AH25" s="39">
        <f t="shared" si="16"/>
        <v>0.2611570438376558</v>
      </c>
      <c r="AI25" s="12">
        <v>2064005000</v>
      </c>
      <c r="AJ25" s="12">
        <v>1894087000</v>
      </c>
      <c r="AK25" s="12">
        <v>1525899014</v>
      </c>
      <c r="AL25" s="12"/>
    </row>
    <row r="26" spans="1:38" s="13" customFormat="1" ht="12.75">
      <c r="A26" s="29" t="s">
        <v>97</v>
      </c>
      <c r="B26" s="57" t="s">
        <v>413</v>
      </c>
      <c r="C26" s="117" t="s">
        <v>414</v>
      </c>
      <c r="D26" s="74">
        <v>139112687</v>
      </c>
      <c r="E26" s="75">
        <v>114595979</v>
      </c>
      <c r="F26" s="76">
        <f t="shared" si="0"/>
        <v>253708666</v>
      </c>
      <c r="G26" s="74">
        <v>139624898</v>
      </c>
      <c r="H26" s="75">
        <v>118103101</v>
      </c>
      <c r="I26" s="77">
        <f t="shared" si="1"/>
        <v>257727999</v>
      </c>
      <c r="J26" s="74">
        <v>19361386</v>
      </c>
      <c r="K26" s="75">
        <v>8406116</v>
      </c>
      <c r="L26" s="75">
        <f t="shared" si="2"/>
        <v>27767502</v>
      </c>
      <c r="M26" s="39">
        <f t="shared" si="3"/>
        <v>0.10944640732138018</v>
      </c>
      <c r="N26" s="102">
        <v>28584567</v>
      </c>
      <c r="O26" s="103">
        <v>19378512</v>
      </c>
      <c r="P26" s="104">
        <f t="shared" si="4"/>
        <v>47963079</v>
      </c>
      <c r="Q26" s="39">
        <f t="shared" si="5"/>
        <v>0.18904785459713072</v>
      </c>
      <c r="R26" s="102">
        <v>23203496</v>
      </c>
      <c r="S26" s="104">
        <v>4261409</v>
      </c>
      <c r="T26" s="104">
        <f t="shared" si="6"/>
        <v>27464905</v>
      </c>
      <c r="U26" s="39">
        <f t="shared" si="7"/>
        <v>0.10656546865907263</v>
      </c>
      <c r="V26" s="102">
        <v>27427957</v>
      </c>
      <c r="W26" s="104">
        <v>15943484</v>
      </c>
      <c r="X26" s="104">
        <f t="shared" si="8"/>
        <v>43371441</v>
      </c>
      <c r="Y26" s="39">
        <f t="shared" si="9"/>
        <v>0.1682837765717492</v>
      </c>
      <c r="Z26" s="74">
        <f t="shared" si="10"/>
        <v>98577406</v>
      </c>
      <c r="AA26" s="75">
        <f t="shared" si="11"/>
        <v>47989521</v>
      </c>
      <c r="AB26" s="75">
        <f t="shared" si="12"/>
        <v>146566927</v>
      </c>
      <c r="AC26" s="39">
        <f t="shared" si="13"/>
        <v>0.5686884140205504</v>
      </c>
      <c r="AD26" s="74">
        <v>24486692</v>
      </c>
      <c r="AE26" s="75">
        <v>17309807</v>
      </c>
      <c r="AF26" s="75">
        <f t="shared" si="14"/>
        <v>41796499</v>
      </c>
      <c r="AG26" s="39">
        <f t="shared" si="15"/>
        <v>0.6084701426727576</v>
      </c>
      <c r="AH26" s="39">
        <f t="shared" si="16"/>
        <v>0.03768119430290073</v>
      </c>
      <c r="AI26" s="12">
        <v>196983506</v>
      </c>
      <c r="AJ26" s="12">
        <v>196983506</v>
      </c>
      <c r="AK26" s="12">
        <v>119858582</v>
      </c>
      <c r="AL26" s="12"/>
    </row>
    <row r="27" spans="1:38" s="13" customFormat="1" ht="12.75">
      <c r="A27" s="29" t="s">
        <v>116</v>
      </c>
      <c r="B27" s="57" t="s">
        <v>415</v>
      </c>
      <c r="C27" s="117" t="s">
        <v>416</v>
      </c>
      <c r="D27" s="74">
        <v>503955591</v>
      </c>
      <c r="E27" s="75">
        <v>270921075</v>
      </c>
      <c r="F27" s="76">
        <f t="shared" si="0"/>
        <v>774876666</v>
      </c>
      <c r="G27" s="74">
        <v>503955591</v>
      </c>
      <c r="H27" s="75">
        <v>310177271</v>
      </c>
      <c r="I27" s="77">
        <f t="shared" si="1"/>
        <v>814132862</v>
      </c>
      <c r="J27" s="74">
        <v>73462639</v>
      </c>
      <c r="K27" s="75">
        <v>23345708</v>
      </c>
      <c r="L27" s="75">
        <f t="shared" si="2"/>
        <v>96808347</v>
      </c>
      <c r="M27" s="39">
        <f t="shared" si="3"/>
        <v>0.12493387818700943</v>
      </c>
      <c r="N27" s="102">
        <v>88458830</v>
      </c>
      <c r="O27" s="103">
        <v>25740643</v>
      </c>
      <c r="P27" s="104">
        <f t="shared" si="4"/>
        <v>114199473</v>
      </c>
      <c r="Q27" s="39">
        <f t="shared" si="5"/>
        <v>0.1473776124780095</v>
      </c>
      <c r="R27" s="102">
        <v>90432373</v>
      </c>
      <c r="S27" s="104">
        <v>23108462</v>
      </c>
      <c r="T27" s="104">
        <f t="shared" si="6"/>
        <v>113540835</v>
      </c>
      <c r="U27" s="39">
        <f t="shared" si="7"/>
        <v>0.1394622920896172</v>
      </c>
      <c r="V27" s="102">
        <v>167862450</v>
      </c>
      <c r="W27" s="104">
        <v>66795443</v>
      </c>
      <c r="X27" s="104">
        <f t="shared" si="8"/>
        <v>234657893</v>
      </c>
      <c r="Y27" s="39">
        <f t="shared" si="9"/>
        <v>0.28823046452582574</v>
      </c>
      <c r="Z27" s="74">
        <f t="shared" si="10"/>
        <v>420216292</v>
      </c>
      <c r="AA27" s="75">
        <f t="shared" si="11"/>
        <v>138990256</v>
      </c>
      <c r="AB27" s="75">
        <f t="shared" si="12"/>
        <v>559206548</v>
      </c>
      <c r="AC27" s="39">
        <f t="shared" si="13"/>
        <v>0.6868738188828938</v>
      </c>
      <c r="AD27" s="74">
        <v>96475016</v>
      </c>
      <c r="AE27" s="75">
        <v>29980405</v>
      </c>
      <c r="AF27" s="75">
        <f t="shared" si="14"/>
        <v>126455421</v>
      </c>
      <c r="AG27" s="39">
        <f t="shared" si="15"/>
        <v>0.8568896606813403</v>
      </c>
      <c r="AH27" s="39">
        <f t="shared" si="16"/>
        <v>0.8556570461301141</v>
      </c>
      <c r="AI27" s="12">
        <v>571811760</v>
      </c>
      <c r="AJ27" s="12">
        <v>571811760</v>
      </c>
      <c r="AK27" s="12">
        <v>489979585</v>
      </c>
      <c r="AL27" s="12"/>
    </row>
    <row r="28" spans="1:38" s="53" customFormat="1" ht="12.75">
      <c r="A28" s="58"/>
      <c r="B28" s="59" t="s">
        <v>417</v>
      </c>
      <c r="C28" s="121"/>
      <c r="D28" s="78">
        <f>SUM(D22:D27)</f>
        <v>2390753227</v>
      </c>
      <c r="E28" s="79">
        <f>SUM(E22:E27)</f>
        <v>887941696</v>
      </c>
      <c r="F28" s="87">
        <f t="shared" si="0"/>
        <v>3278694923</v>
      </c>
      <c r="G28" s="78">
        <f>SUM(G22:G27)</f>
        <v>2383691617</v>
      </c>
      <c r="H28" s="79">
        <f>SUM(H22:H27)</f>
        <v>937941343</v>
      </c>
      <c r="I28" s="80">
        <f t="shared" si="1"/>
        <v>3321632960</v>
      </c>
      <c r="J28" s="78">
        <f>SUM(J22:J27)</f>
        <v>494550072</v>
      </c>
      <c r="K28" s="79">
        <f>SUM(K22:K27)</f>
        <v>90218848</v>
      </c>
      <c r="L28" s="79">
        <f t="shared" si="2"/>
        <v>584768920</v>
      </c>
      <c r="M28" s="43">
        <f t="shared" si="3"/>
        <v>0.17835417253915697</v>
      </c>
      <c r="N28" s="108">
        <f>SUM(N22:N27)</f>
        <v>515931265</v>
      </c>
      <c r="O28" s="109">
        <f>SUM(O22:O27)</f>
        <v>149577876</v>
      </c>
      <c r="P28" s="110">
        <f t="shared" si="4"/>
        <v>665509141</v>
      </c>
      <c r="Q28" s="43">
        <f t="shared" si="5"/>
        <v>0.2029798918866963</v>
      </c>
      <c r="R28" s="108">
        <f>SUM(R22:R27)</f>
        <v>466288648</v>
      </c>
      <c r="S28" s="110">
        <f>SUM(S22:S27)</f>
        <v>84017697</v>
      </c>
      <c r="T28" s="110">
        <f t="shared" si="6"/>
        <v>550306345</v>
      </c>
      <c r="U28" s="43">
        <f t="shared" si="7"/>
        <v>0.16567343581513594</v>
      </c>
      <c r="V28" s="108">
        <f>SUM(V22:V27)</f>
        <v>717532267</v>
      </c>
      <c r="W28" s="110">
        <f>SUM(W22:W27)</f>
        <v>289940364</v>
      </c>
      <c r="X28" s="110">
        <f t="shared" si="8"/>
        <v>1007472631</v>
      </c>
      <c r="Y28" s="43">
        <f t="shared" si="9"/>
        <v>0.30330642883553277</v>
      </c>
      <c r="Z28" s="78">
        <f t="shared" si="10"/>
        <v>2194302252</v>
      </c>
      <c r="AA28" s="79">
        <f t="shared" si="11"/>
        <v>613754785</v>
      </c>
      <c r="AB28" s="79">
        <f t="shared" si="12"/>
        <v>2808057037</v>
      </c>
      <c r="AC28" s="43">
        <f t="shared" si="13"/>
        <v>0.8453845053970082</v>
      </c>
      <c r="AD28" s="78">
        <f>SUM(AD22:AD27)</f>
        <v>611714555</v>
      </c>
      <c r="AE28" s="79">
        <f>SUM(AE22:AE27)</f>
        <v>138688961</v>
      </c>
      <c r="AF28" s="79">
        <f t="shared" si="14"/>
        <v>750403516</v>
      </c>
      <c r="AG28" s="43">
        <f t="shared" si="15"/>
        <v>0.795947077879246</v>
      </c>
      <c r="AH28" s="43">
        <f t="shared" si="16"/>
        <v>0.34257450760665153</v>
      </c>
      <c r="AI28" s="60">
        <f>SUM(AI22:AI27)</f>
        <v>3153688978</v>
      </c>
      <c r="AJ28" s="60">
        <f>SUM(AJ22:AJ27)</f>
        <v>2983770978</v>
      </c>
      <c r="AK28" s="60">
        <f>SUM(AK22:AK27)</f>
        <v>2374923791</v>
      </c>
      <c r="AL28" s="60"/>
    </row>
    <row r="29" spans="1:38" s="13" customFormat="1" ht="12.75">
      <c r="A29" s="29" t="s">
        <v>97</v>
      </c>
      <c r="B29" s="57" t="s">
        <v>418</v>
      </c>
      <c r="C29" s="117" t="s">
        <v>419</v>
      </c>
      <c r="D29" s="74">
        <v>177863037</v>
      </c>
      <c r="E29" s="75">
        <v>363806</v>
      </c>
      <c r="F29" s="76">
        <f t="shared" si="0"/>
        <v>178226843</v>
      </c>
      <c r="G29" s="74">
        <v>177863037</v>
      </c>
      <c r="H29" s="75">
        <v>363806</v>
      </c>
      <c r="I29" s="77">
        <f t="shared" si="1"/>
        <v>178226843</v>
      </c>
      <c r="J29" s="74">
        <v>37870738</v>
      </c>
      <c r="K29" s="75">
        <v>1375127</v>
      </c>
      <c r="L29" s="75">
        <f t="shared" si="2"/>
        <v>39245865</v>
      </c>
      <c r="M29" s="39">
        <f t="shared" si="3"/>
        <v>0.22020176276140402</v>
      </c>
      <c r="N29" s="102">
        <v>34637011</v>
      </c>
      <c r="O29" s="103">
        <v>5099041</v>
      </c>
      <c r="P29" s="104">
        <f t="shared" si="4"/>
        <v>39736052</v>
      </c>
      <c r="Q29" s="39">
        <f t="shared" si="5"/>
        <v>0.2229521172632789</v>
      </c>
      <c r="R29" s="102">
        <v>13581628</v>
      </c>
      <c r="S29" s="104">
        <v>202489</v>
      </c>
      <c r="T29" s="104">
        <f t="shared" si="6"/>
        <v>13784117</v>
      </c>
      <c r="U29" s="39">
        <f t="shared" si="7"/>
        <v>0.0773402971627568</v>
      </c>
      <c r="V29" s="102">
        <v>23414573</v>
      </c>
      <c r="W29" s="104">
        <v>136570</v>
      </c>
      <c r="X29" s="104">
        <f t="shared" si="8"/>
        <v>23551143</v>
      </c>
      <c r="Y29" s="39">
        <f t="shared" si="9"/>
        <v>0.13214139129423955</v>
      </c>
      <c r="Z29" s="74">
        <f t="shared" si="10"/>
        <v>109503950</v>
      </c>
      <c r="AA29" s="75">
        <f t="shared" si="11"/>
        <v>6813227</v>
      </c>
      <c r="AB29" s="75">
        <f t="shared" si="12"/>
        <v>116317177</v>
      </c>
      <c r="AC29" s="39">
        <f t="shared" si="13"/>
        <v>0.6526355684816793</v>
      </c>
      <c r="AD29" s="74">
        <v>63349303</v>
      </c>
      <c r="AE29" s="75">
        <v>411028</v>
      </c>
      <c r="AF29" s="75">
        <f t="shared" si="14"/>
        <v>63760331</v>
      </c>
      <c r="AG29" s="39">
        <f t="shared" si="15"/>
        <v>0.7738171721789192</v>
      </c>
      <c r="AH29" s="39">
        <f t="shared" si="16"/>
        <v>-0.630630164074901</v>
      </c>
      <c r="AI29" s="12">
        <v>259252272</v>
      </c>
      <c r="AJ29" s="12">
        <v>259252272</v>
      </c>
      <c r="AK29" s="12">
        <v>200613860</v>
      </c>
      <c r="AL29" s="12"/>
    </row>
    <row r="30" spans="1:38" s="13" customFormat="1" ht="12.75">
      <c r="A30" s="29" t="s">
        <v>97</v>
      </c>
      <c r="B30" s="57" t="s">
        <v>420</v>
      </c>
      <c r="C30" s="117" t="s">
        <v>421</v>
      </c>
      <c r="D30" s="74">
        <v>246260132</v>
      </c>
      <c r="E30" s="75">
        <v>55578046</v>
      </c>
      <c r="F30" s="76">
        <f t="shared" si="0"/>
        <v>301838178</v>
      </c>
      <c r="G30" s="74">
        <v>246260132</v>
      </c>
      <c r="H30" s="75">
        <v>55578046</v>
      </c>
      <c r="I30" s="77">
        <f t="shared" si="1"/>
        <v>301838178</v>
      </c>
      <c r="J30" s="74">
        <v>51948088</v>
      </c>
      <c r="K30" s="75">
        <v>17786988</v>
      </c>
      <c r="L30" s="75">
        <f t="shared" si="2"/>
        <v>69735076</v>
      </c>
      <c r="M30" s="39">
        <f t="shared" si="3"/>
        <v>0.2310346440005346</v>
      </c>
      <c r="N30" s="102">
        <v>52566021</v>
      </c>
      <c r="O30" s="103">
        <v>24107448</v>
      </c>
      <c r="P30" s="104">
        <f t="shared" si="4"/>
        <v>76673469</v>
      </c>
      <c r="Q30" s="39">
        <f t="shared" si="5"/>
        <v>0.2540217725539014</v>
      </c>
      <c r="R30" s="102">
        <v>66589915</v>
      </c>
      <c r="S30" s="104">
        <v>9639716</v>
      </c>
      <c r="T30" s="104">
        <f t="shared" si="6"/>
        <v>76229631</v>
      </c>
      <c r="U30" s="39">
        <f t="shared" si="7"/>
        <v>0.2525513223844069</v>
      </c>
      <c r="V30" s="102">
        <v>27288484</v>
      </c>
      <c r="W30" s="104">
        <v>10773338</v>
      </c>
      <c r="X30" s="104">
        <f t="shared" si="8"/>
        <v>38061822</v>
      </c>
      <c r="Y30" s="39">
        <f t="shared" si="9"/>
        <v>0.1261000919505948</v>
      </c>
      <c r="Z30" s="74">
        <f t="shared" si="10"/>
        <v>198392508</v>
      </c>
      <c r="AA30" s="75">
        <f t="shared" si="11"/>
        <v>62307490</v>
      </c>
      <c r="AB30" s="75">
        <f t="shared" si="12"/>
        <v>260699998</v>
      </c>
      <c r="AC30" s="39">
        <f t="shared" si="13"/>
        <v>0.8637078308894377</v>
      </c>
      <c r="AD30" s="74">
        <v>24357375</v>
      </c>
      <c r="AE30" s="75">
        <v>39358427</v>
      </c>
      <c r="AF30" s="75">
        <f t="shared" si="14"/>
        <v>63715802</v>
      </c>
      <c r="AG30" s="39">
        <f t="shared" si="15"/>
        <v>0.6882311512395679</v>
      </c>
      <c r="AH30" s="39">
        <f t="shared" si="16"/>
        <v>-0.4026313597998814</v>
      </c>
      <c r="AI30" s="12">
        <v>418626282</v>
      </c>
      <c r="AJ30" s="12">
        <v>418626282</v>
      </c>
      <c r="AK30" s="12">
        <v>288111648</v>
      </c>
      <c r="AL30" s="12"/>
    </row>
    <row r="31" spans="1:38" s="13" customFormat="1" ht="12.75">
      <c r="A31" s="29" t="s">
        <v>97</v>
      </c>
      <c r="B31" s="57" t="s">
        <v>422</v>
      </c>
      <c r="C31" s="117" t="s">
        <v>423</v>
      </c>
      <c r="D31" s="74">
        <v>98813411</v>
      </c>
      <c r="E31" s="75">
        <v>16859200</v>
      </c>
      <c r="F31" s="77">
        <f t="shared" si="0"/>
        <v>115672611</v>
      </c>
      <c r="G31" s="74">
        <v>111855935</v>
      </c>
      <c r="H31" s="75">
        <v>19700000</v>
      </c>
      <c r="I31" s="77">
        <f t="shared" si="1"/>
        <v>131555935</v>
      </c>
      <c r="J31" s="74">
        <v>15277830</v>
      </c>
      <c r="K31" s="75">
        <v>0</v>
      </c>
      <c r="L31" s="75">
        <f t="shared" si="2"/>
        <v>15277830</v>
      </c>
      <c r="M31" s="39">
        <f t="shared" si="3"/>
        <v>0.13207819783716995</v>
      </c>
      <c r="N31" s="102">
        <v>18241472</v>
      </c>
      <c r="O31" s="103">
        <v>0</v>
      </c>
      <c r="P31" s="104">
        <f t="shared" si="4"/>
        <v>18241472</v>
      </c>
      <c r="Q31" s="39">
        <f t="shared" si="5"/>
        <v>0.1576991462568438</v>
      </c>
      <c r="R31" s="102">
        <v>29668795</v>
      </c>
      <c r="S31" s="104">
        <v>333257</v>
      </c>
      <c r="T31" s="104">
        <f t="shared" si="6"/>
        <v>30002052</v>
      </c>
      <c r="U31" s="39">
        <f t="shared" si="7"/>
        <v>0.2280554807352477</v>
      </c>
      <c r="V31" s="102">
        <v>25156614</v>
      </c>
      <c r="W31" s="104">
        <v>1793140</v>
      </c>
      <c r="X31" s="104">
        <f t="shared" si="8"/>
        <v>26949754</v>
      </c>
      <c r="Y31" s="39">
        <f t="shared" si="9"/>
        <v>0.20485395812815285</v>
      </c>
      <c r="Z31" s="74">
        <f t="shared" si="10"/>
        <v>88344711</v>
      </c>
      <c r="AA31" s="75">
        <f t="shared" si="11"/>
        <v>2126397</v>
      </c>
      <c r="AB31" s="75">
        <f t="shared" si="12"/>
        <v>90471108</v>
      </c>
      <c r="AC31" s="39">
        <f t="shared" si="13"/>
        <v>0.6877006955254432</v>
      </c>
      <c r="AD31" s="74">
        <v>10501858</v>
      </c>
      <c r="AE31" s="75">
        <v>0</v>
      </c>
      <c r="AF31" s="75">
        <f t="shared" si="14"/>
        <v>10501858</v>
      </c>
      <c r="AG31" s="39">
        <f t="shared" si="15"/>
        <v>0.6558023905052011</v>
      </c>
      <c r="AH31" s="39">
        <f t="shared" si="16"/>
        <v>1.566189144816089</v>
      </c>
      <c r="AI31" s="12">
        <v>118152096</v>
      </c>
      <c r="AJ31" s="12">
        <v>118152096</v>
      </c>
      <c r="AK31" s="12">
        <v>77484427</v>
      </c>
      <c r="AL31" s="12"/>
    </row>
    <row r="32" spans="1:38" s="13" customFormat="1" ht="12.75">
      <c r="A32" s="29" t="s">
        <v>97</v>
      </c>
      <c r="B32" s="57" t="s">
        <v>424</v>
      </c>
      <c r="C32" s="117" t="s">
        <v>425</v>
      </c>
      <c r="D32" s="74">
        <v>212526360</v>
      </c>
      <c r="E32" s="75">
        <v>33315200</v>
      </c>
      <c r="F32" s="76">
        <f t="shared" si="0"/>
        <v>245841560</v>
      </c>
      <c r="G32" s="74">
        <v>212526360</v>
      </c>
      <c r="H32" s="75">
        <v>33315200</v>
      </c>
      <c r="I32" s="77">
        <f t="shared" si="1"/>
        <v>245841560</v>
      </c>
      <c r="J32" s="74">
        <v>43749966</v>
      </c>
      <c r="K32" s="75">
        <v>5425544</v>
      </c>
      <c r="L32" s="75">
        <f t="shared" si="2"/>
        <v>49175510</v>
      </c>
      <c r="M32" s="39">
        <f t="shared" si="3"/>
        <v>0.20002927902019496</v>
      </c>
      <c r="N32" s="102">
        <v>40811561</v>
      </c>
      <c r="O32" s="103">
        <v>8384941</v>
      </c>
      <c r="P32" s="104">
        <f t="shared" si="4"/>
        <v>49196502</v>
      </c>
      <c r="Q32" s="39">
        <f t="shared" si="5"/>
        <v>0.20011466734916586</v>
      </c>
      <c r="R32" s="102">
        <v>41016409</v>
      </c>
      <c r="S32" s="104">
        <v>3417872</v>
      </c>
      <c r="T32" s="104">
        <f t="shared" si="6"/>
        <v>44434281</v>
      </c>
      <c r="U32" s="39">
        <f t="shared" si="7"/>
        <v>0.18074356915079778</v>
      </c>
      <c r="V32" s="102">
        <v>43958084</v>
      </c>
      <c r="W32" s="104">
        <v>5986100</v>
      </c>
      <c r="X32" s="104">
        <f t="shared" si="8"/>
        <v>49944184</v>
      </c>
      <c r="Y32" s="39">
        <f t="shared" si="9"/>
        <v>0.20315598387839712</v>
      </c>
      <c r="Z32" s="74">
        <f t="shared" si="10"/>
        <v>169536020</v>
      </c>
      <c r="AA32" s="75">
        <f t="shared" si="11"/>
        <v>23214457</v>
      </c>
      <c r="AB32" s="75">
        <f t="shared" si="12"/>
        <v>192750477</v>
      </c>
      <c r="AC32" s="39">
        <f t="shared" si="13"/>
        <v>0.7840434993985557</v>
      </c>
      <c r="AD32" s="74">
        <v>37536503</v>
      </c>
      <c r="AE32" s="75">
        <v>6311803</v>
      </c>
      <c r="AF32" s="75">
        <f t="shared" si="14"/>
        <v>43848306</v>
      </c>
      <c r="AG32" s="39">
        <f t="shared" si="15"/>
        <v>0.7901218514567526</v>
      </c>
      <c r="AH32" s="39">
        <f t="shared" si="16"/>
        <v>0.13902197270745198</v>
      </c>
      <c r="AI32" s="12">
        <v>209679151</v>
      </c>
      <c r="AJ32" s="12">
        <v>209679151</v>
      </c>
      <c r="AK32" s="12">
        <v>165672079</v>
      </c>
      <c r="AL32" s="12"/>
    </row>
    <row r="33" spans="1:38" s="13" customFormat="1" ht="12.75">
      <c r="A33" s="29" t="s">
        <v>97</v>
      </c>
      <c r="B33" s="57" t="s">
        <v>426</v>
      </c>
      <c r="C33" s="117" t="s">
        <v>427</v>
      </c>
      <c r="D33" s="74">
        <v>178933143</v>
      </c>
      <c r="E33" s="75">
        <v>28863736</v>
      </c>
      <c r="F33" s="76">
        <f t="shared" si="0"/>
        <v>207796879</v>
      </c>
      <c r="G33" s="74">
        <v>178933143</v>
      </c>
      <c r="H33" s="75">
        <v>28863736</v>
      </c>
      <c r="I33" s="77">
        <f t="shared" si="1"/>
        <v>207796879</v>
      </c>
      <c r="J33" s="74">
        <v>49125980</v>
      </c>
      <c r="K33" s="75">
        <v>0</v>
      </c>
      <c r="L33" s="75">
        <f t="shared" si="2"/>
        <v>49125980</v>
      </c>
      <c r="M33" s="39">
        <f t="shared" si="3"/>
        <v>0.2364134641309988</v>
      </c>
      <c r="N33" s="102">
        <v>40071865</v>
      </c>
      <c r="O33" s="103">
        <v>1218810</v>
      </c>
      <c r="P33" s="104">
        <f t="shared" si="4"/>
        <v>41290675</v>
      </c>
      <c r="Q33" s="39">
        <f t="shared" si="5"/>
        <v>0.19870690646898503</v>
      </c>
      <c r="R33" s="102">
        <v>42322586</v>
      </c>
      <c r="S33" s="104">
        <v>3517925</v>
      </c>
      <c r="T33" s="104">
        <f t="shared" si="6"/>
        <v>45840511</v>
      </c>
      <c r="U33" s="39">
        <f t="shared" si="7"/>
        <v>0.22060250000193699</v>
      </c>
      <c r="V33" s="102">
        <v>46682299</v>
      </c>
      <c r="W33" s="104">
        <v>49914</v>
      </c>
      <c r="X33" s="104">
        <f t="shared" si="8"/>
        <v>46732213</v>
      </c>
      <c r="Y33" s="39">
        <f t="shared" si="9"/>
        <v>0.2248937194095201</v>
      </c>
      <c r="Z33" s="74">
        <f t="shared" si="10"/>
        <v>178202730</v>
      </c>
      <c r="AA33" s="75">
        <f t="shared" si="11"/>
        <v>4786649</v>
      </c>
      <c r="AB33" s="75">
        <f t="shared" si="12"/>
        <v>182989379</v>
      </c>
      <c r="AC33" s="39">
        <f t="shared" si="13"/>
        <v>0.8806165900114409</v>
      </c>
      <c r="AD33" s="74">
        <v>45815900</v>
      </c>
      <c r="AE33" s="75">
        <v>5301438</v>
      </c>
      <c r="AF33" s="75">
        <f t="shared" si="14"/>
        <v>51117338</v>
      </c>
      <c r="AG33" s="39">
        <f t="shared" si="15"/>
        <v>1.848644520598038</v>
      </c>
      <c r="AH33" s="39">
        <f t="shared" si="16"/>
        <v>-0.08578547263161473</v>
      </c>
      <c r="AI33" s="12">
        <v>95713000</v>
      </c>
      <c r="AJ33" s="12">
        <v>95713000</v>
      </c>
      <c r="AK33" s="12">
        <v>176939313</v>
      </c>
      <c r="AL33" s="12"/>
    </row>
    <row r="34" spans="1:38" s="13" customFormat="1" ht="12.75">
      <c r="A34" s="29" t="s">
        <v>97</v>
      </c>
      <c r="B34" s="57" t="s">
        <v>428</v>
      </c>
      <c r="C34" s="117" t="s">
        <v>429</v>
      </c>
      <c r="D34" s="74">
        <v>545928258</v>
      </c>
      <c r="E34" s="75">
        <v>203996240</v>
      </c>
      <c r="F34" s="76">
        <f t="shared" si="0"/>
        <v>749924498</v>
      </c>
      <c r="G34" s="74">
        <v>545928258</v>
      </c>
      <c r="H34" s="75">
        <v>203996240</v>
      </c>
      <c r="I34" s="77">
        <f t="shared" si="1"/>
        <v>749924498</v>
      </c>
      <c r="J34" s="74">
        <v>86874238</v>
      </c>
      <c r="K34" s="75">
        <v>18732812</v>
      </c>
      <c r="L34" s="75">
        <f t="shared" si="2"/>
        <v>105607050</v>
      </c>
      <c r="M34" s="39">
        <f t="shared" si="3"/>
        <v>0.1408235766155755</v>
      </c>
      <c r="N34" s="102">
        <v>111457082</v>
      </c>
      <c r="O34" s="103">
        <v>41831883</v>
      </c>
      <c r="P34" s="104">
        <f t="shared" si="4"/>
        <v>153288965</v>
      </c>
      <c r="Q34" s="39">
        <f t="shared" si="5"/>
        <v>0.2044058640687319</v>
      </c>
      <c r="R34" s="102">
        <v>92933885</v>
      </c>
      <c r="S34" s="104">
        <v>35083730</v>
      </c>
      <c r="T34" s="104">
        <f t="shared" si="6"/>
        <v>128017615</v>
      </c>
      <c r="U34" s="39">
        <f t="shared" si="7"/>
        <v>0.17070733832727786</v>
      </c>
      <c r="V34" s="102">
        <v>125310529</v>
      </c>
      <c r="W34" s="104">
        <v>26450160</v>
      </c>
      <c r="X34" s="104">
        <f t="shared" si="8"/>
        <v>151760689</v>
      </c>
      <c r="Y34" s="39">
        <f t="shared" si="9"/>
        <v>0.20236795758071102</v>
      </c>
      <c r="Z34" s="74">
        <f t="shared" si="10"/>
        <v>416575734</v>
      </c>
      <c r="AA34" s="75">
        <f t="shared" si="11"/>
        <v>122098585</v>
      </c>
      <c r="AB34" s="75">
        <f t="shared" si="12"/>
        <v>538674319</v>
      </c>
      <c r="AC34" s="39">
        <f t="shared" si="13"/>
        <v>0.7183047365922962</v>
      </c>
      <c r="AD34" s="74">
        <v>96437536</v>
      </c>
      <c r="AE34" s="75">
        <v>51437717</v>
      </c>
      <c r="AF34" s="75">
        <f t="shared" si="14"/>
        <v>147875253</v>
      </c>
      <c r="AG34" s="39">
        <f t="shared" si="15"/>
        <v>0.8230633453574446</v>
      </c>
      <c r="AH34" s="39">
        <f t="shared" si="16"/>
        <v>0.026275092831117508</v>
      </c>
      <c r="AI34" s="12">
        <v>656451012</v>
      </c>
      <c r="AJ34" s="12">
        <v>656451012</v>
      </c>
      <c r="AK34" s="12">
        <v>540300766</v>
      </c>
      <c r="AL34" s="12"/>
    </row>
    <row r="35" spans="1:38" s="13" customFormat="1" ht="12.75">
      <c r="A35" s="29" t="s">
        <v>116</v>
      </c>
      <c r="B35" s="57" t="s">
        <v>430</v>
      </c>
      <c r="C35" s="117" t="s">
        <v>431</v>
      </c>
      <c r="D35" s="74">
        <v>113209002</v>
      </c>
      <c r="E35" s="75">
        <v>18603000</v>
      </c>
      <c r="F35" s="76">
        <f t="shared" si="0"/>
        <v>131812002</v>
      </c>
      <c r="G35" s="74">
        <v>130010084</v>
      </c>
      <c r="H35" s="75">
        <v>24778045</v>
      </c>
      <c r="I35" s="77">
        <f t="shared" si="1"/>
        <v>154788129</v>
      </c>
      <c r="J35" s="74">
        <v>23763213</v>
      </c>
      <c r="K35" s="75">
        <v>1062140</v>
      </c>
      <c r="L35" s="75">
        <f t="shared" si="2"/>
        <v>24825353</v>
      </c>
      <c r="M35" s="39">
        <f t="shared" si="3"/>
        <v>0.18833909373442337</v>
      </c>
      <c r="N35" s="102">
        <v>27661198</v>
      </c>
      <c r="O35" s="103">
        <v>3754074</v>
      </c>
      <c r="P35" s="104">
        <f t="shared" si="4"/>
        <v>31415272</v>
      </c>
      <c r="Q35" s="39">
        <f t="shared" si="5"/>
        <v>0.2383339265266603</v>
      </c>
      <c r="R35" s="102">
        <v>25403097</v>
      </c>
      <c r="S35" s="104">
        <v>3604252</v>
      </c>
      <c r="T35" s="104">
        <f t="shared" si="6"/>
        <v>29007349</v>
      </c>
      <c r="U35" s="39">
        <f t="shared" si="7"/>
        <v>0.18740034644388007</v>
      </c>
      <c r="V35" s="102">
        <v>26598295</v>
      </c>
      <c r="W35" s="104">
        <v>9777595</v>
      </c>
      <c r="X35" s="104">
        <f t="shared" si="8"/>
        <v>36375890</v>
      </c>
      <c r="Y35" s="39">
        <f t="shared" si="9"/>
        <v>0.2350043910667077</v>
      </c>
      <c r="Z35" s="74">
        <f t="shared" si="10"/>
        <v>103425803</v>
      </c>
      <c r="AA35" s="75">
        <f t="shared" si="11"/>
        <v>18198061</v>
      </c>
      <c r="AB35" s="75">
        <f t="shared" si="12"/>
        <v>121623864</v>
      </c>
      <c r="AC35" s="39">
        <f t="shared" si="13"/>
        <v>0.7857441315800129</v>
      </c>
      <c r="AD35" s="74">
        <v>29083050</v>
      </c>
      <c r="AE35" s="75">
        <v>2831515</v>
      </c>
      <c r="AF35" s="75">
        <f t="shared" si="14"/>
        <v>31914565</v>
      </c>
      <c r="AG35" s="39">
        <f t="shared" si="15"/>
        <v>0.7316590055630763</v>
      </c>
      <c r="AH35" s="39">
        <f t="shared" si="16"/>
        <v>0.13978962270048179</v>
      </c>
      <c r="AI35" s="12">
        <v>128087943</v>
      </c>
      <c r="AJ35" s="12">
        <v>128087943</v>
      </c>
      <c r="AK35" s="12">
        <v>93716697</v>
      </c>
      <c r="AL35" s="12"/>
    </row>
    <row r="36" spans="1:38" s="53" customFormat="1" ht="12.75">
      <c r="A36" s="58"/>
      <c r="B36" s="59" t="s">
        <v>432</v>
      </c>
      <c r="C36" s="121"/>
      <c r="D36" s="78">
        <f>SUM(D29:D35)</f>
        <v>1573533343</v>
      </c>
      <c r="E36" s="79">
        <f>SUM(E29:E35)</f>
        <v>357579228</v>
      </c>
      <c r="F36" s="87">
        <f t="shared" si="0"/>
        <v>1931112571</v>
      </c>
      <c r="G36" s="78">
        <f>SUM(G29:G35)</f>
        <v>1603376949</v>
      </c>
      <c r="H36" s="79">
        <f>SUM(H29:H35)</f>
        <v>366595073</v>
      </c>
      <c r="I36" s="80">
        <f t="shared" si="1"/>
        <v>1969972022</v>
      </c>
      <c r="J36" s="78">
        <f>SUM(J29:J35)</f>
        <v>308610053</v>
      </c>
      <c r="K36" s="79">
        <f>SUM(K29:K35)</f>
        <v>44382611</v>
      </c>
      <c r="L36" s="79">
        <f t="shared" si="2"/>
        <v>352992664</v>
      </c>
      <c r="M36" s="43">
        <f t="shared" si="3"/>
        <v>0.18279238056909733</v>
      </c>
      <c r="N36" s="108">
        <f>SUM(N29:N35)</f>
        <v>325446210</v>
      </c>
      <c r="O36" s="109">
        <f>SUM(O29:O35)</f>
        <v>84396197</v>
      </c>
      <c r="P36" s="110">
        <f t="shared" si="4"/>
        <v>409842407</v>
      </c>
      <c r="Q36" s="43">
        <f t="shared" si="5"/>
        <v>0.21223123558652449</v>
      </c>
      <c r="R36" s="108">
        <f>SUM(R29:R35)</f>
        <v>311516315</v>
      </c>
      <c r="S36" s="110">
        <f>SUM(S29:S35)</f>
        <v>55799241</v>
      </c>
      <c r="T36" s="110">
        <f t="shared" si="6"/>
        <v>367315556</v>
      </c>
      <c r="U36" s="43">
        <f t="shared" si="7"/>
        <v>0.18645724502578748</v>
      </c>
      <c r="V36" s="108">
        <f>SUM(V29:V35)</f>
        <v>318408878</v>
      </c>
      <c r="W36" s="110">
        <f>SUM(W29:W35)</f>
        <v>54966817</v>
      </c>
      <c r="X36" s="110">
        <f t="shared" si="8"/>
        <v>373375695</v>
      </c>
      <c r="Y36" s="43">
        <f t="shared" si="9"/>
        <v>0.1895335014052296</v>
      </c>
      <c r="Z36" s="78">
        <f t="shared" si="10"/>
        <v>1263981456</v>
      </c>
      <c r="AA36" s="79">
        <f t="shared" si="11"/>
        <v>239544866</v>
      </c>
      <c r="AB36" s="79">
        <f t="shared" si="12"/>
        <v>1503526322</v>
      </c>
      <c r="AC36" s="43">
        <f t="shared" si="13"/>
        <v>0.7632221702689745</v>
      </c>
      <c r="AD36" s="78">
        <f>SUM(AD29:AD35)</f>
        <v>307081525</v>
      </c>
      <c r="AE36" s="79">
        <f>SUM(AE29:AE35)</f>
        <v>105651928</v>
      </c>
      <c r="AF36" s="79">
        <f t="shared" si="14"/>
        <v>412733453</v>
      </c>
      <c r="AG36" s="43">
        <f t="shared" si="15"/>
        <v>0.818064727501293</v>
      </c>
      <c r="AH36" s="43">
        <f t="shared" si="16"/>
        <v>-0.09535877868373321</v>
      </c>
      <c r="AI36" s="60">
        <f>SUM(AI29:AI35)</f>
        <v>1885961756</v>
      </c>
      <c r="AJ36" s="60">
        <f>SUM(AJ29:AJ35)</f>
        <v>1885961756</v>
      </c>
      <c r="AK36" s="60">
        <f>SUM(AK29:AK35)</f>
        <v>1542838790</v>
      </c>
      <c r="AL36" s="60"/>
    </row>
    <row r="37" spans="1:38" s="13" customFormat="1" ht="12.75">
      <c r="A37" s="29" t="s">
        <v>97</v>
      </c>
      <c r="B37" s="57" t="s">
        <v>433</v>
      </c>
      <c r="C37" s="117" t="s">
        <v>434</v>
      </c>
      <c r="D37" s="74">
        <v>106748274</v>
      </c>
      <c r="E37" s="75">
        <v>28209666</v>
      </c>
      <c r="F37" s="76">
        <f t="shared" si="0"/>
        <v>134957940</v>
      </c>
      <c r="G37" s="74">
        <v>106748274</v>
      </c>
      <c r="H37" s="75">
        <v>28209666</v>
      </c>
      <c r="I37" s="77">
        <f t="shared" si="1"/>
        <v>134957940</v>
      </c>
      <c r="J37" s="74">
        <v>22912362</v>
      </c>
      <c r="K37" s="75">
        <v>3856769</v>
      </c>
      <c r="L37" s="75">
        <f t="shared" si="2"/>
        <v>26769131</v>
      </c>
      <c r="M37" s="39">
        <f t="shared" si="3"/>
        <v>0.19835165681989514</v>
      </c>
      <c r="N37" s="102">
        <v>26877174</v>
      </c>
      <c r="O37" s="103">
        <v>1670344</v>
      </c>
      <c r="P37" s="104">
        <f t="shared" si="4"/>
        <v>28547518</v>
      </c>
      <c r="Q37" s="39">
        <f t="shared" si="5"/>
        <v>0.21152899933119904</v>
      </c>
      <c r="R37" s="102">
        <v>18234028</v>
      </c>
      <c r="S37" s="104">
        <v>1364181</v>
      </c>
      <c r="T37" s="104">
        <f t="shared" si="6"/>
        <v>19598209</v>
      </c>
      <c r="U37" s="39">
        <f t="shared" si="7"/>
        <v>0.14521716173201815</v>
      </c>
      <c r="V37" s="102">
        <v>33506767</v>
      </c>
      <c r="W37" s="104">
        <v>10372537</v>
      </c>
      <c r="X37" s="104">
        <f t="shared" si="8"/>
        <v>43879304</v>
      </c>
      <c r="Y37" s="39">
        <f t="shared" si="9"/>
        <v>0.3251331785295478</v>
      </c>
      <c r="Z37" s="74">
        <f t="shared" si="10"/>
        <v>101530331</v>
      </c>
      <c r="AA37" s="75">
        <f t="shared" si="11"/>
        <v>17263831</v>
      </c>
      <c r="AB37" s="75">
        <f t="shared" si="12"/>
        <v>118794162</v>
      </c>
      <c r="AC37" s="39">
        <f t="shared" si="13"/>
        <v>0.8802309964126601</v>
      </c>
      <c r="AD37" s="74">
        <v>14815998</v>
      </c>
      <c r="AE37" s="75">
        <v>1597992</v>
      </c>
      <c r="AF37" s="75">
        <f t="shared" si="14"/>
        <v>16413990</v>
      </c>
      <c r="AG37" s="39">
        <f t="shared" si="15"/>
        <v>0.6723311585197201</v>
      </c>
      <c r="AH37" s="39">
        <f t="shared" si="16"/>
        <v>1.6732868729662926</v>
      </c>
      <c r="AI37" s="12">
        <v>147112990</v>
      </c>
      <c r="AJ37" s="12">
        <v>147112990</v>
      </c>
      <c r="AK37" s="12">
        <v>98908647</v>
      </c>
      <c r="AL37" s="12"/>
    </row>
    <row r="38" spans="1:38" s="13" customFormat="1" ht="12.75">
      <c r="A38" s="29" t="s">
        <v>97</v>
      </c>
      <c r="B38" s="57" t="s">
        <v>435</v>
      </c>
      <c r="C38" s="117" t="s">
        <v>436</v>
      </c>
      <c r="D38" s="74">
        <v>159220061</v>
      </c>
      <c r="E38" s="75">
        <v>109136000</v>
      </c>
      <c r="F38" s="76">
        <f t="shared" si="0"/>
        <v>268356061</v>
      </c>
      <c r="G38" s="74">
        <v>159220061</v>
      </c>
      <c r="H38" s="75">
        <v>109136000</v>
      </c>
      <c r="I38" s="77">
        <f t="shared" si="1"/>
        <v>268356061</v>
      </c>
      <c r="J38" s="74">
        <v>44579470</v>
      </c>
      <c r="K38" s="75">
        <v>11473290</v>
      </c>
      <c r="L38" s="75">
        <f t="shared" si="2"/>
        <v>56052760</v>
      </c>
      <c r="M38" s="39">
        <f t="shared" si="3"/>
        <v>0.20887458174458745</v>
      </c>
      <c r="N38" s="102">
        <v>44706192</v>
      </c>
      <c r="O38" s="103">
        <v>26029333</v>
      </c>
      <c r="P38" s="104">
        <f t="shared" si="4"/>
        <v>70735525</v>
      </c>
      <c r="Q38" s="39">
        <f t="shared" si="5"/>
        <v>0.26358832640638585</v>
      </c>
      <c r="R38" s="102">
        <v>40683621</v>
      </c>
      <c r="S38" s="104">
        <v>24464076</v>
      </c>
      <c r="T38" s="104">
        <f t="shared" si="6"/>
        <v>65147697</v>
      </c>
      <c r="U38" s="39">
        <f t="shared" si="7"/>
        <v>0.2427658863274193</v>
      </c>
      <c r="V38" s="102">
        <v>39023722</v>
      </c>
      <c r="W38" s="104">
        <v>25111744</v>
      </c>
      <c r="X38" s="104">
        <f t="shared" si="8"/>
        <v>64135466</v>
      </c>
      <c r="Y38" s="39">
        <f t="shared" si="9"/>
        <v>0.23899391636993808</v>
      </c>
      <c r="Z38" s="74">
        <f t="shared" si="10"/>
        <v>168993005</v>
      </c>
      <c r="AA38" s="75">
        <f t="shared" si="11"/>
        <v>87078443</v>
      </c>
      <c r="AB38" s="75">
        <f t="shared" si="12"/>
        <v>256071448</v>
      </c>
      <c r="AC38" s="39">
        <f t="shared" si="13"/>
        <v>0.9542227108483308</v>
      </c>
      <c r="AD38" s="74">
        <v>28166807</v>
      </c>
      <c r="AE38" s="75">
        <v>25296280</v>
      </c>
      <c r="AF38" s="75">
        <f t="shared" si="14"/>
        <v>53463087</v>
      </c>
      <c r="AG38" s="39">
        <f t="shared" si="15"/>
        <v>0.6798093333628017</v>
      </c>
      <c r="AH38" s="39">
        <f t="shared" si="16"/>
        <v>0.19962145096484973</v>
      </c>
      <c r="AI38" s="12">
        <v>314597671</v>
      </c>
      <c r="AJ38" s="12">
        <v>314597671</v>
      </c>
      <c r="AK38" s="12">
        <v>213866433</v>
      </c>
      <c r="AL38" s="12"/>
    </row>
    <row r="39" spans="1:38" s="13" customFormat="1" ht="12.75">
      <c r="A39" s="29" t="s">
        <v>97</v>
      </c>
      <c r="B39" s="57" t="s">
        <v>437</v>
      </c>
      <c r="C39" s="117" t="s">
        <v>438</v>
      </c>
      <c r="D39" s="74">
        <v>117859522</v>
      </c>
      <c r="E39" s="75">
        <v>100582200</v>
      </c>
      <c r="F39" s="76">
        <f t="shared" si="0"/>
        <v>218441722</v>
      </c>
      <c r="G39" s="74">
        <v>117859522</v>
      </c>
      <c r="H39" s="75">
        <v>100582200</v>
      </c>
      <c r="I39" s="77">
        <f t="shared" si="1"/>
        <v>218441722</v>
      </c>
      <c r="J39" s="74">
        <v>19791576</v>
      </c>
      <c r="K39" s="75">
        <v>15747051</v>
      </c>
      <c r="L39" s="75">
        <f t="shared" si="2"/>
        <v>35538627</v>
      </c>
      <c r="M39" s="39">
        <f t="shared" si="3"/>
        <v>0.16269157134734544</v>
      </c>
      <c r="N39" s="102">
        <v>22217885</v>
      </c>
      <c r="O39" s="103">
        <v>7654902</v>
      </c>
      <c r="P39" s="104">
        <f t="shared" si="4"/>
        <v>29872787</v>
      </c>
      <c r="Q39" s="39">
        <f t="shared" si="5"/>
        <v>0.13675403547679413</v>
      </c>
      <c r="R39" s="102">
        <v>26130008</v>
      </c>
      <c r="S39" s="104">
        <v>14269255</v>
      </c>
      <c r="T39" s="104">
        <f t="shared" si="6"/>
        <v>40399263</v>
      </c>
      <c r="U39" s="39">
        <f t="shared" si="7"/>
        <v>0.18494297989465583</v>
      </c>
      <c r="V39" s="102">
        <v>7081190</v>
      </c>
      <c r="W39" s="104">
        <v>5300884</v>
      </c>
      <c r="X39" s="104">
        <f t="shared" si="8"/>
        <v>12382074</v>
      </c>
      <c r="Y39" s="39">
        <f t="shared" si="9"/>
        <v>0.05668364947242084</v>
      </c>
      <c r="Z39" s="74">
        <f t="shared" si="10"/>
        <v>75220659</v>
      </c>
      <c r="AA39" s="75">
        <f t="shared" si="11"/>
        <v>42972092</v>
      </c>
      <c r="AB39" s="75">
        <f t="shared" si="12"/>
        <v>118192751</v>
      </c>
      <c r="AC39" s="39">
        <f t="shared" si="13"/>
        <v>0.5410722361912162</v>
      </c>
      <c r="AD39" s="74">
        <v>30442317</v>
      </c>
      <c r="AE39" s="75">
        <v>21835808</v>
      </c>
      <c r="AF39" s="75">
        <f t="shared" si="14"/>
        <v>52278125</v>
      </c>
      <c r="AG39" s="39">
        <f t="shared" si="15"/>
        <v>0.7920668084501589</v>
      </c>
      <c r="AH39" s="39">
        <f t="shared" si="16"/>
        <v>-0.7631499982067069</v>
      </c>
      <c r="AI39" s="12">
        <v>173289097</v>
      </c>
      <c r="AJ39" s="12">
        <v>173289097</v>
      </c>
      <c r="AK39" s="12">
        <v>137256542</v>
      </c>
      <c r="AL39" s="12"/>
    </row>
    <row r="40" spans="1:38" s="13" customFormat="1" ht="12.75">
      <c r="A40" s="29" t="s">
        <v>97</v>
      </c>
      <c r="B40" s="57" t="s">
        <v>439</v>
      </c>
      <c r="C40" s="117" t="s">
        <v>440</v>
      </c>
      <c r="D40" s="74">
        <v>51167749</v>
      </c>
      <c r="E40" s="75">
        <v>17199989</v>
      </c>
      <c r="F40" s="76">
        <f t="shared" si="0"/>
        <v>68367738</v>
      </c>
      <c r="G40" s="74">
        <v>52313910</v>
      </c>
      <c r="H40" s="75">
        <v>17230639</v>
      </c>
      <c r="I40" s="77">
        <f t="shared" si="1"/>
        <v>69544549</v>
      </c>
      <c r="J40" s="74">
        <v>9923137</v>
      </c>
      <c r="K40" s="75">
        <v>1401293</v>
      </c>
      <c r="L40" s="75">
        <f t="shared" si="2"/>
        <v>11324430</v>
      </c>
      <c r="M40" s="39">
        <f t="shared" si="3"/>
        <v>0.16563996895728803</v>
      </c>
      <c r="N40" s="102">
        <v>12319422</v>
      </c>
      <c r="O40" s="103">
        <v>628223</v>
      </c>
      <c r="P40" s="104">
        <f t="shared" si="4"/>
        <v>12947645</v>
      </c>
      <c r="Q40" s="39">
        <f t="shared" si="5"/>
        <v>0.18938238091188567</v>
      </c>
      <c r="R40" s="102">
        <v>14490343</v>
      </c>
      <c r="S40" s="104">
        <v>1257059</v>
      </c>
      <c r="T40" s="104">
        <f t="shared" si="6"/>
        <v>15747402</v>
      </c>
      <c r="U40" s="39">
        <f t="shared" si="7"/>
        <v>0.22643617977880626</v>
      </c>
      <c r="V40" s="102">
        <v>12357201</v>
      </c>
      <c r="W40" s="104">
        <v>7233131</v>
      </c>
      <c r="X40" s="104">
        <f t="shared" si="8"/>
        <v>19590332</v>
      </c>
      <c r="Y40" s="39">
        <f t="shared" si="9"/>
        <v>0.281694716288979</v>
      </c>
      <c r="Z40" s="74">
        <f t="shared" si="10"/>
        <v>49090103</v>
      </c>
      <c r="AA40" s="75">
        <f t="shared" si="11"/>
        <v>10519706</v>
      </c>
      <c r="AB40" s="75">
        <f t="shared" si="12"/>
        <v>59609809</v>
      </c>
      <c r="AC40" s="39">
        <f t="shared" si="13"/>
        <v>0.8571456693176629</v>
      </c>
      <c r="AD40" s="74">
        <v>11425572</v>
      </c>
      <c r="AE40" s="75">
        <v>3235545</v>
      </c>
      <c r="AF40" s="75">
        <f t="shared" si="14"/>
        <v>14661117</v>
      </c>
      <c r="AG40" s="39">
        <f t="shared" si="15"/>
        <v>0.8617724025402895</v>
      </c>
      <c r="AH40" s="39">
        <f t="shared" si="16"/>
        <v>0.33621005821043504</v>
      </c>
      <c r="AI40" s="12">
        <v>56350264</v>
      </c>
      <c r="AJ40" s="12">
        <v>60474682</v>
      </c>
      <c r="AK40" s="12">
        <v>52115412</v>
      </c>
      <c r="AL40" s="12"/>
    </row>
    <row r="41" spans="1:38" s="13" customFormat="1" ht="12.75">
      <c r="A41" s="29" t="s">
        <v>97</v>
      </c>
      <c r="B41" s="57" t="s">
        <v>441</v>
      </c>
      <c r="C41" s="117" t="s">
        <v>442</v>
      </c>
      <c r="D41" s="74">
        <v>112735404</v>
      </c>
      <c r="E41" s="75">
        <v>66070800</v>
      </c>
      <c r="F41" s="76">
        <f t="shared" si="0"/>
        <v>178806204</v>
      </c>
      <c r="G41" s="74">
        <v>112735404</v>
      </c>
      <c r="H41" s="75">
        <v>66070800</v>
      </c>
      <c r="I41" s="77">
        <f t="shared" si="1"/>
        <v>178806204</v>
      </c>
      <c r="J41" s="74">
        <v>42562936</v>
      </c>
      <c r="K41" s="75">
        <v>4006150</v>
      </c>
      <c r="L41" s="75">
        <f t="shared" si="2"/>
        <v>46569086</v>
      </c>
      <c r="M41" s="39">
        <f t="shared" si="3"/>
        <v>0.26044446422004464</v>
      </c>
      <c r="N41" s="102">
        <v>42395818</v>
      </c>
      <c r="O41" s="103">
        <v>8035107</v>
      </c>
      <c r="P41" s="104">
        <f t="shared" si="4"/>
        <v>50430925</v>
      </c>
      <c r="Q41" s="39">
        <f t="shared" si="5"/>
        <v>0.2820423669415855</v>
      </c>
      <c r="R41" s="102">
        <v>12967656</v>
      </c>
      <c r="S41" s="104">
        <v>1955510</v>
      </c>
      <c r="T41" s="104">
        <f t="shared" si="6"/>
        <v>14923166</v>
      </c>
      <c r="U41" s="39">
        <f t="shared" si="7"/>
        <v>0.0834600011977213</v>
      </c>
      <c r="V41" s="102">
        <v>0</v>
      </c>
      <c r="W41" s="104">
        <v>6945935</v>
      </c>
      <c r="X41" s="104">
        <f t="shared" si="8"/>
        <v>6945935</v>
      </c>
      <c r="Y41" s="39">
        <f t="shared" si="9"/>
        <v>0.038846163302029495</v>
      </c>
      <c r="Z41" s="74">
        <f t="shared" si="10"/>
        <v>97926410</v>
      </c>
      <c r="AA41" s="75">
        <f t="shared" si="11"/>
        <v>20942702</v>
      </c>
      <c r="AB41" s="75">
        <f t="shared" si="12"/>
        <v>118869112</v>
      </c>
      <c r="AC41" s="39">
        <f t="shared" si="13"/>
        <v>0.664792995661381</v>
      </c>
      <c r="AD41" s="74">
        <v>34879980</v>
      </c>
      <c r="AE41" s="75">
        <v>6587501</v>
      </c>
      <c r="AF41" s="75">
        <f t="shared" si="14"/>
        <v>41467481</v>
      </c>
      <c r="AG41" s="39">
        <f t="shared" si="15"/>
        <v>0.880528943355603</v>
      </c>
      <c r="AH41" s="39">
        <f t="shared" si="16"/>
        <v>-0.8324968184105517</v>
      </c>
      <c r="AI41" s="12">
        <v>112735404</v>
      </c>
      <c r="AJ41" s="12">
        <v>207926461</v>
      </c>
      <c r="AK41" s="12">
        <v>183085267</v>
      </c>
      <c r="AL41" s="12"/>
    </row>
    <row r="42" spans="1:38" s="13" customFormat="1" ht="12.75">
      <c r="A42" s="29" t="s">
        <v>116</v>
      </c>
      <c r="B42" s="57" t="s">
        <v>443</v>
      </c>
      <c r="C42" s="117" t="s">
        <v>444</v>
      </c>
      <c r="D42" s="74">
        <v>401986641</v>
      </c>
      <c r="E42" s="75">
        <v>490529000</v>
      </c>
      <c r="F42" s="76">
        <f t="shared" si="0"/>
        <v>892515641</v>
      </c>
      <c r="G42" s="74">
        <v>417853789</v>
      </c>
      <c r="H42" s="75">
        <v>490529000</v>
      </c>
      <c r="I42" s="77">
        <f t="shared" si="1"/>
        <v>908382789</v>
      </c>
      <c r="J42" s="74">
        <v>84896040</v>
      </c>
      <c r="K42" s="75">
        <v>34159572</v>
      </c>
      <c r="L42" s="75">
        <f t="shared" si="2"/>
        <v>119055612</v>
      </c>
      <c r="M42" s="39">
        <f t="shared" si="3"/>
        <v>0.1333933059891328</v>
      </c>
      <c r="N42" s="102">
        <v>105929582</v>
      </c>
      <c r="O42" s="103">
        <v>55016153</v>
      </c>
      <c r="P42" s="104">
        <f t="shared" si="4"/>
        <v>160945735</v>
      </c>
      <c r="Q42" s="39">
        <f t="shared" si="5"/>
        <v>0.18032819550329876</v>
      </c>
      <c r="R42" s="102">
        <v>104813662</v>
      </c>
      <c r="S42" s="104">
        <v>38344103</v>
      </c>
      <c r="T42" s="104">
        <f t="shared" si="6"/>
        <v>143157765</v>
      </c>
      <c r="U42" s="39">
        <f t="shared" si="7"/>
        <v>0.1575962983155992</v>
      </c>
      <c r="V42" s="102">
        <v>102994793</v>
      </c>
      <c r="W42" s="104">
        <v>61735957</v>
      </c>
      <c r="X42" s="104">
        <f t="shared" si="8"/>
        <v>164730750</v>
      </c>
      <c r="Y42" s="39">
        <f t="shared" si="9"/>
        <v>0.18134508050438194</v>
      </c>
      <c r="Z42" s="74">
        <f t="shared" si="10"/>
        <v>398634077</v>
      </c>
      <c r="AA42" s="75">
        <f t="shared" si="11"/>
        <v>189255785</v>
      </c>
      <c r="AB42" s="75">
        <f t="shared" si="12"/>
        <v>587889862</v>
      </c>
      <c r="AC42" s="39">
        <f t="shared" si="13"/>
        <v>0.6471829597819472</v>
      </c>
      <c r="AD42" s="74">
        <v>110084455</v>
      </c>
      <c r="AE42" s="75">
        <v>-113764931</v>
      </c>
      <c r="AF42" s="75">
        <f t="shared" si="14"/>
        <v>-3680476</v>
      </c>
      <c r="AG42" s="39">
        <f t="shared" si="15"/>
        <v>0.5463327219276345</v>
      </c>
      <c r="AH42" s="39">
        <f t="shared" si="16"/>
        <v>-45.75800141068709</v>
      </c>
      <c r="AI42" s="12">
        <v>771051000</v>
      </c>
      <c r="AJ42" s="12">
        <v>774443223</v>
      </c>
      <c r="AK42" s="12">
        <v>423103674</v>
      </c>
      <c r="AL42" s="12"/>
    </row>
    <row r="43" spans="1:38" s="53" customFormat="1" ht="12.75">
      <c r="A43" s="58"/>
      <c r="B43" s="59" t="s">
        <v>445</v>
      </c>
      <c r="C43" s="121"/>
      <c r="D43" s="78">
        <f>SUM(D37:D42)</f>
        <v>949717651</v>
      </c>
      <c r="E43" s="79">
        <f>SUM(E37:E42)</f>
        <v>811727655</v>
      </c>
      <c r="F43" s="80">
        <f t="shared" si="0"/>
        <v>1761445306</v>
      </c>
      <c r="G43" s="78">
        <f>SUM(G37:G42)</f>
        <v>966730960</v>
      </c>
      <c r="H43" s="79">
        <f>SUM(H37:H42)</f>
        <v>811758305</v>
      </c>
      <c r="I43" s="87">
        <f t="shared" si="1"/>
        <v>1778489265</v>
      </c>
      <c r="J43" s="78">
        <f>SUM(J37:J42)</f>
        <v>224665521</v>
      </c>
      <c r="K43" s="89">
        <f>SUM(K37:K42)</f>
        <v>70644125</v>
      </c>
      <c r="L43" s="79">
        <f t="shared" si="2"/>
        <v>295309646</v>
      </c>
      <c r="M43" s="43">
        <f t="shared" si="3"/>
        <v>0.16765189642510536</v>
      </c>
      <c r="N43" s="108">
        <f>SUM(N37:N42)</f>
        <v>254446073</v>
      </c>
      <c r="O43" s="109">
        <f>SUM(O37:O42)</f>
        <v>99034062</v>
      </c>
      <c r="P43" s="110">
        <f t="shared" si="4"/>
        <v>353480135</v>
      </c>
      <c r="Q43" s="43">
        <f t="shared" si="5"/>
        <v>0.20067619119137156</v>
      </c>
      <c r="R43" s="108">
        <f>SUM(R37:R42)</f>
        <v>217319318</v>
      </c>
      <c r="S43" s="110">
        <f>SUM(S37:S42)</f>
        <v>81654184</v>
      </c>
      <c r="T43" s="110">
        <f t="shared" si="6"/>
        <v>298973502</v>
      </c>
      <c r="U43" s="43">
        <f t="shared" si="7"/>
        <v>0.16810531718334548</v>
      </c>
      <c r="V43" s="108">
        <f>SUM(V37:V42)</f>
        <v>194963673</v>
      </c>
      <c r="W43" s="110">
        <f>SUM(W37:W42)</f>
        <v>116700188</v>
      </c>
      <c r="X43" s="110">
        <f t="shared" si="8"/>
        <v>311663861</v>
      </c>
      <c r="Y43" s="43">
        <f t="shared" si="9"/>
        <v>0.1752407884227516</v>
      </c>
      <c r="Z43" s="78">
        <f t="shared" si="10"/>
        <v>891394585</v>
      </c>
      <c r="AA43" s="79">
        <f t="shared" si="11"/>
        <v>368032559</v>
      </c>
      <c r="AB43" s="79">
        <f t="shared" si="12"/>
        <v>1259427144</v>
      </c>
      <c r="AC43" s="43">
        <f t="shared" si="13"/>
        <v>0.7081443609388332</v>
      </c>
      <c r="AD43" s="78">
        <f>SUM(AD37:AD42)</f>
        <v>229815129</v>
      </c>
      <c r="AE43" s="79">
        <f>SUM(AE37:AE42)</f>
        <v>-55211805</v>
      </c>
      <c r="AF43" s="79">
        <f t="shared" si="14"/>
        <v>174603324</v>
      </c>
      <c r="AG43" s="43">
        <f t="shared" si="15"/>
        <v>0.6605714792848063</v>
      </c>
      <c r="AH43" s="43">
        <f t="shared" si="16"/>
        <v>0.784982403885965</v>
      </c>
      <c r="AI43" s="60">
        <f>SUM(AI37:AI42)</f>
        <v>1575136426</v>
      </c>
      <c r="AJ43" s="60">
        <f>SUM(AJ37:AJ42)</f>
        <v>1677844124</v>
      </c>
      <c r="AK43" s="60">
        <f>SUM(AK37:AK42)</f>
        <v>1108335975</v>
      </c>
      <c r="AL43" s="60"/>
    </row>
    <row r="44" spans="1:38" s="53" customFormat="1" ht="12.75">
      <c r="A44" s="58"/>
      <c r="B44" s="59" t="s">
        <v>446</v>
      </c>
      <c r="C44" s="121"/>
      <c r="D44" s="78">
        <f>SUM(D9:D14,D16:D20,D22:D27,D29:D35,D37:D42)</f>
        <v>8684086209</v>
      </c>
      <c r="E44" s="79">
        <f>SUM(E9:E14,E16:E20,E22:E27,E29:E35,E37:E42)</f>
        <v>4489023369</v>
      </c>
      <c r="F44" s="80">
        <f t="shared" si="0"/>
        <v>13173109578</v>
      </c>
      <c r="G44" s="78">
        <f>SUM(G9:G14,G16:G20,G22:G27,G29:G35,G37:G42)</f>
        <v>8822966340</v>
      </c>
      <c r="H44" s="79">
        <f>SUM(H9:H14,H16:H20,H22:H27,H29:H35,H37:H42)</f>
        <v>4577529735</v>
      </c>
      <c r="I44" s="87">
        <f t="shared" si="1"/>
        <v>13400496075</v>
      </c>
      <c r="J44" s="78">
        <f>SUM(J9:J14,J16:J20,J22:J27,J29:J35,J37:J42)</f>
        <v>1734968685</v>
      </c>
      <c r="K44" s="89">
        <f>SUM(K9:K14,K16:K20,K22:K27,K29:K35,K37:K42)</f>
        <v>379054601</v>
      </c>
      <c r="L44" s="79">
        <f t="shared" si="2"/>
        <v>2114023286</v>
      </c>
      <c r="M44" s="43">
        <f t="shared" si="3"/>
        <v>0.1604802019965403</v>
      </c>
      <c r="N44" s="108">
        <f>SUM(N9:N14,N16:N20,N22:N27,N29:N35,N37:N42)</f>
        <v>1867602853</v>
      </c>
      <c r="O44" s="109">
        <f>SUM(O9:O14,O16:O20,O22:O27,O29:O35,O37:O42)</f>
        <v>640232612</v>
      </c>
      <c r="P44" s="110">
        <f t="shared" si="4"/>
        <v>2507835465</v>
      </c>
      <c r="Q44" s="43">
        <f t="shared" si="5"/>
        <v>0.19037535899559038</v>
      </c>
      <c r="R44" s="108">
        <f>SUM(R9:R14,R16:R20,R22:R27,R29:R35,R37:R42)</f>
        <v>1971260068</v>
      </c>
      <c r="S44" s="110">
        <f>SUM(S9:S14,S16:S20,S22:S27,S29:S35,S37:S42)</f>
        <v>391705932</v>
      </c>
      <c r="T44" s="110">
        <f t="shared" si="6"/>
        <v>2362966000</v>
      </c>
      <c r="U44" s="43">
        <f t="shared" si="7"/>
        <v>0.17633421828378096</v>
      </c>
      <c r="V44" s="108">
        <f>SUM(V9:V14,V16:V20,V22:V27,V29:V35,V37:V42)</f>
        <v>2290824911</v>
      </c>
      <c r="W44" s="110">
        <f>SUM(W9:W14,W16:W20,W22:W27,W29:W35,W37:W42)</f>
        <v>713576393</v>
      </c>
      <c r="X44" s="110">
        <f t="shared" si="8"/>
        <v>3004401304</v>
      </c>
      <c r="Y44" s="43">
        <f t="shared" si="9"/>
        <v>0.22420075250833577</v>
      </c>
      <c r="Z44" s="78">
        <f t="shared" si="10"/>
        <v>7864656517</v>
      </c>
      <c r="AA44" s="79">
        <f t="shared" si="11"/>
        <v>2124569538</v>
      </c>
      <c r="AB44" s="79">
        <f t="shared" si="12"/>
        <v>9989226055</v>
      </c>
      <c r="AC44" s="43">
        <f t="shared" si="13"/>
        <v>0.7454370345017246</v>
      </c>
      <c r="AD44" s="78">
        <f>SUM(AD9:AD14,AD16:AD20,AD22:AD27,AD29:AD35,AD37:AD42)</f>
        <v>1995383463</v>
      </c>
      <c r="AE44" s="79">
        <f>SUM(AE9:AE14,AE16:AE20,AE22:AE27,AE29:AE35,AE37:AE42)</f>
        <v>550259990</v>
      </c>
      <c r="AF44" s="79">
        <f t="shared" si="14"/>
        <v>2545643453</v>
      </c>
      <c r="AG44" s="43">
        <f t="shared" si="15"/>
        <v>0.8925900230837689</v>
      </c>
      <c r="AH44" s="43">
        <f t="shared" si="16"/>
        <v>0.1802129243431012</v>
      </c>
      <c r="AI44" s="60">
        <f>SUM(AI9:AI14,AI16:AI20,AI22:AI27,AI29:AI35,AI37:AI42)</f>
        <v>10905189098</v>
      </c>
      <c r="AJ44" s="60">
        <f>SUM(AJ9:AJ14,AJ16:AJ20,AJ22:AJ27,AJ29:AJ35,AJ37:AJ42)</f>
        <v>10816887894</v>
      </c>
      <c r="AK44" s="60">
        <f>SUM(AK9:AK14,AK16:AK20,AK22:AK27,AK29:AK35,AK37:AK42)</f>
        <v>9655046215</v>
      </c>
      <c r="AL44" s="60"/>
    </row>
    <row r="45" spans="1:38" s="13" customFormat="1" ht="12.75">
      <c r="A45" s="61"/>
      <c r="B45" s="62"/>
      <c r="C45" s="63"/>
      <c r="D45" s="90"/>
      <c r="E45" s="90"/>
      <c r="F45" s="91"/>
      <c r="G45" s="92"/>
      <c r="H45" s="90"/>
      <c r="I45" s="93"/>
      <c r="J45" s="92"/>
      <c r="K45" s="94"/>
      <c r="L45" s="90"/>
      <c r="M45" s="67"/>
      <c r="N45" s="92"/>
      <c r="O45" s="94"/>
      <c r="P45" s="90"/>
      <c r="Q45" s="67"/>
      <c r="R45" s="92"/>
      <c r="S45" s="94"/>
      <c r="T45" s="90"/>
      <c r="U45" s="67"/>
      <c r="V45" s="92"/>
      <c r="W45" s="94"/>
      <c r="X45" s="90"/>
      <c r="Y45" s="67"/>
      <c r="Z45" s="92"/>
      <c r="AA45" s="94"/>
      <c r="AB45" s="90"/>
      <c r="AC45" s="67"/>
      <c r="AD45" s="92"/>
      <c r="AE45" s="90"/>
      <c r="AF45" s="90"/>
      <c r="AG45" s="67"/>
      <c r="AH45" s="67"/>
      <c r="AI45" s="12"/>
      <c r="AJ45" s="12"/>
      <c r="AK45" s="12"/>
      <c r="AL45" s="12"/>
    </row>
    <row r="46" spans="1:38" s="70" customFormat="1" ht="12.75">
      <c r="A46" s="72"/>
      <c r="B46" s="54" t="s">
        <v>657</v>
      </c>
      <c r="C46" s="119"/>
      <c r="D46" s="95"/>
      <c r="E46" s="95"/>
      <c r="F46" s="95"/>
      <c r="G46" s="95"/>
      <c r="H46" s="95"/>
      <c r="I46" s="95"/>
      <c r="J46" s="95"/>
      <c r="K46" s="95"/>
      <c r="L46" s="95"/>
      <c r="M46" s="72"/>
      <c r="N46" s="95"/>
      <c r="O46" s="95"/>
      <c r="P46" s="95"/>
      <c r="Q46" s="72"/>
      <c r="R46" s="95"/>
      <c r="S46" s="95"/>
      <c r="T46" s="95"/>
      <c r="U46" s="72"/>
      <c r="V46" s="95"/>
      <c r="W46" s="95"/>
      <c r="X46" s="95"/>
      <c r="Y46" s="72"/>
      <c r="Z46" s="95"/>
      <c r="AA46" s="95"/>
      <c r="AB46" s="95"/>
      <c r="AC46" s="72"/>
      <c r="AD46" s="95"/>
      <c r="AE46" s="95"/>
      <c r="AF46" s="95"/>
      <c r="AG46" s="72"/>
      <c r="AH46" s="72"/>
      <c r="AI46" s="72"/>
      <c r="AJ46" s="72"/>
      <c r="AK46" s="72"/>
      <c r="AL46" s="72"/>
    </row>
    <row r="47" spans="1:38" s="71" customFormat="1" ht="12.75">
      <c r="A47" s="73"/>
      <c r="B47" s="73"/>
      <c r="C47" s="115"/>
      <c r="D47" s="96"/>
      <c r="E47" s="96"/>
      <c r="F47" s="96"/>
      <c r="G47" s="96"/>
      <c r="H47" s="96"/>
      <c r="I47" s="96"/>
      <c r="J47" s="96"/>
      <c r="K47" s="96"/>
      <c r="L47" s="96"/>
      <c r="M47" s="73"/>
      <c r="N47" s="96"/>
      <c r="O47" s="96"/>
      <c r="P47" s="96"/>
      <c r="Q47" s="73"/>
      <c r="R47" s="96"/>
      <c r="S47" s="96"/>
      <c r="T47" s="96"/>
      <c r="U47" s="73"/>
      <c r="V47" s="96"/>
      <c r="W47" s="96"/>
      <c r="X47" s="96"/>
      <c r="Y47" s="73"/>
      <c r="Z47" s="96"/>
      <c r="AA47" s="96"/>
      <c r="AB47" s="96"/>
      <c r="AC47" s="73"/>
      <c r="AD47" s="96"/>
      <c r="AE47" s="96"/>
      <c r="AF47" s="96"/>
      <c r="AG47" s="73"/>
      <c r="AH47" s="73"/>
      <c r="AI47" s="73"/>
      <c r="AJ47" s="73"/>
      <c r="AK47" s="73"/>
      <c r="AL47" s="73"/>
    </row>
    <row r="48" spans="1:38" s="71" customFormat="1" ht="12.75">
      <c r="A48" s="73"/>
      <c r="B48" s="73"/>
      <c r="C48" s="115"/>
      <c r="D48" s="96"/>
      <c r="E48" s="96"/>
      <c r="F48" s="96"/>
      <c r="G48" s="96"/>
      <c r="H48" s="96"/>
      <c r="I48" s="96"/>
      <c r="J48" s="96"/>
      <c r="K48" s="96"/>
      <c r="L48" s="96"/>
      <c r="M48" s="73"/>
      <c r="N48" s="96"/>
      <c r="O48" s="96"/>
      <c r="P48" s="96"/>
      <c r="Q48" s="73"/>
      <c r="R48" s="96"/>
      <c r="S48" s="96"/>
      <c r="T48" s="96"/>
      <c r="U48" s="73"/>
      <c r="V48" s="96"/>
      <c r="W48" s="96"/>
      <c r="X48" s="96"/>
      <c r="Y48" s="73"/>
      <c r="Z48" s="96"/>
      <c r="AA48" s="96"/>
      <c r="AB48" s="96"/>
      <c r="AC48" s="73"/>
      <c r="AD48" s="96"/>
      <c r="AE48" s="96"/>
      <c r="AF48" s="96"/>
      <c r="AG48" s="73"/>
      <c r="AH48" s="73"/>
      <c r="AI48" s="73"/>
      <c r="AJ48" s="73"/>
      <c r="AK48" s="73"/>
      <c r="AL48" s="73"/>
    </row>
    <row r="49" spans="1:38" s="71" customFormat="1" ht="12.75">
      <c r="A49" s="73"/>
      <c r="B49" s="73"/>
      <c r="C49" s="115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96"/>
      <c r="O49" s="96"/>
      <c r="P49" s="96"/>
      <c r="Q49" s="73"/>
      <c r="R49" s="96"/>
      <c r="S49" s="96"/>
      <c r="T49" s="96"/>
      <c r="U49" s="73"/>
      <c r="V49" s="96"/>
      <c r="W49" s="96"/>
      <c r="X49" s="96"/>
      <c r="Y49" s="73"/>
      <c r="Z49" s="96"/>
      <c r="AA49" s="96"/>
      <c r="AB49" s="96"/>
      <c r="AC49" s="73"/>
      <c r="AD49" s="96"/>
      <c r="AE49" s="96"/>
      <c r="AF49" s="96"/>
      <c r="AG49" s="73"/>
      <c r="AH49" s="73"/>
      <c r="AI49" s="73"/>
      <c r="AJ49" s="73"/>
      <c r="AK49" s="73"/>
      <c r="AL49" s="73"/>
    </row>
    <row r="50" spans="1:38" s="71" customFormat="1" ht="12.75">
      <c r="A50" s="73"/>
      <c r="B50" s="73"/>
      <c r="C50" s="115"/>
      <c r="D50" s="96"/>
      <c r="E50" s="96"/>
      <c r="F50" s="96"/>
      <c r="G50" s="96"/>
      <c r="H50" s="96"/>
      <c r="I50" s="96"/>
      <c r="J50" s="96"/>
      <c r="K50" s="96"/>
      <c r="L50" s="96"/>
      <c r="M50" s="73"/>
      <c r="N50" s="96"/>
      <c r="O50" s="96"/>
      <c r="P50" s="96"/>
      <c r="Q50" s="73"/>
      <c r="R50" s="96"/>
      <c r="S50" s="96"/>
      <c r="T50" s="96"/>
      <c r="U50" s="73"/>
      <c r="V50" s="96"/>
      <c r="W50" s="96"/>
      <c r="X50" s="96"/>
      <c r="Y50" s="73"/>
      <c r="Z50" s="96"/>
      <c r="AA50" s="96"/>
      <c r="AB50" s="96"/>
      <c r="AC50" s="73"/>
      <c r="AD50" s="96"/>
      <c r="AE50" s="96"/>
      <c r="AF50" s="96"/>
      <c r="AG50" s="73"/>
      <c r="AH50" s="73"/>
      <c r="AI50" s="73"/>
      <c r="AJ50" s="73"/>
      <c r="AK50" s="73"/>
      <c r="AL50" s="73"/>
    </row>
    <row r="51" spans="1:38" s="71" customFormat="1" ht="12.75">
      <c r="A51" s="73"/>
      <c r="B51" s="73"/>
      <c r="C51" s="115"/>
      <c r="D51" s="96"/>
      <c r="E51" s="96"/>
      <c r="F51" s="96"/>
      <c r="G51" s="96"/>
      <c r="H51" s="96"/>
      <c r="I51" s="96"/>
      <c r="J51" s="96"/>
      <c r="K51" s="96"/>
      <c r="L51" s="96"/>
      <c r="M51" s="73"/>
      <c r="N51" s="96"/>
      <c r="O51" s="96"/>
      <c r="P51" s="96"/>
      <c r="Q51" s="73"/>
      <c r="R51" s="96"/>
      <c r="S51" s="96"/>
      <c r="T51" s="96"/>
      <c r="U51" s="73"/>
      <c r="V51" s="96"/>
      <c r="W51" s="96"/>
      <c r="X51" s="96"/>
      <c r="Y51" s="73"/>
      <c r="Z51" s="96"/>
      <c r="AA51" s="96"/>
      <c r="AB51" s="96"/>
      <c r="AC51" s="73"/>
      <c r="AD51" s="96"/>
      <c r="AE51" s="96"/>
      <c r="AF51" s="96"/>
      <c r="AG51" s="73"/>
      <c r="AH51" s="73"/>
      <c r="AI51" s="73"/>
      <c r="AJ51" s="73"/>
      <c r="AK51" s="73"/>
      <c r="AL51" s="73"/>
    </row>
    <row r="52" spans="1:38" s="71" customFormat="1" ht="12.75">
      <c r="A52" s="73"/>
      <c r="B52" s="73"/>
      <c r="C52" s="115"/>
      <c r="D52" s="96"/>
      <c r="E52" s="96"/>
      <c r="F52" s="96"/>
      <c r="G52" s="96"/>
      <c r="H52" s="96"/>
      <c r="I52" s="96"/>
      <c r="J52" s="96"/>
      <c r="K52" s="96"/>
      <c r="L52" s="96"/>
      <c r="M52" s="73"/>
      <c r="N52" s="96"/>
      <c r="O52" s="96"/>
      <c r="P52" s="96"/>
      <c r="Q52" s="73"/>
      <c r="R52" s="96"/>
      <c r="S52" s="96"/>
      <c r="T52" s="96"/>
      <c r="U52" s="73"/>
      <c r="V52" s="96"/>
      <c r="W52" s="96"/>
      <c r="X52" s="96"/>
      <c r="Y52" s="73"/>
      <c r="Z52" s="96"/>
      <c r="AA52" s="96"/>
      <c r="AB52" s="96"/>
      <c r="AC52" s="73"/>
      <c r="AD52" s="96"/>
      <c r="AE52" s="96"/>
      <c r="AF52" s="96"/>
      <c r="AG52" s="73"/>
      <c r="AH52" s="73"/>
      <c r="AI52" s="73"/>
      <c r="AJ52" s="73"/>
      <c r="AK52" s="73"/>
      <c r="AL52" s="73"/>
    </row>
    <row r="53" spans="1:38" s="71" customFormat="1" ht="12.75">
      <c r="A53" s="73"/>
      <c r="B53" s="73"/>
      <c r="C53" s="115"/>
      <c r="D53" s="96"/>
      <c r="E53" s="96"/>
      <c r="F53" s="96"/>
      <c r="G53" s="96"/>
      <c r="H53" s="96"/>
      <c r="I53" s="96"/>
      <c r="J53" s="96"/>
      <c r="K53" s="96"/>
      <c r="L53" s="96"/>
      <c r="M53" s="73"/>
      <c r="N53" s="96"/>
      <c r="O53" s="96"/>
      <c r="P53" s="96"/>
      <c r="Q53" s="73"/>
      <c r="R53" s="96"/>
      <c r="S53" s="96"/>
      <c r="T53" s="96"/>
      <c r="U53" s="73"/>
      <c r="V53" s="96"/>
      <c r="W53" s="96"/>
      <c r="X53" s="96"/>
      <c r="Y53" s="73"/>
      <c r="Z53" s="96"/>
      <c r="AA53" s="96"/>
      <c r="AB53" s="96"/>
      <c r="AC53" s="73"/>
      <c r="AD53" s="96"/>
      <c r="AE53" s="96"/>
      <c r="AF53" s="96"/>
      <c r="AG53" s="73"/>
      <c r="AH53" s="73"/>
      <c r="AI53" s="73"/>
      <c r="AJ53" s="73"/>
      <c r="AK53" s="73"/>
      <c r="AL53" s="73"/>
    </row>
    <row r="54" spans="1:38" s="71" customFormat="1" ht="12.75">
      <c r="A54" s="73"/>
      <c r="B54" s="73"/>
      <c r="C54" s="115"/>
      <c r="D54" s="96"/>
      <c r="E54" s="96"/>
      <c r="F54" s="96"/>
      <c r="G54" s="96"/>
      <c r="H54" s="96"/>
      <c r="I54" s="96"/>
      <c r="J54" s="96"/>
      <c r="K54" s="96"/>
      <c r="L54" s="96"/>
      <c r="M54" s="73"/>
      <c r="N54" s="96"/>
      <c r="O54" s="96"/>
      <c r="P54" s="96"/>
      <c r="Q54" s="73"/>
      <c r="R54" s="96"/>
      <c r="S54" s="96"/>
      <c r="T54" s="96"/>
      <c r="U54" s="73"/>
      <c r="V54" s="96"/>
      <c r="W54" s="96"/>
      <c r="X54" s="96"/>
      <c r="Y54" s="73"/>
      <c r="Z54" s="96"/>
      <c r="AA54" s="96"/>
      <c r="AB54" s="96"/>
      <c r="AC54" s="73"/>
      <c r="AD54" s="96"/>
      <c r="AE54" s="96"/>
      <c r="AF54" s="96"/>
      <c r="AG54" s="73"/>
      <c r="AH54" s="73"/>
      <c r="AI54" s="73"/>
      <c r="AJ54" s="73"/>
      <c r="AK54" s="73"/>
      <c r="AL54" s="73"/>
    </row>
    <row r="55" spans="1:38" s="71" customFormat="1" ht="12.75">
      <c r="A55" s="73"/>
      <c r="B55" s="73"/>
      <c r="C55" s="115"/>
      <c r="D55" s="96"/>
      <c r="E55" s="96"/>
      <c r="F55" s="96"/>
      <c r="G55" s="96"/>
      <c r="H55" s="96"/>
      <c r="I55" s="96"/>
      <c r="J55" s="96"/>
      <c r="K55" s="96"/>
      <c r="L55" s="96"/>
      <c r="M55" s="73"/>
      <c r="N55" s="96"/>
      <c r="O55" s="96"/>
      <c r="P55" s="96"/>
      <c r="Q55" s="73"/>
      <c r="R55" s="96"/>
      <c r="S55" s="96"/>
      <c r="T55" s="96"/>
      <c r="U55" s="73"/>
      <c r="V55" s="96"/>
      <c r="W55" s="96"/>
      <c r="X55" s="96"/>
      <c r="Y55" s="73"/>
      <c r="Z55" s="96"/>
      <c r="AA55" s="96"/>
      <c r="AB55" s="96"/>
      <c r="AC55" s="73"/>
      <c r="AD55" s="96"/>
      <c r="AE55" s="96"/>
      <c r="AF55" s="96"/>
      <c r="AG55" s="73"/>
      <c r="AH55" s="73"/>
      <c r="AI55" s="73"/>
      <c r="AJ55" s="73"/>
      <c r="AK55" s="73"/>
      <c r="AL55" s="73"/>
    </row>
    <row r="56" spans="1:38" s="71" customFormat="1" ht="12.75">
      <c r="A56" s="73"/>
      <c r="B56" s="73"/>
      <c r="C56" s="115"/>
      <c r="D56" s="96"/>
      <c r="E56" s="96"/>
      <c r="F56" s="96"/>
      <c r="G56" s="96"/>
      <c r="H56" s="96"/>
      <c r="I56" s="96"/>
      <c r="J56" s="96"/>
      <c r="K56" s="96"/>
      <c r="L56" s="96"/>
      <c r="M56" s="73"/>
      <c r="N56" s="96"/>
      <c r="O56" s="96"/>
      <c r="P56" s="96"/>
      <c r="Q56" s="73"/>
      <c r="R56" s="96"/>
      <c r="S56" s="96"/>
      <c r="T56" s="96"/>
      <c r="U56" s="73"/>
      <c r="V56" s="96"/>
      <c r="W56" s="96"/>
      <c r="X56" s="96"/>
      <c r="Y56" s="73"/>
      <c r="Z56" s="96"/>
      <c r="AA56" s="96"/>
      <c r="AB56" s="96"/>
      <c r="AC56" s="73"/>
      <c r="AD56" s="96"/>
      <c r="AE56" s="96"/>
      <c r="AF56" s="96"/>
      <c r="AG56" s="73"/>
      <c r="AH56" s="73"/>
      <c r="AI56" s="73"/>
      <c r="AJ56" s="73"/>
      <c r="AK56" s="73"/>
      <c r="AL56" s="73"/>
    </row>
    <row r="57" spans="1:38" s="71" customFormat="1" ht="12.75">
      <c r="A57" s="73"/>
      <c r="B57" s="73"/>
      <c r="C57" s="115"/>
      <c r="D57" s="96"/>
      <c r="E57" s="96"/>
      <c r="F57" s="96"/>
      <c r="G57" s="96"/>
      <c r="H57" s="96"/>
      <c r="I57" s="96"/>
      <c r="J57" s="96"/>
      <c r="K57" s="96"/>
      <c r="L57" s="96"/>
      <c r="M57" s="73"/>
      <c r="N57" s="96"/>
      <c r="O57" s="96"/>
      <c r="P57" s="96"/>
      <c r="Q57" s="73"/>
      <c r="R57" s="96"/>
      <c r="S57" s="96"/>
      <c r="T57" s="96"/>
      <c r="U57" s="73"/>
      <c r="V57" s="96"/>
      <c r="W57" s="96"/>
      <c r="X57" s="96"/>
      <c r="Y57" s="73"/>
      <c r="Z57" s="96"/>
      <c r="AA57" s="96"/>
      <c r="AB57" s="96"/>
      <c r="AC57" s="73"/>
      <c r="AD57" s="96"/>
      <c r="AE57" s="96"/>
      <c r="AF57" s="96"/>
      <c r="AG57" s="73"/>
      <c r="AH57" s="73"/>
      <c r="AI57" s="73"/>
      <c r="AJ57" s="73"/>
      <c r="AK57" s="73"/>
      <c r="AL57" s="73"/>
    </row>
    <row r="58" spans="1:38" s="71" customFormat="1" ht="12.75">
      <c r="A58" s="73"/>
      <c r="B58" s="73"/>
      <c r="C58" s="115"/>
      <c r="D58" s="96"/>
      <c r="E58" s="96"/>
      <c r="F58" s="96"/>
      <c r="G58" s="96"/>
      <c r="H58" s="96"/>
      <c r="I58" s="96"/>
      <c r="J58" s="96"/>
      <c r="K58" s="96"/>
      <c r="L58" s="96"/>
      <c r="M58" s="73"/>
      <c r="N58" s="96"/>
      <c r="O58" s="96"/>
      <c r="P58" s="96"/>
      <c r="Q58" s="73"/>
      <c r="R58" s="96"/>
      <c r="S58" s="96"/>
      <c r="T58" s="96"/>
      <c r="U58" s="73"/>
      <c r="V58" s="96"/>
      <c r="W58" s="96"/>
      <c r="X58" s="96"/>
      <c r="Y58" s="73"/>
      <c r="Z58" s="96"/>
      <c r="AA58" s="96"/>
      <c r="AB58" s="96"/>
      <c r="AC58" s="73"/>
      <c r="AD58" s="96"/>
      <c r="AE58" s="96"/>
      <c r="AF58" s="96"/>
      <c r="AG58" s="73"/>
      <c r="AH58" s="73"/>
      <c r="AI58" s="73"/>
      <c r="AJ58" s="73"/>
      <c r="AK58" s="73"/>
      <c r="AL58" s="73"/>
    </row>
    <row r="59" spans="1:38" s="71" customFormat="1" ht="12.75">
      <c r="A59" s="73"/>
      <c r="B59" s="73"/>
      <c r="C59" s="115"/>
      <c r="D59" s="96"/>
      <c r="E59" s="96"/>
      <c r="F59" s="96"/>
      <c r="G59" s="96"/>
      <c r="H59" s="96"/>
      <c r="I59" s="96"/>
      <c r="J59" s="96"/>
      <c r="K59" s="96"/>
      <c r="L59" s="96"/>
      <c r="M59" s="73"/>
      <c r="N59" s="96"/>
      <c r="O59" s="96"/>
      <c r="P59" s="96"/>
      <c r="Q59" s="73"/>
      <c r="R59" s="96"/>
      <c r="S59" s="96"/>
      <c r="T59" s="96"/>
      <c r="U59" s="73"/>
      <c r="V59" s="96"/>
      <c r="W59" s="96"/>
      <c r="X59" s="96"/>
      <c r="Y59" s="73"/>
      <c r="Z59" s="96"/>
      <c r="AA59" s="96"/>
      <c r="AB59" s="96"/>
      <c r="AC59" s="73"/>
      <c r="AD59" s="96"/>
      <c r="AE59" s="96"/>
      <c r="AF59" s="96"/>
      <c r="AG59" s="73"/>
      <c r="AH59" s="73"/>
      <c r="AI59" s="73"/>
      <c r="AJ59" s="73"/>
      <c r="AK59" s="73"/>
      <c r="AL59" s="73"/>
    </row>
    <row r="60" spans="1:38" s="71" customFormat="1" ht="12.75">
      <c r="A60" s="73"/>
      <c r="B60" s="73"/>
      <c r="C60" s="115"/>
      <c r="D60" s="96"/>
      <c r="E60" s="96"/>
      <c r="F60" s="96"/>
      <c r="G60" s="96"/>
      <c r="H60" s="96"/>
      <c r="I60" s="96"/>
      <c r="J60" s="96"/>
      <c r="K60" s="96"/>
      <c r="L60" s="96"/>
      <c r="M60" s="73"/>
      <c r="N60" s="96"/>
      <c r="O60" s="96"/>
      <c r="P60" s="96"/>
      <c r="Q60" s="73"/>
      <c r="R60" s="96"/>
      <c r="S60" s="96"/>
      <c r="T60" s="96"/>
      <c r="U60" s="73"/>
      <c r="V60" s="96"/>
      <c r="W60" s="96"/>
      <c r="X60" s="96"/>
      <c r="Y60" s="73"/>
      <c r="Z60" s="96"/>
      <c r="AA60" s="96"/>
      <c r="AB60" s="96"/>
      <c r="AC60" s="73"/>
      <c r="AD60" s="96"/>
      <c r="AE60" s="96"/>
      <c r="AF60" s="96"/>
      <c r="AG60" s="73"/>
      <c r="AH60" s="73"/>
      <c r="AI60" s="73"/>
      <c r="AJ60" s="73"/>
      <c r="AK60" s="73"/>
      <c r="AL60" s="73"/>
    </row>
    <row r="61" spans="1:38" s="71" customFormat="1" ht="12.75">
      <c r="A61" s="73"/>
      <c r="B61" s="73"/>
      <c r="C61" s="115"/>
      <c r="D61" s="96"/>
      <c r="E61" s="96"/>
      <c r="F61" s="96"/>
      <c r="G61" s="96"/>
      <c r="H61" s="96"/>
      <c r="I61" s="96"/>
      <c r="J61" s="96"/>
      <c r="K61" s="96"/>
      <c r="L61" s="96"/>
      <c r="M61" s="73"/>
      <c r="N61" s="96"/>
      <c r="O61" s="96"/>
      <c r="P61" s="96"/>
      <c r="Q61" s="73"/>
      <c r="R61" s="96"/>
      <c r="S61" s="96"/>
      <c r="T61" s="96"/>
      <c r="U61" s="73"/>
      <c r="V61" s="96"/>
      <c r="W61" s="96"/>
      <c r="X61" s="96"/>
      <c r="Y61" s="73"/>
      <c r="Z61" s="96"/>
      <c r="AA61" s="96"/>
      <c r="AB61" s="96"/>
      <c r="AC61" s="73"/>
      <c r="AD61" s="96"/>
      <c r="AE61" s="96"/>
      <c r="AF61" s="96"/>
      <c r="AG61" s="73"/>
      <c r="AH61" s="73"/>
      <c r="AI61" s="73"/>
      <c r="AJ61" s="73"/>
      <c r="AK61" s="73"/>
      <c r="AL61" s="73"/>
    </row>
    <row r="62" spans="1:38" s="71" customFormat="1" ht="12.75">
      <c r="A62" s="73"/>
      <c r="B62" s="73"/>
      <c r="C62" s="115"/>
      <c r="D62" s="96"/>
      <c r="E62" s="96"/>
      <c r="F62" s="96"/>
      <c r="G62" s="96"/>
      <c r="H62" s="96"/>
      <c r="I62" s="96"/>
      <c r="J62" s="96"/>
      <c r="K62" s="96"/>
      <c r="L62" s="96"/>
      <c r="M62" s="73"/>
      <c r="N62" s="96"/>
      <c r="O62" s="96"/>
      <c r="P62" s="96"/>
      <c r="Q62" s="73"/>
      <c r="R62" s="96"/>
      <c r="S62" s="96"/>
      <c r="T62" s="96"/>
      <c r="U62" s="73"/>
      <c r="V62" s="96"/>
      <c r="W62" s="96"/>
      <c r="X62" s="96"/>
      <c r="Y62" s="73"/>
      <c r="Z62" s="96"/>
      <c r="AA62" s="96"/>
      <c r="AB62" s="96"/>
      <c r="AC62" s="73"/>
      <c r="AD62" s="96"/>
      <c r="AE62" s="96"/>
      <c r="AF62" s="96"/>
      <c r="AG62" s="73"/>
      <c r="AH62" s="73"/>
      <c r="AI62" s="73"/>
      <c r="AJ62" s="73"/>
      <c r="AK62" s="73"/>
      <c r="AL62" s="73"/>
    </row>
    <row r="63" spans="1:38" s="71" customFormat="1" ht="12.75">
      <c r="A63" s="73"/>
      <c r="B63" s="73"/>
      <c r="C63" s="115"/>
      <c r="D63" s="96"/>
      <c r="E63" s="96"/>
      <c r="F63" s="96"/>
      <c r="G63" s="96"/>
      <c r="H63" s="96"/>
      <c r="I63" s="96"/>
      <c r="J63" s="96"/>
      <c r="K63" s="96"/>
      <c r="L63" s="96"/>
      <c r="M63" s="73"/>
      <c r="N63" s="96"/>
      <c r="O63" s="96"/>
      <c r="P63" s="96"/>
      <c r="Q63" s="73"/>
      <c r="R63" s="96"/>
      <c r="S63" s="96"/>
      <c r="T63" s="96"/>
      <c r="U63" s="73"/>
      <c r="V63" s="96"/>
      <c r="W63" s="96"/>
      <c r="X63" s="96"/>
      <c r="Y63" s="73"/>
      <c r="Z63" s="96"/>
      <c r="AA63" s="96"/>
      <c r="AB63" s="96"/>
      <c r="AC63" s="73"/>
      <c r="AD63" s="96"/>
      <c r="AE63" s="96"/>
      <c r="AF63" s="96"/>
      <c r="AG63" s="73"/>
      <c r="AH63" s="73"/>
      <c r="AI63" s="73"/>
      <c r="AJ63" s="73"/>
      <c r="AK63" s="73"/>
      <c r="AL63" s="73"/>
    </row>
    <row r="64" spans="1:38" s="71" customFormat="1" ht="12.75">
      <c r="A64" s="73"/>
      <c r="B64" s="73"/>
      <c r="C64" s="115"/>
      <c r="D64" s="96"/>
      <c r="E64" s="96"/>
      <c r="F64" s="96"/>
      <c r="G64" s="96"/>
      <c r="H64" s="96"/>
      <c r="I64" s="96"/>
      <c r="J64" s="96"/>
      <c r="K64" s="96"/>
      <c r="L64" s="96"/>
      <c r="M64" s="73"/>
      <c r="N64" s="96"/>
      <c r="O64" s="96"/>
      <c r="P64" s="96"/>
      <c r="Q64" s="73"/>
      <c r="R64" s="96"/>
      <c r="S64" s="96"/>
      <c r="T64" s="96"/>
      <c r="U64" s="73"/>
      <c r="V64" s="96"/>
      <c r="W64" s="96"/>
      <c r="X64" s="96"/>
      <c r="Y64" s="73"/>
      <c r="Z64" s="96"/>
      <c r="AA64" s="96"/>
      <c r="AB64" s="96"/>
      <c r="AC64" s="73"/>
      <c r="AD64" s="96"/>
      <c r="AE64" s="96"/>
      <c r="AF64" s="96"/>
      <c r="AG64" s="73"/>
      <c r="AH64" s="73"/>
      <c r="AI64" s="73"/>
      <c r="AJ64" s="73"/>
      <c r="AK64" s="73"/>
      <c r="AL64" s="73"/>
    </row>
    <row r="65" spans="1:38" s="71" customFormat="1" ht="12.75">
      <c r="A65" s="73"/>
      <c r="B65" s="73"/>
      <c r="C65" s="115"/>
      <c r="D65" s="96"/>
      <c r="E65" s="96"/>
      <c r="F65" s="96"/>
      <c r="G65" s="96"/>
      <c r="H65" s="96"/>
      <c r="I65" s="96"/>
      <c r="J65" s="96"/>
      <c r="K65" s="96"/>
      <c r="L65" s="96"/>
      <c r="M65" s="73"/>
      <c r="N65" s="96"/>
      <c r="O65" s="96"/>
      <c r="P65" s="96"/>
      <c r="Q65" s="73"/>
      <c r="R65" s="96"/>
      <c r="S65" s="96"/>
      <c r="T65" s="96"/>
      <c r="U65" s="73"/>
      <c r="V65" s="96"/>
      <c r="W65" s="96"/>
      <c r="X65" s="96"/>
      <c r="Y65" s="73"/>
      <c r="Z65" s="96"/>
      <c r="AA65" s="96"/>
      <c r="AB65" s="96"/>
      <c r="AC65" s="73"/>
      <c r="AD65" s="96"/>
      <c r="AE65" s="96"/>
      <c r="AF65" s="96"/>
      <c r="AG65" s="73"/>
      <c r="AH65" s="73"/>
      <c r="AI65" s="73"/>
      <c r="AJ65" s="73"/>
      <c r="AK65" s="73"/>
      <c r="AL65" s="73"/>
    </row>
    <row r="66" spans="1:38" s="71" customFormat="1" ht="12.75">
      <c r="A66" s="73"/>
      <c r="B66" s="73"/>
      <c r="C66" s="115"/>
      <c r="D66" s="96"/>
      <c r="E66" s="96"/>
      <c r="F66" s="96"/>
      <c r="G66" s="96"/>
      <c r="H66" s="96"/>
      <c r="I66" s="96"/>
      <c r="J66" s="96"/>
      <c r="K66" s="96"/>
      <c r="L66" s="96"/>
      <c r="M66" s="73"/>
      <c r="N66" s="96"/>
      <c r="O66" s="96"/>
      <c r="P66" s="96"/>
      <c r="Q66" s="73"/>
      <c r="R66" s="96"/>
      <c r="S66" s="96"/>
      <c r="T66" s="96"/>
      <c r="U66" s="73"/>
      <c r="V66" s="96"/>
      <c r="W66" s="96"/>
      <c r="X66" s="96"/>
      <c r="Y66" s="73"/>
      <c r="Z66" s="96"/>
      <c r="AA66" s="96"/>
      <c r="AB66" s="96"/>
      <c r="AC66" s="73"/>
      <c r="AD66" s="96"/>
      <c r="AE66" s="96"/>
      <c r="AF66" s="96"/>
      <c r="AG66" s="73"/>
      <c r="AH66" s="73"/>
      <c r="AI66" s="73"/>
      <c r="AJ66" s="73"/>
      <c r="AK66" s="73"/>
      <c r="AL66" s="73"/>
    </row>
    <row r="67" spans="1:38" s="71" customFormat="1" ht="12.75">
      <c r="A67" s="73"/>
      <c r="B67" s="73"/>
      <c r="C67" s="115"/>
      <c r="D67" s="96"/>
      <c r="E67" s="96"/>
      <c r="F67" s="96"/>
      <c r="G67" s="96"/>
      <c r="H67" s="96"/>
      <c r="I67" s="96"/>
      <c r="J67" s="96"/>
      <c r="K67" s="96"/>
      <c r="L67" s="96"/>
      <c r="M67" s="73"/>
      <c r="N67" s="96"/>
      <c r="O67" s="96"/>
      <c r="P67" s="96"/>
      <c r="Q67" s="73"/>
      <c r="R67" s="96"/>
      <c r="S67" s="96"/>
      <c r="T67" s="96"/>
      <c r="U67" s="73"/>
      <c r="V67" s="96"/>
      <c r="W67" s="96"/>
      <c r="X67" s="96"/>
      <c r="Y67" s="73"/>
      <c r="Z67" s="96"/>
      <c r="AA67" s="96"/>
      <c r="AB67" s="96"/>
      <c r="AC67" s="73"/>
      <c r="AD67" s="96"/>
      <c r="AE67" s="96"/>
      <c r="AF67" s="96"/>
      <c r="AG67" s="73"/>
      <c r="AH67" s="73"/>
      <c r="AI67" s="73"/>
      <c r="AJ67" s="73"/>
      <c r="AK67" s="73"/>
      <c r="AL67" s="73"/>
    </row>
    <row r="68" spans="1:38" s="71" customFormat="1" ht="12.75">
      <c r="A68" s="73"/>
      <c r="B68" s="73"/>
      <c r="C68" s="115"/>
      <c r="D68" s="96"/>
      <c r="E68" s="96"/>
      <c r="F68" s="96"/>
      <c r="G68" s="96"/>
      <c r="H68" s="96"/>
      <c r="I68" s="96"/>
      <c r="J68" s="96"/>
      <c r="K68" s="96"/>
      <c r="L68" s="96"/>
      <c r="M68" s="73"/>
      <c r="N68" s="96"/>
      <c r="O68" s="96"/>
      <c r="P68" s="96"/>
      <c r="Q68" s="73"/>
      <c r="R68" s="96"/>
      <c r="S68" s="96"/>
      <c r="T68" s="96"/>
      <c r="U68" s="73"/>
      <c r="V68" s="96"/>
      <c r="W68" s="96"/>
      <c r="X68" s="96"/>
      <c r="Y68" s="73"/>
      <c r="Z68" s="96"/>
      <c r="AA68" s="96"/>
      <c r="AB68" s="96"/>
      <c r="AC68" s="73"/>
      <c r="AD68" s="96"/>
      <c r="AE68" s="96"/>
      <c r="AF68" s="96"/>
      <c r="AG68" s="73"/>
      <c r="AH68" s="73"/>
      <c r="AI68" s="73"/>
      <c r="AJ68" s="73"/>
      <c r="AK68" s="73"/>
      <c r="AL68" s="73"/>
    </row>
    <row r="69" spans="1:38" s="71" customFormat="1" ht="12.75">
      <c r="A69" s="73"/>
      <c r="B69" s="73"/>
      <c r="C69" s="115"/>
      <c r="D69" s="96"/>
      <c r="E69" s="96"/>
      <c r="F69" s="96"/>
      <c r="G69" s="96"/>
      <c r="H69" s="96"/>
      <c r="I69" s="96"/>
      <c r="J69" s="96"/>
      <c r="K69" s="96"/>
      <c r="L69" s="96"/>
      <c r="M69" s="73"/>
      <c r="N69" s="96"/>
      <c r="O69" s="96"/>
      <c r="P69" s="96"/>
      <c r="Q69" s="73"/>
      <c r="R69" s="96"/>
      <c r="S69" s="96"/>
      <c r="T69" s="96"/>
      <c r="U69" s="73"/>
      <c r="V69" s="96"/>
      <c r="W69" s="96"/>
      <c r="X69" s="96"/>
      <c r="Y69" s="73"/>
      <c r="Z69" s="96"/>
      <c r="AA69" s="96"/>
      <c r="AB69" s="96"/>
      <c r="AC69" s="73"/>
      <c r="AD69" s="96"/>
      <c r="AE69" s="96"/>
      <c r="AF69" s="96"/>
      <c r="AG69" s="73"/>
      <c r="AH69" s="73"/>
      <c r="AI69" s="73"/>
      <c r="AJ69" s="73"/>
      <c r="AK69" s="73"/>
      <c r="AL69" s="73"/>
    </row>
    <row r="70" spans="1:38" s="71" customFormat="1" ht="12.75">
      <c r="A70" s="73"/>
      <c r="B70" s="73"/>
      <c r="C70" s="115"/>
      <c r="D70" s="96"/>
      <c r="E70" s="96"/>
      <c r="F70" s="96"/>
      <c r="G70" s="96"/>
      <c r="H70" s="96"/>
      <c r="I70" s="96"/>
      <c r="J70" s="96"/>
      <c r="K70" s="96"/>
      <c r="L70" s="96"/>
      <c r="M70" s="73"/>
      <c r="N70" s="96"/>
      <c r="O70" s="96"/>
      <c r="P70" s="96"/>
      <c r="Q70" s="73"/>
      <c r="R70" s="96"/>
      <c r="S70" s="96"/>
      <c r="T70" s="96"/>
      <c r="U70" s="73"/>
      <c r="V70" s="96"/>
      <c r="W70" s="96"/>
      <c r="X70" s="96"/>
      <c r="Y70" s="73"/>
      <c r="Z70" s="96"/>
      <c r="AA70" s="96"/>
      <c r="AB70" s="96"/>
      <c r="AC70" s="73"/>
      <c r="AD70" s="96"/>
      <c r="AE70" s="96"/>
      <c r="AF70" s="96"/>
      <c r="AG70" s="73"/>
      <c r="AH70" s="73"/>
      <c r="AI70" s="73"/>
      <c r="AJ70" s="73"/>
      <c r="AK70" s="73"/>
      <c r="AL70" s="73"/>
    </row>
    <row r="71" spans="1:38" s="71" customFormat="1" ht="12.75">
      <c r="A71" s="73"/>
      <c r="B71" s="73"/>
      <c r="C71" s="115"/>
      <c r="D71" s="96"/>
      <c r="E71" s="96"/>
      <c r="F71" s="96"/>
      <c r="G71" s="96"/>
      <c r="H71" s="96"/>
      <c r="I71" s="96"/>
      <c r="J71" s="96"/>
      <c r="K71" s="96"/>
      <c r="L71" s="96"/>
      <c r="M71" s="73"/>
      <c r="N71" s="96"/>
      <c r="O71" s="96"/>
      <c r="P71" s="96"/>
      <c r="Q71" s="73"/>
      <c r="R71" s="96"/>
      <c r="S71" s="96"/>
      <c r="T71" s="96"/>
      <c r="U71" s="73"/>
      <c r="V71" s="96"/>
      <c r="W71" s="96"/>
      <c r="X71" s="96"/>
      <c r="Y71" s="73"/>
      <c r="Z71" s="96"/>
      <c r="AA71" s="96"/>
      <c r="AB71" s="96"/>
      <c r="AC71" s="73"/>
      <c r="AD71" s="96"/>
      <c r="AE71" s="96"/>
      <c r="AF71" s="96"/>
      <c r="AG71" s="73"/>
      <c r="AH71" s="73"/>
      <c r="AI71" s="73"/>
      <c r="AJ71" s="73"/>
      <c r="AK71" s="73"/>
      <c r="AL71" s="73"/>
    </row>
    <row r="72" spans="1:38" s="71" customFormat="1" ht="12.75">
      <c r="A72" s="73"/>
      <c r="B72" s="73"/>
      <c r="C72" s="115"/>
      <c r="D72" s="96"/>
      <c r="E72" s="96"/>
      <c r="F72" s="96"/>
      <c r="G72" s="96"/>
      <c r="H72" s="96"/>
      <c r="I72" s="96"/>
      <c r="J72" s="96"/>
      <c r="K72" s="96"/>
      <c r="L72" s="96"/>
      <c r="M72" s="73"/>
      <c r="N72" s="96"/>
      <c r="O72" s="96"/>
      <c r="P72" s="96"/>
      <c r="Q72" s="73"/>
      <c r="R72" s="96"/>
      <c r="S72" s="96"/>
      <c r="T72" s="96"/>
      <c r="U72" s="73"/>
      <c r="V72" s="96"/>
      <c r="W72" s="96"/>
      <c r="X72" s="96"/>
      <c r="Y72" s="73"/>
      <c r="Z72" s="96"/>
      <c r="AA72" s="96"/>
      <c r="AB72" s="96"/>
      <c r="AC72" s="73"/>
      <c r="AD72" s="96"/>
      <c r="AE72" s="96"/>
      <c r="AF72" s="96"/>
      <c r="AG72" s="73"/>
      <c r="AH72" s="73"/>
      <c r="AI72" s="73"/>
      <c r="AJ72" s="73"/>
      <c r="AK72" s="73"/>
      <c r="AL72" s="73"/>
    </row>
    <row r="73" spans="1:38" s="71" customFormat="1" ht="12.75">
      <c r="A73" s="73"/>
      <c r="B73" s="73"/>
      <c r="C73" s="115"/>
      <c r="D73" s="96"/>
      <c r="E73" s="96"/>
      <c r="F73" s="96"/>
      <c r="G73" s="96"/>
      <c r="H73" s="96"/>
      <c r="I73" s="96"/>
      <c r="J73" s="96"/>
      <c r="K73" s="96"/>
      <c r="L73" s="96"/>
      <c r="M73" s="73"/>
      <c r="N73" s="96"/>
      <c r="O73" s="96"/>
      <c r="P73" s="96"/>
      <c r="Q73" s="73"/>
      <c r="R73" s="96"/>
      <c r="S73" s="96"/>
      <c r="T73" s="96"/>
      <c r="U73" s="73"/>
      <c r="V73" s="96"/>
      <c r="W73" s="96"/>
      <c r="X73" s="96"/>
      <c r="Y73" s="73"/>
      <c r="Z73" s="96"/>
      <c r="AA73" s="96"/>
      <c r="AB73" s="96"/>
      <c r="AC73" s="73"/>
      <c r="AD73" s="96"/>
      <c r="AE73" s="96"/>
      <c r="AF73" s="96"/>
      <c r="AG73" s="73"/>
      <c r="AH73" s="73"/>
      <c r="AI73" s="73"/>
      <c r="AJ73" s="73"/>
      <c r="AK73" s="73"/>
      <c r="AL73" s="73"/>
    </row>
    <row r="74" spans="1:38" s="71" customFormat="1" ht="12.75">
      <c r="A74" s="73"/>
      <c r="B74" s="73"/>
      <c r="C74" s="115"/>
      <c r="D74" s="96"/>
      <c r="E74" s="96"/>
      <c r="F74" s="96"/>
      <c r="G74" s="96"/>
      <c r="H74" s="96"/>
      <c r="I74" s="96"/>
      <c r="J74" s="96"/>
      <c r="K74" s="96"/>
      <c r="L74" s="96"/>
      <c r="M74" s="73"/>
      <c r="N74" s="96"/>
      <c r="O74" s="96"/>
      <c r="P74" s="96"/>
      <c r="Q74" s="73"/>
      <c r="R74" s="96"/>
      <c r="S74" s="96"/>
      <c r="T74" s="96"/>
      <c r="U74" s="73"/>
      <c r="V74" s="96"/>
      <c r="W74" s="96"/>
      <c r="X74" s="96"/>
      <c r="Y74" s="73"/>
      <c r="Z74" s="96"/>
      <c r="AA74" s="96"/>
      <c r="AB74" s="96"/>
      <c r="AC74" s="73"/>
      <c r="AD74" s="96"/>
      <c r="AE74" s="96"/>
      <c r="AF74" s="96"/>
      <c r="AG74" s="73"/>
      <c r="AH74" s="73"/>
      <c r="AI74" s="73"/>
      <c r="AJ74" s="73"/>
      <c r="AK74" s="73"/>
      <c r="AL74" s="73"/>
    </row>
    <row r="75" spans="1:38" s="71" customFormat="1" ht="12.75">
      <c r="A75" s="73"/>
      <c r="B75" s="73"/>
      <c r="C75" s="115"/>
      <c r="D75" s="96"/>
      <c r="E75" s="96"/>
      <c r="F75" s="96"/>
      <c r="G75" s="96"/>
      <c r="H75" s="96"/>
      <c r="I75" s="96"/>
      <c r="J75" s="96"/>
      <c r="K75" s="96"/>
      <c r="L75" s="96"/>
      <c r="M75" s="73"/>
      <c r="N75" s="96"/>
      <c r="O75" s="96"/>
      <c r="P75" s="96"/>
      <c r="Q75" s="73"/>
      <c r="R75" s="96"/>
      <c r="S75" s="96"/>
      <c r="T75" s="96"/>
      <c r="U75" s="73"/>
      <c r="V75" s="96"/>
      <c r="W75" s="96"/>
      <c r="X75" s="96"/>
      <c r="Y75" s="73"/>
      <c r="Z75" s="96"/>
      <c r="AA75" s="96"/>
      <c r="AB75" s="96"/>
      <c r="AC75" s="73"/>
      <c r="AD75" s="96"/>
      <c r="AE75" s="96"/>
      <c r="AF75" s="96"/>
      <c r="AG75" s="73"/>
      <c r="AH75" s="73"/>
      <c r="AI75" s="73"/>
      <c r="AJ75" s="73"/>
      <c r="AK75" s="73"/>
      <c r="AL75" s="73"/>
    </row>
    <row r="76" spans="1:38" s="71" customFormat="1" ht="12.75">
      <c r="A76" s="73"/>
      <c r="B76" s="73"/>
      <c r="C76" s="115"/>
      <c r="D76" s="96"/>
      <c r="E76" s="96"/>
      <c r="F76" s="96"/>
      <c r="G76" s="96"/>
      <c r="H76" s="96"/>
      <c r="I76" s="96"/>
      <c r="J76" s="96"/>
      <c r="K76" s="96"/>
      <c r="L76" s="96"/>
      <c r="M76" s="73"/>
      <c r="N76" s="96"/>
      <c r="O76" s="96"/>
      <c r="P76" s="96"/>
      <c r="Q76" s="73"/>
      <c r="R76" s="96"/>
      <c r="S76" s="96"/>
      <c r="T76" s="96"/>
      <c r="U76" s="73"/>
      <c r="V76" s="96"/>
      <c r="W76" s="96"/>
      <c r="X76" s="96"/>
      <c r="Y76" s="73"/>
      <c r="Z76" s="96"/>
      <c r="AA76" s="96"/>
      <c r="AB76" s="96"/>
      <c r="AC76" s="73"/>
      <c r="AD76" s="96"/>
      <c r="AE76" s="96"/>
      <c r="AF76" s="96"/>
      <c r="AG76" s="73"/>
      <c r="AH76" s="73"/>
      <c r="AI76" s="73"/>
      <c r="AJ76" s="73"/>
      <c r="AK76" s="73"/>
      <c r="AL76" s="73"/>
    </row>
    <row r="77" spans="1:38" s="71" customFormat="1" ht="12.75">
      <c r="A77" s="73"/>
      <c r="B77" s="73"/>
      <c r="C77" s="115"/>
      <c r="D77" s="96"/>
      <c r="E77" s="96"/>
      <c r="F77" s="96"/>
      <c r="G77" s="96"/>
      <c r="H77" s="96"/>
      <c r="I77" s="96"/>
      <c r="J77" s="96"/>
      <c r="K77" s="96"/>
      <c r="L77" s="96"/>
      <c r="M77" s="73"/>
      <c r="N77" s="96"/>
      <c r="O77" s="96"/>
      <c r="P77" s="96"/>
      <c r="Q77" s="73"/>
      <c r="R77" s="96"/>
      <c r="S77" s="96"/>
      <c r="T77" s="96"/>
      <c r="U77" s="73"/>
      <c r="V77" s="96"/>
      <c r="W77" s="96"/>
      <c r="X77" s="96"/>
      <c r="Y77" s="73"/>
      <c r="Z77" s="96"/>
      <c r="AA77" s="96"/>
      <c r="AB77" s="96"/>
      <c r="AC77" s="73"/>
      <c r="AD77" s="96"/>
      <c r="AE77" s="96"/>
      <c r="AF77" s="96"/>
      <c r="AG77" s="73"/>
      <c r="AH77" s="73"/>
      <c r="AI77" s="73"/>
      <c r="AJ77" s="73"/>
      <c r="AK77" s="73"/>
      <c r="AL77" s="73"/>
    </row>
    <row r="78" spans="1:38" s="71" customFormat="1" ht="12.75">
      <c r="A78" s="73"/>
      <c r="B78" s="73"/>
      <c r="C78" s="115"/>
      <c r="D78" s="96"/>
      <c r="E78" s="96"/>
      <c r="F78" s="96"/>
      <c r="G78" s="96"/>
      <c r="H78" s="96"/>
      <c r="I78" s="96"/>
      <c r="J78" s="96"/>
      <c r="K78" s="96"/>
      <c r="L78" s="96"/>
      <c r="M78" s="73"/>
      <c r="N78" s="96"/>
      <c r="O78" s="96"/>
      <c r="P78" s="96"/>
      <c r="Q78" s="73"/>
      <c r="R78" s="96"/>
      <c r="S78" s="96"/>
      <c r="T78" s="96"/>
      <c r="U78" s="73"/>
      <c r="V78" s="96"/>
      <c r="W78" s="96"/>
      <c r="X78" s="96"/>
      <c r="Y78" s="73"/>
      <c r="Z78" s="96"/>
      <c r="AA78" s="96"/>
      <c r="AB78" s="96"/>
      <c r="AC78" s="73"/>
      <c r="AD78" s="96"/>
      <c r="AE78" s="96"/>
      <c r="AF78" s="96"/>
      <c r="AG78" s="73"/>
      <c r="AH78" s="73"/>
      <c r="AI78" s="73"/>
      <c r="AJ78" s="73"/>
      <c r="AK78" s="73"/>
      <c r="AL78" s="73"/>
    </row>
    <row r="79" spans="1:38" s="71" customFormat="1" ht="12.75">
      <c r="A79" s="73"/>
      <c r="B79" s="73"/>
      <c r="C79" s="115"/>
      <c r="D79" s="96"/>
      <c r="E79" s="96"/>
      <c r="F79" s="96"/>
      <c r="G79" s="96"/>
      <c r="H79" s="96"/>
      <c r="I79" s="96"/>
      <c r="J79" s="96"/>
      <c r="K79" s="96"/>
      <c r="L79" s="96"/>
      <c r="M79" s="73"/>
      <c r="N79" s="96"/>
      <c r="O79" s="96"/>
      <c r="P79" s="96"/>
      <c r="Q79" s="73"/>
      <c r="R79" s="96"/>
      <c r="S79" s="96"/>
      <c r="T79" s="96"/>
      <c r="U79" s="73"/>
      <c r="V79" s="96"/>
      <c r="W79" s="96"/>
      <c r="X79" s="96"/>
      <c r="Y79" s="73"/>
      <c r="Z79" s="96"/>
      <c r="AA79" s="96"/>
      <c r="AB79" s="96"/>
      <c r="AC79" s="73"/>
      <c r="AD79" s="96"/>
      <c r="AE79" s="96"/>
      <c r="AF79" s="96"/>
      <c r="AG79" s="73"/>
      <c r="AH79" s="73"/>
      <c r="AI79" s="73"/>
      <c r="AJ79" s="73"/>
      <c r="AK79" s="73"/>
      <c r="AL79" s="73"/>
    </row>
    <row r="80" spans="1:38" s="71" customFormat="1" ht="12.75">
      <c r="A80" s="73"/>
      <c r="B80" s="73"/>
      <c r="C80" s="115"/>
      <c r="D80" s="96"/>
      <c r="E80" s="96"/>
      <c r="F80" s="96"/>
      <c r="G80" s="96"/>
      <c r="H80" s="96"/>
      <c r="I80" s="96"/>
      <c r="J80" s="96"/>
      <c r="K80" s="96"/>
      <c r="L80" s="96"/>
      <c r="M80" s="73"/>
      <c r="N80" s="96"/>
      <c r="O80" s="96"/>
      <c r="P80" s="96"/>
      <c r="Q80" s="73"/>
      <c r="R80" s="96"/>
      <c r="S80" s="96"/>
      <c r="T80" s="96"/>
      <c r="U80" s="73"/>
      <c r="V80" s="96"/>
      <c r="W80" s="96"/>
      <c r="X80" s="96"/>
      <c r="Y80" s="73"/>
      <c r="Z80" s="96"/>
      <c r="AA80" s="96"/>
      <c r="AB80" s="96"/>
      <c r="AC80" s="73"/>
      <c r="AD80" s="96"/>
      <c r="AE80" s="96"/>
      <c r="AF80" s="96"/>
      <c r="AG80" s="73"/>
      <c r="AH80" s="73"/>
      <c r="AI80" s="73"/>
      <c r="AJ80" s="73"/>
      <c r="AK80" s="73"/>
      <c r="AL80" s="73"/>
    </row>
    <row r="81" spans="1:38" s="71" customFormat="1" ht="12.75">
      <c r="A81" s="73"/>
      <c r="B81" s="73"/>
      <c r="C81" s="115"/>
      <c r="D81" s="96"/>
      <c r="E81" s="96"/>
      <c r="F81" s="96"/>
      <c r="G81" s="96"/>
      <c r="H81" s="96"/>
      <c r="I81" s="96"/>
      <c r="J81" s="96"/>
      <c r="K81" s="96"/>
      <c r="L81" s="96"/>
      <c r="M81" s="73"/>
      <c r="N81" s="96"/>
      <c r="O81" s="96"/>
      <c r="P81" s="96"/>
      <c r="Q81" s="73"/>
      <c r="R81" s="96"/>
      <c r="S81" s="96"/>
      <c r="T81" s="96"/>
      <c r="U81" s="73"/>
      <c r="V81" s="96"/>
      <c r="W81" s="96"/>
      <c r="X81" s="96"/>
      <c r="Y81" s="73"/>
      <c r="Z81" s="96"/>
      <c r="AA81" s="96"/>
      <c r="AB81" s="96"/>
      <c r="AC81" s="73"/>
      <c r="AD81" s="96"/>
      <c r="AE81" s="96"/>
      <c r="AF81" s="96"/>
      <c r="AG81" s="73"/>
      <c r="AH81" s="73"/>
      <c r="AI81" s="73"/>
      <c r="AJ81" s="73"/>
      <c r="AK81" s="73"/>
      <c r="AL81" s="73"/>
    </row>
    <row r="82" spans="1:38" s="71" customFormat="1" ht="12.75">
      <c r="A82" s="73"/>
      <c r="B82" s="73"/>
      <c r="C82" s="115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</row>
    <row r="83" spans="1:38" s="71" customFormat="1" ht="12.75">
      <c r="A83" s="73"/>
      <c r="B83" s="73"/>
      <c r="C83" s="115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</row>
    <row r="84" spans="1:38" s="71" customFormat="1" ht="12.75">
      <c r="A84" s="73"/>
      <c r="B84" s="73"/>
      <c r="C84" s="115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</row>
    <row r="85" s="71" customFormat="1" ht="12.75">
      <c r="C85" s="120"/>
    </row>
    <row r="86" s="71" customFormat="1" ht="12.75">
      <c r="C86" s="120"/>
    </row>
    <row r="87" s="71" customFormat="1" ht="12.75">
      <c r="C87" s="120"/>
    </row>
    <row r="88" s="71" customFormat="1" ht="12.75">
      <c r="C88" s="120"/>
    </row>
    <row r="89" s="71" customFormat="1" ht="12.75">
      <c r="C89" s="120"/>
    </row>
    <row r="90" s="71" customFormat="1" ht="12.75">
      <c r="C90" s="120"/>
    </row>
    <row r="91" s="71" customFormat="1" ht="12.75">
      <c r="C91" s="120"/>
    </row>
    <row r="92" s="71" customFormat="1" ht="12.75">
      <c r="C92" s="120"/>
    </row>
    <row r="93" s="71" customFormat="1" ht="12.75">
      <c r="C93" s="120"/>
    </row>
    <row r="94" s="71" customFormat="1" ht="12.75">
      <c r="C94" s="120"/>
    </row>
    <row r="95" s="71" customFormat="1" ht="12.75">
      <c r="C95" s="120"/>
    </row>
    <row r="96" s="71" customFormat="1" ht="12.75">
      <c r="C96" s="120"/>
    </row>
    <row r="97" s="71" customFormat="1" ht="12.75">
      <c r="C97" s="120"/>
    </row>
    <row r="98" s="71" customFormat="1" ht="12.75">
      <c r="C98" s="120"/>
    </row>
    <row r="99" s="71" customFormat="1" ht="12.75">
      <c r="C99" s="120"/>
    </row>
    <row r="100" s="71" customFormat="1" ht="12.75">
      <c r="C100" s="120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20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5" t="s">
        <v>656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2"/>
      <c r="AJ2" s="2"/>
      <c r="AK2" s="2"/>
      <c r="AL2" s="2"/>
    </row>
    <row r="3" spans="1:38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7" t="s">
        <v>1</v>
      </c>
      <c r="E4" s="127"/>
      <c r="F4" s="127"/>
      <c r="G4" s="127" t="s">
        <v>2</v>
      </c>
      <c r="H4" s="127"/>
      <c r="I4" s="127"/>
      <c r="J4" s="128" t="s">
        <v>3</v>
      </c>
      <c r="K4" s="129"/>
      <c r="L4" s="129"/>
      <c r="M4" s="130"/>
      <c r="N4" s="128" t="s">
        <v>4</v>
      </c>
      <c r="O4" s="131"/>
      <c r="P4" s="131"/>
      <c r="Q4" s="132"/>
      <c r="R4" s="128" t="s">
        <v>5</v>
      </c>
      <c r="S4" s="131"/>
      <c r="T4" s="131"/>
      <c r="U4" s="132"/>
      <c r="V4" s="128" t="s">
        <v>6</v>
      </c>
      <c r="W4" s="133"/>
      <c r="X4" s="133"/>
      <c r="Y4" s="134"/>
      <c r="Z4" s="128" t="s">
        <v>7</v>
      </c>
      <c r="AA4" s="129"/>
      <c r="AB4" s="129"/>
      <c r="AC4" s="130"/>
      <c r="AD4" s="128" t="s">
        <v>8</v>
      </c>
      <c r="AE4" s="129"/>
      <c r="AF4" s="129"/>
      <c r="AG4" s="130"/>
      <c r="AH4" s="11"/>
      <c r="AI4" s="12"/>
      <c r="AJ4" s="12"/>
      <c r="AK4" s="12"/>
      <c r="AL4" s="12"/>
    </row>
    <row r="5" spans="1:38" s="13" customFormat="1" ht="71.2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16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6" t="s">
        <v>31</v>
      </c>
      <c r="C7" s="116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16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57" t="s">
        <v>447</v>
      </c>
      <c r="C9" s="117" t="s">
        <v>448</v>
      </c>
      <c r="D9" s="74">
        <v>222471202</v>
      </c>
      <c r="E9" s="75">
        <v>0</v>
      </c>
      <c r="F9" s="76">
        <f>$D9+$E9</f>
        <v>222471202</v>
      </c>
      <c r="G9" s="74">
        <v>213564113</v>
      </c>
      <c r="H9" s="75">
        <v>143416</v>
      </c>
      <c r="I9" s="77">
        <f>$G9+$H9</f>
        <v>213707529</v>
      </c>
      <c r="J9" s="74">
        <v>20798026</v>
      </c>
      <c r="K9" s="75">
        <v>18404505</v>
      </c>
      <c r="L9" s="75">
        <f>$J9+$K9</f>
        <v>39202531</v>
      </c>
      <c r="M9" s="39">
        <f>IF($F9=0,0,$L9/$F9)</f>
        <v>0.17621395779576002</v>
      </c>
      <c r="N9" s="102">
        <v>52662075</v>
      </c>
      <c r="O9" s="103">
        <v>41668843</v>
      </c>
      <c r="P9" s="104">
        <f>$N9+$O9</f>
        <v>94330918</v>
      </c>
      <c r="Q9" s="39">
        <f>IF($F9=0,0,$P9/$F9)</f>
        <v>0.42401406182900025</v>
      </c>
      <c r="R9" s="102">
        <v>46930886</v>
      </c>
      <c r="S9" s="104">
        <v>36360714</v>
      </c>
      <c r="T9" s="104">
        <f>$R9+$S9</f>
        <v>83291600</v>
      </c>
      <c r="U9" s="39">
        <f>IF($I9=0,0,$T9/$I9)</f>
        <v>0.38974574452171035</v>
      </c>
      <c r="V9" s="102">
        <v>35047677</v>
      </c>
      <c r="W9" s="104">
        <v>20868867</v>
      </c>
      <c r="X9" s="104">
        <f>$V9+$W9</f>
        <v>55916544</v>
      </c>
      <c r="Y9" s="39">
        <f>IF($I9=0,0,$X9/$I9)</f>
        <v>0.26164985511577366</v>
      </c>
      <c r="Z9" s="74">
        <f>$J9+$N9+$R9+$V9</f>
        <v>155438664</v>
      </c>
      <c r="AA9" s="75">
        <f>$K9+$O9+$S9+$W9</f>
        <v>117302929</v>
      </c>
      <c r="AB9" s="75">
        <f>$Z9+$AA9</f>
        <v>272741593</v>
      </c>
      <c r="AC9" s="39">
        <f>IF($I9=0,0,$AB9/$I9)</f>
        <v>1.2762376425212423</v>
      </c>
      <c r="AD9" s="74">
        <v>132311515</v>
      </c>
      <c r="AE9" s="75">
        <v>10194635</v>
      </c>
      <c r="AF9" s="75">
        <f>$AD9+$AE9</f>
        <v>142506150</v>
      </c>
      <c r="AG9" s="39">
        <f>IF($AJ9=0,0,$AK9/$AJ9)</f>
        <v>2.0470367471569233</v>
      </c>
      <c r="AH9" s="39">
        <f>IF($AF9=0,0,(($X9/$AF9)-1))</f>
        <v>-0.6076201342889412</v>
      </c>
      <c r="AI9" s="12">
        <v>244890510</v>
      </c>
      <c r="AJ9" s="12">
        <v>244890510</v>
      </c>
      <c r="AK9" s="12">
        <v>501299873</v>
      </c>
      <c r="AL9" s="12"/>
    </row>
    <row r="10" spans="1:38" s="13" customFormat="1" ht="12.75">
      <c r="A10" s="29" t="s">
        <v>97</v>
      </c>
      <c r="B10" s="57" t="s">
        <v>449</v>
      </c>
      <c r="C10" s="117" t="s">
        <v>450</v>
      </c>
      <c r="D10" s="74">
        <v>396569986</v>
      </c>
      <c r="E10" s="75">
        <v>0</v>
      </c>
      <c r="F10" s="77">
        <f aca="true" t="shared" si="0" ref="F10:F33">$D10+$E10</f>
        <v>396569986</v>
      </c>
      <c r="G10" s="74">
        <v>396569986</v>
      </c>
      <c r="H10" s="75">
        <v>0</v>
      </c>
      <c r="I10" s="77">
        <f aca="true" t="shared" si="1" ref="I10:I33">$G10+$H10</f>
        <v>396569986</v>
      </c>
      <c r="J10" s="74">
        <v>87396337</v>
      </c>
      <c r="K10" s="75">
        <v>2058568</v>
      </c>
      <c r="L10" s="75">
        <f aca="true" t="shared" si="2" ref="L10:L33">$J10+$K10</f>
        <v>89454905</v>
      </c>
      <c r="M10" s="39">
        <f aca="true" t="shared" si="3" ref="M10:M33">IF($F10=0,0,$L10/$F10)</f>
        <v>0.2255715464054307</v>
      </c>
      <c r="N10" s="102">
        <v>84123267</v>
      </c>
      <c r="O10" s="103">
        <v>9959269</v>
      </c>
      <c r="P10" s="104">
        <f aca="true" t="shared" si="4" ref="P10:P33">$N10+$O10</f>
        <v>94082536</v>
      </c>
      <c r="Q10" s="39">
        <f aca="true" t="shared" si="5" ref="Q10:Q33">IF($F10=0,0,$P10/$F10)</f>
        <v>0.23724068719613087</v>
      </c>
      <c r="R10" s="102">
        <v>75646709</v>
      </c>
      <c r="S10" s="104">
        <v>15520011</v>
      </c>
      <c r="T10" s="104">
        <f aca="true" t="shared" si="6" ref="T10:T33">$R10+$S10</f>
        <v>91166720</v>
      </c>
      <c r="U10" s="39">
        <f aca="true" t="shared" si="7" ref="U10:U33">IF($I10=0,0,$T10/$I10)</f>
        <v>0.22988809849064068</v>
      </c>
      <c r="V10" s="102">
        <v>59170114</v>
      </c>
      <c r="W10" s="104">
        <v>11194095</v>
      </c>
      <c r="X10" s="104">
        <f aca="true" t="shared" si="8" ref="X10:X33">$V10+$W10</f>
        <v>70364209</v>
      </c>
      <c r="Y10" s="39">
        <f aca="true" t="shared" si="9" ref="Y10:Y33">IF($I10=0,0,$X10/$I10)</f>
        <v>0.17743200818026605</v>
      </c>
      <c r="Z10" s="74">
        <f aca="true" t="shared" si="10" ref="Z10:Z33">$J10+$N10+$R10+$V10</f>
        <v>306336427</v>
      </c>
      <c r="AA10" s="75">
        <f aca="true" t="shared" si="11" ref="AA10:AA33">$K10+$O10+$S10+$W10</f>
        <v>38731943</v>
      </c>
      <c r="AB10" s="75">
        <f aca="true" t="shared" si="12" ref="AB10:AB33">$Z10+$AA10</f>
        <v>345068370</v>
      </c>
      <c r="AC10" s="39">
        <f aca="true" t="shared" si="13" ref="AC10:AC33">IF($I10=0,0,$AB10/$I10)</f>
        <v>0.8701323402724683</v>
      </c>
      <c r="AD10" s="74">
        <v>84574240</v>
      </c>
      <c r="AE10" s="75">
        <v>15034298</v>
      </c>
      <c r="AF10" s="75">
        <f aca="true" t="shared" si="14" ref="AF10:AF33">$AD10+$AE10</f>
        <v>99608538</v>
      </c>
      <c r="AG10" s="39">
        <f aca="true" t="shared" si="15" ref="AG10:AG33">IF($AJ10=0,0,$AK10/$AJ10)</f>
        <v>0.8111098154852001</v>
      </c>
      <c r="AH10" s="39">
        <f aca="true" t="shared" si="16" ref="AH10:AH33">IF($AF10=0,0,(($X10/$AF10)-1))</f>
        <v>-0.2935925934381247</v>
      </c>
      <c r="AI10" s="12">
        <v>403787492</v>
      </c>
      <c r="AJ10" s="12">
        <v>397405520</v>
      </c>
      <c r="AK10" s="12">
        <v>322339518</v>
      </c>
      <c r="AL10" s="12"/>
    </row>
    <row r="11" spans="1:38" s="13" customFormat="1" ht="12.75">
      <c r="A11" s="29" t="s">
        <v>97</v>
      </c>
      <c r="B11" s="57" t="s">
        <v>451</v>
      </c>
      <c r="C11" s="117" t="s">
        <v>452</v>
      </c>
      <c r="D11" s="74">
        <v>291014400</v>
      </c>
      <c r="E11" s="75">
        <v>71703000</v>
      </c>
      <c r="F11" s="76">
        <f t="shared" si="0"/>
        <v>362717400</v>
      </c>
      <c r="G11" s="74">
        <v>259902637</v>
      </c>
      <c r="H11" s="75">
        <v>75942754</v>
      </c>
      <c r="I11" s="77">
        <f t="shared" si="1"/>
        <v>335845391</v>
      </c>
      <c r="J11" s="74">
        <v>50489802</v>
      </c>
      <c r="K11" s="75">
        <v>5808863</v>
      </c>
      <c r="L11" s="75">
        <f t="shared" si="2"/>
        <v>56298665</v>
      </c>
      <c r="M11" s="39">
        <f t="shared" si="3"/>
        <v>0.15521357674045966</v>
      </c>
      <c r="N11" s="102">
        <v>58372259</v>
      </c>
      <c r="O11" s="103">
        <v>5861313</v>
      </c>
      <c r="P11" s="104">
        <f t="shared" si="4"/>
        <v>64233572</v>
      </c>
      <c r="Q11" s="39">
        <f t="shared" si="5"/>
        <v>0.17708985562865195</v>
      </c>
      <c r="R11" s="102">
        <v>45691944</v>
      </c>
      <c r="S11" s="104">
        <v>3526941</v>
      </c>
      <c r="T11" s="104">
        <f t="shared" si="6"/>
        <v>49218885</v>
      </c>
      <c r="U11" s="39">
        <f t="shared" si="7"/>
        <v>0.14655221217551262</v>
      </c>
      <c r="V11" s="102">
        <v>32399194</v>
      </c>
      <c r="W11" s="104">
        <v>8888681</v>
      </c>
      <c r="X11" s="104">
        <f t="shared" si="8"/>
        <v>41287875</v>
      </c>
      <c r="Y11" s="39">
        <f t="shared" si="9"/>
        <v>0.12293714937418927</v>
      </c>
      <c r="Z11" s="74">
        <f t="shared" si="10"/>
        <v>186953199</v>
      </c>
      <c r="AA11" s="75">
        <f t="shared" si="11"/>
        <v>24085798</v>
      </c>
      <c r="AB11" s="75">
        <f t="shared" si="12"/>
        <v>211038997</v>
      </c>
      <c r="AC11" s="39">
        <f t="shared" si="13"/>
        <v>0.6283814000591719</v>
      </c>
      <c r="AD11" s="74">
        <v>77125488</v>
      </c>
      <c r="AE11" s="75">
        <v>8315780</v>
      </c>
      <c r="AF11" s="75">
        <f t="shared" si="14"/>
        <v>85441268</v>
      </c>
      <c r="AG11" s="39">
        <f t="shared" si="15"/>
        <v>0.6848883618326707</v>
      </c>
      <c r="AH11" s="39">
        <f t="shared" si="16"/>
        <v>-0.516768934187634</v>
      </c>
      <c r="AI11" s="12">
        <v>283217521</v>
      </c>
      <c r="AJ11" s="12">
        <v>283217521</v>
      </c>
      <c r="AK11" s="12">
        <v>193972384</v>
      </c>
      <c r="AL11" s="12"/>
    </row>
    <row r="12" spans="1:38" s="13" customFormat="1" ht="12.75">
      <c r="A12" s="29" t="s">
        <v>97</v>
      </c>
      <c r="B12" s="57" t="s">
        <v>453</v>
      </c>
      <c r="C12" s="117" t="s">
        <v>454</v>
      </c>
      <c r="D12" s="74">
        <v>0</v>
      </c>
      <c r="E12" s="75">
        <v>0</v>
      </c>
      <c r="F12" s="76">
        <f t="shared" si="0"/>
        <v>0</v>
      </c>
      <c r="G12" s="74">
        <v>0</v>
      </c>
      <c r="H12" s="75">
        <v>0</v>
      </c>
      <c r="I12" s="77">
        <f t="shared" si="1"/>
        <v>0</v>
      </c>
      <c r="J12" s="74">
        <v>39681969</v>
      </c>
      <c r="K12" s="75">
        <v>4615378</v>
      </c>
      <c r="L12" s="75">
        <f t="shared" si="2"/>
        <v>44297347</v>
      </c>
      <c r="M12" s="39">
        <f t="shared" si="3"/>
        <v>0</v>
      </c>
      <c r="N12" s="102">
        <v>33781544</v>
      </c>
      <c r="O12" s="103">
        <v>3014059</v>
      </c>
      <c r="P12" s="104">
        <f t="shared" si="4"/>
        <v>36795603</v>
      </c>
      <c r="Q12" s="39">
        <f t="shared" si="5"/>
        <v>0</v>
      </c>
      <c r="R12" s="102">
        <v>11451921</v>
      </c>
      <c r="S12" s="104">
        <v>21290</v>
      </c>
      <c r="T12" s="104">
        <f t="shared" si="6"/>
        <v>11473211</v>
      </c>
      <c r="U12" s="39">
        <f t="shared" si="7"/>
        <v>0</v>
      </c>
      <c r="V12" s="102">
        <v>0</v>
      </c>
      <c r="W12" s="104">
        <v>0</v>
      </c>
      <c r="X12" s="104">
        <f t="shared" si="8"/>
        <v>0</v>
      </c>
      <c r="Y12" s="39">
        <f t="shared" si="9"/>
        <v>0</v>
      </c>
      <c r="Z12" s="74">
        <f t="shared" si="10"/>
        <v>84915434</v>
      </c>
      <c r="AA12" s="75">
        <f t="shared" si="11"/>
        <v>7650727</v>
      </c>
      <c r="AB12" s="75">
        <f t="shared" si="12"/>
        <v>92566161</v>
      </c>
      <c r="AC12" s="39">
        <f t="shared" si="13"/>
        <v>0</v>
      </c>
      <c r="AD12" s="74">
        <v>22951847</v>
      </c>
      <c r="AE12" s="75">
        <v>3173810</v>
      </c>
      <c r="AF12" s="75">
        <f t="shared" si="14"/>
        <v>26125657</v>
      </c>
      <c r="AG12" s="39">
        <f t="shared" si="15"/>
        <v>1.523026615452793</v>
      </c>
      <c r="AH12" s="39">
        <f t="shared" si="16"/>
        <v>-1</v>
      </c>
      <c r="AI12" s="12">
        <v>119015146</v>
      </c>
      <c r="AJ12" s="12">
        <v>119015146</v>
      </c>
      <c r="AK12" s="12">
        <v>181263235</v>
      </c>
      <c r="AL12" s="12"/>
    </row>
    <row r="13" spans="1:38" s="13" customFormat="1" ht="12.75">
      <c r="A13" s="29" t="s">
        <v>97</v>
      </c>
      <c r="B13" s="57" t="s">
        <v>455</v>
      </c>
      <c r="C13" s="117" t="s">
        <v>456</v>
      </c>
      <c r="D13" s="74">
        <v>359988207</v>
      </c>
      <c r="E13" s="75">
        <v>44065555</v>
      </c>
      <c r="F13" s="76">
        <f t="shared" si="0"/>
        <v>404053762</v>
      </c>
      <c r="G13" s="74">
        <v>357606511</v>
      </c>
      <c r="H13" s="75">
        <v>75747497</v>
      </c>
      <c r="I13" s="77">
        <f t="shared" si="1"/>
        <v>433354008</v>
      </c>
      <c r="J13" s="74">
        <v>79450414</v>
      </c>
      <c r="K13" s="75">
        <v>12876811</v>
      </c>
      <c r="L13" s="75">
        <f t="shared" si="2"/>
        <v>92327225</v>
      </c>
      <c r="M13" s="39">
        <f t="shared" si="3"/>
        <v>0.2285023273709799</v>
      </c>
      <c r="N13" s="102">
        <v>75272494</v>
      </c>
      <c r="O13" s="103">
        <v>10520163</v>
      </c>
      <c r="P13" s="104">
        <f t="shared" si="4"/>
        <v>85792657</v>
      </c>
      <c r="Q13" s="39">
        <f t="shared" si="5"/>
        <v>0.21232980624989206</v>
      </c>
      <c r="R13" s="102">
        <v>61654608</v>
      </c>
      <c r="S13" s="104">
        <v>846862</v>
      </c>
      <c r="T13" s="104">
        <f t="shared" si="6"/>
        <v>62501470</v>
      </c>
      <c r="U13" s="39">
        <f t="shared" si="7"/>
        <v>0.14422728034397225</v>
      </c>
      <c r="V13" s="102">
        <v>51104227</v>
      </c>
      <c r="W13" s="104">
        <v>18187030</v>
      </c>
      <c r="X13" s="104">
        <f t="shared" si="8"/>
        <v>69291257</v>
      </c>
      <c r="Y13" s="39">
        <f t="shared" si="9"/>
        <v>0.15989527204280524</v>
      </c>
      <c r="Z13" s="74">
        <f t="shared" si="10"/>
        <v>267481743</v>
      </c>
      <c r="AA13" s="75">
        <f t="shared" si="11"/>
        <v>42430866</v>
      </c>
      <c r="AB13" s="75">
        <f t="shared" si="12"/>
        <v>309912609</v>
      </c>
      <c r="AC13" s="39">
        <f t="shared" si="13"/>
        <v>0.715148823545668</v>
      </c>
      <c r="AD13" s="74">
        <v>75879879</v>
      </c>
      <c r="AE13" s="75">
        <v>6802165</v>
      </c>
      <c r="AF13" s="75">
        <f t="shared" si="14"/>
        <v>82682044</v>
      </c>
      <c r="AG13" s="39">
        <f t="shared" si="15"/>
        <v>0.851116539569732</v>
      </c>
      <c r="AH13" s="39">
        <f t="shared" si="16"/>
        <v>-0.16195520033346056</v>
      </c>
      <c r="AI13" s="12">
        <v>404678000</v>
      </c>
      <c r="AJ13" s="12">
        <v>404678000</v>
      </c>
      <c r="AK13" s="12">
        <v>344428139</v>
      </c>
      <c r="AL13" s="12"/>
    </row>
    <row r="14" spans="1:38" s="13" customFormat="1" ht="12.75">
      <c r="A14" s="29" t="s">
        <v>97</v>
      </c>
      <c r="B14" s="57" t="s">
        <v>457</v>
      </c>
      <c r="C14" s="117" t="s">
        <v>458</v>
      </c>
      <c r="D14" s="74">
        <v>73577218</v>
      </c>
      <c r="E14" s="75">
        <v>32516950</v>
      </c>
      <c r="F14" s="76">
        <f t="shared" si="0"/>
        <v>106094168</v>
      </c>
      <c r="G14" s="74">
        <v>73577218</v>
      </c>
      <c r="H14" s="75">
        <v>32516950</v>
      </c>
      <c r="I14" s="77">
        <f t="shared" si="1"/>
        <v>106094168</v>
      </c>
      <c r="J14" s="74">
        <v>30778296</v>
      </c>
      <c r="K14" s="75">
        <v>0</v>
      </c>
      <c r="L14" s="75">
        <f t="shared" si="2"/>
        <v>30778296</v>
      </c>
      <c r="M14" s="39">
        <f t="shared" si="3"/>
        <v>0.29010356158314</v>
      </c>
      <c r="N14" s="102">
        <v>31694448</v>
      </c>
      <c r="O14" s="103">
        <v>0</v>
      </c>
      <c r="P14" s="104">
        <f t="shared" si="4"/>
        <v>31694448</v>
      </c>
      <c r="Q14" s="39">
        <f t="shared" si="5"/>
        <v>0.29873883359922293</v>
      </c>
      <c r="R14" s="102">
        <v>6599721</v>
      </c>
      <c r="S14" s="104">
        <v>0</v>
      </c>
      <c r="T14" s="104">
        <f t="shared" si="6"/>
        <v>6599721</v>
      </c>
      <c r="U14" s="39">
        <f t="shared" si="7"/>
        <v>0.06220625623832594</v>
      </c>
      <c r="V14" s="102">
        <v>13460827</v>
      </c>
      <c r="W14" s="104">
        <v>0</v>
      </c>
      <c r="X14" s="104">
        <f t="shared" si="8"/>
        <v>13460827</v>
      </c>
      <c r="Y14" s="39">
        <f t="shared" si="9"/>
        <v>0.1268762200010843</v>
      </c>
      <c r="Z14" s="74">
        <f t="shared" si="10"/>
        <v>82533292</v>
      </c>
      <c r="AA14" s="75">
        <f t="shared" si="11"/>
        <v>0</v>
      </c>
      <c r="AB14" s="75">
        <f t="shared" si="12"/>
        <v>82533292</v>
      </c>
      <c r="AC14" s="39">
        <f t="shared" si="13"/>
        <v>0.7779248714217731</v>
      </c>
      <c r="AD14" s="74">
        <v>0</v>
      </c>
      <c r="AE14" s="75">
        <v>0</v>
      </c>
      <c r="AF14" s="75">
        <f t="shared" si="14"/>
        <v>0</v>
      </c>
      <c r="AG14" s="39">
        <f t="shared" si="15"/>
        <v>0.7832318497753877</v>
      </c>
      <c r="AH14" s="39">
        <f t="shared" si="16"/>
        <v>0</v>
      </c>
      <c r="AI14" s="12">
        <v>84984210</v>
      </c>
      <c r="AJ14" s="12">
        <v>84984210</v>
      </c>
      <c r="AK14" s="12">
        <v>66562340</v>
      </c>
      <c r="AL14" s="12"/>
    </row>
    <row r="15" spans="1:38" s="13" customFormat="1" ht="12.75">
      <c r="A15" s="29" t="s">
        <v>97</v>
      </c>
      <c r="B15" s="57" t="s">
        <v>67</v>
      </c>
      <c r="C15" s="117" t="s">
        <v>68</v>
      </c>
      <c r="D15" s="74">
        <v>1189501215</v>
      </c>
      <c r="E15" s="75">
        <v>0</v>
      </c>
      <c r="F15" s="76">
        <f t="shared" si="0"/>
        <v>1189501215</v>
      </c>
      <c r="G15" s="74">
        <v>1055979036</v>
      </c>
      <c r="H15" s="75">
        <v>145354424</v>
      </c>
      <c r="I15" s="77">
        <f t="shared" si="1"/>
        <v>1201333460</v>
      </c>
      <c r="J15" s="74">
        <v>263160301</v>
      </c>
      <c r="K15" s="75">
        <v>18187332</v>
      </c>
      <c r="L15" s="75">
        <f t="shared" si="2"/>
        <v>281347633</v>
      </c>
      <c r="M15" s="39">
        <f t="shared" si="3"/>
        <v>0.23652572141340772</v>
      </c>
      <c r="N15" s="102">
        <v>250843712</v>
      </c>
      <c r="O15" s="103">
        <v>20629315</v>
      </c>
      <c r="P15" s="104">
        <f t="shared" si="4"/>
        <v>271473027</v>
      </c>
      <c r="Q15" s="39">
        <f t="shared" si="5"/>
        <v>0.22822425364231344</v>
      </c>
      <c r="R15" s="102">
        <v>245172441</v>
      </c>
      <c r="S15" s="104">
        <v>12006998</v>
      </c>
      <c r="T15" s="104">
        <f t="shared" si="6"/>
        <v>257179439</v>
      </c>
      <c r="U15" s="39">
        <f t="shared" si="7"/>
        <v>0.21407831177864636</v>
      </c>
      <c r="V15" s="102">
        <v>257329506</v>
      </c>
      <c r="W15" s="104">
        <v>13725192</v>
      </c>
      <c r="X15" s="104">
        <f t="shared" si="8"/>
        <v>271054698</v>
      </c>
      <c r="Y15" s="39">
        <f t="shared" si="9"/>
        <v>0.225628193191256</v>
      </c>
      <c r="Z15" s="74">
        <f t="shared" si="10"/>
        <v>1016505960</v>
      </c>
      <c r="AA15" s="75">
        <f t="shared" si="11"/>
        <v>64548837</v>
      </c>
      <c r="AB15" s="75">
        <f t="shared" si="12"/>
        <v>1081054797</v>
      </c>
      <c r="AC15" s="39">
        <f t="shared" si="13"/>
        <v>0.8998790369161948</v>
      </c>
      <c r="AD15" s="74">
        <v>242124532</v>
      </c>
      <c r="AE15" s="75">
        <v>36045420</v>
      </c>
      <c r="AF15" s="75">
        <f t="shared" si="14"/>
        <v>278169952</v>
      </c>
      <c r="AG15" s="39">
        <f t="shared" si="15"/>
        <v>0.8690539891418445</v>
      </c>
      <c r="AH15" s="39">
        <f t="shared" si="16"/>
        <v>-0.02557880155222514</v>
      </c>
      <c r="AI15" s="12">
        <v>1096254707</v>
      </c>
      <c r="AJ15" s="12">
        <v>1101912384</v>
      </c>
      <c r="AK15" s="12">
        <v>957621353</v>
      </c>
      <c r="AL15" s="12"/>
    </row>
    <row r="16" spans="1:38" s="13" customFormat="1" ht="12.75">
      <c r="A16" s="29" t="s">
        <v>116</v>
      </c>
      <c r="B16" s="57" t="s">
        <v>459</v>
      </c>
      <c r="C16" s="117" t="s">
        <v>460</v>
      </c>
      <c r="D16" s="74">
        <v>285360705</v>
      </c>
      <c r="E16" s="75">
        <v>37000000</v>
      </c>
      <c r="F16" s="76">
        <f t="shared" si="0"/>
        <v>322360705</v>
      </c>
      <c r="G16" s="74">
        <v>326495213</v>
      </c>
      <c r="H16" s="75">
        <v>41350136</v>
      </c>
      <c r="I16" s="77">
        <f t="shared" si="1"/>
        <v>367845349</v>
      </c>
      <c r="J16" s="74">
        <v>48373686</v>
      </c>
      <c r="K16" s="75">
        <v>8397201</v>
      </c>
      <c r="L16" s="75">
        <f t="shared" si="2"/>
        <v>56770887</v>
      </c>
      <c r="M16" s="39">
        <f t="shared" si="3"/>
        <v>0.17610982393154898</v>
      </c>
      <c r="N16" s="102">
        <v>50833128</v>
      </c>
      <c r="O16" s="103">
        <v>4699863</v>
      </c>
      <c r="P16" s="104">
        <f t="shared" si="4"/>
        <v>55532991</v>
      </c>
      <c r="Q16" s="39">
        <f t="shared" si="5"/>
        <v>0.17226972809852864</v>
      </c>
      <c r="R16" s="102">
        <v>50084705</v>
      </c>
      <c r="S16" s="104">
        <v>3434946</v>
      </c>
      <c r="T16" s="104">
        <f t="shared" si="6"/>
        <v>53519651</v>
      </c>
      <c r="U16" s="39">
        <f t="shared" si="7"/>
        <v>0.14549497810831366</v>
      </c>
      <c r="V16" s="102">
        <v>103865832</v>
      </c>
      <c r="W16" s="104">
        <v>19195500</v>
      </c>
      <c r="X16" s="104">
        <f t="shared" si="8"/>
        <v>123061332</v>
      </c>
      <c r="Y16" s="39">
        <f t="shared" si="9"/>
        <v>0.3345463856877527</v>
      </c>
      <c r="Z16" s="74">
        <f t="shared" si="10"/>
        <v>253157351</v>
      </c>
      <c r="AA16" s="75">
        <f t="shared" si="11"/>
        <v>35727510</v>
      </c>
      <c r="AB16" s="75">
        <f t="shared" si="12"/>
        <v>288884861</v>
      </c>
      <c r="AC16" s="39">
        <f t="shared" si="13"/>
        <v>0.7853432476048514</v>
      </c>
      <c r="AD16" s="74">
        <v>81405963</v>
      </c>
      <c r="AE16" s="75">
        <v>7848354</v>
      </c>
      <c r="AF16" s="75">
        <f t="shared" si="14"/>
        <v>89254317</v>
      </c>
      <c r="AG16" s="39">
        <f t="shared" si="15"/>
        <v>0.9393386897888844</v>
      </c>
      <c r="AH16" s="39">
        <f t="shared" si="16"/>
        <v>0.37877176293892867</v>
      </c>
      <c r="AI16" s="12">
        <v>321298565</v>
      </c>
      <c r="AJ16" s="12">
        <v>350061463</v>
      </c>
      <c r="AK16" s="12">
        <v>328826276</v>
      </c>
      <c r="AL16" s="12"/>
    </row>
    <row r="17" spans="1:38" s="53" customFormat="1" ht="12.75">
      <c r="A17" s="58"/>
      <c r="B17" s="59" t="s">
        <v>461</v>
      </c>
      <c r="C17" s="121"/>
      <c r="D17" s="78">
        <f>SUM(D9:D16)</f>
        <v>2818482933</v>
      </c>
      <c r="E17" s="79">
        <f>SUM(E9:E16)</f>
        <v>185285505</v>
      </c>
      <c r="F17" s="87">
        <f t="shared" si="0"/>
        <v>3003768438</v>
      </c>
      <c r="G17" s="78">
        <f>SUM(G9:G16)</f>
        <v>2683694714</v>
      </c>
      <c r="H17" s="79">
        <f>SUM(H9:H16)</f>
        <v>371055177</v>
      </c>
      <c r="I17" s="80">
        <f t="shared" si="1"/>
        <v>3054749891</v>
      </c>
      <c r="J17" s="78">
        <f>SUM(J9:J16)</f>
        <v>620128831</v>
      </c>
      <c r="K17" s="79">
        <f>SUM(K9:K16)</f>
        <v>70348658</v>
      </c>
      <c r="L17" s="79">
        <f t="shared" si="2"/>
        <v>690477489</v>
      </c>
      <c r="M17" s="43">
        <f t="shared" si="3"/>
        <v>0.2298704122011951</v>
      </c>
      <c r="N17" s="108">
        <f>SUM(N9:N16)</f>
        <v>637582927</v>
      </c>
      <c r="O17" s="109">
        <f>SUM(O9:O16)</f>
        <v>96352825</v>
      </c>
      <c r="P17" s="110">
        <f t="shared" si="4"/>
        <v>733935752</v>
      </c>
      <c r="Q17" s="43">
        <f t="shared" si="5"/>
        <v>0.24433832605574504</v>
      </c>
      <c r="R17" s="108">
        <f>SUM(R9:R16)</f>
        <v>543232935</v>
      </c>
      <c r="S17" s="110">
        <f>SUM(S9:S16)</f>
        <v>71717762</v>
      </c>
      <c r="T17" s="110">
        <f t="shared" si="6"/>
        <v>614950697</v>
      </c>
      <c r="U17" s="43">
        <f t="shared" si="7"/>
        <v>0.20130967147647244</v>
      </c>
      <c r="V17" s="108">
        <f>SUM(V9:V16)</f>
        <v>552377377</v>
      </c>
      <c r="W17" s="110">
        <f>SUM(W9:W16)</f>
        <v>92059365</v>
      </c>
      <c r="X17" s="110">
        <f t="shared" si="8"/>
        <v>644436742</v>
      </c>
      <c r="Y17" s="43">
        <f t="shared" si="9"/>
        <v>0.21096219494062665</v>
      </c>
      <c r="Z17" s="78">
        <f t="shared" si="10"/>
        <v>2353322070</v>
      </c>
      <c r="AA17" s="79">
        <f t="shared" si="11"/>
        <v>330478610</v>
      </c>
      <c r="AB17" s="79">
        <f t="shared" si="12"/>
        <v>2683800680</v>
      </c>
      <c r="AC17" s="43">
        <f t="shared" si="13"/>
        <v>0.8785664213974106</v>
      </c>
      <c r="AD17" s="78">
        <f>SUM(AD9:AD16)</f>
        <v>716373464</v>
      </c>
      <c r="AE17" s="79">
        <f>SUM(AE9:AE16)</f>
        <v>87414462</v>
      </c>
      <c r="AF17" s="79">
        <f t="shared" si="14"/>
        <v>803787926</v>
      </c>
      <c r="AG17" s="43">
        <f t="shared" si="15"/>
        <v>0.9699106903329286</v>
      </c>
      <c r="AH17" s="43">
        <f t="shared" si="16"/>
        <v>-0.1982502832469768</v>
      </c>
      <c r="AI17" s="60">
        <f>SUM(AI9:AI16)</f>
        <v>2958126151</v>
      </c>
      <c r="AJ17" s="60">
        <f>SUM(AJ9:AJ16)</f>
        <v>2986164754</v>
      </c>
      <c r="AK17" s="60">
        <f>SUM(AK9:AK16)</f>
        <v>2896313118</v>
      </c>
      <c r="AL17" s="60"/>
    </row>
    <row r="18" spans="1:38" s="13" customFormat="1" ht="12.75">
      <c r="A18" s="29" t="s">
        <v>97</v>
      </c>
      <c r="B18" s="57" t="s">
        <v>462</v>
      </c>
      <c r="C18" s="117" t="s">
        <v>463</v>
      </c>
      <c r="D18" s="74">
        <v>247784515</v>
      </c>
      <c r="E18" s="75">
        <v>0</v>
      </c>
      <c r="F18" s="76">
        <f t="shared" si="0"/>
        <v>247784515</v>
      </c>
      <c r="G18" s="74">
        <v>218791833</v>
      </c>
      <c r="H18" s="75">
        <v>36567350</v>
      </c>
      <c r="I18" s="77">
        <f t="shared" si="1"/>
        <v>255359183</v>
      </c>
      <c r="J18" s="74">
        <v>48166687</v>
      </c>
      <c r="K18" s="75">
        <v>5620309</v>
      </c>
      <c r="L18" s="75">
        <f t="shared" si="2"/>
        <v>53786996</v>
      </c>
      <c r="M18" s="39">
        <f t="shared" si="3"/>
        <v>0.2170716600268584</v>
      </c>
      <c r="N18" s="102">
        <v>48770816</v>
      </c>
      <c r="O18" s="103">
        <v>4985363</v>
      </c>
      <c r="P18" s="104">
        <f t="shared" si="4"/>
        <v>53756179</v>
      </c>
      <c r="Q18" s="39">
        <f t="shared" si="5"/>
        <v>0.2169472898659547</v>
      </c>
      <c r="R18" s="102">
        <v>47152326</v>
      </c>
      <c r="S18" s="104">
        <v>12515978</v>
      </c>
      <c r="T18" s="104">
        <f t="shared" si="6"/>
        <v>59668304</v>
      </c>
      <c r="U18" s="39">
        <f t="shared" si="7"/>
        <v>0.23366421876435906</v>
      </c>
      <c r="V18" s="102">
        <v>63947406</v>
      </c>
      <c r="W18" s="104">
        <v>10884348</v>
      </c>
      <c r="X18" s="104">
        <f t="shared" si="8"/>
        <v>74831754</v>
      </c>
      <c r="Y18" s="39">
        <f t="shared" si="9"/>
        <v>0.29304508700593707</v>
      </c>
      <c r="Z18" s="74">
        <f t="shared" si="10"/>
        <v>208037235</v>
      </c>
      <c r="AA18" s="75">
        <f t="shared" si="11"/>
        <v>34005998</v>
      </c>
      <c r="AB18" s="75">
        <f t="shared" si="12"/>
        <v>242043233</v>
      </c>
      <c r="AC18" s="39">
        <f t="shared" si="13"/>
        <v>0.9478540389910317</v>
      </c>
      <c r="AD18" s="74">
        <v>117148155</v>
      </c>
      <c r="AE18" s="75">
        <v>0</v>
      </c>
      <c r="AF18" s="75">
        <f t="shared" si="14"/>
        <v>117148155</v>
      </c>
      <c r="AG18" s="39">
        <f t="shared" si="15"/>
        <v>1.1372082600801725</v>
      </c>
      <c r="AH18" s="39">
        <f t="shared" si="16"/>
        <v>-0.3612212330616731</v>
      </c>
      <c r="AI18" s="12">
        <v>226708647</v>
      </c>
      <c r="AJ18" s="12">
        <v>226708647</v>
      </c>
      <c r="AK18" s="12">
        <v>257814946</v>
      </c>
      <c r="AL18" s="12"/>
    </row>
    <row r="19" spans="1:38" s="13" customFormat="1" ht="12.75">
      <c r="A19" s="29" t="s">
        <v>97</v>
      </c>
      <c r="B19" s="57" t="s">
        <v>61</v>
      </c>
      <c r="C19" s="117" t="s">
        <v>62</v>
      </c>
      <c r="D19" s="74">
        <v>0</v>
      </c>
      <c r="E19" s="75">
        <v>0</v>
      </c>
      <c r="F19" s="76">
        <f t="shared" si="0"/>
        <v>0</v>
      </c>
      <c r="G19" s="74">
        <v>0</v>
      </c>
      <c r="H19" s="75">
        <v>0</v>
      </c>
      <c r="I19" s="77">
        <f t="shared" si="1"/>
        <v>0</v>
      </c>
      <c r="J19" s="74">
        <v>303093122</v>
      </c>
      <c r="K19" s="75">
        <v>253544</v>
      </c>
      <c r="L19" s="75">
        <f t="shared" si="2"/>
        <v>303346666</v>
      </c>
      <c r="M19" s="39">
        <f t="shared" si="3"/>
        <v>0</v>
      </c>
      <c r="N19" s="102">
        <v>254286327</v>
      </c>
      <c r="O19" s="103">
        <v>3756510</v>
      </c>
      <c r="P19" s="104">
        <f t="shared" si="4"/>
        <v>258042837</v>
      </c>
      <c r="Q19" s="39">
        <f t="shared" si="5"/>
        <v>0</v>
      </c>
      <c r="R19" s="102">
        <v>255707330</v>
      </c>
      <c r="S19" s="104">
        <v>7066387</v>
      </c>
      <c r="T19" s="104">
        <f t="shared" si="6"/>
        <v>262773717</v>
      </c>
      <c r="U19" s="39">
        <f t="shared" si="7"/>
        <v>0</v>
      </c>
      <c r="V19" s="102">
        <v>279022200</v>
      </c>
      <c r="W19" s="104">
        <v>13353512</v>
      </c>
      <c r="X19" s="104">
        <f t="shared" si="8"/>
        <v>292375712</v>
      </c>
      <c r="Y19" s="39">
        <f t="shared" si="9"/>
        <v>0</v>
      </c>
      <c r="Z19" s="74">
        <f t="shared" si="10"/>
        <v>1092108979</v>
      </c>
      <c r="AA19" s="75">
        <f t="shared" si="11"/>
        <v>24429953</v>
      </c>
      <c r="AB19" s="75">
        <f t="shared" si="12"/>
        <v>1116538932</v>
      </c>
      <c r="AC19" s="39">
        <f t="shared" si="13"/>
        <v>0</v>
      </c>
      <c r="AD19" s="74">
        <v>282468461</v>
      </c>
      <c r="AE19" s="75">
        <v>36164958</v>
      </c>
      <c r="AF19" s="75">
        <f t="shared" si="14"/>
        <v>318633419</v>
      </c>
      <c r="AG19" s="39">
        <f t="shared" si="15"/>
        <v>0.8247480852999541</v>
      </c>
      <c r="AH19" s="39">
        <f t="shared" si="16"/>
        <v>-0.0824072599867498</v>
      </c>
      <c r="AI19" s="12">
        <v>1465979730</v>
      </c>
      <c r="AJ19" s="12">
        <v>1465964868</v>
      </c>
      <c r="AK19" s="12">
        <v>1209051718</v>
      </c>
      <c r="AL19" s="12"/>
    </row>
    <row r="20" spans="1:38" s="13" customFormat="1" ht="12.75">
      <c r="A20" s="29" t="s">
        <v>97</v>
      </c>
      <c r="B20" s="57" t="s">
        <v>89</v>
      </c>
      <c r="C20" s="117" t="s">
        <v>90</v>
      </c>
      <c r="D20" s="74">
        <v>917618787</v>
      </c>
      <c r="E20" s="75">
        <v>208479650</v>
      </c>
      <c r="F20" s="76">
        <f t="shared" si="0"/>
        <v>1126098437</v>
      </c>
      <c r="G20" s="74">
        <v>924834071</v>
      </c>
      <c r="H20" s="75">
        <v>364066880</v>
      </c>
      <c r="I20" s="77">
        <f t="shared" si="1"/>
        <v>1288900951</v>
      </c>
      <c r="J20" s="74">
        <v>233779464</v>
      </c>
      <c r="K20" s="75">
        <v>33418775</v>
      </c>
      <c r="L20" s="75">
        <f t="shared" si="2"/>
        <v>267198239</v>
      </c>
      <c r="M20" s="39">
        <f t="shared" si="3"/>
        <v>0.23727787040699</v>
      </c>
      <c r="N20" s="102">
        <v>197881808</v>
      </c>
      <c r="O20" s="103">
        <v>50766788</v>
      </c>
      <c r="P20" s="104">
        <f t="shared" si="4"/>
        <v>248648596</v>
      </c>
      <c r="Q20" s="39">
        <f t="shared" si="5"/>
        <v>0.2208053823983773</v>
      </c>
      <c r="R20" s="102">
        <v>214217289</v>
      </c>
      <c r="S20" s="104">
        <v>31769419</v>
      </c>
      <c r="T20" s="104">
        <f t="shared" si="6"/>
        <v>245986708</v>
      </c>
      <c r="U20" s="39">
        <f t="shared" si="7"/>
        <v>0.19084997013087004</v>
      </c>
      <c r="V20" s="102">
        <v>248861193</v>
      </c>
      <c r="W20" s="104">
        <v>77815903</v>
      </c>
      <c r="X20" s="104">
        <f t="shared" si="8"/>
        <v>326677096</v>
      </c>
      <c r="Y20" s="39">
        <f t="shared" si="9"/>
        <v>0.253453995628249</v>
      </c>
      <c r="Z20" s="74">
        <f t="shared" si="10"/>
        <v>894739754</v>
      </c>
      <c r="AA20" s="75">
        <f t="shared" si="11"/>
        <v>193770885</v>
      </c>
      <c r="AB20" s="75">
        <f t="shared" si="12"/>
        <v>1088510639</v>
      </c>
      <c r="AC20" s="39">
        <f t="shared" si="13"/>
        <v>0.8445262129378319</v>
      </c>
      <c r="AD20" s="74">
        <v>186382276</v>
      </c>
      <c r="AE20" s="75">
        <v>59329935</v>
      </c>
      <c r="AF20" s="75">
        <f t="shared" si="14"/>
        <v>245712211</v>
      </c>
      <c r="AG20" s="39">
        <f t="shared" si="15"/>
        <v>0.7915198599976102</v>
      </c>
      <c r="AH20" s="39">
        <f t="shared" si="16"/>
        <v>0.3295110351678858</v>
      </c>
      <c r="AI20" s="12">
        <v>1110134500</v>
      </c>
      <c r="AJ20" s="12">
        <v>1273158839</v>
      </c>
      <c r="AK20" s="12">
        <v>1007730506</v>
      </c>
      <c r="AL20" s="12"/>
    </row>
    <row r="21" spans="1:38" s="13" customFormat="1" ht="12.75">
      <c r="A21" s="29" t="s">
        <v>97</v>
      </c>
      <c r="B21" s="57" t="s">
        <v>464</v>
      </c>
      <c r="C21" s="117" t="s">
        <v>465</v>
      </c>
      <c r="D21" s="74">
        <v>161638610</v>
      </c>
      <c r="E21" s="75">
        <v>13131000</v>
      </c>
      <c r="F21" s="77">
        <f t="shared" si="0"/>
        <v>174769610</v>
      </c>
      <c r="G21" s="74">
        <v>161638610</v>
      </c>
      <c r="H21" s="75">
        <v>13703716</v>
      </c>
      <c r="I21" s="77">
        <f t="shared" si="1"/>
        <v>175342326</v>
      </c>
      <c r="J21" s="74">
        <v>30180412</v>
      </c>
      <c r="K21" s="75">
        <v>70640</v>
      </c>
      <c r="L21" s="75">
        <f t="shared" si="2"/>
        <v>30251052</v>
      </c>
      <c r="M21" s="39">
        <f t="shared" si="3"/>
        <v>0.1730910311008876</v>
      </c>
      <c r="N21" s="102">
        <v>24594496</v>
      </c>
      <c r="O21" s="103">
        <v>15743</v>
      </c>
      <c r="P21" s="104">
        <f t="shared" si="4"/>
        <v>24610239</v>
      </c>
      <c r="Q21" s="39">
        <f t="shared" si="5"/>
        <v>0.1408153225266109</v>
      </c>
      <c r="R21" s="102">
        <v>29842628</v>
      </c>
      <c r="S21" s="104">
        <v>743450</v>
      </c>
      <c r="T21" s="104">
        <f t="shared" si="6"/>
        <v>30586078</v>
      </c>
      <c r="U21" s="39">
        <f t="shared" si="7"/>
        <v>0.17443636512498414</v>
      </c>
      <c r="V21" s="102">
        <v>22811041</v>
      </c>
      <c r="W21" s="104">
        <v>1007141</v>
      </c>
      <c r="X21" s="104">
        <f t="shared" si="8"/>
        <v>23818182</v>
      </c>
      <c r="Y21" s="39">
        <f t="shared" si="9"/>
        <v>0.1358381774860224</v>
      </c>
      <c r="Z21" s="74">
        <f t="shared" si="10"/>
        <v>107428577</v>
      </c>
      <c r="AA21" s="75">
        <f t="shared" si="11"/>
        <v>1836974</v>
      </c>
      <c r="AB21" s="75">
        <f t="shared" si="12"/>
        <v>109265551</v>
      </c>
      <c r="AC21" s="39">
        <f t="shared" si="13"/>
        <v>0.6231555922213556</v>
      </c>
      <c r="AD21" s="74">
        <v>31686899</v>
      </c>
      <c r="AE21" s="75">
        <v>3728033</v>
      </c>
      <c r="AF21" s="75">
        <f t="shared" si="14"/>
        <v>35414932</v>
      </c>
      <c r="AG21" s="39">
        <f t="shared" si="15"/>
        <v>0.8192254883548046</v>
      </c>
      <c r="AH21" s="39">
        <f t="shared" si="16"/>
        <v>-0.32745368535509256</v>
      </c>
      <c r="AI21" s="12">
        <v>142910440</v>
      </c>
      <c r="AJ21" s="12">
        <v>142910440</v>
      </c>
      <c r="AK21" s="12">
        <v>117075875</v>
      </c>
      <c r="AL21" s="12"/>
    </row>
    <row r="22" spans="1:38" s="13" customFormat="1" ht="12.75">
      <c r="A22" s="29" t="s">
        <v>97</v>
      </c>
      <c r="B22" s="57" t="s">
        <v>466</v>
      </c>
      <c r="C22" s="117" t="s">
        <v>467</v>
      </c>
      <c r="D22" s="74">
        <v>0</v>
      </c>
      <c r="E22" s="75">
        <v>0</v>
      </c>
      <c r="F22" s="76">
        <f t="shared" si="0"/>
        <v>0</v>
      </c>
      <c r="G22" s="74">
        <v>401326130</v>
      </c>
      <c r="H22" s="75">
        <v>126487364</v>
      </c>
      <c r="I22" s="77">
        <f t="shared" si="1"/>
        <v>527813494</v>
      </c>
      <c r="J22" s="74">
        <v>45259473</v>
      </c>
      <c r="K22" s="75">
        <v>18153619</v>
      </c>
      <c r="L22" s="75">
        <f t="shared" si="2"/>
        <v>63413092</v>
      </c>
      <c r="M22" s="39">
        <f t="shared" si="3"/>
        <v>0</v>
      </c>
      <c r="N22" s="102">
        <v>52922287</v>
      </c>
      <c r="O22" s="103">
        <v>17116219</v>
      </c>
      <c r="P22" s="104">
        <f t="shared" si="4"/>
        <v>70038506</v>
      </c>
      <c r="Q22" s="39">
        <f t="shared" si="5"/>
        <v>0</v>
      </c>
      <c r="R22" s="102">
        <v>47911685</v>
      </c>
      <c r="S22" s="104">
        <v>27710454</v>
      </c>
      <c r="T22" s="104">
        <f t="shared" si="6"/>
        <v>75622139</v>
      </c>
      <c r="U22" s="39">
        <f t="shared" si="7"/>
        <v>0.14327435705916228</v>
      </c>
      <c r="V22" s="102">
        <v>43316650</v>
      </c>
      <c r="W22" s="104">
        <v>18665898</v>
      </c>
      <c r="X22" s="104">
        <f t="shared" si="8"/>
        <v>61982548</v>
      </c>
      <c r="Y22" s="39">
        <f t="shared" si="9"/>
        <v>0.11743267026060535</v>
      </c>
      <c r="Z22" s="74">
        <f t="shared" si="10"/>
        <v>189410095</v>
      </c>
      <c r="AA22" s="75">
        <f t="shared" si="11"/>
        <v>81646190</v>
      </c>
      <c r="AB22" s="75">
        <f t="shared" si="12"/>
        <v>271056285</v>
      </c>
      <c r="AC22" s="39">
        <f t="shared" si="13"/>
        <v>0.5135455763849797</v>
      </c>
      <c r="AD22" s="74">
        <v>62815854</v>
      </c>
      <c r="AE22" s="75">
        <v>1664401</v>
      </c>
      <c r="AF22" s="75">
        <f t="shared" si="14"/>
        <v>64480255</v>
      </c>
      <c r="AG22" s="39">
        <f t="shared" si="15"/>
        <v>1.1221600824560651</v>
      </c>
      <c r="AH22" s="39">
        <f t="shared" si="16"/>
        <v>-0.03873599755460022</v>
      </c>
      <c r="AI22" s="12">
        <v>267517010</v>
      </c>
      <c r="AJ22" s="12">
        <v>267517010</v>
      </c>
      <c r="AK22" s="12">
        <v>300196910</v>
      </c>
      <c r="AL22" s="12"/>
    </row>
    <row r="23" spans="1:38" s="13" customFormat="1" ht="12.75">
      <c r="A23" s="29" t="s">
        <v>97</v>
      </c>
      <c r="B23" s="57" t="s">
        <v>468</v>
      </c>
      <c r="C23" s="117" t="s">
        <v>469</v>
      </c>
      <c r="D23" s="74">
        <v>402176419</v>
      </c>
      <c r="E23" s="75">
        <v>214900000</v>
      </c>
      <c r="F23" s="76">
        <f t="shared" si="0"/>
        <v>617076419</v>
      </c>
      <c r="G23" s="74">
        <v>351781000</v>
      </c>
      <c r="H23" s="75">
        <v>174069894</v>
      </c>
      <c r="I23" s="77">
        <f t="shared" si="1"/>
        <v>525850894</v>
      </c>
      <c r="J23" s="74">
        <v>44639087</v>
      </c>
      <c r="K23" s="75">
        <v>9021668</v>
      </c>
      <c r="L23" s="75">
        <f t="shared" si="2"/>
        <v>53660755</v>
      </c>
      <c r="M23" s="39">
        <f t="shared" si="3"/>
        <v>0.0869596590434612</v>
      </c>
      <c r="N23" s="102">
        <v>49279694</v>
      </c>
      <c r="O23" s="103">
        <v>32585535</v>
      </c>
      <c r="P23" s="104">
        <f t="shared" si="4"/>
        <v>81865229</v>
      </c>
      <c r="Q23" s="39">
        <f t="shared" si="5"/>
        <v>0.13266627354301802</v>
      </c>
      <c r="R23" s="102">
        <v>49848633</v>
      </c>
      <c r="S23" s="104">
        <v>14071144</v>
      </c>
      <c r="T23" s="104">
        <f t="shared" si="6"/>
        <v>63919777</v>
      </c>
      <c r="U23" s="39">
        <f t="shared" si="7"/>
        <v>0.12155494595393804</v>
      </c>
      <c r="V23" s="102">
        <v>77623132</v>
      </c>
      <c r="W23" s="104">
        <v>38858035</v>
      </c>
      <c r="X23" s="104">
        <f t="shared" si="8"/>
        <v>116481167</v>
      </c>
      <c r="Y23" s="39">
        <f t="shared" si="9"/>
        <v>0.2215098772847194</v>
      </c>
      <c r="Z23" s="74">
        <f t="shared" si="10"/>
        <v>221390546</v>
      </c>
      <c r="AA23" s="75">
        <f t="shared" si="11"/>
        <v>94536382</v>
      </c>
      <c r="AB23" s="75">
        <f t="shared" si="12"/>
        <v>315926928</v>
      </c>
      <c r="AC23" s="39">
        <f t="shared" si="13"/>
        <v>0.6007918434764513</v>
      </c>
      <c r="AD23" s="74">
        <v>77933883</v>
      </c>
      <c r="AE23" s="75">
        <v>42197582</v>
      </c>
      <c r="AF23" s="75">
        <f t="shared" si="14"/>
        <v>120131465</v>
      </c>
      <c r="AG23" s="39">
        <f t="shared" si="15"/>
        <v>0.7917827437540133</v>
      </c>
      <c r="AH23" s="39">
        <f t="shared" si="16"/>
        <v>-0.030385861023171534</v>
      </c>
      <c r="AI23" s="12">
        <v>441004156</v>
      </c>
      <c r="AJ23" s="12">
        <v>444715960</v>
      </c>
      <c r="AK23" s="12">
        <v>352118423</v>
      </c>
      <c r="AL23" s="12"/>
    </row>
    <row r="24" spans="1:38" s="13" customFormat="1" ht="12.75">
      <c r="A24" s="29" t="s">
        <v>116</v>
      </c>
      <c r="B24" s="57" t="s">
        <v>470</v>
      </c>
      <c r="C24" s="117" t="s">
        <v>471</v>
      </c>
      <c r="D24" s="74">
        <v>612461316</v>
      </c>
      <c r="E24" s="75">
        <v>36007082</v>
      </c>
      <c r="F24" s="76">
        <f t="shared" si="0"/>
        <v>648468398</v>
      </c>
      <c r="G24" s="74">
        <v>621068316</v>
      </c>
      <c r="H24" s="75">
        <v>29827082</v>
      </c>
      <c r="I24" s="77">
        <f t="shared" si="1"/>
        <v>650895398</v>
      </c>
      <c r="J24" s="74">
        <v>73205091</v>
      </c>
      <c r="K24" s="75">
        <v>86108</v>
      </c>
      <c r="L24" s="75">
        <f t="shared" si="2"/>
        <v>73291199</v>
      </c>
      <c r="M24" s="39">
        <f t="shared" si="3"/>
        <v>0.11302200573851248</v>
      </c>
      <c r="N24" s="102">
        <v>89208386</v>
      </c>
      <c r="O24" s="103">
        <v>3101975</v>
      </c>
      <c r="P24" s="104">
        <f t="shared" si="4"/>
        <v>92310361</v>
      </c>
      <c r="Q24" s="39">
        <f t="shared" si="5"/>
        <v>0.14235136405213072</v>
      </c>
      <c r="R24" s="102">
        <v>73528886</v>
      </c>
      <c r="S24" s="104">
        <v>2142685</v>
      </c>
      <c r="T24" s="104">
        <f t="shared" si="6"/>
        <v>75671571</v>
      </c>
      <c r="U24" s="39">
        <f t="shared" si="7"/>
        <v>0.1162576525083989</v>
      </c>
      <c r="V24" s="102">
        <v>77866855</v>
      </c>
      <c r="W24" s="104">
        <v>1618194</v>
      </c>
      <c r="X24" s="104">
        <f t="shared" si="8"/>
        <v>79485049</v>
      </c>
      <c r="Y24" s="39">
        <f t="shared" si="9"/>
        <v>0.12211647100937101</v>
      </c>
      <c r="Z24" s="74">
        <f t="shared" si="10"/>
        <v>313809218</v>
      </c>
      <c r="AA24" s="75">
        <f t="shared" si="11"/>
        <v>6948962</v>
      </c>
      <c r="AB24" s="75">
        <f t="shared" si="12"/>
        <v>320758180</v>
      </c>
      <c r="AC24" s="39">
        <f t="shared" si="13"/>
        <v>0.4927952801411572</v>
      </c>
      <c r="AD24" s="74">
        <v>99310903</v>
      </c>
      <c r="AE24" s="75">
        <v>318301</v>
      </c>
      <c r="AF24" s="75">
        <f t="shared" si="14"/>
        <v>99629204</v>
      </c>
      <c r="AG24" s="39">
        <f t="shared" si="15"/>
        <v>0.4094759639221685</v>
      </c>
      <c r="AH24" s="39">
        <f t="shared" si="16"/>
        <v>-0.20219126713087054</v>
      </c>
      <c r="AI24" s="12">
        <v>657205576</v>
      </c>
      <c r="AJ24" s="12">
        <v>657544842</v>
      </c>
      <c r="AK24" s="12">
        <v>269248808</v>
      </c>
      <c r="AL24" s="12"/>
    </row>
    <row r="25" spans="1:38" s="53" customFormat="1" ht="12.75">
      <c r="A25" s="58"/>
      <c r="B25" s="59" t="s">
        <v>472</v>
      </c>
      <c r="C25" s="121"/>
      <c r="D25" s="78">
        <f>SUM(D18:D24)</f>
        <v>2341679647</v>
      </c>
      <c r="E25" s="79">
        <f>SUM(E18:E24)</f>
        <v>472517732</v>
      </c>
      <c r="F25" s="87">
        <f t="shared" si="0"/>
        <v>2814197379</v>
      </c>
      <c r="G25" s="78">
        <f>SUM(G18:G24)</f>
        <v>2679439960</v>
      </c>
      <c r="H25" s="79">
        <f>SUM(H18:H24)</f>
        <v>744722286</v>
      </c>
      <c r="I25" s="80">
        <f t="shared" si="1"/>
        <v>3424162246</v>
      </c>
      <c r="J25" s="78">
        <f>SUM(J18:J24)</f>
        <v>778323336</v>
      </c>
      <c r="K25" s="79">
        <f>SUM(K18:K24)</f>
        <v>66624663</v>
      </c>
      <c r="L25" s="79">
        <f t="shared" si="2"/>
        <v>844947999</v>
      </c>
      <c r="M25" s="43">
        <f t="shared" si="3"/>
        <v>0.30024475372805753</v>
      </c>
      <c r="N25" s="108">
        <f>SUM(N18:N24)</f>
        <v>716943814</v>
      </c>
      <c r="O25" s="109">
        <f>SUM(O18:O24)</f>
        <v>112328133</v>
      </c>
      <c r="P25" s="110">
        <f t="shared" si="4"/>
        <v>829271947</v>
      </c>
      <c r="Q25" s="43">
        <f t="shared" si="5"/>
        <v>0.294674408123667</v>
      </c>
      <c r="R25" s="108">
        <f>SUM(R18:R24)</f>
        <v>718208777</v>
      </c>
      <c r="S25" s="110">
        <f>SUM(S18:S24)</f>
        <v>96019517</v>
      </c>
      <c r="T25" s="110">
        <f t="shared" si="6"/>
        <v>814228294</v>
      </c>
      <c r="U25" s="43">
        <f t="shared" si="7"/>
        <v>0.23778905189178937</v>
      </c>
      <c r="V25" s="108">
        <f>SUM(V18:V24)</f>
        <v>813448477</v>
      </c>
      <c r="W25" s="110">
        <f>SUM(W18:W24)</f>
        <v>162203031</v>
      </c>
      <c r="X25" s="110">
        <f t="shared" si="8"/>
        <v>975651508</v>
      </c>
      <c r="Y25" s="43">
        <f t="shared" si="9"/>
        <v>0.28493144830964884</v>
      </c>
      <c r="Z25" s="78">
        <f t="shared" si="10"/>
        <v>3026924404</v>
      </c>
      <c r="AA25" s="79">
        <f t="shared" si="11"/>
        <v>437175344</v>
      </c>
      <c r="AB25" s="79">
        <f t="shared" si="12"/>
        <v>3464099748</v>
      </c>
      <c r="AC25" s="43">
        <f t="shared" si="13"/>
        <v>1.01166343739893</v>
      </c>
      <c r="AD25" s="78">
        <f>SUM(AD18:AD24)</f>
        <v>857746431</v>
      </c>
      <c r="AE25" s="79">
        <f>SUM(AE18:AE24)</f>
        <v>143403210</v>
      </c>
      <c r="AF25" s="79">
        <f t="shared" si="14"/>
        <v>1001149641</v>
      </c>
      <c r="AG25" s="43">
        <f t="shared" si="15"/>
        <v>0.784463776116876</v>
      </c>
      <c r="AH25" s="43">
        <f t="shared" si="16"/>
        <v>-0.025468852962411415</v>
      </c>
      <c r="AI25" s="60">
        <f>SUM(AI18:AI24)</f>
        <v>4311460059</v>
      </c>
      <c r="AJ25" s="60">
        <f>SUM(AJ18:AJ24)</f>
        <v>4478520606</v>
      </c>
      <c r="AK25" s="60">
        <f>SUM(AK18:AK24)</f>
        <v>3513237186</v>
      </c>
      <c r="AL25" s="60"/>
    </row>
    <row r="26" spans="1:38" s="13" customFormat="1" ht="12.75">
      <c r="A26" s="29" t="s">
        <v>97</v>
      </c>
      <c r="B26" s="57" t="s">
        <v>473</v>
      </c>
      <c r="C26" s="117" t="s">
        <v>474</v>
      </c>
      <c r="D26" s="74">
        <v>274537367</v>
      </c>
      <c r="E26" s="75">
        <v>0</v>
      </c>
      <c r="F26" s="76">
        <f t="shared" si="0"/>
        <v>274537367</v>
      </c>
      <c r="G26" s="74">
        <v>274537367</v>
      </c>
      <c r="H26" s="75">
        <v>25355500</v>
      </c>
      <c r="I26" s="77">
        <f t="shared" si="1"/>
        <v>299892867</v>
      </c>
      <c r="J26" s="74">
        <v>67248384</v>
      </c>
      <c r="K26" s="75">
        <v>2091505</v>
      </c>
      <c r="L26" s="75">
        <f t="shared" si="2"/>
        <v>69339889</v>
      </c>
      <c r="M26" s="39">
        <f t="shared" si="3"/>
        <v>0.25256994979484887</v>
      </c>
      <c r="N26" s="102">
        <v>57299090</v>
      </c>
      <c r="O26" s="103">
        <v>5631232</v>
      </c>
      <c r="P26" s="104">
        <f t="shared" si="4"/>
        <v>62930322</v>
      </c>
      <c r="Q26" s="39">
        <f t="shared" si="5"/>
        <v>0.22922315707937857</v>
      </c>
      <c r="R26" s="102">
        <v>68572562</v>
      </c>
      <c r="S26" s="104">
        <v>7231166</v>
      </c>
      <c r="T26" s="104">
        <f t="shared" si="6"/>
        <v>75803728</v>
      </c>
      <c r="U26" s="39">
        <f t="shared" si="7"/>
        <v>0.2527693597994113</v>
      </c>
      <c r="V26" s="102">
        <v>78638170</v>
      </c>
      <c r="W26" s="104">
        <v>0</v>
      </c>
      <c r="X26" s="104">
        <f t="shared" si="8"/>
        <v>78638170</v>
      </c>
      <c r="Y26" s="39">
        <f t="shared" si="9"/>
        <v>0.2622208750300153</v>
      </c>
      <c r="Z26" s="74">
        <f t="shared" si="10"/>
        <v>271758206</v>
      </c>
      <c r="AA26" s="75">
        <f t="shared" si="11"/>
        <v>14953903</v>
      </c>
      <c r="AB26" s="75">
        <f t="shared" si="12"/>
        <v>286712109</v>
      </c>
      <c r="AC26" s="39">
        <f t="shared" si="13"/>
        <v>0.9560484444600011</v>
      </c>
      <c r="AD26" s="74">
        <v>73299657</v>
      </c>
      <c r="AE26" s="75">
        <v>405869</v>
      </c>
      <c r="AF26" s="75">
        <f t="shared" si="14"/>
        <v>73705526</v>
      </c>
      <c r="AG26" s="39">
        <f t="shared" si="15"/>
        <v>1.0958285764564935</v>
      </c>
      <c r="AH26" s="39">
        <f t="shared" si="16"/>
        <v>0.06692366594059718</v>
      </c>
      <c r="AI26" s="12">
        <v>236166860</v>
      </c>
      <c r="AJ26" s="12">
        <v>236166860</v>
      </c>
      <c r="AK26" s="12">
        <v>258798394</v>
      </c>
      <c r="AL26" s="12"/>
    </row>
    <row r="27" spans="1:38" s="13" customFormat="1" ht="12.75">
      <c r="A27" s="29" t="s">
        <v>97</v>
      </c>
      <c r="B27" s="57" t="s">
        <v>73</v>
      </c>
      <c r="C27" s="117" t="s">
        <v>74</v>
      </c>
      <c r="D27" s="74">
        <v>1587769115</v>
      </c>
      <c r="E27" s="75">
        <v>640400269</v>
      </c>
      <c r="F27" s="76">
        <f t="shared" si="0"/>
        <v>2228169384</v>
      </c>
      <c r="G27" s="74">
        <v>1552606843</v>
      </c>
      <c r="H27" s="75">
        <v>535595853</v>
      </c>
      <c r="I27" s="77">
        <f t="shared" si="1"/>
        <v>2088202696</v>
      </c>
      <c r="J27" s="74">
        <v>258629991</v>
      </c>
      <c r="K27" s="75">
        <v>30594624</v>
      </c>
      <c r="L27" s="75">
        <f t="shared" si="2"/>
        <v>289224615</v>
      </c>
      <c r="M27" s="39">
        <f t="shared" si="3"/>
        <v>0.12980369314687612</v>
      </c>
      <c r="N27" s="102">
        <v>377133475</v>
      </c>
      <c r="O27" s="103">
        <v>57384952</v>
      </c>
      <c r="P27" s="104">
        <f t="shared" si="4"/>
        <v>434518427</v>
      </c>
      <c r="Q27" s="39">
        <f t="shared" si="5"/>
        <v>0.19501139819987762</v>
      </c>
      <c r="R27" s="102">
        <v>436542501</v>
      </c>
      <c r="S27" s="104">
        <v>79372483</v>
      </c>
      <c r="T27" s="104">
        <f t="shared" si="6"/>
        <v>515914984</v>
      </c>
      <c r="U27" s="39">
        <f t="shared" si="7"/>
        <v>0.24706173638615014</v>
      </c>
      <c r="V27" s="102">
        <v>443659606</v>
      </c>
      <c r="W27" s="104">
        <v>85726220</v>
      </c>
      <c r="X27" s="104">
        <f t="shared" si="8"/>
        <v>529385826</v>
      </c>
      <c r="Y27" s="39">
        <f t="shared" si="9"/>
        <v>0.2535126628339532</v>
      </c>
      <c r="Z27" s="74">
        <f t="shared" si="10"/>
        <v>1515965573</v>
      </c>
      <c r="AA27" s="75">
        <f t="shared" si="11"/>
        <v>253078279</v>
      </c>
      <c r="AB27" s="75">
        <f t="shared" si="12"/>
        <v>1769043852</v>
      </c>
      <c r="AC27" s="39">
        <f t="shared" si="13"/>
        <v>0.8471609846058737</v>
      </c>
      <c r="AD27" s="74">
        <v>286138218</v>
      </c>
      <c r="AE27" s="75">
        <v>124136244</v>
      </c>
      <c r="AF27" s="75">
        <f t="shared" si="14"/>
        <v>410274462</v>
      </c>
      <c r="AG27" s="39">
        <f t="shared" si="15"/>
        <v>0.6381682113045959</v>
      </c>
      <c r="AH27" s="39">
        <f t="shared" si="16"/>
        <v>0.2903211752916759</v>
      </c>
      <c r="AI27" s="12">
        <v>1803590519</v>
      </c>
      <c r="AJ27" s="12">
        <v>2204635966</v>
      </c>
      <c r="AK27" s="12">
        <v>1406928591</v>
      </c>
      <c r="AL27" s="12"/>
    </row>
    <row r="28" spans="1:38" s="13" customFormat="1" ht="12.75">
      <c r="A28" s="29" t="s">
        <v>97</v>
      </c>
      <c r="B28" s="57" t="s">
        <v>475</v>
      </c>
      <c r="C28" s="117" t="s">
        <v>476</v>
      </c>
      <c r="D28" s="74">
        <v>0</v>
      </c>
      <c r="E28" s="75">
        <v>0</v>
      </c>
      <c r="F28" s="76">
        <f t="shared" si="0"/>
        <v>0</v>
      </c>
      <c r="G28" s="74">
        <v>0</v>
      </c>
      <c r="H28" s="75">
        <v>0</v>
      </c>
      <c r="I28" s="77">
        <f t="shared" si="1"/>
        <v>0</v>
      </c>
      <c r="J28" s="74">
        <v>62370371</v>
      </c>
      <c r="K28" s="75">
        <v>0</v>
      </c>
      <c r="L28" s="75">
        <f t="shared" si="2"/>
        <v>62370371</v>
      </c>
      <c r="M28" s="39">
        <f t="shared" si="3"/>
        <v>0</v>
      </c>
      <c r="N28" s="102">
        <v>42260553</v>
      </c>
      <c r="O28" s="103">
        <v>901428</v>
      </c>
      <c r="P28" s="104">
        <f t="shared" si="4"/>
        <v>43161981</v>
      </c>
      <c r="Q28" s="39">
        <f t="shared" si="5"/>
        <v>0</v>
      </c>
      <c r="R28" s="102">
        <v>44085763</v>
      </c>
      <c r="S28" s="104">
        <v>1494242</v>
      </c>
      <c r="T28" s="104">
        <f t="shared" si="6"/>
        <v>45580005</v>
      </c>
      <c r="U28" s="39">
        <f t="shared" si="7"/>
        <v>0</v>
      </c>
      <c r="V28" s="102">
        <v>28180452</v>
      </c>
      <c r="W28" s="104">
        <v>3373231</v>
      </c>
      <c r="X28" s="104">
        <f t="shared" si="8"/>
        <v>31553683</v>
      </c>
      <c r="Y28" s="39">
        <f t="shared" si="9"/>
        <v>0</v>
      </c>
      <c r="Z28" s="74">
        <f t="shared" si="10"/>
        <v>176897139</v>
      </c>
      <c r="AA28" s="75">
        <f t="shared" si="11"/>
        <v>5768901</v>
      </c>
      <c r="AB28" s="75">
        <f t="shared" si="12"/>
        <v>182666040</v>
      </c>
      <c r="AC28" s="39">
        <f t="shared" si="13"/>
        <v>0</v>
      </c>
      <c r="AD28" s="74">
        <v>0</v>
      </c>
      <c r="AE28" s="75">
        <v>0</v>
      </c>
      <c r="AF28" s="75">
        <f t="shared" si="14"/>
        <v>0</v>
      </c>
      <c r="AG28" s="39">
        <f t="shared" si="15"/>
        <v>699.2692435529832</v>
      </c>
      <c r="AH28" s="39">
        <f t="shared" si="16"/>
        <v>0</v>
      </c>
      <c r="AI28" s="12">
        <v>225647</v>
      </c>
      <c r="AJ28" s="12">
        <v>225647</v>
      </c>
      <c r="AK28" s="12">
        <v>157788007</v>
      </c>
      <c r="AL28" s="12"/>
    </row>
    <row r="29" spans="1:38" s="13" customFormat="1" ht="12.75">
      <c r="A29" s="29" t="s">
        <v>97</v>
      </c>
      <c r="B29" s="57" t="s">
        <v>477</v>
      </c>
      <c r="C29" s="117" t="s">
        <v>478</v>
      </c>
      <c r="D29" s="74">
        <v>377258087</v>
      </c>
      <c r="E29" s="75">
        <v>0</v>
      </c>
      <c r="F29" s="76">
        <f t="shared" si="0"/>
        <v>377258087</v>
      </c>
      <c r="G29" s="74">
        <v>377258087</v>
      </c>
      <c r="H29" s="75">
        <v>0</v>
      </c>
      <c r="I29" s="77">
        <f t="shared" si="1"/>
        <v>377258087</v>
      </c>
      <c r="J29" s="74">
        <v>58366788</v>
      </c>
      <c r="K29" s="75">
        <v>69892144</v>
      </c>
      <c r="L29" s="75">
        <f t="shared" si="2"/>
        <v>128258932</v>
      </c>
      <c r="M29" s="39">
        <f t="shared" si="3"/>
        <v>0.3399766271942104</v>
      </c>
      <c r="N29" s="102">
        <v>95011797</v>
      </c>
      <c r="O29" s="103">
        <v>34527011</v>
      </c>
      <c r="P29" s="104">
        <f t="shared" si="4"/>
        <v>129538808</v>
      </c>
      <c r="Q29" s="39">
        <f t="shared" si="5"/>
        <v>0.34336920125452475</v>
      </c>
      <c r="R29" s="102">
        <v>64496608</v>
      </c>
      <c r="S29" s="104">
        <v>18376339</v>
      </c>
      <c r="T29" s="104">
        <f t="shared" si="6"/>
        <v>82872947</v>
      </c>
      <c r="U29" s="39">
        <f t="shared" si="7"/>
        <v>0.21967175749369688</v>
      </c>
      <c r="V29" s="102">
        <v>80794467</v>
      </c>
      <c r="W29" s="104">
        <v>29186720</v>
      </c>
      <c r="X29" s="104">
        <f t="shared" si="8"/>
        <v>109981187</v>
      </c>
      <c r="Y29" s="39">
        <f t="shared" si="9"/>
        <v>0.2915277121680363</v>
      </c>
      <c r="Z29" s="74">
        <f t="shared" si="10"/>
        <v>298669660</v>
      </c>
      <c r="AA29" s="75">
        <f t="shared" si="11"/>
        <v>151982214</v>
      </c>
      <c r="AB29" s="75">
        <f t="shared" si="12"/>
        <v>450651874</v>
      </c>
      <c r="AC29" s="39">
        <f t="shared" si="13"/>
        <v>1.1945452981104683</v>
      </c>
      <c r="AD29" s="74">
        <v>123593283</v>
      </c>
      <c r="AE29" s="75">
        <v>24183289</v>
      </c>
      <c r="AF29" s="75">
        <f t="shared" si="14"/>
        <v>147776572</v>
      </c>
      <c r="AG29" s="39">
        <f t="shared" si="15"/>
        <v>1.126372709051173</v>
      </c>
      <c r="AH29" s="39">
        <f t="shared" si="16"/>
        <v>-0.2557603312113641</v>
      </c>
      <c r="AI29" s="12">
        <v>517727518</v>
      </c>
      <c r="AJ29" s="12">
        <v>517727518</v>
      </c>
      <c r="AK29" s="12">
        <v>583154147</v>
      </c>
      <c r="AL29" s="12"/>
    </row>
    <row r="30" spans="1:38" s="13" customFormat="1" ht="12.75">
      <c r="A30" s="29" t="s">
        <v>97</v>
      </c>
      <c r="B30" s="57" t="s">
        <v>479</v>
      </c>
      <c r="C30" s="117" t="s">
        <v>480</v>
      </c>
      <c r="D30" s="74">
        <v>645988</v>
      </c>
      <c r="E30" s="75">
        <v>681258</v>
      </c>
      <c r="F30" s="76">
        <f t="shared" si="0"/>
        <v>1327246</v>
      </c>
      <c r="G30" s="74">
        <v>545654202</v>
      </c>
      <c r="H30" s="75">
        <v>474258000</v>
      </c>
      <c r="I30" s="77">
        <f t="shared" si="1"/>
        <v>1019912202</v>
      </c>
      <c r="J30" s="74">
        <v>125592945</v>
      </c>
      <c r="K30" s="75">
        <v>45941151</v>
      </c>
      <c r="L30" s="75">
        <f t="shared" si="2"/>
        <v>171534096</v>
      </c>
      <c r="M30" s="39">
        <f t="shared" si="3"/>
        <v>129.24062005084213</v>
      </c>
      <c r="N30" s="102">
        <v>137877768</v>
      </c>
      <c r="O30" s="103">
        <v>49296147</v>
      </c>
      <c r="P30" s="104">
        <f t="shared" si="4"/>
        <v>187173915</v>
      </c>
      <c r="Q30" s="39">
        <f t="shared" si="5"/>
        <v>141.0242826122663</v>
      </c>
      <c r="R30" s="102">
        <v>43998266</v>
      </c>
      <c r="S30" s="104">
        <v>20539850</v>
      </c>
      <c r="T30" s="104">
        <f t="shared" si="6"/>
        <v>64538116</v>
      </c>
      <c r="U30" s="39">
        <f t="shared" si="7"/>
        <v>0.06327810950142942</v>
      </c>
      <c r="V30" s="102">
        <v>49059183</v>
      </c>
      <c r="W30" s="104">
        <v>6645723</v>
      </c>
      <c r="X30" s="104">
        <f t="shared" si="8"/>
        <v>55704906</v>
      </c>
      <c r="Y30" s="39">
        <f t="shared" si="9"/>
        <v>0.054617354210259754</v>
      </c>
      <c r="Z30" s="74">
        <f t="shared" si="10"/>
        <v>356528162</v>
      </c>
      <c r="AA30" s="75">
        <f t="shared" si="11"/>
        <v>122422871</v>
      </c>
      <c r="AB30" s="75">
        <f t="shared" si="12"/>
        <v>478951033</v>
      </c>
      <c r="AC30" s="39">
        <f t="shared" si="13"/>
        <v>0.4696002578072892</v>
      </c>
      <c r="AD30" s="74">
        <v>89243764</v>
      </c>
      <c r="AE30" s="75">
        <v>36507412</v>
      </c>
      <c r="AF30" s="75">
        <f t="shared" si="14"/>
        <v>125751176</v>
      </c>
      <c r="AG30" s="39">
        <f t="shared" si="15"/>
        <v>0.6135024118394857</v>
      </c>
      <c r="AH30" s="39">
        <f t="shared" si="16"/>
        <v>-0.5570227828326632</v>
      </c>
      <c r="AI30" s="12">
        <v>979155000</v>
      </c>
      <c r="AJ30" s="12">
        <v>1018697353</v>
      </c>
      <c r="AK30" s="12">
        <v>624973283</v>
      </c>
      <c r="AL30" s="12"/>
    </row>
    <row r="31" spans="1:38" s="13" customFormat="1" ht="12.75">
      <c r="A31" s="29" t="s">
        <v>116</v>
      </c>
      <c r="B31" s="57" t="s">
        <v>481</v>
      </c>
      <c r="C31" s="117" t="s">
        <v>482</v>
      </c>
      <c r="D31" s="74">
        <v>160071999</v>
      </c>
      <c r="E31" s="75">
        <v>16500000</v>
      </c>
      <c r="F31" s="77">
        <f t="shared" si="0"/>
        <v>176571999</v>
      </c>
      <c r="G31" s="74">
        <v>161672009</v>
      </c>
      <c r="H31" s="75">
        <v>14900000</v>
      </c>
      <c r="I31" s="77">
        <f t="shared" si="1"/>
        <v>176572009</v>
      </c>
      <c r="J31" s="74">
        <v>45998665</v>
      </c>
      <c r="K31" s="75">
        <v>1745373</v>
      </c>
      <c r="L31" s="75">
        <f t="shared" si="2"/>
        <v>47744038</v>
      </c>
      <c r="M31" s="39">
        <f t="shared" si="3"/>
        <v>0.2703941636861686</v>
      </c>
      <c r="N31" s="102">
        <v>26048295</v>
      </c>
      <c r="O31" s="103">
        <v>2368156</v>
      </c>
      <c r="P31" s="104">
        <f t="shared" si="4"/>
        <v>28416451</v>
      </c>
      <c r="Q31" s="39">
        <f t="shared" si="5"/>
        <v>0.16093407313126698</v>
      </c>
      <c r="R31" s="102">
        <v>33772822</v>
      </c>
      <c r="S31" s="104">
        <v>10243291</v>
      </c>
      <c r="T31" s="104">
        <f t="shared" si="6"/>
        <v>44016113</v>
      </c>
      <c r="U31" s="39">
        <f t="shared" si="7"/>
        <v>0.2492813739237684</v>
      </c>
      <c r="V31" s="102">
        <v>17715500</v>
      </c>
      <c r="W31" s="104">
        <v>3900530</v>
      </c>
      <c r="X31" s="104">
        <f t="shared" si="8"/>
        <v>21616030</v>
      </c>
      <c r="Y31" s="39">
        <f t="shared" si="9"/>
        <v>0.12242047945436244</v>
      </c>
      <c r="Z31" s="74">
        <f t="shared" si="10"/>
        <v>123535282</v>
      </c>
      <c r="AA31" s="75">
        <f t="shared" si="11"/>
        <v>18257350</v>
      </c>
      <c r="AB31" s="75">
        <f t="shared" si="12"/>
        <v>141792632</v>
      </c>
      <c r="AC31" s="39">
        <f t="shared" si="13"/>
        <v>0.8030300657676721</v>
      </c>
      <c r="AD31" s="74">
        <v>30493426</v>
      </c>
      <c r="AE31" s="75">
        <v>15601064</v>
      </c>
      <c r="AF31" s="75">
        <f t="shared" si="14"/>
        <v>46094490</v>
      </c>
      <c r="AG31" s="39">
        <f t="shared" si="15"/>
        <v>0.5089546389011387</v>
      </c>
      <c r="AH31" s="39">
        <f t="shared" si="16"/>
        <v>-0.5310495896581131</v>
      </c>
      <c r="AI31" s="12">
        <v>162620219</v>
      </c>
      <c r="AJ31" s="12">
        <v>317357744</v>
      </c>
      <c r="AK31" s="12">
        <v>161520696</v>
      </c>
      <c r="AL31" s="12"/>
    </row>
    <row r="32" spans="1:38" s="53" customFormat="1" ht="12.75">
      <c r="A32" s="58"/>
      <c r="B32" s="59" t="s">
        <v>483</v>
      </c>
      <c r="C32" s="121"/>
      <c r="D32" s="78">
        <f>SUM(D26:D31)</f>
        <v>2400282556</v>
      </c>
      <c r="E32" s="79">
        <f>SUM(E26:E31)</f>
        <v>657581527</v>
      </c>
      <c r="F32" s="80">
        <f t="shared" si="0"/>
        <v>3057864083</v>
      </c>
      <c r="G32" s="78">
        <f>SUM(G26:G31)</f>
        <v>2911728508</v>
      </c>
      <c r="H32" s="79">
        <f>SUM(H26:H31)</f>
        <v>1050109353</v>
      </c>
      <c r="I32" s="87">
        <f t="shared" si="1"/>
        <v>3961837861</v>
      </c>
      <c r="J32" s="78">
        <f>SUM(J26:J31)</f>
        <v>618207144</v>
      </c>
      <c r="K32" s="89">
        <f>SUM(K26:K31)</f>
        <v>150264797</v>
      </c>
      <c r="L32" s="79">
        <f t="shared" si="2"/>
        <v>768471941</v>
      </c>
      <c r="M32" s="43">
        <f t="shared" si="3"/>
        <v>0.25131003868755014</v>
      </c>
      <c r="N32" s="108">
        <f>SUM(N26:N31)</f>
        <v>735630978</v>
      </c>
      <c r="O32" s="109">
        <f>SUM(O26:O31)</f>
        <v>150108926</v>
      </c>
      <c r="P32" s="110">
        <f t="shared" si="4"/>
        <v>885739904</v>
      </c>
      <c r="Q32" s="43">
        <f t="shared" si="5"/>
        <v>0.2896596709200433</v>
      </c>
      <c r="R32" s="108">
        <f>SUM(R26:R31)</f>
        <v>691468522</v>
      </c>
      <c r="S32" s="110">
        <f>SUM(S26:S31)</f>
        <v>137257371</v>
      </c>
      <c r="T32" s="110">
        <f t="shared" si="6"/>
        <v>828725893</v>
      </c>
      <c r="U32" s="43">
        <f t="shared" si="7"/>
        <v>0.2091771349751357</v>
      </c>
      <c r="V32" s="108">
        <f>SUM(V26:V31)</f>
        <v>698047378</v>
      </c>
      <c r="W32" s="110">
        <f>SUM(W26:W31)</f>
        <v>128832424</v>
      </c>
      <c r="X32" s="110">
        <f t="shared" si="8"/>
        <v>826879802</v>
      </c>
      <c r="Y32" s="43">
        <f t="shared" si="9"/>
        <v>0.2087111666380231</v>
      </c>
      <c r="Z32" s="78">
        <f t="shared" si="10"/>
        <v>2743354022</v>
      </c>
      <c r="AA32" s="79">
        <f t="shared" si="11"/>
        <v>566463518</v>
      </c>
      <c r="AB32" s="79">
        <f t="shared" si="12"/>
        <v>3309817540</v>
      </c>
      <c r="AC32" s="43">
        <f t="shared" si="13"/>
        <v>0.8354247841845237</v>
      </c>
      <c r="AD32" s="78">
        <f>SUM(AD26:AD31)</f>
        <v>602768348</v>
      </c>
      <c r="AE32" s="79">
        <f>SUM(AE26:AE31)</f>
        <v>200833878</v>
      </c>
      <c r="AF32" s="79">
        <f t="shared" si="14"/>
        <v>803602226</v>
      </c>
      <c r="AG32" s="43">
        <f t="shared" si="15"/>
        <v>0.7434932649126103</v>
      </c>
      <c r="AH32" s="43">
        <f t="shared" si="16"/>
        <v>0.028966539970734173</v>
      </c>
      <c r="AI32" s="60">
        <f>SUM(AI26:AI31)</f>
        <v>3699485763</v>
      </c>
      <c r="AJ32" s="60">
        <f>SUM(AJ26:AJ31)</f>
        <v>4294811088</v>
      </c>
      <c r="AK32" s="60">
        <f>SUM(AK26:AK31)</f>
        <v>3193163118</v>
      </c>
      <c r="AL32" s="60"/>
    </row>
    <row r="33" spans="1:38" s="53" customFormat="1" ht="12.75">
      <c r="A33" s="58"/>
      <c r="B33" s="59" t="s">
        <v>484</v>
      </c>
      <c r="C33" s="121"/>
      <c r="D33" s="78">
        <f>SUM(D9:D16,D18:D24,D26:D31)</f>
        <v>7560445136</v>
      </c>
      <c r="E33" s="79">
        <f>SUM(E9:E16,E18:E24,E26:E31)</f>
        <v>1315384764</v>
      </c>
      <c r="F33" s="87">
        <f t="shared" si="0"/>
        <v>8875829900</v>
      </c>
      <c r="G33" s="78">
        <f>SUM(G9:G16,G18:G24,G26:G31)</f>
        <v>8274863182</v>
      </c>
      <c r="H33" s="79">
        <f>SUM(H9:H16,H18:H24,H26:H31)</f>
        <v>2165886816</v>
      </c>
      <c r="I33" s="80">
        <f t="shared" si="1"/>
        <v>10440749998</v>
      </c>
      <c r="J33" s="78">
        <f>SUM(J9:J16,J18:J24,J26:J31)</f>
        <v>2016659311</v>
      </c>
      <c r="K33" s="79">
        <f>SUM(K9:K16,K18:K24,K26:K31)</f>
        <v>287238118</v>
      </c>
      <c r="L33" s="79">
        <f t="shared" si="2"/>
        <v>2303897429</v>
      </c>
      <c r="M33" s="43">
        <f t="shared" si="3"/>
        <v>0.25956980417121334</v>
      </c>
      <c r="N33" s="108">
        <f>SUM(N9:N16,N18:N24,N26:N31)</f>
        <v>2090157719</v>
      </c>
      <c r="O33" s="109">
        <f>SUM(O9:O16,O18:O24,O26:O31)</f>
        <v>358789884</v>
      </c>
      <c r="P33" s="110">
        <f t="shared" si="4"/>
        <v>2448947603</v>
      </c>
      <c r="Q33" s="43">
        <f t="shared" si="5"/>
        <v>0.27591195759621306</v>
      </c>
      <c r="R33" s="108">
        <f>SUM(R9:R16,R18:R24,R26:R31)</f>
        <v>1952910234</v>
      </c>
      <c r="S33" s="110">
        <f>SUM(S9:S16,S18:S24,S26:S31)</f>
        <v>304994650</v>
      </c>
      <c r="T33" s="110">
        <f t="shared" si="6"/>
        <v>2257904884</v>
      </c>
      <c r="U33" s="43">
        <f t="shared" si="7"/>
        <v>0.21625887837871013</v>
      </c>
      <c r="V33" s="108">
        <f>SUM(V9:V16,V18:V24,V26:V31)</f>
        <v>2063873232</v>
      </c>
      <c r="W33" s="110">
        <f>SUM(W9:W16,W18:W24,W26:W31)</f>
        <v>383094820</v>
      </c>
      <c r="X33" s="110">
        <f t="shared" si="8"/>
        <v>2446968052</v>
      </c>
      <c r="Y33" s="43">
        <f t="shared" si="9"/>
        <v>0.23436707635646234</v>
      </c>
      <c r="Z33" s="78">
        <f t="shared" si="10"/>
        <v>8123600496</v>
      </c>
      <c r="AA33" s="79">
        <f t="shared" si="11"/>
        <v>1334117472</v>
      </c>
      <c r="AB33" s="79">
        <f t="shared" si="12"/>
        <v>9457717968</v>
      </c>
      <c r="AC33" s="43">
        <f t="shared" si="13"/>
        <v>0.9058466077448165</v>
      </c>
      <c r="AD33" s="78">
        <f>SUM(AD9:AD16,AD18:AD24,AD26:AD31)</f>
        <v>2176888243</v>
      </c>
      <c r="AE33" s="79">
        <f>SUM(AE9:AE16,AE18:AE24,AE26:AE31)</f>
        <v>431651550</v>
      </c>
      <c r="AF33" s="79">
        <f t="shared" si="14"/>
        <v>2608539793</v>
      </c>
      <c r="AG33" s="43">
        <f t="shared" si="15"/>
        <v>0.8165922294770696</v>
      </c>
      <c r="AH33" s="43">
        <f t="shared" si="16"/>
        <v>-0.061939534690471976</v>
      </c>
      <c r="AI33" s="60">
        <f>SUM(AI9:AI16,AI18:AI24,AI26:AI31)</f>
        <v>10969071973</v>
      </c>
      <c r="AJ33" s="60">
        <f>SUM(AJ9:AJ16,AJ18:AJ24,AJ26:AJ31)</f>
        <v>11759496448</v>
      </c>
      <c r="AK33" s="60">
        <f>SUM(AK9:AK16,AK18:AK24,AK26:AK31)</f>
        <v>9602713422</v>
      </c>
      <c r="AL33" s="60"/>
    </row>
    <row r="34" spans="1:38" s="13" customFormat="1" ht="12.75">
      <c r="A34" s="61"/>
      <c r="B34" s="62"/>
      <c r="C34" s="63"/>
      <c r="D34" s="90"/>
      <c r="E34" s="90"/>
      <c r="F34" s="91"/>
      <c r="G34" s="92"/>
      <c r="H34" s="90"/>
      <c r="I34" s="93"/>
      <c r="J34" s="92"/>
      <c r="K34" s="94"/>
      <c r="L34" s="90"/>
      <c r="M34" s="67"/>
      <c r="N34" s="92"/>
      <c r="O34" s="94"/>
      <c r="P34" s="90"/>
      <c r="Q34" s="67"/>
      <c r="R34" s="92"/>
      <c r="S34" s="94"/>
      <c r="T34" s="90"/>
      <c r="U34" s="67"/>
      <c r="V34" s="92"/>
      <c r="W34" s="94"/>
      <c r="X34" s="90"/>
      <c r="Y34" s="67"/>
      <c r="Z34" s="92"/>
      <c r="AA34" s="94"/>
      <c r="AB34" s="90"/>
      <c r="AC34" s="67"/>
      <c r="AD34" s="92"/>
      <c r="AE34" s="90"/>
      <c r="AF34" s="90"/>
      <c r="AG34" s="67"/>
      <c r="AH34" s="67"/>
      <c r="AI34" s="12"/>
      <c r="AJ34" s="12"/>
      <c r="AK34" s="12"/>
      <c r="AL34" s="12"/>
    </row>
    <row r="35" spans="1:38" s="13" customFormat="1" ht="12.75">
      <c r="A35" s="12"/>
      <c r="B35" s="54" t="s">
        <v>657</v>
      </c>
      <c r="C35" s="119"/>
      <c r="D35" s="85"/>
      <c r="E35" s="85"/>
      <c r="F35" s="85"/>
      <c r="G35" s="85"/>
      <c r="H35" s="85"/>
      <c r="I35" s="85"/>
      <c r="J35" s="85"/>
      <c r="K35" s="85"/>
      <c r="L35" s="85"/>
      <c r="M35" s="12"/>
      <c r="N35" s="85"/>
      <c r="O35" s="85"/>
      <c r="P35" s="85"/>
      <c r="Q35" s="12"/>
      <c r="R35" s="85"/>
      <c r="S35" s="85"/>
      <c r="T35" s="85"/>
      <c r="U35" s="12"/>
      <c r="V35" s="85"/>
      <c r="W35" s="85"/>
      <c r="X35" s="85"/>
      <c r="Y35" s="12"/>
      <c r="Z35" s="85"/>
      <c r="AA35" s="85"/>
      <c r="AB35" s="85"/>
      <c r="AC35" s="12"/>
      <c r="AD35" s="85"/>
      <c r="AE35" s="85"/>
      <c r="AF35" s="85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115"/>
      <c r="D36" s="86"/>
      <c r="E36" s="86"/>
      <c r="F36" s="86"/>
      <c r="G36" s="86"/>
      <c r="H36" s="86"/>
      <c r="I36" s="86"/>
      <c r="J36" s="86"/>
      <c r="K36" s="86"/>
      <c r="L36" s="86"/>
      <c r="M36" s="2"/>
      <c r="N36" s="86"/>
      <c r="O36" s="86"/>
      <c r="P36" s="86"/>
      <c r="Q36" s="2"/>
      <c r="R36" s="86"/>
      <c r="S36" s="86"/>
      <c r="T36" s="86"/>
      <c r="U36" s="2"/>
      <c r="V36" s="86"/>
      <c r="W36" s="86"/>
      <c r="X36" s="86"/>
      <c r="Y36" s="2"/>
      <c r="Z36" s="86"/>
      <c r="AA36" s="86"/>
      <c r="AB36" s="86"/>
      <c r="AC36" s="2"/>
      <c r="AD36" s="86"/>
      <c r="AE36" s="86"/>
      <c r="AF36" s="86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15"/>
      <c r="D37" s="86"/>
      <c r="E37" s="86"/>
      <c r="F37" s="86"/>
      <c r="G37" s="86"/>
      <c r="H37" s="86"/>
      <c r="I37" s="86"/>
      <c r="J37" s="86"/>
      <c r="K37" s="86"/>
      <c r="L37" s="86"/>
      <c r="M37" s="2"/>
      <c r="N37" s="86"/>
      <c r="O37" s="86"/>
      <c r="P37" s="86"/>
      <c r="Q37" s="2"/>
      <c r="R37" s="86"/>
      <c r="S37" s="86"/>
      <c r="T37" s="86"/>
      <c r="U37" s="2"/>
      <c r="V37" s="86"/>
      <c r="W37" s="86"/>
      <c r="X37" s="86"/>
      <c r="Y37" s="2"/>
      <c r="Z37" s="86"/>
      <c r="AA37" s="86"/>
      <c r="AB37" s="86"/>
      <c r="AC37" s="2"/>
      <c r="AD37" s="86"/>
      <c r="AE37" s="86"/>
      <c r="AF37" s="86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15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86"/>
      <c r="O38" s="86"/>
      <c r="P38" s="86"/>
      <c r="Q38" s="2"/>
      <c r="R38" s="86"/>
      <c r="S38" s="86"/>
      <c r="T38" s="86"/>
      <c r="U38" s="2"/>
      <c r="V38" s="86"/>
      <c r="W38" s="86"/>
      <c r="X38" s="86"/>
      <c r="Y38" s="2"/>
      <c r="Z38" s="86"/>
      <c r="AA38" s="86"/>
      <c r="AB38" s="86"/>
      <c r="AC38" s="2"/>
      <c r="AD38" s="86"/>
      <c r="AE38" s="86"/>
      <c r="AF38" s="86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15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15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15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15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15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15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15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15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15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15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15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15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15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15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15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15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15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15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15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15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15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15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15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15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15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15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15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15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15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15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15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15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15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15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15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15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15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15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15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15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15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15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15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Treasury</cp:lastModifiedBy>
  <dcterms:created xsi:type="dcterms:W3CDTF">2012-08-01T06:49:47Z</dcterms:created>
  <dcterms:modified xsi:type="dcterms:W3CDTF">2012-08-21T07:48:13Z</dcterms:modified>
  <cp:category/>
  <cp:version/>
  <cp:contentType/>
  <cp:contentStatus/>
</cp:coreProperties>
</file>