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<sst xmlns="http://schemas.openxmlformats.org/spreadsheetml/2006/main" count="536" uniqueCount="252">
  <si>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Blue Crane Route(EC102)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</si>
  <si>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</si>
  <si>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</si>
  <si>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</si>
  <si>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</si>
  <si>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</si>
  <si>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</si>
  <si>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</si>
  <si>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</si>
  <si>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</si>
  <si>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</si>
  <si>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</si>
  <si>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</si>
  <si>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</si>
  <si>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</si>
  <si>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</si>
  <si>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</si>
  <si>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</si>
  <si>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</si>
  <si>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</si>
  <si>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</si>
  <si>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</si>
  <si>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</si>
  <si>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</si>
  <si>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</si>
  <si>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</si>
  <si>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</si>
  <si>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</si>
  <si>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</si>
  <si>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</si>
  <si>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</si>
  <si>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</si>
  <si>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</si>
  <si>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</si>
  <si>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</si>
  <si>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</si>
  <si>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</si>
  <si>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</si>
  <si>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</si>
  <si>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</si>
  <si>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</si>
  <si>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</si>
  <si>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</si>
  <si>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</si>
  <si>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</si>
  <si>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</si>
  <si>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</si>
  <si>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</si>
  <si>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</si>
  <si>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</si>
  <si>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</si>
  <si>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</si>
  <si>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</si>
  <si>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</si>
  <si>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</si>
  <si>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</si>
  <si>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</si>
  <si>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</si>
  <si>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</si>
  <si>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</si>
  <si>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</si>
  <si>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</si>
  <si>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</si>
  <si>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</si>
  <si>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</si>
  <si>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</si>
  <si>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</si>
  <si>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</si>
  <si>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</si>
  <si>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</si>
  <si>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Blue Crane Route(EC102)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</si>
  <si>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</si>
  <si>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</si>
  <si>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</si>
  <si>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</si>
  <si>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</si>
  <si>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</si>
  <si>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</si>
  <si>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</si>
  <si>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</si>
  <si>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</si>
  <si>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</si>
  <si>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</si>
  <si>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</si>
  <si>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</si>
  <si>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</si>
  <si>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</si>
  <si>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</si>
  <si>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</si>
  <si>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</si>
  <si>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</si>
  <si>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</si>
  <si>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</si>
  <si>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</si>
  <si>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</si>
  <si>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</si>
  <si>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</si>
  <si>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</si>
  <si>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</si>
  <si>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</si>
  <si>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Blue Crane Route(EC102)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</si>
  <si>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</si>
  <si>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</si>
  <si>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</si>
  <si>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</si>
  <si>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</si>
  <si>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</si>
  <si>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</si>
  <si>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</si>
  <si>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</si>
  <si>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</si>
  <si>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</si>
  <si>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</si>
  <si>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</si>
  <si>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</si>
  <si>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</si>
  <si>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</si>
  <si>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</si>
  <si>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</si>
  <si>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</si>
  <si>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</si>
  <si>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</si>
  <si>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</si>
  <si>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</si>
  <si>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</si>
  <si>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</si>
  <si>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</si>
  <si>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</si>
  <si>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</si>
  <si>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</si>
  <si>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</si>
  <si>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</si>
  <si>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</si>
  <si>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Blue Crane Route(EC102)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</si>
  <si>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</si>
  <si>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</si>
  <si>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</si>
  <si>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</si>
  <si>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</si>
  <si>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</si>
  <si>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</si>
  <si>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</si>
  <si>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</si>
  <si>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Blue Crane Route(EC102)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</si>
  <si>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</si>
  <si>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</si>
  <si>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</si>
  <si>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</si>
  <si>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</si>
  <si>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</si>
  <si>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</si>
  <si>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</si>
  <si>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</si>
  <si>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</si>
  <si>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</si>
  <si>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</si>
  <si>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</si>
  <si>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</si>
  <si>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</si>
  <si>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</si>
  <si>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</si>
  <si>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</si>
  <si>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</si>
  <si>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</si>
  <si>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</si>
  <si>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</si>
  <si>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</si>
  <si>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</si>
  <si>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</si>
  <si>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</si>
  <si>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</si>
  <si>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</si>
  <si>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</si>
  <si>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</si>
  <si>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</si>
  <si>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</si>
  <si>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</si>
  <si>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Blue Crane Route(EC102)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</si>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</sst>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5943263</v>
      </c>
      <c r="C5" s="19"/>
      <c r="D5" s="64">
        <v>6735423</v>
      </c>
      <c r="E5" s="65">
        <v>7520000</v>
      </c>
      <c r="F5" s="65">
        <v>8272169</v>
      </c>
      <c r="G5" s="65">
        <v>23</v>
      </c>
      <c r="H5" s="65">
        <v>2</v>
      </c>
      <c r="I5" s="65">
        <v>8272194</v>
      </c>
      <c r="J5" s="65">
        <v>19</v>
      </c>
      <c r="K5" s="65">
        <v>0</v>
      </c>
      <c r="L5" s="65">
        <v>0</v>
      </c>
      <c r="M5" s="65">
        <v>19</v>
      </c>
      <c r="N5" s="65">
        <v>0</v>
      </c>
      <c r="O5" s="65">
        <v>1633</v>
      </c>
      <c r="P5" s="65">
        <v>0</v>
      </c>
      <c r="Q5" s="65">
        <v>1633</v>
      </c>
      <c r="R5" s="65">
        <v>16346</v>
      </c>
      <c r="S5" s="65">
        <v>0</v>
      </c>
      <c r="T5" s="65">
        <v>0</v>
      </c>
      <c r="U5" s="65">
        <v>16346</v>
      </c>
      <c r="V5" s="65">
        <v>8290192</v>
      </c>
      <c r="W5" s="65">
        <v>7520000</v>
      </c>
      <c r="X5" s="65">
        <v>770192</v>
      </c>
      <c r="Y5" s="66">
        <v>10.24</v>
      </c>
      <c r="Z5" s="67">
        <v>7520000</v>
      </c>
    </row>
    <row r="6" spans="1:26" ht="13.5">
      <c r="A6" s="63" t="s">
        <v>32</v>
      </c>
      <c r="B6" s="19">
        <v>71857556</v>
      </c>
      <c r="C6" s="19"/>
      <c r="D6" s="64">
        <v>84353483</v>
      </c>
      <c r="E6" s="65">
        <v>77086497</v>
      </c>
      <c r="F6" s="65">
        <v>4976058</v>
      </c>
      <c r="G6" s="65">
        <v>6389571</v>
      </c>
      <c r="H6" s="65">
        <v>6500813</v>
      </c>
      <c r="I6" s="65">
        <v>17866442</v>
      </c>
      <c r="J6" s="65">
        <v>5900228</v>
      </c>
      <c r="K6" s="65">
        <v>6815102</v>
      </c>
      <c r="L6" s="65">
        <v>6820629</v>
      </c>
      <c r="M6" s="65">
        <v>19535959</v>
      </c>
      <c r="N6" s="65">
        <v>6678682</v>
      </c>
      <c r="O6" s="65">
        <v>7547723</v>
      </c>
      <c r="P6" s="65">
        <v>6774289</v>
      </c>
      <c r="Q6" s="65">
        <v>21000694</v>
      </c>
      <c r="R6" s="65">
        <v>7239380</v>
      </c>
      <c r="S6" s="65">
        <v>6139532</v>
      </c>
      <c r="T6" s="65">
        <v>6636888</v>
      </c>
      <c r="U6" s="65">
        <v>20015800</v>
      </c>
      <c r="V6" s="65">
        <v>78418895</v>
      </c>
      <c r="W6" s="65">
        <v>77086497</v>
      </c>
      <c r="X6" s="65">
        <v>1332398</v>
      </c>
      <c r="Y6" s="66">
        <v>1.73</v>
      </c>
      <c r="Z6" s="67">
        <v>77086497</v>
      </c>
    </row>
    <row r="7" spans="1:26" ht="13.5">
      <c r="A7" s="63" t="s">
        <v>33</v>
      </c>
      <c r="B7" s="19">
        <v>1645255</v>
      </c>
      <c r="C7" s="19"/>
      <c r="D7" s="64">
        <v>1178608</v>
      </c>
      <c r="E7" s="65">
        <v>1178608</v>
      </c>
      <c r="F7" s="65">
        <v>109</v>
      </c>
      <c r="G7" s="65">
        <v>72243</v>
      </c>
      <c r="H7" s="65">
        <v>144498</v>
      </c>
      <c r="I7" s="65">
        <v>216850</v>
      </c>
      <c r="J7" s="65">
        <v>164966</v>
      </c>
      <c r="K7" s="65">
        <v>145904</v>
      </c>
      <c r="L7" s="65">
        <v>101881</v>
      </c>
      <c r="M7" s="65">
        <v>412751</v>
      </c>
      <c r="N7" s="65">
        <v>83361</v>
      </c>
      <c r="O7" s="65">
        <v>110301</v>
      </c>
      <c r="P7" s="65">
        <v>99904</v>
      </c>
      <c r="Q7" s="65">
        <v>293566</v>
      </c>
      <c r="R7" s="65">
        <v>98147</v>
      </c>
      <c r="S7" s="65">
        <v>131757</v>
      </c>
      <c r="T7" s="65">
        <v>264290</v>
      </c>
      <c r="U7" s="65">
        <v>494194</v>
      </c>
      <c r="V7" s="65">
        <v>1417361</v>
      </c>
      <c r="W7" s="65">
        <v>1178608</v>
      </c>
      <c r="X7" s="65">
        <v>238753</v>
      </c>
      <c r="Y7" s="66">
        <v>20.26</v>
      </c>
      <c r="Z7" s="67">
        <v>1178608</v>
      </c>
    </row>
    <row r="8" spans="1:26" ht="13.5">
      <c r="A8" s="63" t="s">
        <v>34</v>
      </c>
      <c r="B8" s="19">
        <v>41334457</v>
      </c>
      <c r="C8" s="19"/>
      <c r="D8" s="64">
        <v>38930965</v>
      </c>
      <c r="E8" s="65">
        <v>44315689</v>
      </c>
      <c r="F8" s="65">
        <v>14582000</v>
      </c>
      <c r="G8" s="65">
        <v>0</v>
      </c>
      <c r="H8" s="65">
        <v>790000</v>
      </c>
      <c r="I8" s="65">
        <v>15372000</v>
      </c>
      <c r="J8" s="65">
        <v>150102</v>
      </c>
      <c r="K8" s="65">
        <v>162870</v>
      </c>
      <c r="L8" s="65">
        <v>9963789</v>
      </c>
      <c r="M8" s="65">
        <v>10276761</v>
      </c>
      <c r="N8" s="65">
        <v>2613501</v>
      </c>
      <c r="O8" s="65">
        <v>302787</v>
      </c>
      <c r="P8" s="65">
        <v>8853418</v>
      </c>
      <c r="Q8" s="65">
        <v>11769706</v>
      </c>
      <c r="R8" s="65">
        <v>-2510604</v>
      </c>
      <c r="S8" s="65">
        <v>3512545</v>
      </c>
      <c r="T8" s="65">
        <v>541128</v>
      </c>
      <c r="U8" s="65">
        <v>1543069</v>
      </c>
      <c r="V8" s="65">
        <v>38961536</v>
      </c>
      <c r="W8" s="65">
        <v>44315689</v>
      </c>
      <c r="X8" s="65">
        <v>-5354153</v>
      </c>
      <c r="Y8" s="66">
        <v>-12.08</v>
      </c>
      <c r="Z8" s="67">
        <v>44315689</v>
      </c>
    </row>
    <row r="9" spans="1:26" ht="13.5">
      <c r="A9" s="63" t="s">
        <v>35</v>
      </c>
      <c r="B9" s="19">
        <v>9968148</v>
      </c>
      <c r="C9" s="19"/>
      <c r="D9" s="64">
        <v>9018549</v>
      </c>
      <c r="E9" s="65">
        <v>12413676</v>
      </c>
      <c r="F9" s="65">
        <v>470689</v>
      </c>
      <c r="G9" s="65">
        <v>1004423</v>
      </c>
      <c r="H9" s="65">
        <v>570644</v>
      </c>
      <c r="I9" s="65">
        <v>2045756</v>
      </c>
      <c r="J9" s="65">
        <v>620150</v>
      </c>
      <c r="K9" s="65">
        <v>515421</v>
      </c>
      <c r="L9" s="65">
        <v>597415</v>
      </c>
      <c r="M9" s="65">
        <v>1732986</v>
      </c>
      <c r="N9" s="65">
        <v>415188</v>
      </c>
      <c r="O9" s="65">
        <v>520072</v>
      </c>
      <c r="P9" s="65">
        <v>516318</v>
      </c>
      <c r="Q9" s="65">
        <v>1451578</v>
      </c>
      <c r="R9" s="65">
        <v>373738</v>
      </c>
      <c r="S9" s="65">
        <v>1339438</v>
      </c>
      <c r="T9" s="65">
        <v>1230260</v>
      </c>
      <c r="U9" s="65">
        <v>2943436</v>
      </c>
      <c r="V9" s="65">
        <v>8173756</v>
      </c>
      <c r="W9" s="65">
        <v>12413676</v>
      </c>
      <c r="X9" s="65">
        <v>-4239920</v>
      </c>
      <c r="Y9" s="66">
        <v>-34.16</v>
      </c>
      <c r="Z9" s="67">
        <v>12413676</v>
      </c>
    </row>
    <row r="10" spans="1:26" ht="25.5">
      <c r="A10" s="68" t="s">
        <v>213</v>
      </c>
      <c r="B10" s="69">
        <f>SUM(B5:B9)</f>
        <v>130748679</v>
      </c>
      <c r="C10" s="69">
        <f>SUM(C5:C9)</f>
        <v>0</v>
      </c>
      <c r="D10" s="70">
        <f aca="true" t="shared" si="0" ref="D10:Z10">SUM(D5:D9)</f>
        <v>140217028</v>
      </c>
      <c r="E10" s="71">
        <f t="shared" si="0"/>
        <v>142514470</v>
      </c>
      <c r="F10" s="71">
        <f t="shared" si="0"/>
        <v>28301025</v>
      </c>
      <c r="G10" s="71">
        <f t="shared" si="0"/>
        <v>7466260</v>
      </c>
      <c r="H10" s="71">
        <f t="shared" si="0"/>
        <v>8005957</v>
      </c>
      <c r="I10" s="71">
        <f t="shared" si="0"/>
        <v>43773242</v>
      </c>
      <c r="J10" s="71">
        <f t="shared" si="0"/>
        <v>6835465</v>
      </c>
      <c r="K10" s="71">
        <f t="shared" si="0"/>
        <v>7639297</v>
      </c>
      <c r="L10" s="71">
        <f t="shared" si="0"/>
        <v>17483714</v>
      </c>
      <c r="M10" s="71">
        <f t="shared" si="0"/>
        <v>31958476</v>
      </c>
      <c r="N10" s="71">
        <f t="shared" si="0"/>
        <v>9790732</v>
      </c>
      <c r="O10" s="71">
        <f t="shared" si="0"/>
        <v>8482516</v>
      </c>
      <c r="P10" s="71">
        <f t="shared" si="0"/>
        <v>16243929</v>
      </c>
      <c r="Q10" s="71">
        <f t="shared" si="0"/>
        <v>34517177</v>
      </c>
      <c r="R10" s="71">
        <f t="shared" si="0"/>
        <v>5217007</v>
      </c>
      <c r="S10" s="71">
        <f t="shared" si="0"/>
        <v>11123272</v>
      </c>
      <c r="T10" s="71">
        <f t="shared" si="0"/>
        <v>8672566</v>
      </c>
      <c r="U10" s="71">
        <f t="shared" si="0"/>
        <v>25012845</v>
      </c>
      <c r="V10" s="71">
        <f t="shared" si="0"/>
        <v>135261740</v>
      </c>
      <c r="W10" s="71">
        <f t="shared" si="0"/>
        <v>142514470</v>
      </c>
      <c r="X10" s="71">
        <f t="shared" si="0"/>
        <v>-7252730</v>
      </c>
      <c r="Y10" s="72">
        <f>+IF(W10&lt;&gt;0,(X10/W10)*100,0)</f>
        <v>-5.089118319002975</v>
      </c>
      <c r="Z10" s="73">
        <f t="shared" si="0"/>
        <v>142514470</v>
      </c>
    </row>
    <row r="11" spans="1:26" ht="13.5">
      <c r="A11" s="63" t="s">
        <v>37</v>
      </c>
      <c r="B11" s="19">
        <v>43080820</v>
      </c>
      <c r="C11" s="19"/>
      <c r="D11" s="64">
        <v>43680704</v>
      </c>
      <c r="E11" s="65">
        <v>44682713</v>
      </c>
      <c r="F11" s="65">
        <v>3160184</v>
      </c>
      <c r="G11" s="65">
        <v>3099350</v>
      </c>
      <c r="H11" s="65">
        <v>3530606</v>
      </c>
      <c r="I11" s="65">
        <v>9790140</v>
      </c>
      <c r="J11" s="65">
        <v>3605042</v>
      </c>
      <c r="K11" s="65">
        <v>5524878</v>
      </c>
      <c r="L11" s="65">
        <v>3417083</v>
      </c>
      <c r="M11" s="65">
        <v>12547003</v>
      </c>
      <c r="N11" s="65">
        <v>3503927</v>
      </c>
      <c r="O11" s="65">
        <v>3466950</v>
      </c>
      <c r="P11" s="65">
        <v>3450405</v>
      </c>
      <c r="Q11" s="65">
        <v>10421282</v>
      </c>
      <c r="R11" s="65">
        <v>3290415</v>
      </c>
      <c r="S11" s="65">
        <v>3711337</v>
      </c>
      <c r="T11" s="65">
        <v>3619508</v>
      </c>
      <c r="U11" s="65">
        <v>10621260</v>
      </c>
      <c r="V11" s="65">
        <v>43379685</v>
      </c>
      <c r="W11" s="65">
        <v>44682713</v>
      </c>
      <c r="X11" s="65">
        <v>-1303028</v>
      </c>
      <c r="Y11" s="66">
        <v>-2.92</v>
      </c>
      <c r="Z11" s="67">
        <v>44682713</v>
      </c>
    </row>
    <row r="12" spans="1:26" ht="13.5">
      <c r="A12" s="63" t="s">
        <v>38</v>
      </c>
      <c r="B12" s="19">
        <v>2191350</v>
      </c>
      <c r="C12" s="19"/>
      <c r="D12" s="64">
        <v>2826476</v>
      </c>
      <c r="E12" s="65">
        <v>2494480</v>
      </c>
      <c r="F12" s="65">
        <v>194314</v>
      </c>
      <c r="G12" s="65">
        <v>208571</v>
      </c>
      <c r="H12" s="65">
        <v>213956</v>
      </c>
      <c r="I12" s="65">
        <v>616841</v>
      </c>
      <c r="J12" s="65">
        <v>284171</v>
      </c>
      <c r="K12" s="65">
        <v>253756</v>
      </c>
      <c r="L12" s="65">
        <v>251787</v>
      </c>
      <c r="M12" s="65">
        <v>789714</v>
      </c>
      <c r="N12" s="65">
        <v>319860</v>
      </c>
      <c r="O12" s="65">
        <v>260658</v>
      </c>
      <c r="P12" s="65">
        <v>259658</v>
      </c>
      <c r="Q12" s="65">
        <v>840176</v>
      </c>
      <c r="R12" s="65">
        <v>-228035</v>
      </c>
      <c r="S12" s="65">
        <v>200641</v>
      </c>
      <c r="T12" s="65">
        <v>271974</v>
      </c>
      <c r="U12" s="65">
        <v>244580</v>
      </c>
      <c r="V12" s="65">
        <v>2491311</v>
      </c>
      <c r="W12" s="65">
        <v>2494480</v>
      </c>
      <c r="X12" s="65">
        <v>-3169</v>
      </c>
      <c r="Y12" s="66">
        <v>-0.13</v>
      </c>
      <c r="Z12" s="67">
        <v>2494480</v>
      </c>
    </row>
    <row r="13" spans="1:26" ht="13.5">
      <c r="A13" s="63" t="s">
        <v>214</v>
      </c>
      <c r="B13" s="19">
        <v>0</v>
      </c>
      <c r="C13" s="19"/>
      <c r="D13" s="64">
        <v>2931893</v>
      </c>
      <c r="E13" s="65">
        <v>2931778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2443148</v>
      </c>
      <c r="S13" s="65">
        <v>254088</v>
      </c>
      <c r="T13" s="65">
        <v>0</v>
      </c>
      <c r="U13" s="65">
        <v>2697236</v>
      </c>
      <c r="V13" s="65">
        <v>2697236</v>
      </c>
      <c r="W13" s="65">
        <v>2931778</v>
      </c>
      <c r="X13" s="65">
        <v>-234542</v>
      </c>
      <c r="Y13" s="66">
        <v>-8</v>
      </c>
      <c r="Z13" s="67">
        <v>2931778</v>
      </c>
    </row>
    <row r="14" spans="1:26" ht="13.5">
      <c r="A14" s="63" t="s">
        <v>40</v>
      </c>
      <c r="B14" s="19">
        <v>2089499</v>
      </c>
      <c r="C14" s="19"/>
      <c r="D14" s="64">
        <v>159192</v>
      </c>
      <c r="E14" s="65">
        <v>159192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125115</v>
      </c>
      <c r="O14" s="65">
        <v>0</v>
      </c>
      <c r="P14" s="65">
        <v>0</v>
      </c>
      <c r="Q14" s="65">
        <v>125115</v>
      </c>
      <c r="R14" s="65">
        <v>448037</v>
      </c>
      <c r="S14" s="65">
        <v>49718</v>
      </c>
      <c r="T14" s="65">
        <v>-340572</v>
      </c>
      <c r="U14" s="65">
        <v>157183</v>
      </c>
      <c r="V14" s="65">
        <v>282298</v>
      </c>
      <c r="W14" s="65">
        <v>159192</v>
      </c>
      <c r="X14" s="65">
        <v>123106</v>
      </c>
      <c r="Y14" s="66">
        <v>77.33</v>
      </c>
      <c r="Z14" s="67">
        <v>159192</v>
      </c>
    </row>
    <row r="15" spans="1:26" ht="13.5">
      <c r="A15" s="63" t="s">
        <v>41</v>
      </c>
      <c r="B15" s="19">
        <v>35827524</v>
      </c>
      <c r="C15" s="19"/>
      <c r="D15" s="64">
        <v>40578658</v>
      </c>
      <c r="E15" s="65">
        <v>40038000</v>
      </c>
      <c r="F15" s="65">
        <v>2426</v>
      </c>
      <c r="G15" s="65">
        <v>5112130</v>
      </c>
      <c r="H15" s="65">
        <v>4883617</v>
      </c>
      <c r="I15" s="65">
        <v>9998173</v>
      </c>
      <c r="J15" s="65">
        <v>3299901</v>
      </c>
      <c r="K15" s="65">
        <v>2873091</v>
      </c>
      <c r="L15" s="65">
        <v>3189435</v>
      </c>
      <c r="M15" s="65">
        <v>9362427</v>
      </c>
      <c r="N15" s="65">
        <v>2811557</v>
      </c>
      <c r="O15" s="65">
        <v>3319920</v>
      </c>
      <c r="P15" s="65">
        <v>3015363</v>
      </c>
      <c r="Q15" s="65">
        <v>9146840</v>
      </c>
      <c r="R15" s="65">
        <v>5332249</v>
      </c>
      <c r="S15" s="65">
        <v>2712132</v>
      </c>
      <c r="T15" s="65">
        <v>2682418</v>
      </c>
      <c r="U15" s="65">
        <v>10726799</v>
      </c>
      <c r="V15" s="65">
        <v>39234239</v>
      </c>
      <c r="W15" s="65">
        <v>40038000</v>
      </c>
      <c r="X15" s="65">
        <v>-803761</v>
      </c>
      <c r="Y15" s="66">
        <v>-2.01</v>
      </c>
      <c r="Z15" s="67">
        <v>40038000</v>
      </c>
    </row>
    <row r="16" spans="1:26" ht="13.5">
      <c r="A16" s="74" t="s">
        <v>42</v>
      </c>
      <c r="B16" s="19">
        <v>1234107</v>
      </c>
      <c r="C16" s="19"/>
      <c r="D16" s="64">
        <v>2240000</v>
      </c>
      <c r="E16" s="65">
        <v>0</v>
      </c>
      <c r="F16" s="65">
        <v>95946</v>
      </c>
      <c r="G16" s="65">
        <v>98416</v>
      </c>
      <c r="H16" s="65">
        <v>181759</v>
      </c>
      <c r="I16" s="65">
        <v>376121</v>
      </c>
      <c r="J16" s="65">
        <v>514660</v>
      </c>
      <c r="K16" s="65">
        <v>112649</v>
      </c>
      <c r="L16" s="65">
        <v>118037</v>
      </c>
      <c r="M16" s="65">
        <v>745346</v>
      </c>
      <c r="N16" s="65">
        <v>422676</v>
      </c>
      <c r="O16" s="65">
        <v>161041</v>
      </c>
      <c r="P16" s="65">
        <v>97347</v>
      </c>
      <c r="Q16" s="65">
        <v>681064</v>
      </c>
      <c r="R16" s="65">
        <v>112555</v>
      </c>
      <c r="S16" s="65">
        <v>179672</v>
      </c>
      <c r="T16" s="65">
        <v>142107</v>
      </c>
      <c r="U16" s="65">
        <v>434334</v>
      </c>
      <c r="V16" s="65">
        <v>2236865</v>
      </c>
      <c r="W16" s="65">
        <v>0</v>
      </c>
      <c r="X16" s="65">
        <v>2236865</v>
      </c>
      <c r="Y16" s="66">
        <v>0</v>
      </c>
      <c r="Z16" s="67">
        <v>0</v>
      </c>
    </row>
    <row r="17" spans="1:26" ht="13.5">
      <c r="A17" s="63" t="s">
        <v>43</v>
      </c>
      <c r="B17" s="19">
        <v>37252874</v>
      </c>
      <c r="C17" s="19"/>
      <c r="D17" s="64">
        <v>46288982</v>
      </c>
      <c r="E17" s="65">
        <v>51979356</v>
      </c>
      <c r="F17" s="65">
        <v>2226015</v>
      </c>
      <c r="G17" s="65">
        <v>2689875</v>
      </c>
      <c r="H17" s="65">
        <v>3232177</v>
      </c>
      <c r="I17" s="65">
        <v>8148067</v>
      </c>
      <c r="J17" s="65">
        <v>3107437</v>
      </c>
      <c r="K17" s="65">
        <v>3065681</v>
      </c>
      <c r="L17" s="65">
        <v>2167317</v>
      </c>
      <c r="M17" s="65">
        <v>8340435</v>
      </c>
      <c r="N17" s="65">
        <v>2265058</v>
      </c>
      <c r="O17" s="65">
        <v>2373488</v>
      </c>
      <c r="P17" s="65">
        <v>3112221</v>
      </c>
      <c r="Q17" s="65">
        <v>7750767</v>
      </c>
      <c r="R17" s="65">
        <v>14557061</v>
      </c>
      <c r="S17" s="65">
        <v>3754122</v>
      </c>
      <c r="T17" s="65">
        <v>13412765</v>
      </c>
      <c r="U17" s="65">
        <v>31723948</v>
      </c>
      <c r="V17" s="65">
        <v>55963217</v>
      </c>
      <c r="W17" s="65">
        <v>51979356</v>
      </c>
      <c r="X17" s="65">
        <v>3983861</v>
      </c>
      <c r="Y17" s="66">
        <v>7.66</v>
      </c>
      <c r="Z17" s="67">
        <v>51979356</v>
      </c>
    </row>
    <row r="18" spans="1:26" ht="13.5">
      <c r="A18" s="75" t="s">
        <v>44</v>
      </c>
      <c r="B18" s="76">
        <f>SUM(B11:B17)</f>
        <v>121676174</v>
      </c>
      <c r="C18" s="76">
        <f>SUM(C11:C17)</f>
        <v>0</v>
      </c>
      <c r="D18" s="77">
        <f aca="true" t="shared" si="1" ref="D18:Z18">SUM(D11:D17)</f>
        <v>138705905</v>
      </c>
      <c r="E18" s="78">
        <f t="shared" si="1"/>
        <v>142285519</v>
      </c>
      <c r="F18" s="78">
        <f t="shared" si="1"/>
        <v>5678885</v>
      </c>
      <c r="G18" s="78">
        <f t="shared" si="1"/>
        <v>11208342</v>
      </c>
      <c r="H18" s="78">
        <f t="shared" si="1"/>
        <v>12042115</v>
      </c>
      <c r="I18" s="78">
        <f t="shared" si="1"/>
        <v>28929342</v>
      </c>
      <c r="J18" s="78">
        <f t="shared" si="1"/>
        <v>10811211</v>
      </c>
      <c r="K18" s="78">
        <f t="shared" si="1"/>
        <v>11830055</v>
      </c>
      <c r="L18" s="78">
        <f t="shared" si="1"/>
        <v>9143659</v>
      </c>
      <c r="M18" s="78">
        <f t="shared" si="1"/>
        <v>31784925</v>
      </c>
      <c r="N18" s="78">
        <f t="shared" si="1"/>
        <v>9448193</v>
      </c>
      <c r="O18" s="78">
        <f t="shared" si="1"/>
        <v>9582057</v>
      </c>
      <c r="P18" s="78">
        <f t="shared" si="1"/>
        <v>9934994</v>
      </c>
      <c r="Q18" s="78">
        <f t="shared" si="1"/>
        <v>28965244</v>
      </c>
      <c r="R18" s="78">
        <f t="shared" si="1"/>
        <v>25955430</v>
      </c>
      <c r="S18" s="78">
        <f t="shared" si="1"/>
        <v>10861710</v>
      </c>
      <c r="T18" s="78">
        <f t="shared" si="1"/>
        <v>19788200</v>
      </c>
      <c r="U18" s="78">
        <f t="shared" si="1"/>
        <v>56605340</v>
      </c>
      <c r="V18" s="78">
        <f t="shared" si="1"/>
        <v>146284851</v>
      </c>
      <c r="W18" s="78">
        <f t="shared" si="1"/>
        <v>142285519</v>
      </c>
      <c r="X18" s="78">
        <f t="shared" si="1"/>
        <v>3999332</v>
      </c>
      <c r="Y18" s="72">
        <f>+IF(W18&lt;&gt;0,(X18/W18)*100,0)</f>
        <v>2.810779359774483</v>
      </c>
      <c r="Z18" s="79">
        <f t="shared" si="1"/>
        <v>142285519</v>
      </c>
    </row>
    <row r="19" spans="1:26" ht="13.5">
      <c r="A19" s="75" t="s">
        <v>45</v>
      </c>
      <c r="B19" s="80">
        <f>+B10-B18</f>
        <v>9072505</v>
      </c>
      <c r="C19" s="80">
        <f>+C10-C18</f>
        <v>0</v>
      </c>
      <c r="D19" s="81">
        <f aca="true" t="shared" si="2" ref="D19:Z19">+D10-D18</f>
        <v>1511123</v>
      </c>
      <c r="E19" s="82">
        <f t="shared" si="2"/>
        <v>228951</v>
      </c>
      <c r="F19" s="82">
        <f t="shared" si="2"/>
        <v>22622140</v>
      </c>
      <c r="G19" s="82">
        <f t="shared" si="2"/>
        <v>-3742082</v>
      </c>
      <c r="H19" s="82">
        <f t="shared" si="2"/>
        <v>-4036158</v>
      </c>
      <c r="I19" s="82">
        <f t="shared" si="2"/>
        <v>14843900</v>
      </c>
      <c r="J19" s="82">
        <f t="shared" si="2"/>
        <v>-3975746</v>
      </c>
      <c r="K19" s="82">
        <f t="shared" si="2"/>
        <v>-4190758</v>
      </c>
      <c r="L19" s="82">
        <f t="shared" si="2"/>
        <v>8340055</v>
      </c>
      <c r="M19" s="82">
        <f t="shared" si="2"/>
        <v>173551</v>
      </c>
      <c r="N19" s="82">
        <f t="shared" si="2"/>
        <v>342539</v>
      </c>
      <c r="O19" s="82">
        <f t="shared" si="2"/>
        <v>-1099541</v>
      </c>
      <c r="P19" s="82">
        <f t="shared" si="2"/>
        <v>6308935</v>
      </c>
      <c r="Q19" s="82">
        <f t="shared" si="2"/>
        <v>5551933</v>
      </c>
      <c r="R19" s="82">
        <f t="shared" si="2"/>
        <v>-20738423</v>
      </c>
      <c r="S19" s="82">
        <f t="shared" si="2"/>
        <v>261562</v>
      </c>
      <c r="T19" s="82">
        <f t="shared" si="2"/>
        <v>-11115634</v>
      </c>
      <c r="U19" s="82">
        <f t="shared" si="2"/>
        <v>-31592495</v>
      </c>
      <c r="V19" s="82">
        <f t="shared" si="2"/>
        <v>-11023111</v>
      </c>
      <c r="W19" s="82">
        <f>IF(E10=E18,0,W10-W18)</f>
        <v>228951</v>
      </c>
      <c r="X19" s="82">
        <f t="shared" si="2"/>
        <v>-11252062</v>
      </c>
      <c r="Y19" s="83">
        <f>+IF(W19&lt;&gt;0,(X19/W19)*100,0)</f>
        <v>-4914.6157911518185</v>
      </c>
      <c r="Z19" s="84">
        <f t="shared" si="2"/>
        <v>228951</v>
      </c>
    </row>
    <row r="20" spans="1:26" ht="13.5">
      <c r="A20" s="63" t="s">
        <v>46</v>
      </c>
      <c r="B20" s="19">
        <v>15436113</v>
      </c>
      <c r="C20" s="19"/>
      <c r="D20" s="64">
        <v>15963350</v>
      </c>
      <c r="E20" s="65">
        <v>15899655</v>
      </c>
      <c r="F20" s="65">
        <v>0</v>
      </c>
      <c r="G20" s="65">
        <v>195460</v>
      </c>
      <c r="H20" s="65">
        <v>-8428</v>
      </c>
      <c r="I20" s="65">
        <v>187032</v>
      </c>
      <c r="J20" s="65">
        <v>4682999</v>
      </c>
      <c r="K20" s="65">
        <v>3048682</v>
      </c>
      <c r="L20" s="65">
        <v>340828</v>
      </c>
      <c r="M20" s="65">
        <v>8072509</v>
      </c>
      <c r="N20" s="65">
        <v>287979</v>
      </c>
      <c r="O20" s="65">
        <v>480525</v>
      </c>
      <c r="P20" s="65">
        <v>222885</v>
      </c>
      <c r="Q20" s="65">
        <v>991389</v>
      </c>
      <c r="R20" s="65">
        <v>4678055</v>
      </c>
      <c r="S20" s="65">
        <v>534579</v>
      </c>
      <c r="T20" s="65">
        <v>3586560</v>
      </c>
      <c r="U20" s="65">
        <v>8799194</v>
      </c>
      <c r="V20" s="65">
        <v>18050124</v>
      </c>
      <c r="W20" s="65">
        <v>15899655</v>
      </c>
      <c r="X20" s="65">
        <v>2150469</v>
      </c>
      <c r="Y20" s="66">
        <v>13.53</v>
      </c>
      <c r="Z20" s="67">
        <v>15899655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24508618</v>
      </c>
      <c r="C22" s="91">
        <f>SUM(C19:C21)</f>
        <v>0</v>
      </c>
      <c r="D22" s="92">
        <f aca="true" t="shared" si="3" ref="D22:Z22">SUM(D19:D21)</f>
        <v>17474473</v>
      </c>
      <c r="E22" s="93">
        <f t="shared" si="3"/>
        <v>16128606</v>
      </c>
      <c r="F22" s="93">
        <f t="shared" si="3"/>
        <v>22622140</v>
      </c>
      <c r="G22" s="93">
        <f t="shared" si="3"/>
        <v>-3546622</v>
      </c>
      <c r="H22" s="93">
        <f t="shared" si="3"/>
        <v>-4044586</v>
      </c>
      <c r="I22" s="93">
        <f t="shared" si="3"/>
        <v>15030932</v>
      </c>
      <c r="J22" s="93">
        <f t="shared" si="3"/>
        <v>707253</v>
      </c>
      <c r="K22" s="93">
        <f t="shared" si="3"/>
        <v>-1142076</v>
      </c>
      <c r="L22" s="93">
        <f t="shared" si="3"/>
        <v>8680883</v>
      </c>
      <c r="M22" s="93">
        <f t="shared" si="3"/>
        <v>8246060</v>
      </c>
      <c r="N22" s="93">
        <f t="shared" si="3"/>
        <v>630518</v>
      </c>
      <c r="O22" s="93">
        <f t="shared" si="3"/>
        <v>-619016</v>
      </c>
      <c r="P22" s="93">
        <f t="shared" si="3"/>
        <v>6531820</v>
      </c>
      <c r="Q22" s="93">
        <f t="shared" si="3"/>
        <v>6543322</v>
      </c>
      <c r="R22" s="93">
        <f t="shared" si="3"/>
        <v>-16060368</v>
      </c>
      <c r="S22" s="93">
        <f t="shared" si="3"/>
        <v>796141</v>
      </c>
      <c r="T22" s="93">
        <f t="shared" si="3"/>
        <v>-7529074</v>
      </c>
      <c r="U22" s="93">
        <f t="shared" si="3"/>
        <v>-22793301</v>
      </c>
      <c r="V22" s="93">
        <f t="shared" si="3"/>
        <v>7027013</v>
      </c>
      <c r="W22" s="93">
        <f t="shared" si="3"/>
        <v>16128606</v>
      </c>
      <c r="X22" s="93">
        <f t="shared" si="3"/>
        <v>-9101593</v>
      </c>
      <c r="Y22" s="94">
        <f>+IF(W22&lt;&gt;0,(X22/W22)*100,0)</f>
        <v>-56.43136796819266</v>
      </c>
      <c r="Z22" s="95">
        <f t="shared" si="3"/>
        <v>16128606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24508618</v>
      </c>
      <c r="C24" s="80">
        <f>SUM(C22:C23)</f>
        <v>0</v>
      </c>
      <c r="D24" s="81">
        <f aca="true" t="shared" si="4" ref="D24:Z24">SUM(D22:D23)</f>
        <v>17474473</v>
      </c>
      <c r="E24" s="82">
        <f t="shared" si="4"/>
        <v>16128606</v>
      </c>
      <c r="F24" s="82">
        <f t="shared" si="4"/>
        <v>22622140</v>
      </c>
      <c r="G24" s="82">
        <f t="shared" si="4"/>
        <v>-3546622</v>
      </c>
      <c r="H24" s="82">
        <f t="shared" si="4"/>
        <v>-4044586</v>
      </c>
      <c r="I24" s="82">
        <f t="shared" si="4"/>
        <v>15030932</v>
      </c>
      <c r="J24" s="82">
        <f t="shared" si="4"/>
        <v>707253</v>
      </c>
      <c r="K24" s="82">
        <f t="shared" si="4"/>
        <v>-1142076</v>
      </c>
      <c r="L24" s="82">
        <f t="shared" si="4"/>
        <v>8680883</v>
      </c>
      <c r="M24" s="82">
        <f t="shared" si="4"/>
        <v>8246060</v>
      </c>
      <c r="N24" s="82">
        <f t="shared" si="4"/>
        <v>630518</v>
      </c>
      <c r="O24" s="82">
        <f t="shared" si="4"/>
        <v>-619016</v>
      </c>
      <c r="P24" s="82">
        <f t="shared" si="4"/>
        <v>6531820</v>
      </c>
      <c r="Q24" s="82">
        <f t="shared" si="4"/>
        <v>6543322</v>
      </c>
      <c r="R24" s="82">
        <f t="shared" si="4"/>
        <v>-16060368</v>
      </c>
      <c r="S24" s="82">
        <f t="shared" si="4"/>
        <v>796141</v>
      </c>
      <c r="T24" s="82">
        <f t="shared" si="4"/>
        <v>-7529074</v>
      </c>
      <c r="U24" s="82">
        <f t="shared" si="4"/>
        <v>-22793301</v>
      </c>
      <c r="V24" s="82">
        <f t="shared" si="4"/>
        <v>7027013</v>
      </c>
      <c r="W24" s="82">
        <f t="shared" si="4"/>
        <v>16128606</v>
      </c>
      <c r="X24" s="82">
        <f t="shared" si="4"/>
        <v>-9101593</v>
      </c>
      <c r="Y24" s="83">
        <f>+IF(W24&lt;&gt;0,(X24/W24)*100,0)</f>
        <v>-56.43136796819266</v>
      </c>
      <c r="Z24" s="84">
        <f t="shared" si="4"/>
        <v>16128606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20138208</v>
      </c>
      <c r="C27" s="22"/>
      <c r="D27" s="104">
        <v>21964129</v>
      </c>
      <c r="E27" s="105">
        <v>24238095</v>
      </c>
      <c r="F27" s="105">
        <v>582958</v>
      </c>
      <c r="G27" s="105">
        <v>1626273</v>
      </c>
      <c r="H27" s="105">
        <v>1990839</v>
      </c>
      <c r="I27" s="105">
        <v>4200070</v>
      </c>
      <c r="J27" s="105">
        <v>3575715</v>
      </c>
      <c r="K27" s="105">
        <v>1948582</v>
      </c>
      <c r="L27" s="105">
        <v>1551395</v>
      </c>
      <c r="M27" s="105">
        <v>7075692</v>
      </c>
      <c r="N27" s="105">
        <v>803239</v>
      </c>
      <c r="O27" s="105">
        <v>210743</v>
      </c>
      <c r="P27" s="105">
        <v>687478</v>
      </c>
      <c r="Q27" s="105">
        <v>1701460</v>
      </c>
      <c r="R27" s="105">
        <v>7454183</v>
      </c>
      <c r="S27" s="105">
        <v>545584</v>
      </c>
      <c r="T27" s="105">
        <v>1137900</v>
      </c>
      <c r="U27" s="105">
        <v>9137667</v>
      </c>
      <c r="V27" s="105">
        <v>22114889</v>
      </c>
      <c r="W27" s="105">
        <v>24238095</v>
      </c>
      <c r="X27" s="105">
        <v>-2123206</v>
      </c>
      <c r="Y27" s="106">
        <v>-8.76</v>
      </c>
      <c r="Z27" s="107">
        <v>24238095</v>
      </c>
    </row>
    <row r="28" spans="1:26" ht="13.5">
      <c r="A28" s="108" t="s">
        <v>46</v>
      </c>
      <c r="B28" s="19">
        <v>16763378</v>
      </c>
      <c r="C28" s="19"/>
      <c r="D28" s="64">
        <v>15963351</v>
      </c>
      <c r="E28" s="65">
        <v>15899695</v>
      </c>
      <c r="F28" s="65">
        <v>0</v>
      </c>
      <c r="G28" s="65">
        <v>1426948</v>
      </c>
      <c r="H28" s="65">
        <v>1182765</v>
      </c>
      <c r="I28" s="65">
        <v>2609713</v>
      </c>
      <c r="J28" s="65">
        <v>2041297</v>
      </c>
      <c r="K28" s="65">
        <v>1892312</v>
      </c>
      <c r="L28" s="65">
        <v>1224995</v>
      </c>
      <c r="M28" s="65">
        <v>5158604</v>
      </c>
      <c r="N28" s="65">
        <v>7142</v>
      </c>
      <c r="O28" s="65">
        <v>162500</v>
      </c>
      <c r="P28" s="65">
        <v>0</v>
      </c>
      <c r="Q28" s="65">
        <v>169642</v>
      </c>
      <c r="R28" s="65">
        <v>6587122</v>
      </c>
      <c r="S28" s="65">
        <v>295584</v>
      </c>
      <c r="T28" s="65">
        <v>1324202</v>
      </c>
      <c r="U28" s="65">
        <v>8206908</v>
      </c>
      <c r="V28" s="65">
        <v>16144867</v>
      </c>
      <c r="W28" s="65">
        <v>15899695</v>
      </c>
      <c r="X28" s="65">
        <v>245172</v>
      </c>
      <c r="Y28" s="66">
        <v>1.54</v>
      </c>
      <c r="Z28" s="67">
        <v>15899695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1000000</v>
      </c>
      <c r="C30" s="19"/>
      <c r="D30" s="64">
        <v>3861000</v>
      </c>
      <c r="E30" s="65">
        <v>2500000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2500000</v>
      </c>
      <c r="X30" s="65">
        <v>-2500000</v>
      </c>
      <c r="Y30" s="66">
        <v>-100</v>
      </c>
      <c r="Z30" s="67">
        <v>2500000</v>
      </c>
    </row>
    <row r="31" spans="1:26" ht="13.5">
      <c r="A31" s="63" t="s">
        <v>53</v>
      </c>
      <c r="B31" s="19">
        <v>2374830</v>
      </c>
      <c r="C31" s="19"/>
      <c r="D31" s="64">
        <v>2139778</v>
      </c>
      <c r="E31" s="65">
        <v>5838400</v>
      </c>
      <c r="F31" s="65">
        <v>582958</v>
      </c>
      <c r="G31" s="65">
        <v>199325</v>
      </c>
      <c r="H31" s="65">
        <v>808074</v>
      </c>
      <c r="I31" s="65">
        <v>1590357</v>
      </c>
      <c r="J31" s="65">
        <v>1534418</v>
      </c>
      <c r="K31" s="65">
        <v>56270</v>
      </c>
      <c r="L31" s="65">
        <v>326400</v>
      </c>
      <c r="M31" s="65">
        <v>1917088</v>
      </c>
      <c r="N31" s="65">
        <v>796097</v>
      </c>
      <c r="O31" s="65">
        <v>48243</v>
      </c>
      <c r="P31" s="65">
        <v>687478</v>
      </c>
      <c r="Q31" s="65">
        <v>1531818</v>
      </c>
      <c r="R31" s="65">
        <v>867061</v>
      </c>
      <c r="S31" s="65">
        <v>250000</v>
      </c>
      <c r="T31" s="65">
        <v>-186301</v>
      </c>
      <c r="U31" s="65">
        <v>930760</v>
      </c>
      <c r="V31" s="65">
        <v>5970023</v>
      </c>
      <c r="W31" s="65">
        <v>5838400</v>
      </c>
      <c r="X31" s="65">
        <v>131623</v>
      </c>
      <c r="Y31" s="66">
        <v>2.25</v>
      </c>
      <c r="Z31" s="67">
        <v>5838400</v>
      </c>
    </row>
    <row r="32" spans="1:26" ht="13.5">
      <c r="A32" s="75" t="s">
        <v>54</v>
      </c>
      <c r="B32" s="22">
        <f>SUM(B28:B31)</f>
        <v>20138208</v>
      </c>
      <c r="C32" s="22">
        <f>SUM(C28:C31)</f>
        <v>0</v>
      </c>
      <c r="D32" s="104">
        <f aca="true" t="shared" si="5" ref="D32:Z32">SUM(D28:D31)</f>
        <v>21964129</v>
      </c>
      <c r="E32" s="105">
        <f t="shared" si="5"/>
        <v>24238095</v>
      </c>
      <c r="F32" s="105">
        <f t="shared" si="5"/>
        <v>582958</v>
      </c>
      <c r="G32" s="105">
        <f t="shared" si="5"/>
        <v>1626273</v>
      </c>
      <c r="H32" s="105">
        <f t="shared" si="5"/>
        <v>1990839</v>
      </c>
      <c r="I32" s="105">
        <f t="shared" si="5"/>
        <v>4200070</v>
      </c>
      <c r="J32" s="105">
        <f t="shared" si="5"/>
        <v>3575715</v>
      </c>
      <c r="K32" s="105">
        <f t="shared" si="5"/>
        <v>1948582</v>
      </c>
      <c r="L32" s="105">
        <f t="shared" si="5"/>
        <v>1551395</v>
      </c>
      <c r="M32" s="105">
        <f t="shared" si="5"/>
        <v>7075692</v>
      </c>
      <c r="N32" s="105">
        <f t="shared" si="5"/>
        <v>803239</v>
      </c>
      <c r="O32" s="105">
        <f t="shared" si="5"/>
        <v>210743</v>
      </c>
      <c r="P32" s="105">
        <f t="shared" si="5"/>
        <v>687478</v>
      </c>
      <c r="Q32" s="105">
        <f t="shared" si="5"/>
        <v>1701460</v>
      </c>
      <c r="R32" s="105">
        <f t="shared" si="5"/>
        <v>7454183</v>
      </c>
      <c r="S32" s="105">
        <f t="shared" si="5"/>
        <v>545584</v>
      </c>
      <c r="T32" s="105">
        <f t="shared" si="5"/>
        <v>1137901</v>
      </c>
      <c r="U32" s="105">
        <f t="shared" si="5"/>
        <v>9137668</v>
      </c>
      <c r="V32" s="105">
        <f t="shared" si="5"/>
        <v>22114890</v>
      </c>
      <c r="W32" s="105">
        <f t="shared" si="5"/>
        <v>24238095</v>
      </c>
      <c r="X32" s="105">
        <f t="shared" si="5"/>
        <v>-2123205</v>
      </c>
      <c r="Y32" s="106">
        <f>+IF(W32&lt;&gt;0,(X32/W32)*100,0)</f>
        <v>-8.759784958347593</v>
      </c>
      <c r="Z32" s="107">
        <f t="shared" si="5"/>
        <v>24238095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37201932</v>
      </c>
      <c r="C35" s="19"/>
      <c r="D35" s="64">
        <v>24000000</v>
      </c>
      <c r="E35" s="65">
        <v>34500000</v>
      </c>
      <c r="F35" s="65">
        <v>65792249</v>
      </c>
      <c r="G35" s="65">
        <v>50601101</v>
      </c>
      <c r="H35" s="65">
        <v>46139778</v>
      </c>
      <c r="I35" s="65">
        <v>162533128</v>
      </c>
      <c r="J35" s="65">
        <v>37639371</v>
      </c>
      <c r="K35" s="65">
        <v>42363412</v>
      </c>
      <c r="L35" s="65">
        <v>41031605</v>
      </c>
      <c r="M35" s="65">
        <v>121034388</v>
      </c>
      <c r="N35" s="65">
        <v>41878106</v>
      </c>
      <c r="O35" s="65">
        <v>36148052</v>
      </c>
      <c r="P35" s="65">
        <v>47176924</v>
      </c>
      <c r="Q35" s="65">
        <v>125203082</v>
      </c>
      <c r="R35" s="65">
        <v>44050825</v>
      </c>
      <c r="S35" s="65">
        <v>43396735</v>
      </c>
      <c r="T35" s="65">
        <v>41716735</v>
      </c>
      <c r="U35" s="65">
        <v>129164295</v>
      </c>
      <c r="V35" s="65">
        <v>537934893</v>
      </c>
      <c r="W35" s="65">
        <v>34500000</v>
      </c>
      <c r="X35" s="65">
        <v>503434893</v>
      </c>
      <c r="Y35" s="66">
        <v>1459.23</v>
      </c>
      <c r="Z35" s="67">
        <v>34500000</v>
      </c>
    </row>
    <row r="36" spans="1:26" ht="13.5">
      <c r="A36" s="63" t="s">
        <v>57</v>
      </c>
      <c r="B36" s="19">
        <v>51078092</v>
      </c>
      <c r="C36" s="19"/>
      <c r="D36" s="64">
        <v>75044000</v>
      </c>
      <c r="E36" s="65">
        <v>80613516</v>
      </c>
      <c r="F36" s="65">
        <v>52244206</v>
      </c>
      <c r="G36" s="65">
        <v>218892863</v>
      </c>
      <c r="H36" s="65">
        <v>220502558</v>
      </c>
      <c r="I36" s="65">
        <v>491639627</v>
      </c>
      <c r="J36" s="65">
        <v>223904442</v>
      </c>
      <c r="K36" s="65">
        <v>65884948</v>
      </c>
      <c r="L36" s="65">
        <v>66660638</v>
      </c>
      <c r="M36" s="65">
        <v>356450028</v>
      </c>
      <c r="N36" s="65">
        <v>67057958</v>
      </c>
      <c r="O36" s="65">
        <v>68572443</v>
      </c>
      <c r="P36" s="65">
        <v>68761483</v>
      </c>
      <c r="Q36" s="65">
        <v>204391884</v>
      </c>
      <c r="R36" s="65">
        <v>70123979</v>
      </c>
      <c r="S36" s="65">
        <v>71173019</v>
      </c>
      <c r="T36" s="65">
        <v>71173019</v>
      </c>
      <c r="U36" s="65">
        <v>212470017</v>
      </c>
      <c r="V36" s="65">
        <v>1264951556</v>
      </c>
      <c r="W36" s="65">
        <v>80613516</v>
      </c>
      <c r="X36" s="65">
        <v>1184338040</v>
      </c>
      <c r="Y36" s="66">
        <v>1469.16</v>
      </c>
      <c r="Z36" s="67">
        <v>80613516</v>
      </c>
    </row>
    <row r="37" spans="1:26" ht="13.5">
      <c r="A37" s="63" t="s">
        <v>58</v>
      </c>
      <c r="B37" s="19">
        <v>22088801</v>
      </c>
      <c r="C37" s="19"/>
      <c r="D37" s="64">
        <v>13300000</v>
      </c>
      <c r="E37" s="65">
        <v>13980000</v>
      </c>
      <c r="F37" s="65">
        <v>35122026</v>
      </c>
      <c r="G37" s="65">
        <v>30859549</v>
      </c>
      <c r="H37" s="65">
        <v>33884012</v>
      </c>
      <c r="I37" s="65">
        <v>99865587</v>
      </c>
      <c r="J37" s="65">
        <v>25921923</v>
      </c>
      <c r="K37" s="65">
        <v>22606707</v>
      </c>
      <c r="L37" s="65">
        <v>22542004</v>
      </c>
      <c r="M37" s="65">
        <v>71070634</v>
      </c>
      <c r="N37" s="65">
        <v>17644359</v>
      </c>
      <c r="O37" s="65">
        <v>16950888</v>
      </c>
      <c r="P37" s="65">
        <v>18476170</v>
      </c>
      <c r="Q37" s="65">
        <v>53071417</v>
      </c>
      <c r="R37" s="65">
        <v>17774985</v>
      </c>
      <c r="S37" s="65">
        <v>19058559</v>
      </c>
      <c r="T37" s="65">
        <v>15378559</v>
      </c>
      <c r="U37" s="65">
        <v>52212103</v>
      </c>
      <c r="V37" s="65">
        <v>276219741</v>
      </c>
      <c r="W37" s="65">
        <v>13980000</v>
      </c>
      <c r="X37" s="65">
        <v>262239741</v>
      </c>
      <c r="Y37" s="66">
        <v>1875.82</v>
      </c>
      <c r="Z37" s="67">
        <v>13980000</v>
      </c>
    </row>
    <row r="38" spans="1:26" ht="13.5">
      <c r="A38" s="63" t="s">
        <v>59</v>
      </c>
      <c r="B38" s="19">
        <v>15157898</v>
      </c>
      <c r="C38" s="19"/>
      <c r="D38" s="64">
        <v>22500000</v>
      </c>
      <c r="E38" s="65">
        <v>16812514</v>
      </c>
      <c r="F38" s="65">
        <v>15456536</v>
      </c>
      <c r="G38" s="65">
        <v>14594536</v>
      </c>
      <c r="H38" s="65">
        <v>14594536</v>
      </c>
      <c r="I38" s="65">
        <v>44645608</v>
      </c>
      <c r="J38" s="65">
        <v>14594536</v>
      </c>
      <c r="K38" s="65">
        <v>14594536</v>
      </c>
      <c r="L38" s="65">
        <v>14594536</v>
      </c>
      <c r="M38" s="65">
        <v>43783608</v>
      </c>
      <c r="N38" s="65">
        <v>14594536</v>
      </c>
      <c r="O38" s="65">
        <v>14594536</v>
      </c>
      <c r="P38" s="65">
        <v>14594536</v>
      </c>
      <c r="Q38" s="65">
        <v>43783608</v>
      </c>
      <c r="R38" s="65">
        <v>14594536</v>
      </c>
      <c r="S38" s="65">
        <v>17094536</v>
      </c>
      <c r="T38" s="65">
        <v>17094536</v>
      </c>
      <c r="U38" s="65">
        <v>48783608</v>
      </c>
      <c r="V38" s="65">
        <v>180996432</v>
      </c>
      <c r="W38" s="65">
        <v>16812514</v>
      </c>
      <c r="X38" s="65">
        <v>164183918</v>
      </c>
      <c r="Y38" s="66">
        <v>976.56</v>
      </c>
      <c r="Z38" s="67">
        <v>16812514</v>
      </c>
    </row>
    <row r="39" spans="1:26" ht="13.5">
      <c r="A39" s="63" t="s">
        <v>60</v>
      </c>
      <c r="B39" s="19">
        <v>51033325</v>
      </c>
      <c r="C39" s="19"/>
      <c r="D39" s="64">
        <v>63244000</v>
      </c>
      <c r="E39" s="65">
        <v>84321002</v>
      </c>
      <c r="F39" s="65">
        <v>67457893</v>
      </c>
      <c r="G39" s="65">
        <v>224039879</v>
      </c>
      <c r="H39" s="65">
        <v>218163788</v>
      </c>
      <c r="I39" s="65">
        <v>509661560</v>
      </c>
      <c r="J39" s="65">
        <v>221027354</v>
      </c>
      <c r="K39" s="65">
        <v>71047117</v>
      </c>
      <c r="L39" s="65">
        <v>70555703</v>
      </c>
      <c r="M39" s="65">
        <v>362630174</v>
      </c>
      <c r="N39" s="65">
        <v>76697169</v>
      </c>
      <c r="O39" s="65">
        <v>73175071</v>
      </c>
      <c r="P39" s="65">
        <v>82867701</v>
      </c>
      <c r="Q39" s="65">
        <v>232739941</v>
      </c>
      <c r="R39" s="65">
        <v>81805283</v>
      </c>
      <c r="S39" s="65">
        <v>78416659</v>
      </c>
      <c r="T39" s="65">
        <v>80416659</v>
      </c>
      <c r="U39" s="65">
        <v>240638601</v>
      </c>
      <c r="V39" s="65">
        <v>1345670276</v>
      </c>
      <c r="W39" s="65">
        <v>84321002</v>
      </c>
      <c r="X39" s="65">
        <v>1261349274</v>
      </c>
      <c r="Y39" s="66">
        <v>1495.89</v>
      </c>
      <c r="Z39" s="67">
        <v>84321002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20603257</v>
      </c>
      <c r="C42" s="19">
        <v>14443374</v>
      </c>
      <c r="D42" s="64">
        <v>12961687</v>
      </c>
      <c r="E42" s="65">
        <v>11588257</v>
      </c>
      <c r="F42" s="65">
        <v>19809907</v>
      </c>
      <c r="G42" s="65">
        <v>-1738389</v>
      </c>
      <c r="H42" s="65">
        <v>-1649603</v>
      </c>
      <c r="I42" s="65">
        <v>16421915</v>
      </c>
      <c r="J42" s="65">
        <v>-6121280</v>
      </c>
      <c r="K42" s="65">
        <v>4522323</v>
      </c>
      <c r="L42" s="65">
        <v>1929526</v>
      </c>
      <c r="M42" s="65">
        <v>330569</v>
      </c>
      <c r="N42" s="65">
        <v>2715700</v>
      </c>
      <c r="O42" s="65">
        <v>-2878856</v>
      </c>
      <c r="P42" s="65">
        <v>8136962</v>
      </c>
      <c r="Q42" s="65">
        <v>7973806</v>
      </c>
      <c r="R42" s="65">
        <v>-3026977</v>
      </c>
      <c r="S42" s="65">
        <v>-782924</v>
      </c>
      <c r="T42" s="65">
        <v>-6473015</v>
      </c>
      <c r="U42" s="65">
        <v>-10282916</v>
      </c>
      <c r="V42" s="65">
        <v>14443374</v>
      </c>
      <c r="W42" s="65">
        <v>11588257</v>
      </c>
      <c r="X42" s="65">
        <v>2855117</v>
      </c>
      <c r="Y42" s="66">
        <v>24.64</v>
      </c>
      <c r="Z42" s="67">
        <v>11588257</v>
      </c>
    </row>
    <row r="43" spans="1:26" ht="13.5">
      <c r="A43" s="63" t="s">
        <v>63</v>
      </c>
      <c r="B43" s="19">
        <v>-20138211</v>
      </c>
      <c r="C43" s="19">
        <v>-20138820</v>
      </c>
      <c r="D43" s="64">
        <v>-18463241</v>
      </c>
      <c r="E43" s="65">
        <v>-17832061</v>
      </c>
      <c r="F43" s="65">
        <v>-687127</v>
      </c>
      <c r="G43" s="65">
        <v>-4664175</v>
      </c>
      <c r="H43" s="65">
        <v>-2587044</v>
      </c>
      <c r="I43" s="65">
        <v>-7938346</v>
      </c>
      <c r="J43" s="65">
        <v>-2730072</v>
      </c>
      <c r="K43" s="65">
        <v>-2863416</v>
      </c>
      <c r="L43" s="65">
        <v>-1072788</v>
      </c>
      <c r="M43" s="65">
        <v>-6666276</v>
      </c>
      <c r="N43" s="65">
        <v>-2480127</v>
      </c>
      <c r="O43" s="65">
        <v>-914274</v>
      </c>
      <c r="P43" s="65">
        <v>-783247</v>
      </c>
      <c r="Q43" s="65">
        <v>-4177648</v>
      </c>
      <c r="R43" s="65">
        <v>-1460136</v>
      </c>
      <c r="S43" s="65">
        <v>-545584</v>
      </c>
      <c r="T43" s="65">
        <v>649170</v>
      </c>
      <c r="U43" s="65">
        <v>-1356550</v>
      </c>
      <c r="V43" s="65">
        <v>-20138820</v>
      </c>
      <c r="W43" s="65">
        <v>-17832061</v>
      </c>
      <c r="X43" s="65">
        <v>-2306759</v>
      </c>
      <c r="Y43" s="66">
        <v>12.94</v>
      </c>
      <c r="Z43" s="67">
        <v>-17832061</v>
      </c>
    </row>
    <row r="44" spans="1:26" ht="13.5">
      <c r="A44" s="63" t="s">
        <v>64</v>
      </c>
      <c r="B44" s="19">
        <v>2528574</v>
      </c>
      <c r="C44" s="19">
        <v>2436672</v>
      </c>
      <c r="D44" s="64">
        <v>3000000</v>
      </c>
      <c r="E44" s="65">
        <v>1639000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5151</v>
      </c>
      <c r="O44" s="65">
        <v>0</v>
      </c>
      <c r="P44" s="65">
        <v>0</v>
      </c>
      <c r="Q44" s="65">
        <v>5151</v>
      </c>
      <c r="R44" s="65">
        <v>0</v>
      </c>
      <c r="S44" s="65">
        <v>0</v>
      </c>
      <c r="T44" s="65">
        <v>2431521</v>
      </c>
      <c r="U44" s="65">
        <v>2431521</v>
      </c>
      <c r="V44" s="65">
        <v>2436672</v>
      </c>
      <c r="W44" s="65">
        <v>1639000</v>
      </c>
      <c r="X44" s="65">
        <v>797672</v>
      </c>
      <c r="Y44" s="66">
        <v>48.67</v>
      </c>
      <c r="Z44" s="67">
        <v>1639000</v>
      </c>
    </row>
    <row r="45" spans="1:26" ht="13.5">
      <c r="A45" s="75" t="s">
        <v>65</v>
      </c>
      <c r="B45" s="22">
        <v>23105707</v>
      </c>
      <c r="C45" s="22">
        <v>19846030</v>
      </c>
      <c r="D45" s="104">
        <v>6985446</v>
      </c>
      <c r="E45" s="105">
        <v>18500000</v>
      </c>
      <c r="F45" s="105">
        <v>42227584</v>
      </c>
      <c r="G45" s="105">
        <v>35825020</v>
      </c>
      <c r="H45" s="105">
        <v>31588373</v>
      </c>
      <c r="I45" s="105">
        <v>31588373</v>
      </c>
      <c r="J45" s="105">
        <v>22737021</v>
      </c>
      <c r="K45" s="105">
        <v>24395928</v>
      </c>
      <c r="L45" s="105">
        <v>25252666</v>
      </c>
      <c r="M45" s="105">
        <v>25252666</v>
      </c>
      <c r="N45" s="105">
        <v>25493390</v>
      </c>
      <c r="O45" s="105">
        <v>21700260</v>
      </c>
      <c r="P45" s="105">
        <v>29053975</v>
      </c>
      <c r="Q45" s="105">
        <v>29053975</v>
      </c>
      <c r="R45" s="105">
        <v>24566862</v>
      </c>
      <c r="S45" s="105">
        <v>23238354</v>
      </c>
      <c r="T45" s="105">
        <v>19846030</v>
      </c>
      <c r="U45" s="105">
        <v>19846030</v>
      </c>
      <c r="V45" s="105">
        <v>19846030</v>
      </c>
      <c r="W45" s="105">
        <v>18500000</v>
      </c>
      <c r="X45" s="105">
        <v>1346030</v>
      </c>
      <c r="Y45" s="106">
        <v>7.28</v>
      </c>
      <c r="Z45" s="107">
        <v>18500000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6999018</v>
      </c>
      <c r="C49" s="57"/>
      <c r="D49" s="134">
        <v>1084772</v>
      </c>
      <c r="E49" s="59">
        <v>967480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33315048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5647589</v>
      </c>
      <c r="C51" s="57"/>
      <c r="D51" s="134">
        <v>20014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5647589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99.5440694682705</v>
      </c>
      <c r="C58" s="5">
        <f>IF(C67=0,0,+(C76/C67)*100)</f>
        <v>0</v>
      </c>
      <c r="D58" s="6">
        <f aca="true" t="shared" si="6" ref="D58:Z58">IF(D67=0,0,+(D76/D67)*100)</f>
        <v>97.85536432162165</v>
      </c>
      <c r="E58" s="7">
        <f t="shared" si="6"/>
        <v>100</v>
      </c>
      <c r="F58" s="7">
        <f t="shared" si="6"/>
        <v>32.57914139454262</v>
      </c>
      <c r="G58" s="7">
        <f t="shared" si="6"/>
        <v>85.46737867150452</v>
      </c>
      <c r="H58" s="7">
        <f t="shared" si="6"/>
        <v>107.64886156657354</v>
      </c>
      <c r="I58" s="7">
        <f t="shared" si="6"/>
        <v>64.36675933913972</v>
      </c>
      <c r="J58" s="7">
        <f t="shared" si="6"/>
        <v>88.04049623418723</v>
      </c>
      <c r="K58" s="7">
        <f t="shared" si="6"/>
        <v>72.29255646634188</v>
      </c>
      <c r="L58" s="7">
        <f t="shared" si="6"/>
        <v>75.10364599446116</v>
      </c>
      <c r="M58" s="7">
        <f t="shared" si="6"/>
        <v>78.03903937496128</v>
      </c>
      <c r="N58" s="7">
        <f t="shared" si="6"/>
        <v>86.43778390011234</v>
      </c>
      <c r="O58" s="7">
        <f t="shared" si="6"/>
        <v>66.27430914923443</v>
      </c>
      <c r="P58" s="7">
        <f t="shared" si="6"/>
        <v>82.16859353904363</v>
      </c>
      <c r="Q58" s="7">
        <f t="shared" si="6"/>
        <v>77.82880589884256</v>
      </c>
      <c r="R58" s="7">
        <f t="shared" si="6"/>
        <v>70.24315441645055</v>
      </c>
      <c r="S58" s="7">
        <f t="shared" si="6"/>
        <v>102.05501663775098</v>
      </c>
      <c r="T58" s="7">
        <f t="shared" si="6"/>
        <v>77.84744304849426</v>
      </c>
      <c r="U58" s="7">
        <f t="shared" si="6"/>
        <v>82.53497461514961</v>
      </c>
      <c r="V58" s="7">
        <f t="shared" si="6"/>
        <v>74.93324264866644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94.040798800255</v>
      </c>
      <c r="C59" s="9">
        <f t="shared" si="7"/>
        <v>0</v>
      </c>
      <c r="D59" s="2">
        <f t="shared" si="7"/>
        <v>100.00040086569173</v>
      </c>
      <c r="E59" s="10">
        <f t="shared" si="7"/>
        <v>100</v>
      </c>
      <c r="F59" s="10">
        <f t="shared" si="7"/>
        <v>2.39765410982295</v>
      </c>
      <c r="G59" s="10">
        <f t="shared" si="7"/>
        <v>4724586.956521739</v>
      </c>
      <c r="H59" s="10">
        <f t="shared" si="7"/>
        <v>90635950</v>
      </c>
      <c r="I59" s="10">
        <f t="shared" si="7"/>
        <v>37.44728423922359</v>
      </c>
      <c r="J59" s="10">
        <f t="shared" si="7"/>
        <v>1374868.4210526315</v>
      </c>
      <c r="K59" s="10">
        <f t="shared" si="7"/>
        <v>0</v>
      </c>
      <c r="L59" s="10">
        <f t="shared" si="7"/>
        <v>0</v>
      </c>
      <c r="M59" s="10">
        <f t="shared" si="7"/>
        <v>3651947.3684210526</v>
      </c>
      <c r="N59" s="10">
        <f t="shared" si="7"/>
        <v>0</v>
      </c>
      <c r="O59" s="10">
        <f t="shared" si="7"/>
        <v>11128.720146968768</v>
      </c>
      <c r="P59" s="10">
        <f t="shared" si="7"/>
        <v>0</v>
      </c>
      <c r="Q59" s="10">
        <f t="shared" si="7"/>
        <v>39216.41151255358</v>
      </c>
      <c r="R59" s="10">
        <f t="shared" si="7"/>
        <v>1529.4261593050287</v>
      </c>
      <c r="S59" s="10">
        <f t="shared" si="7"/>
        <v>0</v>
      </c>
      <c r="T59" s="10">
        <f t="shared" si="7"/>
        <v>0</v>
      </c>
      <c r="U59" s="10">
        <f t="shared" si="7"/>
        <v>3878.8694481830416</v>
      </c>
      <c r="V59" s="10">
        <f t="shared" si="7"/>
        <v>61.10866913576911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97.62913168623992</v>
      </c>
      <c r="E60" s="13">
        <f t="shared" si="7"/>
        <v>100</v>
      </c>
      <c r="F60" s="13">
        <f t="shared" si="7"/>
        <v>83.6965324761086</v>
      </c>
      <c r="G60" s="13">
        <f t="shared" si="7"/>
        <v>70.39308272808925</v>
      </c>
      <c r="H60" s="13">
        <f t="shared" si="7"/>
        <v>82.24014442501269</v>
      </c>
      <c r="I60" s="13">
        <f t="shared" si="7"/>
        <v>78.40890760454712</v>
      </c>
      <c r="J60" s="13">
        <f t="shared" si="7"/>
        <v>86.07116538547324</v>
      </c>
      <c r="K60" s="13">
        <f t="shared" si="7"/>
        <v>70.5488340453305</v>
      </c>
      <c r="L60" s="13">
        <f t="shared" si="7"/>
        <v>74.19786356947431</v>
      </c>
      <c r="M60" s="13">
        <f t="shared" si="7"/>
        <v>76.51086388950755</v>
      </c>
      <c r="N60" s="13">
        <f t="shared" si="7"/>
        <v>84.84428514488339</v>
      </c>
      <c r="O60" s="13">
        <f t="shared" si="7"/>
        <v>65.48070192825041</v>
      </c>
      <c r="P60" s="13">
        <f t="shared" si="7"/>
        <v>81.70520921088546</v>
      </c>
      <c r="Q60" s="13">
        <f t="shared" si="7"/>
        <v>76.87235955154625</v>
      </c>
      <c r="R60" s="13">
        <f t="shared" si="7"/>
        <v>68.57924297384582</v>
      </c>
      <c r="S60" s="13">
        <f t="shared" si="7"/>
        <v>101.79526713111031</v>
      </c>
      <c r="T60" s="13">
        <f t="shared" si="7"/>
        <v>76.89159437374866</v>
      </c>
      <c r="U60" s="13">
        <f t="shared" si="7"/>
        <v>81.52396606680722</v>
      </c>
      <c r="V60" s="13">
        <f t="shared" si="7"/>
        <v>78.31966517763352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99.43683068125138</v>
      </c>
      <c r="C61" s="12">
        <f t="shared" si="7"/>
        <v>0</v>
      </c>
      <c r="D61" s="3">
        <f t="shared" si="7"/>
        <v>96.80215991838746</v>
      </c>
      <c r="E61" s="13">
        <f t="shared" si="7"/>
        <v>100</v>
      </c>
      <c r="F61" s="13">
        <f t="shared" si="7"/>
        <v>86.61155076264434</v>
      </c>
      <c r="G61" s="13">
        <f t="shared" si="7"/>
        <v>82.8906763014396</v>
      </c>
      <c r="H61" s="13">
        <f t="shared" si="7"/>
        <v>98.9533371977116</v>
      </c>
      <c r="I61" s="13">
        <f t="shared" si="7"/>
        <v>89.63366038887865</v>
      </c>
      <c r="J61" s="13">
        <f t="shared" si="7"/>
        <v>103.60349518537994</v>
      </c>
      <c r="K61" s="13">
        <f t="shared" si="7"/>
        <v>83.20928262070349</v>
      </c>
      <c r="L61" s="13">
        <f t="shared" si="7"/>
        <v>85.989322029351</v>
      </c>
      <c r="M61" s="13">
        <f t="shared" si="7"/>
        <v>90.20362683910676</v>
      </c>
      <c r="N61" s="13">
        <f t="shared" si="7"/>
        <v>101.75497614438589</v>
      </c>
      <c r="O61" s="13">
        <f t="shared" si="7"/>
        <v>74.42522390326704</v>
      </c>
      <c r="P61" s="13">
        <f t="shared" si="7"/>
        <v>96.75515119134253</v>
      </c>
      <c r="Q61" s="13">
        <f t="shared" si="7"/>
        <v>90.0627478877379</v>
      </c>
      <c r="R61" s="13">
        <f t="shared" si="7"/>
        <v>80.06021200593418</v>
      </c>
      <c r="S61" s="13">
        <f t="shared" si="7"/>
        <v>124.30695826044416</v>
      </c>
      <c r="T61" s="13">
        <f t="shared" si="7"/>
        <v>88.31954233233454</v>
      </c>
      <c r="U61" s="13">
        <f t="shared" si="7"/>
        <v>96.05998066411705</v>
      </c>
      <c r="V61" s="13">
        <f t="shared" si="7"/>
        <v>91.51914450316832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49.87273144831885</v>
      </c>
      <c r="G62" s="13">
        <f t="shared" si="7"/>
        <v>44.690924526358884</v>
      </c>
      <c r="H62" s="13">
        <f t="shared" si="7"/>
        <v>44.61115030802765</v>
      </c>
      <c r="I62" s="13">
        <f t="shared" si="7"/>
        <v>46.23119094349622</v>
      </c>
      <c r="J62" s="13">
        <f t="shared" si="7"/>
        <v>55.58669488060926</v>
      </c>
      <c r="K62" s="13">
        <f t="shared" si="7"/>
        <v>40.195545955701874</v>
      </c>
      <c r="L62" s="13">
        <f t="shared" si="7"/>
        <v>50.772964634044</v>
      </c>
      <c r="M62" s="13">
        <f t="shared" si="7"/>
        <v>48.22999135823177</v>
      </c>
      <c r="N62" s="13">
        <f t="shared" si="7"/>
        <v>47.412325882269144</v>
      </c>
      <c r="O62" s="13">
        <f t="shared" si="7"/>
        <v>43.993559380808236</v>
      </c>
      <c r="P62" s="13">
        <f t="shared" si="7"/>
        <v>50.98799025381727</v>
      </c>
      <c r="Q62" s="13">
        <f t="shared" si="7"/>
        <v>47.42929680862659</v>
      </c>
      <c r="R62" s="13">
        <f t="shared" si="7"/>
        <v>39.62231413383188</v>
      </c>
      <c r="S62" s="13">
        <f t="shared" si="7"/>
        <v>56.476070760646294</v>
      </c>
      <c r="T62" s="13">
        <f t="shared" si="7"/>
        <v>51.150521335505275</v>
      </c>
      <c r="U62" s="13">
        <f t="shared" si="7"/>
        <v>48.71891150885646</v>
      </c>
      <c r="V62" s="13">
        <f t="shared" si="7"/>
        <v>47.668756878428226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42.69737800053876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39.61719435733028</v>
      </c>
      <c r="G63" s="13">
        <f t="shared" si="7"/>
        <v>35.30589094019796</v>
      </c>
      <c r="H63" s="13">
        <f t="shared" si="7"/>
        <v>40.056332942968105</v>
      </c>
      <c r="I63" s="13">
        <f t="shared" si="7"/>
        <v>38.328328584046886</v>
      </c>
      <c r="J63" s="13">
        <f t="shared" si="7"/>
        <v>38.672484075542414</v>
      </c>
      <c r="K63" s="13">
        <f t="shared" si="7"/>
        <v>39.127317422923284</v>
      </c>
      <c r="L63" s="13">
        <f t="shared" si="7"/>
        <v>34.622097049725284</v>
      </c>
      <c r="M63" s="13">
        <f t="shared" si="7"/>
        <v>37.46552315396471</v>
      </c>
      <c r="N63" s="13">
        <f t="shared" si="7"/>
        <v>40.23597084681504</v>
      </c>
      <c r="O63" s="13">
        <f t="shared" si="7"/>
        <v>35.564097760446664</v>
      </c>
      <c r="P63" s="13">
        <f t="shared" si="7"/>
        <v>35.81296962955551</v>
      </c>
      <c r="Q63" s="13">
        <f t="shared" si="7"/>
        <v>37.19777937584467</v>
      </c>
      <c r="R63" s="13">
        <f t="shared" si="7"/>
        <v>34.831706947407696</v>
      </c>
      <c r="S63" s="13">
        <f t="shared" si="7"/>
        <v>48.999450311684974</v>
      </c>
      <c r="T63" s="13">
        <f t="shared" si="7"/>
        <v>49.98316514061784</v>
      </c>
      <c r="U63" s="13">
        <f t="shared" si="7"/>
        <v>44.595207092481374</v>
      </c>
      <c r="V63" s="13">
        <f t="shared" si="7"/>
        <v>39.38949154474501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33.10304267353964</v>
      </c>
      <c r="G64" s="13">
        <f t="shared" si="7"/>
        <v>33.018890664169035</v>
      </c>
      <c r="H64" s="13">
        <f t="shared" si="7"/>
        <v>38.50320600873942</v>
      </c>
      <c r="I64" s="13">
        <f t="shared" si="7"/>
        <v>34.87350684791185</v>
      </c>
      <c r="J64" s="13">
        <f t="shared" si="7"/>
        <v>37.692896446154485</v>
      </c>
      <c r="K64" s="13">
        <f t="shared" si="7"/>
        <v>38.08582633980773</v>
      </c>
      <c r="L64" s="13">
        <f t="shared" si="7"/>
        <v>32.81220147371936</v>
      </c>
      <c r="M64" s="13">
        <f t="shared" si="7"/>
        <v>36.194967559975986</v>
      </c>
      <c r="N64" s="13">
        <f t="shared" si="7"/>
        <v>40.304976924036424</v>
      </c>
      <c r="O64" s="13">
        <f t="shared" si="7"/>
        <v>34.558469019478196</v>
      </c>
      <c r="P64" s="13">
        <f t="shared" si="7"/>
        <v>35.551733399446306</v>
      </c>
      <c r="Q64" s="13">
        <f t="shared" si="7"/>
        <v>36.79790660225443</v>
      </c>
      <c r="R64" s="13">
        <f t="shared" si="7"/>
        <v>34.451433650004745</v>
      </c>
      <c r="S64" s="13">
        <f t="shared" si="7"/>
        <v>36.81427900941443</v>
      </c>
      <c r="T64" s="13">
        <f t="shared" si="7"/>
        <v>40.22112564912801</v>
      </c>
      <c r="U64" s="13">
        <f t="shared" si="7"/>
        <v>37.16389894187347</v>
      </c>
      <c r="V64" s="13">
        <f t="shared" si="7"/>
        <v>36.25785079109123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99.51458379065834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79654898</v>
      </c>
      <c r="C67" s="24"/>
      <c r="D67" s="25">
        <v>93250477</v>
      </c>
      <c r="E67" s="26">
        <v>86600497</v>
      </c>
      <c r="F67" s="26">
        <v>13392391</v>
      </c>
      <c r="G67" s="26">
        <v>6534038</v>
      </c>
      <c r="H67" s="26">
        <v>6650323</v>
      </c>
      <c r="I67" s="26">
        <v>26576752</v>
      </c>
      <c r="J67" s="26">
        <v>6064959</v>
      </c>
      <c r="K67" s="26">
        <v>6982611</v>
      </c>
      <c r="L67" s="26">
        <v>6994964</v>
      </c>
      <c r="M67" s="26">
        <v>20042534</v>
      </c>
      <c r="N67" s="26">
        <v>6862669</v>
      </c>
      <c r="O67" s="26">
        <v>7731554</v>
      </c>
      <c r="P67" s="26">
        <v>6971228</v>
      </c>
      <c r="Q67" s="26">
        <v>21565451</v>
      </c>
      <c r="R67" s="26">
        <v>7423801</v>
      </c>
      <c r="S67" s="26">
        <v>6309146</v>
      </c>
      <c r="T67" s="26">
        <v>6805878</v>
      </c>
      <c r="U67" s="26">
        <v>20538825</v>
      </c>
      <c r="V67" s="26">
        <v>88723562</v>
      </c>
      <c r="W67" s="26">
        <v>86600497</v>
      </c>
      <c r="X67" s="26"/>
      <c r="Y67" s="25"/>
      <c r="Z67" s="27">
        <v>86600497</v>
      </c>
    </row>
    <row r="68" spans="1:26" ht="13.5" hidden="1">
      <c r="A68" s="37" t="s">
        <v>31</v>
      </c>
      <c r="B68" s="19">
        <v>5943263</v>
      </c>
      <c r="C68" s="19"/>
      <c r="D68" s="20">
        <v>6735423</v>
      </c>
      <c r="E68" s="21">
        <v>7520000</v>
      </c>
      <c r="F68" s="21">
        <v>8272169</v>
      </c>
      <c r="G68" s="21">
        <v>23</v>
      </c>
      <c r="H68" s="21">
        <v>2</v>
      </c>
      <c r="I68" s="21">
        <v>8272194</v>
      </c>
      <c r="J68" s="21">
        <v>19</v>
      </c>
      <c r="K68" s="21"/>
      <c r="L68" s="21"/>
      <c r="M68" s="21">
        <v>19</v>
      </c>
      <c r="N68" s="21"/>
      <c r="O68" s="21">
        <v>1633</v>
      </c>
      <c r="P68" s="21"/>
      <c r="Q68" s="21">
        <v>1633</v>
      </c>
      <c r="R68" s="21">
        <v>16346</v>
      </c>
      <c r="S68" s="21"/>
      <c r="T68" s="21"/>
      <c r="U68" s="21">
        <v>16346</v>
      </c>
      <c r="V68" s="21">
        <v>8290192</v>
      </c>
      <c r="W68" s="21">
        <v>7520000</v>
      </c>
      <c r="X68" s="21"/>
      <c r="Y68" s="20"/>
      <c r="Z68" s="23">
        <v>7520000</v>
      </c>
    </row>
    <row r="69" spans="1:26" ht="13.5" hidden="1">
      <c r="A69" s="38" t="s">
        <v>32</v>
      </c>
      <c r="B69" s="19">
        <v>71857556</v>
      </c>
      <c r="C69" s="19"/>
      <c r="D69" s="20">
        <v>84353483</v>
      </c>
      <c r="E69" s="21">
        <v>77086497</v>
      </c>
      <c r="F69" s="21">
        <v>4976058</v>
      </c>
      <c r="G69" s="21">
        <v>6389571</v>
      </c>
      <c r="H69" s="21">
        <v>6500813</v>
      </c>
      <c r="I69" s="21">
        <v>17866442</v>
      </c>
      <c r="J69" s="21">
        <v>5900228</v>
      </c>
      <c r="K69" s="21">
        <v>6815102</v>
      </c>
      <c r="L69" s="21">
        <v>6820629</v>
      </c>
      <c r="M69" s="21">
        <v>19535959</v>
      </c>
      <c r="N69" s="21">
        <v>6678682</v>
      </c>
      <c r="O69" s="21">
        <v>7547723</v>
      </c>
      <c r="P69" s="21">
        <v>6774289</v>
      </c>
      <c r="Q69" s="21">
        <v>21000694</v>
      </c>
      <c r="R69" s="21">
        <v>7239380</v>
      </c>
      <c r="S69" s="21">
        <v>6139532</v>
      </c>
      <c r="T69" s="21">
        <v>6636888</v>
      </c>
      <c r="U69" s="21">
        <v>20015800</v>
      </c>
      <c r="V69" s="21">
        <v>78418895</v>
      </c>
      <c r="W69" s="21">
        <v>77086497</v>
      </c>
      <c r="X69" s="21"/>
      <c r="Y69" s="20"/>
      <c r="Z69" s="23">
        <v>77086497</v>
      </c>
    </row>
    <row r="70" spans="1:26" ht="13.5" hidden="1">
      <c r="A70" s="39" t="s">
        <v>103</v>
      </c>
      <c r="B70" s="19">
        <v>50490144</v>
      </c>
      <c r="C70" s="19"/>
      <c r="D70" s="20">
        <v>62539400</v>
      </c>
      <c r="E70" s="21">
        <v>54985915</v>
      </c>
      <c r="F70" s="21">
        <v>3969937</v>
      </c>
      <c r="G70" s="21">
        <v>4582291</v>
      </c>
      <c r="H70" s="21">
        <v>4602724</v>
      </c>
      <c r="I70" s="21">
        <v>13154952</v>
      </c>
      <c r="J70" s="21">
        <v>4113201</v>
      </c>
      <c r="K70" s="21">
        <v>4848286</v>
      </c>
      <c r="L70" s="21">
        <v>5031855</v>
      </c>
      <c r="M70" s="21">
        <v>13993342</v>
      </c>
      <c r="N70" s="21">
        <v>4732429</v>
      </c>
      <c r="O70" s="21">
        <v>5629105</v>
      </c>
      <c r="P70" s="21">
        <v>4885035</v>
      </c>
      <c r="Q70" s="21">
        <v>15246569</v>
      </c>
      <c r="R70" s="21">
        <v>5308908</v>
      </c>
      <c r="S70" s="21">
        <v>4317056</v>
      </c>
      <c r="T70" s="21">
        <v>4780412</v>
      </c>
      <c r="U70" s="21">
        <v>14406376</v>
      </c>
      <c r="V70" s="21">
        <v>56801239</v>
      </c>
      <c r="W70" s="21">
        <v>54985915</v>
      </c>
      <c r="X70" s="21"/>
      <c r="Y70" s="20"/>
      <c r="Z70" s="23">
        <v>54985915</v>
      </c>
    </row>
    <row r="71" spans="1:26" ht="13.5" hidden="1">
      <c r="A71" s="39" t="s">
        <v>104</v>
      </c>
      <c r="B71" s="19">
        <v>10056235</v>
      </c>
      <c r="C71" s="19"/>
      <c r="D71" s="20">
        <v>9990582</v>
      </c>
      <c r="E71" s="21">
        <v>9990582</v>
      </c>
      <c r="F71" s="21">
        <v>731524</v>
      </c>
      <c r="G71" s="21">
        <v>796278</v>
      </c>
      <c r="H71" s="21">
        <v>887258</v>
      </c>
      <c r="I71" s="21">
        <v>2415060</v>
      </c>
      <c r="J71" s="21">
        <v>777866</v>
      </c>
      <c r="K71" s="21">
        <v>957422</v>
      </c>
      <c r="L71" s="21">
        <v>774615</v>
      </c>
      <c r="M71" s="21">
        <v>2509903</v>
      </c>
      <c r="N71" s="21">
        <v>940671</v>
      </c>
      <c r="O71" s="21">
        <v>905503</v>
      </c>
      <c r="P71" s="21">
        <v>878703</v>
      </c>
      <c r="Q71" s="21">
        <v>2724877</v>
      </c>
      <c r="R71" s="21">
        <v>922142</v>
      </c>
      <c r="S71" s="21">
        <v>815425</v>
      </c>
      <c r="T71" s="21">
        <v>848398</v>
      </c>
      <c r="U71" s="21">
        <v>2585965</v>
      </c>
      <c r="V71" s="21">
        <v>10235805</v>
      </c>
      <c r="W71" s="21">
        <v>9990582</v>
      </c>
      <c r="X71" s="21"/>
      <c r="Y71" s="20"/>
      <c r="Z71" s="23">
        <v>9990582</v>
      </c>
    </row>
    <row r="72" spans="1:26" ht="13.5" hidden="1">
      <c r="A72" s="39" t="s">
        <v>105</v>
      </c>
      <c r="B72" s="19">
        <v>11311177</v>
      </c>
      <c r="C72" s="19"/>
      <c r="D72" s="20">
        <v>4922000</v>
      </c>
      <c r="E72" s="21">
        <v>5160000</v>
      </c>
      <c r="F72" s="21">
        <v>429513</v>
      </c>
      <c r="G72" s="21">
        <v>430186</v>
      </c>
      <c r="H72" s="21">
        <v>432074</v>
      </c>
      <c r="I72" s="21">
        <v>1291773</v>
      </c>
      <c r="J72" s="21">
        <v>429057</v>
      </c>
      <c r="K72" s="21">
        <v>429572</v>
      </c>
      <c r="L72" s="21">
        <v>433180</v>
      </c>
      <c r="M72" s="21">
        <v>1291809</v>
      </c>
      <c r="N72" s="21">
        <v>428358</v>
      </c>
      <c r="O72" s="21">
        <v>432363</v>
      </c>
      <c r="P72" s="21">
        <v>429727</v>
      </c>
      <c r="Q72" s="21">
        <v>1290448</v>
      </c>
      <c r="R72" s="21">
        <v>428865</v>
      </c>
      <c r="S72" s="21">
        <v>427515</v>
      </c>
      <c r="T72" s="21">
        <v>427684</v>
      </c>
      <c r="U72" s="21">
        <v>1284064</v>
      </c>
      <c r="V72" s="21">
        <v>5158094</v>
      </c>
      <c r="W72" s="21">
        <v>5160000</v>
      </c>
      <c r="X72" s="21"/>
      <c r="Y72" s="20"/>
      <c r="Z72" s="23">
        <v>5160000</v>
      </c>
    </row>
    <row r="73" spans="1:26" ht="13.5" hidden="1">
      <c r="A73" s="39" t="s">
        <v>106</v>
      </c>
      <c r="B73" s="19"/>
      <c r="C73" s="19"/>
      <c r="D73" s="20">
        <v>6901501</v>
      </c>
      <c r="E73" s="21">
        <v>6950000</v>
      </c>
      <c r="F73" s="21">
        <v>578110</v>
      </c>
      <c r="G73" s="21">
        <v>580816</v>
      </c>
      <c r="H73" s="21">
        <v>578757</v>
      </c>
      <c r="I73" s="21">
        <v>1737683</v>
      </c>
      <c r="J73" s="21">
        <v>580104</v>
      </c>
      <c r="K73" s="21">
        <v>579822</v>
      </c>
      <c r="L73" s="21">
        <v>580979</v>
      </c>
      <c r="M73" s="21">
        <v>1740905</v>
      </c>
      <c r="N73" s="21">
        <v>577224</v>
      </c>
      <c r="O73" s="21">
        <v>580752</v>
      </c>
      <c r="P73" s="21">
        <v>580824</v>
      </c>
      <c r="Q73" s="21">
        <v>1738800</v>
      </c>
      <c r="R73" s="21">
        <v>579465</v>
      </c>
      <c r="S73" s="21">
        <v>579536</v>
      </c>
      <c r="T73" s="21">
        <v>580394</v>
      </c>
      <c r="U73" s="21">
        <v>1739395</v>
      </c>
      <c r="V73" s="21">
        <v>6956783</v>
      </c>
      <c r="W73" s="21">
        <v>6950000</v>
      </c>
      <c r="X73" s="21"/>
      <c r="Y73" s="20"/>
      <c r="Z73" s="23">
        <v>6950000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-733026</v>
      </c>
      <c r="G74" s="21"/>
      <c r="H74" s="21"/>
      <c r="I74" s="21">
        <v>-733026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-733026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1854079</v>
      </c>
      <c r="C75" s="28"/>
      <c r="D75" s="29">
        <v>2161571</v>
      </c>
      <c r="E75" s="30">
        <v>1994000</v>
      </c>
      <c r="F75" s="30">
        <v>144164</v>
      </c>
      <c r="G75" s="30">
        <v>144444</v>
      </c>
      <c r="H75" s="30">
        <v>149508</v>
      </c>
      <c r="I75" s="30">
        <v>438116</v>
      </c>
      <c r="J75" s="30">
        <v>164712</v>
      </c>
      <c r="K75" s="30">
        <v>167509</v>
      </c>
      <c r="L75" s="30">
        <v>174335</v>
      </c>
      <c r="M75" s="30">
        <v>506556</v>
      </c>
      <c r="N75" s="30">
        <v>183987</v>
      </c>
      <c r="O75" s="30">
        <v>182198</v>
      </c>
      <c r="P75" s="30">
        <v>196939</v>
      </c>
      <c r="Q75" s="30">
        <v>563124</v>
      </c>
      <c r="R75" s="30">
        <v>168075</v>
      </c>
      <c r="S75" s="30">
        <v>169614</v>
      </c>
      <c r="T75" s="30">
        <v>168990</v>
      </c>
      <c r="U75" s="30">
        <v>506679</v>
      </c>
      <c r="V75" s="30">
        <v>2014475</v>
      </c>
      <c r="W75" s="30">
        <v>1994000</v>
      </c>
      <c r="X75" s="30"/>
      <c r="Y75" s="29"/>
      <c r="Z75" s="31">
        <v>1994000</v>
      </c>
    </row>
    <row r="76" spans="1:26" ht="13.5" hidden="1">
      <c r="A76" s="42" t="s">
        <v>222</v>
      </c>
      <c r="B76" s="32">
        <v>79291727</v>
      </c>
      <c r="C76" s="32">
        <v>66483442</v>
      </c>
      <c r="D76" s="33">
        <v>91250594</v>
      </c>
      <c r="E76" s="34">
        <v>86600497</v>
      </c>
      <c r="F76" s="34">
        <v>4363126</v>
      </c>
      <c r="G76" s="34">
        <v>5584471</v>
      </c>
      <c r="H76" s="34">
        <v>7158997</v>
      </c>
      <c r="I76" s="34">
        <v>17106594</v>
      </c>
      <c r="J76" s="34">
        <v>5339620</v>
      </c>
      <c r="K76" s="34">
        <v>5047908</v>
      </c>
      <c r="L76" s="34">
        <v>5253473</v>
      </c>
      <c r="M76" s="34">
        <v>15641001</v>
      </c>
      <c r="N76" s="34">
        <v>5931939</v>
      </c>
      <c r="O76" s="34">
        <v>5124034</v>
      </c>
      <c r="P76" s="34">
        <v>5728160</v>
      </c>
      <c r="Q76" s="34">
        <v>16784133</v>
      </c>
      <c r="R76" s="34">
        <v>5214712</v>
      </c>
      <c r="S76" s="34">
        <v>6438800</v>
      </c>
      <c r="T76" s="34">
        <v>5298202</v>
      </c>
      <c r="U76" s="34">
        <v>16951714</v>
      </c>
      <c r="V76" s="34">
        <v>66483442</v>
      </c>
      <c r="W76" s="34">
        <v>86600497</v>
      </c>
      <c r="X76" s="34"/>
      <c r="Y76" s="33"/>
      <c r="Z76" s="35">
        <v>86600497</v>
      </c>
    </row>
    <row r="77" spans="1:26" ht="13.5" hidden="1">
      <c r="A77" s="37" t="s">
        <v>31</v>
      </c>
      <c r="B77" s="19">
        <v>5589092</v>
      </c>
      <c r="C77" s="19">
        <v>5066026</v>
      </c>
      <c r="D77" s="20">
        <v>6735450</v>
      </c>
      <c r="E77" s="21">
        <v>7520000</v>
      </c>
      <c r="F77" s="21">
        <v>198338</v>
      </c>
      <c r="G77" s="21">
        <v>1086655</v>
      </c>
      <c r="H77" s="21">
        <v>1812719</v>
      </c>
      <c r="I77" s="21">
        <v>3097712</v>
      </c>
      <c r="J77" s="21">
        <v>261225</v>
      </c>
      <c r="K77" s="21">
        <v>239933</v>
      </c>
      <c r="L77" s="21">
        <v>192712</v>
      </c>
      <c r="M77" s="21">
        <v>693870</v>
      </c>
      <c r="N77" s="21">
        <v>265459</v>
      </c>
      <c r="O77" s="21">
        <v>181732</v>
      </c>
      <c r="P77" s="21">
        <v>193213</v>
      </c>
      <c r="Q77" s="21">
        <v>640404</v>
      </c>
      <c r="R77" s="21">
        <v>250000</v>
      </c>
      <c r="S77" s="21">
        <v>189047</v>
      </c>
      <c r="T77" s="21">
        <v>194993</v>
      </c>
      <c r="U77" s="21">
        <v>634040</v>
      </c>
      <c r="V77" s="21">
        <v>5066026</v>
      </c>
      <c r="W77" s="21">
        <v>7520000</v>
      </c>
      <c r="X77" s="21"/>
      <c r="Y77" s="20"/>
      <c r="Z77" s="23">
        <v>7520000</v>
      </c>
    </row>
    <row r="78" spans="1:26" ht="13.5" hidden="1">
      <c r="A78" s="38" t="s">
        <v>32</v>
      </c>
      <c r="B78" s="19">
        <v>71857556</v>
      </c>
      <c r="C78" s="19">
        <v>61417416</v>
      </c>
      <c r="D78" s="20">
        <v>82353573</v>
      </c>
      <c r="E78" s="21">
        <v>77086497</v>
      </c>
      <c r="F78" s="21">
        <v>4164788</v>
      </c>
      <c r="G78" s="21">
        <v>4497816</v>
      </c>
      <c r="H78" s="21">
        <v>5346278</v>
      </c>
      <c r="I78" s="21">
        <v>14008882</v>
      </c>
      <c r="J78" s="21">
        <v>5078395</v>
      </c>
      <c r="K78" s="21">
        <v>4807975</v>
      </c>
      <c r="L78" s="21">
        <v>5060761</v>
      </c>
      <c r="M78" s="21">
        <v>14947131</v>
      </c>
      <c r="N78" s="21">
        <v>5666480</v>
      </c>
      <c r="O78" s="21">
        <v>4942302</v>
      </c>
      <c r="P78" s="21">
        <v>5534947</v>
      </c>
      <c r="Q78" s="21">
        <v>16143729</v>
      </c>
      <c r="R78" s="21">
        <v>4964712</v>
      </c>
      <c r="S78" s="21">
        <v>6249753</v>
      </c>
      <c r="T78" s="21">
        <v>5103209</v>
      </c>
      <c r="U78" s="21">
        <v>16317674</v>
      </c>
      <c r="V78" s="21">
        <v>61417416</v>
      </c>
      <c r="W78" s="21">
        <v>77086497</v>
      </c>
      <c r="X78" s="21"/>
      <c r="Y78" s="20"/>
      <c r="Z78" s="23">
        <v>77086497</v>
      </c>
    </row>
    <row r="79" spans="1:26" ht="13.5" hidden="1">
      <c r="A79" s="39" t="s">
        <v>103</v>
      </c>
      <c r="B79" s="19">
        <v>50205799</v>
      </c>
      <c r="C79" s="19">
        <v>51984008</v>
      </c>
      <c r="D79" s="20">
        <v>60539490</v>
      </c>
      <c r="E79" s="21">
        <v>54985915</v>
      </c>
      <c r="F79" s="21">
        <v>3438424</v>
      </c>
      <c r="G79" s="21">
        <v>3798292</v>
      </c>
      <c r="H79" s="21">
        <v>4554549</v>
      </c>
      <c r="I79" s="21">
        <v>11791265</v>
      </c>
      <c r="J79" s="21">
        <v>4261420</v>
      </c>
      <c r="K79" s="21">
        <v>4034224</v>
      </c>
      <c r="L79" s="21">
        <v>4326858</v>
      </c>
      <c r="M79" s="21">
        <v>12622502</v>
      </c>
      <c r="N79" s="21">
        <v>4815482</v>
      </c>
      <c r="O79" s="21">
        <v>4189474</v>
      </c>
      <c r="P79" s="21">
        <v>4726523</v>
      </c>
      <c r="Q79" s="21">
        <v>13731479</v>
      </c>
      <c r="R79" s="21">
        <v>4250323</v>
      </c>
      <c r="S79" s="21">
        <v>5366401</v>
      </c>
      <c r="T79" s="21">
        <v>4222038</v>
      </c>
      <c r="U79" s="21">
        <v>13838762</v>
      </c>
      <c r="V79" s="21">
        <v>51984008</v>
      </c>
      <c r="W79" s="21">
        <v>54985915</v>
      </c>
      <c r="X79" s="21"/>
      <c r="Y79" s="20"/>
      <c r="Z79" s="23">
        <v>54985915</v>
      </c>
    </row>
    <row r="80" spans="1:26" ht="13.5" hidden="1">
      <c r="A80" s="39" t="s">
        <v>104</v>
      </c>
      <c r="B80" s="19">
        <v>10056235</v>
      </c>
      <c r="C80" s="19">
        <v>4879281</v>
      </c>
      <c r="D80" s="20">
        <v>9990582</v>
      </c>
      <c r="E80" s="21">
        <v>9990582</v>
      </c>
      <c r="F80" s="21">
        <v>364831</v>
      </c>
      <c r="G80" s="21">
        <v>355864</v>
      </c>
      <c r="H80" s="21">
        <v>395816</v>
      </c>
      <c r="I80" s="21">
        <v>1116511</v>
      </c>
      <c r="J80" s="21">
        <v>432390</v>
      </c>
      <c r="K80" s="21">
        <v>384841</v>
      </c>
      <c r="L80" s="21">
        <v>393295</v>
      </c>
      <c r="M80" s="21">
        <v>1210526</v>
      </c>
      <c r="N80" s="21">
        <v>445994</v>
      </c>
      <c r="O80" s="21">
        <v>398363</v>
      </c>
      <c r="P80" s="21">
        <v>448033</v>
      </c>
      <c r="Q80" s="21">
        <v>1292390</v>
      </c>
      <c r="R80" s="21">
        <v>365374</v>
      </c>
      <c r="S80" s="21">
        <v>460520</v>
      </c>
      <c r="T80" s="21">
        <v>433960</v>
      </c>
      <c r="U80" s="21">
        <v>1259854</v>
      </c>
      <c r="V80" s="21">
        <v>4879281</v>
      </c>
      <c r="W80" s="21">
        <v>9990582</v>
      </c>
      <c r="X80" s="21"/>
      <c r="Y80" s="20"/>
      <c r="Z80" s="23">
        <v>9990582</v>
      </c>
    </row>
    <row r="81" spans="1:26" ht="13.5" hidden="1">
      <c r="A81" s="39" t="s">
        <v>105</v>
      </c>
      <c r="B81" s="19">
        <v>4829576</v>
      </c>
      <c r="C81" s="19">
        <v>2031747</v>
      </c>
      <c r="D81" s="20">
        <v>4922000</v>
      </c>
      <c r="E81" s="21">
        <v>5160000</v>
      </c>
      <c r="F81" s="21">
        <v>170161</v>
      </c>
      <c r="G81" s="21">
        <v>151881</v>
      </c>
      <c r="H81" s="21">
        <v>173073</v>
      </c>
      <c r="I81" s="21">
        <v>495115</v>
      </c>
      <c r="J81" s="21">
        <v>165927</v>
      </c>
      <c r="K81" s="21">
        <v>168080</v>
      </c>
      <c r="L81" s="21">
        <v>149976</v>
      </c>
      <c r="M81" s="21">
        <v>483983</v>
      </c>
      <c r="N81" s="21">
        <v>172354</v>
      </c>
      <c r="O81" s="21">
        <v>153766</v>
      </c>
      <c r="P81" s="21">
        <v>153898</v>
      </c>
      <c r="Q81" s="21">
        <v>480018</v>
      </c>
      <c r="R81" s="21">
        <v>149381</v>
      </c>
      <c r="S81" s="21">
        <v>209480</v>
      </c>
      <c r="T81" s="21">
        <v>213770</v>
      </c>
      <c r="U81" s="21">
        <v>572631</v>
      </c>
      <c r="V81" s="21">
        <v>2031747</v>
      </c>
      <c r="W81" s="21">
        <v>5160000</v>
      </c>
      <c r="X81" s="21"/>
      <c r="Y81" s="20"/>
      <c r="Z81" s="23">
        <v>5160000</v>
      </c>
    </row>
    <row r="82" spans="1:26" ht="13.5" hidden="1">
      <c r="A82" s="39" t="s">
        <v>106</v>
      </c>
      <c r="B82" s="19">
        <v>6481601</v>
      </c>
      <c r="C82" s="19">
        <v>2522380</v>
      </c>
      <c r="D82" s="20">
        <v>6901501</v>
      </c>
      <c r="E82" s="21">
        <v>6950000</v>
      </c>
      <c r="F82" s="21">
        <v>191372</v>
      </c>
      <c r="G82" s="21">
        <v>191779</v>
      </c>
      <c r="H82" s="21">
        <v>222840</v>
      </c>
      <c r="I82" s="21">
        <v>605991</v>
      </c>
      <c r="J82" s="21">
        <v>218658</v>
      </c>
      <c r="K82" s="21">
        <v>220830</v>
      </c>
      <c r="L82" s="21">
        <v>190632</v>
      </c>
      <c r="M82" s="21">
        <v>630120</v>
      </c>
      <c r="N82" s="21">
        <v>232650</v>
      </c>
      <c r="O82" s="21">
        <v>200699</v>
      </c>
      <c r="P82" s="21">
        <v>206493</v>
      </c>
      <c r="Q82" s="21">
        <v>639842</v>
      </c>
      <c r="R82" s="21">
        <v>199634</v>
      </c>
      <c r="S82" s="21">
        <v>213352</v>
      </c>
      <c r="T82" s="21">
        <v>233441</v>
      </c>
      <c r="U82" s="21">
        <v>646427</v>
      </c>
      <c r="V82" s="21">
        <v>2522380</v>
      </c>
      <c r="W82" s="21">
        <v>6950000</v>
      </c>
      <c r="X82" s="21"/>
      <c r="Y82" s="20"/>
      <c r="Z82" s="23">
        <v>6950000</v>
      </c>
    </row>
    <row r="83" spans="1:26" ht="13.5" hidden="1">
      <c r="A83" s="39" t="s">
        <v>107</v>
      </c>
      <c r="B83" s="19">
        <v>284345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1845079</v>
      </c>
      <c r="C84" s="28"/>
      <c r="D84" s="29">
        <v>2161571</v>
      </c>
      <c r="E84" s="30">
        <v>1994000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1994000</v>
      </c>
      <c r="X84" s="30"/>
      <c r="Y84" s="29"/>
      <c r="Z84" s="31">
        <v>1994000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24385154</v>
      </c>
      <c r="D5" s="158">
        <f>SUM(D6:D8)</f>
        <v>0</v>
      </c>
      <c r="E5" s="159">
        <f t="shared" si="0"/>
        <v>17948215</v>
      </c>
      <c r="F5" s="105">
        <f t="shared" si="0"/>
        <v>19463040</v>
      </c>
      <c r="G5" s="105">
        <f t="shared" si="0"/>
        <v>22294131</v>
      </c>
      <c r="H5" s="105">
        <f t="shared" si="0"/>
        <v>771818</v>
      </c>
      <c r="I5" s="105">
        <f t="shared" si="0"/>
        <v>1135357</v>
      </c>
      <c r="J5" s="105">
        <f t="shared" si="0"/>
        <v>24201306</v>
      </c>
      <c r="K5" s="105">
        <f t="shared" si="0"/>
        <v>350577</v>
      </c>
      <c r="L5" s="105">
        <f t="shared" si="0"/>
        <v>462872</v>
      </c>
      <c r="M5" s="105">
        <f t="shared" si="0"/>
        <v>10280108</v>
      </c>
      <c r="N5" s="105">
        <f t="shared" si="0"/>
        <v>11093557</v>
      </c>
      <c r="O5" s="105">
        <f t="shared" si="0"/>
        <v>2587185</v>
      </c>
      <c r="P5" s="105">
        <f t="shared" si="0"/>
        <v>555945</v>
      </c>
      <c r="Q5" s="105">
        <f t="shared" si="0"/>
        <v>9215125</v>
      </c>
      <c r="R5" s="105">
        <f t="shared" si="0"/>
        <v>12358255</v>
      </c>
      <c r="S5" s="105">
        <f t="shared" si="0"/>
        <v>-31961119</v>
      </c>
      <c r="T5" s="105">
        <f t="shared" si="0"/>
        <v>4674666</v>
      </c>
      <c r="U5" s="105">
        <f t="shared" si="0"/>
        <v>1630074</v>
      </c>
      <c r="V5" s="105">
        <f t="shared" si="0"/>
        <v>-25656379</v>
      </c>
      <c r="W5" s="105">
        <f t="shared" si="0"/>
        <v>21996739</v>
      </c>
      <c r="X5" s="105">
        <f t="shared" si="0"/>
        <v>19463040</v>
      </c>
      <c r="Y5" s="105">
        <f t="shared" si="0"/>
        <v>2533699</v>
      </c>
      <c r="Z5" s="142">
        <f>+IF(X5&lt;&gt;0,+(Y5/X5)*100,0)</f>
        <v>13.01800232646082</v>
      </c>
      <c r="AA5" s="158">
        <f>SUM(AA6:AA8)</f>
        <v>19463040</v>
      </c>
    </row>
    <row r="6" spans="1:27" ht="13.5">
      <c r="A6" s="143" t="s">
        <v>75</v>
      </c>
      <c r="B6" s="141"/>
      <c r="C6" s="160">
        <v>1690021</v>
      </c>
      <c r="D6" s="160"/>
      <c r="E6" s="161">
        <v>1446763</v>
      </c>
      <c r="F6" s="65">
        <v>1734039</v>
      </c>
      <c r="G6" s="65">
        <v>10526</v>
      </c>
      <c r="H6" s="65">
        <v>534532</v>
      </c>
      <c r="I6" s="65">
        <v>30000</v>
      </c>
      <c r="J6" s="65">
        <v>575058</v>
      </c>
      <c r="K6" s="65"/>
      <c r="L6" s="65">
        <v>12817</v>
      </c>
      <c r="M6" s="65">
        <v>4821</v>
      </c>
      <c r="N6" s="65">
        <v>17638</v>
      </c>
      <c r="O6" s="65">
        <v>5786</v>
      </c>
      <c r="P6" s="65">
        <v>65714</v>
      </c>
      <c r="Q6" s="65">
        <v>9296</v>
      </c>
      <c r="R6" s="65">
        <v>80796</v>
      </c>
      <c r="S6" s="65">
        <v>794180</v>
      </c>
      <c r="T6" s="65">
        <v>35088</v>
      </c>
      <c r="U6" s="65">
        <v>124594</v>
      </c>
      <c r="V6" s="65">
        <v>953862</v>
      </c>
      <c r="W6" s="65">
        <v>1627354</v>
      </c>
      <c r="X6" s="65">
        <v>1734039</v>
      </c>
      <c r="Y6" s="65">
        <v>-106685</v>
      </c>
      <c r="Z6" s="145">
        <v>-6.15</v>
      </c>
      <c r="AA6" s="160">
        <v>1734039</v>
      </c>
    </row>
    <row r="7" spans="1:27" ht="13.5">
      <c r="A7" s="143" t="s">
        <v>76</v>
      </c>
      <c r="B7" s="141"/>
      <c r="C7" s="162">
        <v>22646338</v>
      </c>
      <c r="D7" s="162"/>
      <c r="E7" s="163">
        <v>16501452</v>
      </c>
      <c r="F7" s="164">
        <v>17321971</v>
      </c>
      <c r="G7" s="164">
        <v>22283605</v>
      </c>
      <c r="H7" s="164">
        <v>237286</v>
      </c>
      <c r="I7" s="164">
        <v>1105357</v>
      </c>
      <c r="J7" s="164">
        <v>23626248</v>
      </c>
      <c r="K7" s="164">
        <v>350577</v>
      </c>
      <c r="L7" s="164">
        <v>450055</v>
      </c>
      <c r="M7" s="164">
        <v>10253687</v>
      </c>
      <c r="N7" s="164">
        <v>11054319</v>
      </c>
      <c r="O7" s="164">
        <v>2576207</v>
      </c>
      <c r="P7" s="164">
        <v>469093</v>
      </c>
      <c r="Q7" s="164">
        <v>9199049</v>
      </c>
      <c r="R7" s="164">
        <v>12244349</v>
      </c>
      <c r="S7" s="164">
        <v>-32865442</v>
      </c>
      <c r="T7" s="164">
        <v>4637384</v>
      </c>
      <c r="U7" s="164">
        <v>1333429</v>
      </c>
      <c r="V7" s="164">
        <v>-26894629</v>
      </c>
      <c r="W7" s="164">
        <v>20030287</v>
      </c>
      <c r="X7" s="164">
        <v>17321971</v>
      </c>
      <c r="Y7" s="164">
        <v>2708316</v>
      </c>
      <c r="Z7" s="146">
        <v>15.64</v>
      </c>
      <c r="AA7" s="162">
        <v>17321971</v>
      </c>
    </row>
    <row r="8" spans="1:27" ht="13.5">
      <c r="A8" s="143" t="s">
        <v>77</v>
      </c>
      <c r="B8" s="141"/>
      <c r="C8" s="160">
        <v>48795</v>
      </c>
      <c r="D8" s="160"/>
      <c r="E8" s="161"/>
      <c r="F8" s="65">
        <v>407030</v>
      </c>
      <c r="G8" s="65"/>
      <c r="H8" s="65"/>
      <c r="I8" s="65"/>
      <c r="J8" s="65"/>
      <c r="K8" s="65"/>
      <c r="L8" s="65"/>
      <c r="M8" s="65">
        <v>21600</v>
      </c>
      <c r="N8" s="65">
        <v>21600</v>
      </c>
      <c r="O8" s="65">
        <v>5192</v>
      </c>
      <c r="P8" s="65">
        <v>21138</v>
      </c>
      <c r="Q8" s="65">
        <v>6780</v>
      </c>
      <c r="R8" s="65">
        <v>33110</v>
      </c>
      <c r="S8" s="65">
        <v>110143</v>
      </c>
      <c r="T8" s="65">
        <v>2194</v>
      </c>
      <c r="U8" s="65">
        <v>172051</v>
      </c>
      <c r="V8" s="65">
        <v>284388</v>
      </c>
      <c r="W8" s="65">
        <v>339098</v>
      </c>
      <c r="X8" s="65">
        <v>407030</v>
      </c>
      <c r="Y8" s="65">
        <v>-67932</v>
      </c>
      <c r="Z8" s="145">
        <v>-16.69</v>
      </c>
      <c r="AA8" s="160">
        <v>407030</v>
      </c>
    </row>
    <row r="9" spans="1:27" ht="13.5">
      <c r="A9" s="140" t="s">
        <v>78</v>
      </c>
      <c r="B9" s="141"/>
      <c r="C9" s="158">
        <f aca="true" t="shared" si="1" ref="C9:Y9">SUM(C10:C14)</f>
        <v>5333945</v>
      </c>
      <c r="D9" s="158">
        <f>SUM(D10:D14)</f>
        <v>0</v>
      </c>
      <c r="E9" s="159">
        <f t="shared" si="1"/>
        <v>3106063</v>
      </c>
      <c r="F9" s="105">
        <f t="shared" si="1"/>
        <v>10943510</v>
      </c>
      <c r="G9" s="105">
        <f t="shared" si="1"/>
        <v>181133</v>
      </c>
      <c r="H9" s="105">
        <f t="shared" si="1"/>
        <v>414926</v>
      </c>
      <c r="I9" s="105">
        <f t="shared" si="1"/>
        <v>206629</v>
      </c>
      <c r="J9" s="105">
        <f t="shared" si="1"/>
        <v>802688</v>
      </c>
      <c r="K9" s="105">
        <f t="shared" si="1"/>
        <v>170138</v>
      </c>
      <c r="L9" s="105">
        <f t="shared" si="1"/>
        <v>326045</v>
      </c>
      <c r="M9" s="105">
        <f t="shared" si="1"/>
        <v>701766</v>
      </c>
      <c r="N9" s="105">
        <f t="shared" si="1"/>
        <v>1197949</v>
      </c>
      <c r="O9" s="105">
        <f t="shared" si="1"/>
        <v>777871</v>
      </c>
      <c r="P9" s="105">
        <f t="shared" si="1"/>
        <v>458650</v>
      </c>
      <c r="Q9" s="105">
        <f t="shared" si="1"/>
        <v>349005</v>
      </c>
      <c r="R9" s="105">
        <f t="shared" si="1"/>
        <v>1585526</v>
      </c>
      <c r="S9" s="105">
        <f t="shared" si="1"/>
        <v>406776</v>
      </c>
      <c r="T9" s="105">
        <f t="shared" si="1"/>
        <v>192152</v>
      </c>
      <c r="U9" s="105">
        <f t="shared" si="1"/>
        <v>736129</v>
      </c>
      <c r="V9" s="105">
        <f t="shared" si="1"/>
        <v>1335057</v>
      </c>
      <c r="W9" s="105">
        <f t="shared" si="1"/>
        <v>4921220</v>
      </c>
      <c r="X9" s="105">
        <f t="shared" si="1"/>
        <v>10943510</v>
      </c>
      <c r="Y9" s="105">
        <f t="shared" si="1"/>
        <v>-6022290</v>
      </c>
      <c r="Z9" s="142">
        <f>+IF(X9&lt;&gt;0,+(Y9/X9)*100,0)</f>
        <v>-55.03069856015118</v>
      </c>
      <c r="AA9" s="158">
        <f>SUM(AA10:AA14)</f>
        <v>10943510</v>
      </c>
    </row>
    <row r="10" spans="1:27" ht="13.5">
      <c r="A10" s="143" t="s">
        <v>79</v>
      </c>
      <c r="B10" s="141"/>
      <c r="C10" s="160">
        <v>264267</v>
      </c>
      <c r="D10" s="160"/>
      <c r="E10" s="161">
        <v>197282</v>
      </c>
      <c r="F10" s="65">
        <v>4637745</v>
      </c>
      <c r="G10" s="65">
        <v>12254</v>
      </c>
      <c r="H10" s="65">
        <v>42108</v>
      </c>
      <c r="I10" s="65">
        <v>17956</v>
      </c>
      <c r="J10" s="65">
        <v>72318</v>
      </c>
      <c r="K10" s="65">
        <v>14545</v>
      </c>
      <c r="L10" s="65">
        <v>16630</v>
      </c>
      <c r="M10" s="65">
        <v>205337</v>
      </c>
      <c r="N10" s="65">
        <v>236512</v>
      </c>
      <c r="O10" s="65">
        <v>27571</v>
      </c>
      <c r="P10" s="65">
        <v>30597</v>
      </c>
      <c r="Q10" s="65">
        <v>84862</v>
      </c>
      <c r="R10" s="65">
        <v>143030</v>
      </c>
      <c r="S10" s="65">
        <v>16636</v>
      </c>
      <c r="T10" s="65">
        <v>24758</v>
      </c>
      <c r="U10" s="65">
        <v>14885</v>
      </c>
      <c r="V10" s="65">
        <v>56279</v>
      </c>
      <c r="W10" s="65">
        <v>508139</v>
      </c>
      <c r="X10" s="65">
        <v>4637745</v>
      </c>
      <c r="Y10" s="65">
        <v>-4129606</v>
      </c>
      <c r="Z10" s="145">
        <v>-89.04</v>
      </c>
      <c r="AA10" s="160">
        <v>4637745</v>
      </c>
    </row>
    <row r="11" spans="1:27" ht="13.5">
      <c r="A11" s="143" t="s">
        <v>80</v>
      </c>
      <c r="B11" s="141"/>
      <c r="C11" s="160"/>
      <c r="D11" s="160"/>
      <c r="E11" s="161">
        <v>124567</v>
      </c>
      <c r="F11" s="65">
        <v>100000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100000</v>
      </c>
      <c r="Y11" s="65">
        <v>-100000</v>
      </c>
      <c r="Z11" s="145">
        <v>-100</v>
      </c>
      <c r="AA11" s="160">
        <v>100000</v>
      </c>
    </row>
    <row r="12" spans="1:27" ht="13.5">
      <c r="A12" s="143" t="s">
        <v>81</v>
      </c>
      <c r="B12" s="141"/>
      <c r="C12" s="160">
        <v>2043702</v>
      </c>
      <c r="D12" s="160"/>
      <c r="E12" s="161">
        <v>2698764</v>
      </c>
      <c r="F12" s="65">
        <v>2740267</v>
      </c>
      <c r="G12" s="65">
        <v>142239</v>
      </c>
      <c r="H12" s="65">
        <v>157580</v>
      </c>
      <c r="I12" s="65">
        <v>143316</v>
      </c>
      <c r="J12" s="65">
        <v>443135</v>
      </c>
      <c r="K12" s="65">
        <v>136545</v>
      </c>
      <c r="L12" s="65">
        <v>153923</v>
      </c>
      <c r="M12" s="65">
        <v>469214</v>
      </c>
      <c r="N12" s="65">
        <v>759682</v>
      </c>
      <c r="O12" s="65">
        <v>-239928</v>
      </c>
      <c r="P12" s="65">
        <v>197003</v>
      </c>
      <c r="Q12" s="65">
        <v>132469</v>
      </c>
      <c r="R12" s="65">
        <v>89544</v>
      </c>
      <c r="S12" s="65">
        <v>110117</v>
      </c>
      <c r="T12" s="65">
        <v>146952</v>
      </c>
      <c r="U12" s="65">
        <v>193361</v>
      </c>
      <c r="V12" s="65">
        <v>450430</v>
      </c>
      <c r="W12" s="65">
        <v>1742791</v>
      </c>
      <c r="X12" s="65">
        <v>2740267</v>
      </c>
      <c r="Y12" s="65">
        <v>-997476</v>
      </c>
      <c r="Z12" s="145">
        <v>-36.4</v>
      </c>
      <c r="AA12" s="160">
        <v>2740267</v>
      </c>
    </row>
    <row r="13" spans="1:27" ht="13.5">
      <c r="A13" s="143" t="s">
        <v>82</v>
      </c>
      <c r="B13" s="141"/>
      <c r="C13" s="160">
        <v>470214</v>
      </c>
      <c r="D13" s="160"/>
      <c r="E13" s="161"/>
      <c r="F13" s="65">
        <v>2501173</v>
      </c>
      <c r="G13" s="65">
        <v>26640</v>
      </c>
      <c r="H13" s="65">
        <v>19725</v>
      </c>
      <c r="I13" s="65">
        <v>53785</v>
      </c>
      <c r="J13" s="65">
        <v>100150</v>
      </c>
      <c r="K13" s="65">
        <v>18995</v>
      </c>
      <c r="L13" s="65">
        <v>155492</v>
      </c>
      <c r="M13" s="65">
        <v>27215</v>
      </c>
      <c r="N13" s="65">
        <v>201702</v>
      </c>
      <c r="O13" s="65">
        <v>670016</v>
      </c>
      <c r="P13" s="65">
        <v>38729</v>
      </c>
      <c r="Q13" s="65">
        <v>131621</v>
      </c>
      <c r="R13" s="65">
        <v>840366</v>
      </c>
      <c r="S13" s="65">
        <v>279913</v>
      </c>
      <c r="T13" s="65">
        <v>20337</v>
      </c>
      <c r="U13" s="65">
        <v>335614</v>
      </c>
      <c r="V13" s="65">
        <v>635864</v>
      </c>
      <c r="W13" s="65">
        <v>1778082</v>
      </c>
      <c r="X13" s="65">
        <v>2501173</v>
      </c>
      <c r="Y13" s="65">
        <v>-723091</v>
      </c>
      <c r="Z13" s="145">
        <v>-28.91</v>
      </c>
      <c r="AA13" s="160">
        <v>2501173</v>
      </c>
    </row>
    <row r="14" spans="1:27" ht="13.5">
      <c r="A14" s="143" t="s">
        <v>83</v>
      </c>
      <c r="B14" s="141"/>
      <c r="C14" s="162">
        <v>2555762</v>
      </c>
      <c r="D14" s="162"/>
      <c r="E14" s="163">
        <v>85450</v>
      </c>
      <c r="F14" s="164">
        <v>964325</v>
      </c>
      <c r="G14" s="164"/>
      <c r="H14" s="164">
        <v>195513</v>
      </c>
      <c r="I14" s="164">
        <v>-8428</v>
      </c>
      <c r="J14" s="164">
        <v>187085</v>
      </c>
      <c r="K14" s="164">
        <v>53</v>
      </c>
      <c r="L14" s="164"/>
      <c r="M14" s="164"/>
      <c r="N14" s="164">
        <v>53</v>
      </c>
      <c r="O14" s="164">
        <v>320212</v>
      </c>
      <c r="P14" s="164">
        <v>192321</v>
      </c>
      <c r="Q14" s="164">
        <v>53</v>
      </c>
      <c r="R14" s="164">
        <v>512586</v>
      </c>
      <c r="S14" s="164">
        <v>110</v>
      </c>
      <c r="T14" s="164">
        <v>105</v>
      </c>
      <c r="U14" s="164">
        <v>192269</v>
      </c>
      <c r="V14" s="164">
        <v>192484</v>
      </c>
      <c r="W14" s="164">
        <v>892208</v>
      </c>
      <c r="X14" s="164">
        <v>964325</v>
      </c>
      <c r="Y14" s="164">
        <v>-72117</v>
      </c>
      <c r="Z14" s="146">
        <v>-7.48</v>
      </c>
      <c r="AA14" s="162">
        <v>964325</v>
      </c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19202150</v>
      </c>
      <c r="F15" s="105">
        <f t="shared" si="2"/>
        <v>16247061</v>
      </c>
      <c r="G15" s="105">
        <f t="shared" si="2"/>
        <v>72444</v>
      </c>
      <c r="H15" s="105">
        <f t="shared" si="2"/>
        <v>26813</v>
      </c>
      <c r="I15" s="105">
        <f t="shared" si="2"/>
        <v>83975</v>
      </c>
      <c r="J15" s="105">
        <f t="shared" si="2"/>
        <v>183232</v>
      </c>
      <c r="K15" s="105">
        <f t="shared" si="2"/>
        <v>5058759</v>
      </c>
      <c r="L15" s="105">
        <f t="shared" si="2"/>
        <v>2832033</v>
      </c>
      <c r="M15" s="105">
        <f t="shared" si="2"/>
        <v>74129</v>
      </c>
      <c r="N15" s="105">
        <f t="shared" si="2"/>
        <v>7964921</v>
      </c>
      <c r="O15" s="105">
        <f t="shared" si="2"/>
        <v>8519</v>
      </c>
      <c r="P15" s="105">
        <f t="shared" si="2"/>
        <v>67347</v>
      </c>
      <c r="Q15" s="105">
        <f t="shared" si="2"/>
        <v>33588</v>
      </c>
      <c r="R15" s="105">
        <f t="shared" si="2"/>
        <v>109454</v>
      </c>
      <c r="S15" s="105">
        <f t="shared" si="2"/>
        <v>31380</v>
      </c>
      <c r="T15" s="105">
        <f t="shared" si="2"/>
        <v>104478</v>
      </c>
      <c r="U15" s="105">
        <f t="shared" si="2"/>
        <v>2586210</v>
      </c>
      <c r="V15" s="105">
        <f t="shared" si="2"/>
        <v>2722068</v>
      </c>
      <c r="W15" s="105">
        <f t="shared" si="2"/>
        <v>10979675</v>
      </c>
      <c r="X15" s="105">
        <f t="shared" si="2"/>
        <v>16247061</v>
      </c>
      <c r="Y15" s="105">
        <f t="shared" si="2"/>
        <v>-5267386</v>
      </c>
      <c r="Z15" s="142">
        <f>+IF(X15&lt;&gt;0,+(Y15/X15)*100,0)</f>
        <v>-32.42054670687825</v>
      </c>
      <c r="AA15" s="158">
        <f>SUM(AA16:AA18)</f>
        <v>16247061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>
        <v>18433285</v>
      </c>
      <c r="F17" s="65">
        <v>16247061</v>
      </c>
      <c r="G17" s="65">
        <v>72444</v>
      </c>
      <c r="H17" s="65">
        <v>26813</v>
      </c>
      <c r="I17" s="65">
        <v>83975</v>
      </c>
      <c r="J17" s="65">
        <v>183232</v>
      </c>
      <c r="K17" s="65">
        <v>5058759</v>
      </c>
      <c r="L17" s="65">
        <v>2832033</v>
      </c>
      <c r="M17" s="65">
        <v>74129</v>
      </c>
      <c r="N17" s="65">
        <v>7964921</v>
      </c>
      <c r="O17" s="65">
        <v>8519</v>
      </c>
      <c r="P17" s="65">
        <v>67347</v>
      </c>
      <c r="Q17" s="65">
        <v>33588</v>
      </c>
      <c r="R17" s="65">
        <v>109454</v>
      </c>
      <c r="S17" s="65">
        <v>31380</v>
      </c>
      <c r="T17" s="65">
        <v>104478</v>
      </c>
      <c r="U17" s="65">
        <v>2586210</v>
      </c>
      <c r="V17" s="65">
        <v>2722068</v>
      </c>
      <c r="W17" s="65">
        <v>10979675</v>
      </c>
      <c r="X17" s="65">
        <v>16247061</v>
      </c>
      <c r="Y17" s="65">
        <v>-5267386</v>
      </c>
      <c r="Z17" s="145">
        <v>-32.42</v>
      </c>
      <c r="AA17" s="160">
        <v>16247061</v>
      </c>
    </row>
    <row r="18" spans="1:27" ht="13.5">
      <c r="A18" s="143" t="s">
        <v>87</v>
      </c>
      <c r="B18" s="141"/>
      <c r="C18" s="160"/>
      <c r="D18" s="160"/>
      <c r="E18" s="161">
        <v>768865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116465693</v>
      </c>
      <c r="D19" s="158">
        <f>SUM(D20:D23)</f>
        <v>0</v>
      </c>
      <c r="E19" s="159">
        <f t="shared" si="3"/>
        <v>115923950</v>
      </c>
      <c r="F19" s="105">
        <f t="shared" si="3"/>
        <v>111760514</v>
      </c>
      <c r="G19" s="105">
        <f t="shared" si="3"/>
        <v>5753317</v>
      </c>
      <c r="H19" s="105">
        <f t="shared" si="3"/>
        <v>6448163</v>
      </c>
      <c r="I19" s="105">
        <f t="shared" si="3"/>
        <v>6571568</v>
      </c>
      <c r="J19" s="105">
        <f t="shared" si="3"/>
        <v>18773048</v>
      </c>
      <c r="K19" s="105">
        <f t="shared" si="3"/>
        <v>5938990</v>
      </c>
      <c r="L19" s="105">
        <f t="shared" si="3"/>
        <v>7067029</v>
      </c>
      <c r="M19" s="105">
        <f t="shared" si="3"/>
        <v>6768539</v>
      </c>
      <c r="N19" s="105">
        <f t="shared" si="3"/>
        <v>19774558</v>
      </c>
      <c r="O19" s="105">
        <f t="shared" si="3"/>
        <v>6705136</v>
      </c>
      <c r="P19" s="105">
        <f t="shared" si="3"/>
        <v>7881099</v>
      </c>
      <c r="Q19" s="105">
        <f t="shared" si="3"/>
        <v>6869096</v>
      </c>
      <c r="R19" s="105">
        <f t="shared" si="3"/>
        <v>21455331</v>
      </c>
      <c r="S19" s="105">
        <f t="shared" si="3"/>
        <v>41418025</v>
      </c>
      <c r="T19" s="105">
        <f t="shared" si="3"/>
        <v>6686555</v>
      </c>
      <c r="U19" s="105">
        <f t="shared" si="3"/>
        <v>7306713</v>
      </c>
      <c r="V19" s="105">
        <f t="shared" si="3"/>
        <v>55411293</v>
      </c>
      <c r="W19" s="105">
        <f t="shared" si="3"/>
        <v>115414230</v>
      </c>
      <c r="X19" s="105">
        <f t="shared" si="3"/>
        <v>111760514</v>
      </c>
      <c r="Y19" s="105">
        <f t="shared" si="3"/>
        <v>3653716</v>
      </c>
      <c r="Z19" s="142">
        <f>+IF(X19&lt;&gt;0,+(Y19/X19)*100,0)</f>
        <v>3.269236932822267</v>
      </c>
      <c r="AA19" s="158">
        <f>SUM(AA20:AA23)</f>
        <v>111760514</v>
      </c>
    </row>
    <row r="20" spans="1:27" ht="13.5">
      <c r="A20" s="143" t="s">
        <v>89</v>
      </c>
      <c r="B20" s="141"/>
      <c r="C20" s="160">
        <v>62373673</v>
      </c>
      <c r="D20" s="160"/>
      <c r="E20" s="161">
        <v>74204732</v>
      </c>
      <c r="F20" s="65">
        <v>67477612</v>
      </c>
      <c r="G20" s="65">
        <v>4013948</v>
      </c>
      <c r="H20" s="65">
        <v>4640333</v>
      </c>
      <c r="I20" s="65">
        <v>4670410</v>
      </c>
      <c r="J20" s="65">
        <v>13324691</v>
      </c>
      <c r="K20" s="65">
        <v>4151963</v>
      </c>
      <c r="L20" s="65">
        <v>4944404</v>
      </c>
      <c r="M20" s="65">
        <v>5040358</v>
      </c>
      <c r="N20" s="65">
        <v>14136725</v>
      </c>
      <c r="O20" s="65">
        <v>4756557</v>
      </c>
      <c r="P20" s="65">
        <v>5892258</v>
      </c>
      <c r="Q20" s="65">
        <v>4951570</v>
      </c>
      <c r="R20" s="65">
        <v>15600385</v>
      </c>
      <c r="S20" s="65">
        <v>14654421</v>
      </c>
      <c r="T20" s="65">
        <v>4323581</v>
      </c>
      <c r="U20" s="65">
        <v>4714908</v>
      </c>
      <c r="V20" s="65">
        <v>23692910</v>
      </c>
      <c r="W20" s="65">
        <v>66754711</v>
      </c>
      <c r="X20" s="65">
        <v>67477612</v>
      </c>
      <c r="Y20" s="65">
        <v>-722901</v>
      </c>
      <c r="Z20" s="145">
        <v>-1.07</v>
      </c>
      <c r="AA20" s="160">
        <v>67477612</v>
      </c>
    </row>
    <row r="21" spans="1:27" ht="13.5">
      <c r="A21" s="143" t="s">
        <v>90</v>
      </c>
      <c r="B21" s="141"/>
      <c r="C21" s="160">
        <v>20299236</v>
      </c>
      <c r="D21" s="160"/>
      <c r="E21" s="161">
        <v>17014490</v>
      </c>
      <c r="F21" s="65">
        <v>18917758</v>
      </c>
      <c r="G21" s="65">
        <v>731645</v>
      </c>
      <c r="H21" s="65">
        <v>796696</v>
      </c>
      <c r="I21" s="65">
        <v>887258</v>
      </c>
      <c r="J21" s="65">
        <v>2415599</v>
      </c>
      <c r="K21" s="65">
        <v>777866</v>
      </c>
      <c r="L21" s="65">
        <v>1113231</v>
      </c>
      <c r="M21" s="65">
        <v>816476</v>
      </c>
      <c r="N21" s="65">
        <v>2707573</v>
      </c>
      <c r="O21" s="65">
        <v>940671</v>
      </c>
      <c r="P21" s="65">
        <v>936816</v>
      </c>
      <c r="Q21" s="65">
        <v>906761</v>
      </c>
      <c r="R21" s="65">
        <v>2784248</v>
      </c>
      <c r="S21" s="65">
        <v>12370379</v>
      </c>
      <c r="T21" s="65">
        <v>936703</v>
      </c>
      <c r="U21" s="65">
        <v>1201816</v>
      </c>
      <c r="V21" s="65">
        <v>14508898</v>
      </c>
      <c r="W21" s="65">
        <v>22416318</v>
      </c>
      <c r="X21" s="65">
        <v>18917758</v>
      </c>
      <c r="Y21" s="65">
        <v>3498560</v>
      </c>
      <c r="Z21" s="145">
        <v>18.49</v>
      </c>
      <c r="AA21" s="160">
        <v>18917758</v>
      </c>
    </row>
    <row r="22" spans="1:27" ht="13.5">
      <c r="A22" s="143" t="s">
        <v>91</v>
      </c>
      <c r="B22" s="141"/>
      <c r="C22" s="162">
        <v>23393406</v>
      </c>
      <c r="D22" s="162"/>
      <c r="E22" s="163">
        <v>11489222</v>
      </c>
      <c r="F22" s="164">
        <v>12101139</v>
      </c>
      <c r="G22" s="164">
        <v>429513</v>
      </c>
      <c r="H22" s="164">
        <v>430318</v>
      </c>
      <c r="I22" s="164">
        <v>432074</v>
      </c>
      <c r="J22" s="164">
        <v>1291905</v>
      </c>
      <c r="K22" s="164">
        <v>429057</v>
      </c>
      <c r="L22" s="164">
        <v>429572</v>
      </c>
      <c r="M22" s="164">
        <v>330726</v>
      </c>
      <c r="N22" s="164">
        <v>1189355</v>
      </c>
      <c r="O22" s="164">
        <v>428372</v>
      </c>
      <c r="P22" s="164">
        <v>466004</v>
      </c>
      <c r="Q22" s="164">
        <v>429727</v>
      </c>
      <c r="R22" s="164">
        <v>1324103</v>
      </c>
      <c r="S22" s="164">
        <v>7242760</v>
      </c>
      <c r="T22" s="164">
        <v>845767</v>
      </c>
      <c r="U22" s="164">
        <v>809595</v>
      </c>
      <c r="V22" s="164">
        <v>8898122</v>
      </c>
      <c r="W22" s="164">
        <v>12703485</v>
      </c>
      <c r="X22" s="164">
        <v>12101139</v>
      </c>
      <c r="Y22" s="164">
        <v>602346</v>
      </c>
      <c r="Z22" s="146">
        <v>4.98</v>
      </c>
      <c r="AA22" s="162">
        <v>12101139</v>
      </c>
    </row>
    <row r="23" spans="1:27" ht="13.5">
      <c r="A23" s="143" t="s">
        <v>92</v>
      </c>
      <c r="B23" s="141"/>
      <c r="C23" s="160">
        <v>10399378</v>
      </c>
      <c r="D23" s="160"/>
      <c r="E23" s="161">
        <v>13215506</v>
      </c>
      <c r="F23" s="65">
        <v>13264005</v>
      </c>
      <c r="G23" s="65">
        <v>578211</v>
      </c>
      <c r="H23" s="65">
        <v>580816</v>
      </c>
      <c r="I23" s="65">
        <v>581826</v>
      </c>
      <c r="J23" s="65">
        <v>1740853</v>
      </c>
      <c r="K23" s="65">
        <v>580104</v>
      </c>
      <c r="L23" s="65">
        <v>579822</v>
      </c>
      <c r="M23" s="65">
        <v>580979</v>
      </c>
      <c r="N23" s="65">
        <v>1740905</v>
      </c>
      <c r="O23" s="65">
        <v>579536</v>
      </c>
      <c r="P23" s="65">
        <v>586021</v>
      </c>
      <c r="Q23" s="65">
        <v>581038</v>
      </c>
      <c r="R23" s="65">
        <v>1746595</v>
      </c>
      <c r="S23" s="65">
        <v>7150465</v>
      </c>
      <c r="T23" s="65">
        <v>580504</v>
      </c>
      <c r="U23" s="65">
        <v>580394</v>
      </c>
      <c r="V23" s="65">
        <v>8311363</v>
      </c>
      <c r="W23" s="65">
        <v>13539716</v>
      </c>
      <c r="X23" s="65">
        <v>13264005</v>
      </c>
      <c r="Y23" s="65">
        <v>275711</v>
      </c>
      <c r="Z23" s="145">
        <v>2.08</v>
      </c>
      <c r="AA23" s="160">
        <v>13264005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146184792</v>
      </c>
      <c r="D25" s="177">
        <f>+D5+D9+D15+D19+D24</f>
        <v>0</v>
      </c>
      <c r="E25" s="178">
        <f t="shared" si="4"/>
        <v>156180378</v>
      </c>
      <c r="F25" s="78">
        <f t="shared" si="4"/>
        <v>158414125</v>
      </c>
      <c r="G25" s="78">
        <f t="shared" si="4"/>
        <v>28301025</v>
      </c>
      <c r="H25" s="78">
        <f t="shared" si="4"/>
        <v>7661720</v>
      </c>
      <c r="I25" s="78">
        <f t="shared" si="4"/>
        <v>7997529</v>
      </c>
      <c r="J25" s="78">
        <f t="shared" si="4"/>
        <v>43960274</v>
      </c>
      <c r="K25" s="78">
        <f t="shared" si="4"/>
        <v>11518464</v>
      </c>
      <c r="L25" s="78">
        <f t="shared" si="4"/>
        <v>10687979</v>
      </c>
      <c r="M25" s="78">
        <f t="shared" si="4"/>
        <v>17824542</v>
      </c>
      <c r="N25" s="78">
        <f t="shared" si="4"/>
        <v>40030985</v>
      </c>
      <c r="O25" s="78">
        <f t="shared" si="4"/>
        <v>10078711</v>
      </c>
      <c r="P25" s="78">
        <f t="shared" si="4"/>
        <v>8963041</v>
      </c>
      <c r="Q25" s="78">
        <f t="shared" si="4"/>
        <v>16466814</v>
      </c>
      <c r="R25" s="78">
        <f t="shared" si="4"/>
        <v>35508566</v>
      </c>
      <c r="S25" s="78">
        <f t="shared" si="4"/>
        <v>9895062</v>
      </c>
      <c r="T25" s="78">
        <f t="shared" si="4"/>
        <v>11657851</v>
      </c>
      <c r="U25" s="78">
        <f t="shared" si="4"/>
        <v>12259126</v>
      </c>
      <c r="V25" s="78">
        <f t="shared" si="4"/>
        <v>33812039</v>
      </c>
      <c r="W25" s="78">
        <f t="shared" si="4"/>
        <v>153311864</v>
      </c>
      <c r="X25" s="78">
        <f t="shared" si="4"/>
        <v>158414125</v>
      </c>
      <c r="Y25" s="78">
        <f t="shared" si="4"/>
        <v>-5102261</v>
      </c>
      <c r="Z25" s="179">
        <f>+IF(X25&lt;&gt;0,+(Y25/X25)*100,0)</f>
        <v>-3.2208371570401315</v>
      </c>
      <c r="AA25" s="177">
        <f>+AA5+AA9+AA15+AA19+AA24</f>
        <v>158414125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37593803</v>
      </c>
      <c r="D28" s="158">
        <f>SUM(D29:D31)</f>
        <v>0</v>
      </c>
      <c r="E28" s="159">
        <f t="shared" si="5"/>
        <v>37756290</v>
      </c>
      <c r="F28" s="105">
        <f t="shared" si="5"/>
        <v>39858886</v>
      </c>
      <c r="G28" s="105">
        <f t="shared" si="5"/>
        <v>2181697</v>
      </c>
      <c r="H28" s="105">
        <f t="shared" si="5"/>
        <v>2080288</v>
      </c>
      <c r="I28" s="105">
        <f t="shared" si="5"/>
        <v>2608413</v>
      </c>
      <c r="J28" s="105">
        <f t="shared" si="5"/>
        <v>6870398</v>
      </c>
      <c r="K28" s="105">
        <f t="shared" si="5"/>
        <v>2899685</v>
      </c>
      <c r="L28" s="105">
        <f t="shared" si="5"/>
        <v>3006830</v>
      </c>
      <c r="M28" s="105">
        <f t="shared" si="5"/>
        <v>2169645</v>
      </c>
      <c r="N28" s="105">
        <f t="shared" si="5"/>
        <v>8076160</v>
      </c>
      <c r="O28" s="105">
        <f t="shared" si="5"/>
        <v>2219630</v>
      </c>
      <c r="P28" s="105">
        <f t="shared" si="5"/>
        <v>2300568</v>
      </c>
      <c r="Q28" s="105">
        <f t="shared" si="5"/>
        <v>2029871</v>
      </c>
      <c r="R28" s="105">
        <f t="shared" si="5"/>
        <v>6550069</v>
      </c>
      <c r="S28" s="105">
        <f t="shared" si="5"/>
        <v>15946110</v>
      </c>
      <c r="T28" s="105">
        <f t="shared" si="5"/>
        <v>3825224</v>
      </c>
      <c r="U28" s="105">
        <f t="shared" si="5"/>
        <v>5042059</v>
      </c>
      <c r="V28" s="105">
        <f t="shared" si="5"/>
        <v>24813393</v>
      </c>
      <c r="W28" s="105">
        <f t="shared" si="5"/>
        <v>46310020</v>
      </c>
      <c r="X28" s="105">
        <f t="shared" si="5"/>
        <v>39858886</v>
      </c>
      <c r="Y28" s="105">
        <f t="shared" si="5"/>
        <v>6451134</v>
      </c>
      <c r="Z28" s="142">
        <f>+IF(X28&lt;&gt;0,+(Y28/X28)*100,0)</f>
        <v>16.184933015940285</v>
      </c>
      <c r="AA28" s="158">
        <f>SUM(AA29:AA31)</f>
        <v>39858886</v>
      </c>
    </row>
    <row r="29" spans="1:27" ht="13.5">
      <c r="A29" s="143" t="s">
        <v>75</v>
      </c>
      <c r="B29" s="141"/>
      <c r="C29" s="160">
        <v>7474606</v>
      </c>
      <c r="D29" s="160"/>
      <c r="E29" s="161">
        <v>11420001</v>
      </c>
      <c r="F29" s="65">
        <v>12883763</v>
      </c>
      <c r="G29" s="65">
        <v>1206396</v>
      </c>
      <c r="H29" s="65">
        <v>601431</v>
      </c>
      <c r="I29" s="65">
        <v>916827</v>
      </c>
      <c r="J29" s="65">
        <v>2724654</v>
      </c>
      <c r="K29" s="65">
        <v>723734</v>
      </c>
      <c r="L29" s="65">
        <v>734002</v>
      </c>
      <c r="M29" s="65">
        <v>731623</v>
      </c>
      <c r="N29" s="65">
        <v>2189359</v>
      </c>
      <c r="O29" s="65">
        <v>600908</v>
      </c>
      <c r="P29" s="65">
        <v>879276</v>
      </c>
      <c r="Q29" s="65">
        <v>783128</v>
      </c>
      <c r="R29" s="65">
        <v>2263312</v>
      </c>
      <c r="S29" s="65">
        <v>941271</v>
      </c>
      <c r="T29" s="65">
        <v>833072</v>
      </c>
      <c r="U29" s="65">
        <v>1659887</v>
      </c>
      <c r="V29" s="65">
        <v>3434230</v>
      </c>
      <c r="W29" s="65">
        <v>10611555</v>
      </c>
      <c r="X29" s="65">
        <v>12883763</v>
      </c>
      <c r="Y29" s="65">
        <v>-2272208</v>
      </c>
      <c r="Z29" s="145">
        <v>-17.64</v>
      </c>
      <c r="AA29" s="160">
        <v>12883763</v>
      </c>
    </row>
    <row r="30" spans="1:27" ht="13.5">
      <c r="A30" s="143" t="s">
        <v>76</v>
      </c>
      <c r="B30" s="141"/>
      <c r="C30" s="162">
        <v>24437165</v>
      </c>
      <c r="D30" s="162"/>
      <c r="E30" s="163">
        <v>20579402</v>
      </c>
      <c r="F30" s="164">
        <v>20563811</v>
      </c>
      <c r="G30" s="164">
        <v>599828</v>
      </c>
      <c r="H30" s="164">
        <v>1090444</v>
      </c>
      <c r="I30" s="164">
        <v>1030929</v>
      </c>
      <c r="J30" s="164">
        <v>2721201</v>
      </c>
      <c r="K30" s="164">
        <v>1780396</v>
      </c>
      <c r="L30" s="164">
        <v>1687616</v>
      </c>
      <c r="M30" s="164">
        <v>1294458</v>
      </c>
      <c r="N30" s="164">
        <v>4762470</v>
      </c>
      <c r="O30" s="164">
        <v>1208704</v>
      </c>
      <c r="P30" s="164">
        <v>949327</v>
      </c>
      <c r="Q30" s="164">
        <v>859491</v>
      </c>
      <c r="R30" s="164">
        <v>3017522</v>
      </c>
      <c r="S30" s="164">
        <v>14670232</v>
      </c>
      <c r="T30" s="164">
        <v>2408430</v>
      </c>
      <c r="U30" s="164">
        <v>3028939</v>
      </c>
      <c r="V30" s="164">
        <v>20107601</v>
      </c>
      <c r="W30" s="164">
        <v>30608794</v>
      </c>
      <c r="X30" s="164">
        <v>20563811</v>
      </c>
      <c r="Y30" s="164">
        <v>10044983</v>
      </c>
      <c r="Z30" s="146">
        <v>48.85</v>
      </c>
      <c r="AA30" s="162">
        <v>20563811</v>
      </c>
    </row>
    <row r="31" spans="1:27" ht="13.5">
      <c r="A31" s="143" t="s">
        <v>77</v>
      </c>
      <c r="B31" s="141"/>
      <c r="C31" s="160">
        <v>5682032</v>
      </c>
      <c r="D31" s="160"/>
      <c r="E31" s="161">
        <v>5756887</v>
      </c>
      <c r="F31" s="65">
        <v>6411312</v>
      </c>
      <c r="G31" s="65">
        <v>375473</v>
      </c>
      <c r="H31" s="65">
        <v>388413</v>
      </c>
      <c r="I31" s="65">
        <v>660657</v>
      </c>
      <c r="J31" s="65">
        <v>1424543</v>
      </c>
      <c r="K31" s="65">
        <v>395555</v>
      </c>
      <c r="L31" s="65">
        <v>585212</v>
      </c>
      <c r="M31" s="65">
        <v>143564</v>
      </c>
      <c r="N31" s="65">
        <v>1124331</v>
      </c>
      <c r="O31" s="65">
        <v>410018</v>
      </c>
      <c r="P31" s="65">
        <v>471965</v>
      </c>
      <c r="Q31" s="65">
        <v>387252</v>
      </c>
      <c r="R31" s="65">
        <v>1269235</v>
      </c>
      <c r="S31" s="65">
        <v>334607</v>
      </c>
      <c r="T31" s="65">
        <v>583722</v>
      </c>
      <c r="U31" s="65">
        <v>353233</v>
      </c>
      <c r="V31" s="65">
        <v>1271562</v>
      </c>
      <c r="W31" s="65">
        <v>5089671</v>
      </c>
      <c r="X31" s="65">
        <v>6411312</v>
      </c>
      <c r="Y31" s="65">
        <v>-1321641</v>
      </c>
      <c r="Z31" s="145">
        <v>-20.61</v>
      </c>
      <c r="AA31" s="160">
        <v>6411312</v>
      </c>
    </row>
    <row r="32" spans="1:27" ht="13.5">
      <c r="A32" s="140" t="s">
        <v>78</v>
      </c>
      <c r="B32" s="141"/>
      <c r="C32" s="158">
        <f aca="true" t="shared" si="6" ref="C32:Y32">SUM(C33:C37)</f>
        <v>11667975</v>
      </c>
      <c r="D32" s="158">
        <f>SUM(D33:D37)</f>
        <v>0</v>
      </c>
      <c r="E32" s="159">
        <f t="shared" si="6"/>
        <v>9063266</v>
      </c>
      <c r="F32" s="105">
        <f t="shared" si="6"/>
        <v>16726387</v>
      </c>
      <c r="G32" s="105">
        <f t="shared" si="6"/>
        <v>760646</v>
      </c>
      <c r="H32" s="105">
        <f t="shared" si="6"/>
        <v>900436</v>
      </c>
      <c r="I32" s="105">
        <f t="shared" si="6"/>
        <v>1069793</v>
      </c>
      <c r="J32" s="105">
        <f t="shared" si="6"/>
        <v>2730875</v>
      </c>
      <c r="K32" s="105">
        <f t="shared" si="6"/>
        <v>1004387</v>
      </c>
      <c r="L32" s="105">
        <f t="shared" si="6"/>
        <v>1516509</v>
      </c>
      <c r="M32" s="105">
        <f t="shared" si="6"/>
        <v>973618</v>
      </c>
      <c r="N32" s="105">
        <f t="shared" si="6"/>
        <v>3494514</v>
      </c>
      <c r="O32" s="105">
        <f t="shared" si="6"/>
        <v>1386495</v>
      </c>
      <c r="P32" s="105">
        <f t="shared" si="6"/>
        <v>851012</v>
      </c>
      <c r="Q32" s="105">
        <f t="shared" si="6"/>
        <v>1063452</v>
      </c>
      <c r="R32" s="105">
        <f t="shared" si="6"/>
        <v>3300959</v>
      </c>
      <c r="S32" s="105">
        <f t="shared" si="6"/>
        <v>1296229</v>
      </c>
      <c r="T32" s="105">
        <f t="shared" si="6"/>
        <v>1124099</v>
      </c>
      <c r="U32" s="105">
        <f t="shared" si="6"/>
        <v>850333</v>
      </c>
      <c r="V32" s="105">
        <f t="shared" si="6"/>
        <v>3270661</v>
      </c>
      <c r="W32" s="105">
        <f t="shared" si="6"/>
        <v>12797009</v>
      </c>
      <c r="X32" s="105">
        <f t="shared" si="6"/>
        <v>16726387</v>
      </c>
      <c r="Y32" s="105">
        <f t="shared" si="6"/>
        <v>-3929378</v>
      </c>
      <c r="Z32" s="142">
        <f>+IF(X32&lt;&gt;0,+(Y32/X32)*100,0)</f>
        <v>-23.49209067086634</v>
      </c>
      <c r="AA32" s="158">
        <f>SUM(AA33:AA37)</f>
        <v>16726387</v>
      </c>
    </row>
    <row r="33" spans="1:27" ht="13.5">
      <c r="A33" s="143" t="s">
        <v>79</v>
      </c>
      <c r="B33" s="141"/>
      <c r="C33" s="160">
        <v>4108164</v>
      </c>
      <c r="D33" s="160"/>
      <c r="E33" s="161">
        <v>5389267</v>
      </c>
      <c r="F33" s="65">
        <v>4889627</v>
      </c>
      <c r="G33" s="65">
        <v>313686</v>
      </c>
      <c r="H33" s="65">
        <v>354245</v>
      </c>
      <c r="I33" s="65">
        <v>388922</v>
      </c>
      <c r="J33" s="65">
        <v>1056853</v>
      </c>
      <c r="K33" s="65">
        <v>472995</v>
      </c>
      <c r="L33" s="65">
        <v>566933</v>
      </c>
      <c r="M33" s="65">
        <v>322251</v>
      </c>
      <c r="N33" s="65">
        <v>1362179</v>
      </c>
      <c r="O33" s="65">
        <v>364481</v>
      </c>
      <c r="P33" s="65">
        <v>342519</v>
      </c>
      <c r="Q33" s="65">
        <v>359199</v>
      </c>
      <c r="R33" s="65">
        <v>1066199</v>
      </c>
      <c r="S33" s="65">
        <v>342590</v>
      </c>
      <c r="T33" s="65">
        <v>354797</v>
      </c>
      <c r="U33" s="65">
        <v>370862</v>
      </c>
      <c r="V33" s="65">
        <v>1068249</v>
      </c>
      <c r="W33" s="65">
        <v>4553480</v>
      </c>
      <c r="X33" s="65">
        <v>4889627</v>
      </c>
      <c r="Y33" s="65">
        <v>-336147</v>
      </c>
      <c r="Z33" s="145">
        <v>-6.87</v>
      </c>
      <c r="AA33" s="160">
        <v>4889627</v>
      </c>
    </row>
    <row r="34" spans="1:27" ht="13.5">
      <c r="A34" s="143" t="s">
        <v>80</v>
      </c>
      <c r="B34" s="141"/>
      <c r="C34" s="160"/>
      <c r="D34" s="160"/>
      <c r="E34" s="161">
        <v>604209</v>
      </c>
      <c r="F34" s="65">
        <v>472473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472473</v>
      </c>
      <c r="Y34" s="65">
        <v>-472473</v>
      </c>
      <c r="Z34" s="145">
        <v>-100</v>
      </c>
      <c r="AA34" s="160">
        <v>472473</v>
      </c>
    </row>
    <row r="35" spans="1:27" ht="13.5">
      <c r="A35" s="143" t="s">
        <v>81</v>
      </c>
      <c r="B35" s="141"/>
      <c r="C35" s="160">
        <v>1842325</v>
      </c>
      <c r="D35" s="160"/>
      <c r="E35" s="161">
        <v>2984340</v>
      </c>
      <c r="F35" s="65">
        <v>3462347</v>
      </c>
      <c r="G35" s="65">
        <v>126276</v>
      </c>
      <c r="H35" s="65">
        <v>170347</v>
      </c>
      <c r="I35" s="65">
        <v>181944</v>
      </c>
      <c r="J35" s="65">
        <v>478567</v>
      </c>
      <c r="K35" s="65">
        <v>184586</v>
      </c>
      <c r="L35" s="65">
        <v>236723</v>
      </c>
      <c r="M35" s="65">
        <v>137440</v>
      </c>
      <c r="N35" s="65">
        <v>558749</v>
      </c>
      <c r="O35" s="65">
        <v>187005</v>
      </c>
      <c r="P35" s="65">
        <v>178826</v>
      </c>
      <c r="Q35" s="65">
        <v>219684</v>
      </c>
      <c r="R35" s="65">
        <v>585515</v>
      </c>
      <c r="S35" s="65">
        <v>178635</v>
      </c>
      <c r="T35" s="65">
        <v>193979</v>
      </c>
      <c r="U35" s="65">
        <v>199208</v>
      </c>
      <c r="V35" s="65">
        <v>571822</v>
      </c>
      <c r="W35" s="65">
        <v>2194653</v>
      </c>
      <c r="X35" s="65">
        <v>3462347</v>
      </c>
      <c r="Y35" s="65">
        <v>-1267694</v>
      </c>
      <c r="Z35" s="145">
        <v>-36.61</v>
      </c>
      <c r="AA35" s="160">
        <v>3462347</v>
      </c>
    </row>
    <row r="36" spans="1:27" ht="13.5">
      <c r="A36" s="143" t="s">
        <v>82</v>
      </c>
      <c r="B36" s="141"/>
      <c r="C36" s="160">
        <v>3381859</v>
      </c>
      <c r="D36" s="160"/>
      <c r="E36" s="161"/>
      <c r="F36" s="65">
        <v>7173093</v>
      </c>
      <c r="G36" s="65">
        <v>279979</v>
      </c>
      <c r="H36" s="65">
        <v>321122</v>
      </c>
      <c r="I36" s="65">
        <v>438869</v>
      </c>
      <c r="J36" s="65">
        <v>1039970</v>
      </c>
      <c r="K36" s="65">
        <v>300999</v>
      </c>
      <c r="L36" s="65">
        <v>629990</v>
      </c>
      <c r="M36" s="65">
        <v>468036</v>
      </c>
      <c r="N36" s="65">
        <v>1399025</v>
      </c>
      <c r="O36" s="65">
        <v>779806</v>
      </c>
      <c r="P36" s="65">
        <v>277853</v>
      </c>
      <c r="Q36" s="65">
        <v>428895</v>
      </c>
      <c r="R36" s="65">
        <v>1486554</v>
      </c>
      <c r="S36" s="65">
        <v>724871</v>
      </c>
      <c r="T36" s="65">
        <v>520232</v>
      </c>
      <c r="U36" s="65">
        <v>220228</v>
      </c>
      <c r="V36" s="65">
        <v>1465331</v>
      </c>
      <c r="W36" s="65">
        <v>5390880</v>
      </c>
      <c r="X36" s="65">
        <v>7173093</v>
      </c>
      <c r="Y36" s="65">
        <v>-1782213</v>
      </c>
      <c r="Z36" s="145">
        <v>-24.85</v>
      </c>
      <c r="AA36" s="160">
        <v>7173093</v>
      </c>
    </row>
    <row r="37" spans="1:27" ht="13.5">
      <c r="A37" s="143" t="s">
        <v>83</v>
      </c>
      <c r="B37" s="141"/>
      <c r="C37" s="162">
        <v>2335627</v>
      </c>
      <c r="D37" s="162"/>
      <c r="E37" s="163">
        <v>85450</v>
      </c>
      <c r="F37" s="164">
        <v>728847</v>
      </c>
      <c r="G37" s="164">
        <v>40705</v>
      </c>
      <c r="H37" s="164">
        <v>54722</v>
      </c>
      <c r="I37" s="164">
        <v>60058</v>
      </c>
      <c r="J37" s="164">
        <v>155485</v>
      </c>
      <c r="K37" s="164">
        <v>45807</v>
      </c>
      <c r="L37" s="164">
        <v>82863</v>
      </c>
      <c r="M37" s="164">
        <v>45891</v>
      </c>
      <c r="N37" s="164">
        <v>174561</v>
      </c>
      <c r="O37" s="164">
        <v>55203</v>
      </c>
      <c r="P37" s="164">
        <v>51814</v>
      </c>
      <c r="Q37" s="164">
        <v>55674</v>
      </c>
      <c r="R37" s="164">
        <v>162691</v>
      </c>
      <c r="S37" s="164">
        <v>50133</v>
      </c>
      <c r="T37" s="164">
        <v>55091</v>
      </c>
      <c r="U37" s="164">
        <v>60035</v>
      </c>
      <c r="V37" s="164">
        <v>165259</v>
      </c>
      <c r="W37" s="164">
        <v>657996</v>
      </c>
      <c r="X37" s="164">
        <v>728847</v>
      </c>
      <c r="Y37" s="164">
        <v>-70851</v>
      </c>
      <c r="Z37" s="146">
        <v>-9.72</v>
      </c>
      <c r="AA37" s="162">
        <v>728847</v>
      </c>
    </row>
    <row r="38" spans="1:27" ht="13.5">
      <c r="A38" s="140" t="s">
        <v>84</v>
      </c>
      <c r="B38" s="147"/>
      <c r="C38" s="158">
        <f aca="true" t="shared" si="7" ref="C38:Y38">SUM(C39:C41)</f>
        <v>1208335</v>
      </c>
      <c r="D38" s="158">
        <f>SUM(D39:D41)</f>
        <v>0</v>
      </c>
      <c r="E38" s="159">
        <f t="shared" si="7"/>
        <v>15928077</v>
      </c>
      <c r="F38" s="105">
        <f t="shared" si="7"/>
        <v>8739896</v>
      </c>
      <c r="G38" s="105">
        <f t="shared" si="7"/>
        <v>423568</v>
      </c>
      <c r="H38" s="105">
        <f t="shared" si="7"/>
        <v>618262</v>
      </c>
      <c r="I38" s="105">
        <f t="shared" si="7"/>
        <v>740188</v>
      </c>
      <c r="J38" s="105">
        <f t="shared" si="7"/>
        <v>1782018</v>
      </c>
      <c r="K38" s="105">
        <f t="shared" si="7"/>
        <v>487396</v>
      </c>
      <c r="L38" s="105">
        <f t="shared" si="7"/>
        <v>826021</v>
      </c>
      <c r="M38" s="105">
        <f t="shared" si="7"/>
        <v>442645</v>
      </c>
      <c r="N38" s="105">
        <f t="shared" si="7"/>
        <v>1756062</v>
      </c>
      <c r="O38" s="105">
        <f t="shared" si="7"/>
        <v>575783</v>
      </c>
      <c r="P38" s="105">
        <f t="shared" si="7"/>
        <v>519697</v>
      </c>
      <c r="Q38" s="105">
        <f t="shared" si="7"/>
        <v>1087701</v>
      </c>
      <c r="R38" s="105">
        <f t="shared" si="7"/>
        <v>2183181</v>
      </c>
      <c r="S38" s="105">
        <f t="shared" si="7"/>
        <v>697644</v>
      </c>
      <c r="T38" s="105">
        <f t="shared" si="7"/>
        <v>624747</v>
      </c>
      <c r="U38" s="105">
        <f t="shared" si="7"/>
        <v>496056</v>
      </c>
      <c r="V38" s="105">
        <f t="shared" si="7"/>
        <v>1818447</v>
      </c>
      <c r="W38" s="105">
        <f t="shared" si="7"/>
        <v>7539708</v>
      </c>
      <c r="X38" s="105">
        <f t="shared" si="7"/>
        <v>8739896</v>
      </c>
      <c r="Y38" s="105">
        <f t="shared" si="7"/>
        <v>-1200188</v>
      </c>
      <c r="Z38" s="142">
        <f>+IF(X38&lt;&gt;0,+(Y38/X38)*100,0)</f>
        <v>-13.732291551295347</v>
      </c>
      <c r="AA38" s="158">
        <f>SUM(AA39:AA41)</f>
        <v>8739896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>
        <v>1208335</v>
      </c>
      <c r="D40" s="160"/>
      <c r="E40" s="161">
        <v>15172295</v>
      </c>
      <c r="F40" s="65">
        <v>8739896</v>
      </c>
      <c r="G40" s="65">
        <v>423568</v>
      </c>
      <c r="H40" s="65">
        <v>618262</v>
      </c>
      <c r="I40" s="65">
        <v>740188</v>
      </c>
      <c r="J40" s="65">
        <v>1782018</v>
      </c>
      <c r="K40" s="65">
        <v>487396</v>
      </c>
      <c r="L40" s="65">
        <v>826021</v>
      </c>
      <c r="M40" s="65">
        <v>442645</v>
      </c>
      <c r="N40" s="65">
        <v>1756062</v>
      </c>
      <c r="O40" s="65">
        <v>575783</v>
      </c>
      <c r="P40" s="65">
        <v>519697</v>
      </c>
      <c r="Q40" s="65">
        <v>1087701</v>
      </c>
      <c r="R40" s="65">
        <v>2183181</v>
      </c>
      <c r="S40" s="65">
        <v>697644</v>
      </c>
      <c r="T40" s="65">
        <v>624747</v>
      </c>
      <c r="U40" s="65">
        <v>496056</v>
      </c>
      <c r="V40" s="65">
        <v>1818447</v>
      </c>
      <c r="W40" s="65">
        <v>7539708</v>
      </c>
      <c r="X40" s="65">
        <v>8739896</v>
      </c>
      <c r="Y40" s="65">
        <v>-1200188</v>
      </c>
      <c r="Z40" s="145">
        <v>-13.73</v>
      </c>
      <c r="AA40" s="160">
        <v>8739896</v>
      </c>
    </row>
    <row r="41" spans="1:27" ht="13.5">
      <c r="A41" s="143" t="s">
        <v>87</v>
      </c>
      <c r="B41" s="141"/>
      <c r="C41" s="160"/>
      <c r="D41" s="160"/>
      <c r="E41" s="161">
        <v>755782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71206061</v>
      </c>
      <c r="D42" s="158">
        <f>SUM(D43:D46)</f>
        <v>0</v>
      </c>
      <c r="E42" s="159">
        <f t="shared" si="8"/>
        <v>75958272</v>
      </c>
      <c r="F42" s="105">
        <f t="shared" si="8"/>
        <v>76960350</v>
      </c>
      <c r="G42" s="105">
        <f t="shared" si="8"/>
        <v>2312974</v>
      </c>
      <c r="H42" s="105">
        <f t="shared" si="8"/>
        <v>7609356</v>
      </c>
      <c r="I42" s="105">
        <f t="shared" si="8"/>
        <v>7623721</v>
      </c>
      <c r="J42" s="105">
        <f t="shared" si="8"/>
        <v>17546051</v>
      </c>
      <c r="K42" s="105">
        <f t="shared" si="8"/>
        <v>6419743</v>
      </c>
      <c r="L42" s="105">
        <f t="shared" si="8"/>
        <v>6480695</v>
      </c>
      <c r="M42" s="105">
        <f t="shared" si="8"/>
        <v>5557751</v>
      </c>
      <c r="N42" s="105">
        <f t="shared" si="8"/>
        <v>18458189</v>
      </c>
      <c r="O42" s="105">
        <f t="shared" si="8"/>
        <v>5266285</v>
      </c>
      <c r="P42" s="105">
        <f t="shared" si="8"/>
        <v>5910780</v>
      </c>
      <c r="Q42" s="105">
        <f t="shared" si="8"/>
        <v>5753970</v>
      </c>
      <c r="R42" s="105">
        <f t="shared" si="8"/>
        <v>16931035</v>
      </c>
      <c r="S42" s="105">
        <f t="shared" si="8"/>
        <v>8015447</v>
      </c>
      <c r="T42" s="105">
        <f t="shared" si="8"/>
        <v>5287640</v>
      </c>
      <c r="U42" s="105">
        <f t="shared" si="8"/>
        <v>13399752</v>
      </c>
      <c r="V42" s="105">
        <f t="shared" si="8"/>
        <v>26702839</v>
      </c>
      <c r="W42" s="105">
        <f t="shared" si="8"/>
        <v>79638114</v>
      </c>
      <c r="X42" s="105">
        <f t="shared" si="8"/>
        <v>76960350</v>
      </c>
      <c r="Y42" s="105">
        <f t="shared" si="8"/>
        <v>2677764</v>
      </c>
      <c r="Z42" s="142">
        <f>+IF(X42&lt;&gt;0,+(Y42/X42)*100,0)</f>
        <v>3.4794072532154545</v>
      </c>
      <c r="AA42" s="158">
        <f>SUM(AA43:AA46)</f>
        <v>76960350</v>
      </c>
    </row>
    <row r="43" spans="1:27" ht="13.5">
      <c r="A43" s="143" t="s">
        <v>89</v>
      </c>
      <c r="B43" s="141"/>
      <c r="C43" s="160">
        <v>45408888</v>
      </c>
      <c r="D43" s="160"/>
      <c r="E43" s="161">
        <v>49836195</v>
      </c>
      <c r="F43" s="65">
        <v>49431743</v>
      </c>
      <c r="G43" s="65">
        <v>663184</v>
      </c>
      <c r="H43" s="65">
        <v>5526864</v>
      </c>
      <c r="I43" s="65">
        <v>5504169</v>
      </c>
      <c r="J43" s="65">
        <v>11694217</v>
      </c>
      <c r="K43" s="65">
        <v>3943190</v>
      </c>
      <c r="L43" s="65">
        <v>3774854</v>
      </c>
      <c r="M43" s="65">
        <v>3808668</v>
      </c>
      <c r="N43" s="65">
        <v>11526712</v>
      </c>
      <c r="O43" s="65">
        <v>3442715</v>
      </c>
      <c r="P43" s="65">
        <v>3836336</v>
      </c>
      <c r="Q43" s="65">
        <v>3770533</v>
      </c>
      <c r="R43" s="65">
        <v>11049584</v>
      </c>
      <c r="S43" s="65">
        <v>5986429</v>
      </c>
      <c r="T43" s="65">
        <v>3362726</v>
      </c>
      <c r="U43" s="65">
        <v>4065214</v>
      </c>
      <c r="V43" s="65">
        <v>13414369</v>
      </c>
      <c r="W43" s="65">
        <v>47684882</v>
      </c>
      <c r="X43" s="65">
        <v>49431743</v>
      </c>
      <c r="Y43" s="65">
        <v>-1746861</v>
      </c>
      <c r="Z43" s="145">
        <v>-3.53</v>
      </c>
      <c r="AA43" s="160">
        <v>49431743</v>
      </c>
    </row>
    <row r="44" spans="1:27" ht="13.5">
      <c r="A44" s="143" t="s">
        <v>90</v>
      </c>
      <c r="B44" s="141"/>
      <c r="C44" s="160">
        <v>6788404</v>
      </c>
      <c r="D44" s="160"/>
      <c r="E44" s="161">
        <v>9075973</v>
      </c>
      <c r="F44" s="65">
        <v>10297468</v>
      </c>
      <c r="G44" s="65">
        <v>569478</v>
      </c>
      <c r="H44" s="65">
        <v>869698</v>
      </c>
      <c r="I44" s="65">
        <v>662660</v>
      </c>
      <c r="J44" s="65">
        <v>2101836</v>
      </c>
      <c r="K44" s="65">
        <v>1216137</v>
      </c>
      <c r="L44" s="65">
        <v>961813</v>
      </c>
      <c r="M44" s="65">
        <v>620235</v>
      </c>
      <c r="N44" s="65">
        <v>2798185</v>
      </c>
      <c r="O44" s="65">
        <v>544111</v>
      </c>
      <c r="P44" s="65">
        <v>848764</v>
      </c>
      <c r="Q44" s="65">
        <v>653855</v>
      </c>
      <c r="R44" s="65">
        <v>2046730</v>
      </c>
      <c r="S44" s="65">
        <v>869329</v>
      </c>
      <c r="T44" s="65">
        <v>720567</v>
      </c>
      <c r="U44" s="65">
        <v>4444574</v>
      </c>
      <c r="V44" s="65">
        <v>6034470</v>
      </c>
      <c r="W44" s="65">
        <v>12981221</v>
      </c>
      <c r="X44" s="65">
        <v>10297468</v>
      </c>
      <c r="Y44" s="65">
        <v>2683753</v>
      </c>
      <c r="Z44" s="145">
        <v>26.06</v>
      </c>
      <c r="AA44" s="160">
        <v>10297468</v>
      </c>
    </row>
    <row r="45" spans="1:27" ht="13.5">
      <c r="A45" s="143" t="s">
        <v>91</v>
      </c>
      <c r="B45" s="141"/>
      <c r="C45" s="162">
        <v>12248519</v>
      </c>
      <c r="D45" s="162"/>
      <c r="E45" s="163">
        <v>5186157</v>
      </c>
      <c r="F45" s="164">
        <v>5110621</v>
      </c>
      <c r="G45" s="164">
        <v>338425</v>
      </c>
      <c r="H45" s="164">
        <v>360905</v>
      </c>
      <c r="I45" s="164">
        <v>408947</v>
      </c>
      <c r="J45" s="164">
        <v>1108277</v>
      </c>
      <c r="K45" s="164">
        <v>360913</v>
      </c>
      <c r="L45" s="164">
        <v>463544</v>
      </c>
      <c r="M45" s="164">
        <v>280187</v>
      </c>
      <c r="N45" s="164">
        <v>1104644</v>
      </c>
      <c r="O45" s="164">
        <v>332934</v>
      </c>
      <c r="P45" s="164">
        <v>324679</v>
      </c>
      <c r="Q45" s="164">
        <v>334835</v>
      </c>
      <c r="R45" s="164">
        <v>992448</v>
      </c>
      <c r="S45" s="164">
        <v>333590</v>
      </c>
      <c r="T45" s="164">
        <v>353228</v>
      </c>
      <c r="U45" s="164">
        <v>2007552</v>
      </c>
      <c r="V45" s="164">
        <v>2694370</v>
      </c>
      <c r="W45" s="164">
        <v>5899739</v>
      </c>
      <c r="X45" s="164">
        <v>5110621</v>
      </c>
      <c r="Y45" s="164">
        <v>789118</v>
      </c>
      <c r="Z45" s="146">
        <v>15.44</v>
      </c>
      <c r="AA45" s="162">
        <v>5110621</v>
      </c>
    </row>
    <row r="46" spans="1:27" ht="13.5">
      <c r="A46" s="143" t="s">
        <v>92</v>
      </c>
      <c r="B46" s="141"/>
      <c r="C46" s="160">
        <v>6760250</v>
      </c>
      <c r="D46" s="160"/>
      <c r="E46" s="161">
        <v>11859947</v>
      </c>
      <c r="F46" s="65">
        <v>12120518</v>
      </c>
      <c r="G46" s="65">
        <v>741887</v>
      </c>
      <c r="H46" s="65">
        <v>851889</v>
      </c>
      <c r="I46" s="65">
        <v>1047945</v>
      </c>
      <c r="J46" s="65">
        <v>2641721</v>
      </c>
      <c r="K46" s="65">
        <v>899503</v>
      </c>
      <c r="L46" s="65">
        <v>1280484</v>
      </c>
      <c r="M46" s="65">
        <v>848661</v>
      </c>
      <c r="N46" s="65">
        <v>3028648</v>
      </c>
      <c r="O46" s="65">
        <v>946525</v>
      </c>
      <c r="P46" s="65">
        <v>901001</v>
      </c>
      <c r="Q46" s="65">
        <v>994747</v>
      </c>
      <c r="R46" s="65">
        <v>2842273</v>
      </c>
      <c r="S46" s="65">
        <v>826099</v>
      </c>
      <c r="T46" s="65">
        <v>851119</v>
      </c>
      <c r="U46" s="65">
        <v>2882412</v>
      </c>
      <c r="V46" s="65">
        <v>4559630</v>
      </c>
      <c r="W46" s="65">
        <v>13072272</v>
      </c>
      <c r="X46" s="65">
        <v>12120518</v>
      </c>
      <c r="Y46" s="65">
        <v>951754</v>
      </c>
      <c r="Z46" s="145">
        <v>7.85</v>
      </c>
      <c r="AA46" s="160">
        <v>12120518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121676174</v>
      </c>
      <c r="D48" s="177">
        <f>+D28+D32+D38+D42+D47</f>
        <v>0</v>
      </c>
      <c r="E48" s="178">
        <f t="shared" si="9"/>
        <v>138705905</v>
      </c>
      <c r="F48" s="78">
        <f t="shared" si="9"/>
        <v>142285519</v>
      </c>
      <c r="G48" s="78">
        <f t="shared" si="9"/>
        <v>5678885</v>
      </c>
      <c r="H48" s="78">
        <f t="shared" si="9"/>
        <v>11208342</v>
      </c>
      <c r="I48" s="78">
        <f t="shared" si="9"/>
        <v>12042115</v>
      </c>
      <c r="J48" s="78">
        <f t="shared" si="9"/>
        <v>28929342</v>
      </c>
      <c r="K48" s="78">
        <f t="shared" si="9"/>
        <v>10811211</v>
      </c>
      <c r="L48" s="78">
        <f t="shared" si="9"/>
        <v>11830055</v>
      </c>
      <c r="M48" s="78">
        <f t="shared" si="9"/>
        <v>9143659</v>
      </c>
      <c r="N48" s="78">
        <f t="shared" si="9"/>
        <v>31784925</v>
      </c>
      <c r="O48" s="78">
        <f t="shared" si="9"/>
        <v>9448193</v>
      </c>
      <c r="P48" s="78">
        <f t="shared" si="9"/>
        <v>9582057</v>
      </c>
      <c r="Q48" s="78">
        <f t="shared" si="9"/>
        <v>9934994</v>
      </c>
      <c r="R48" s="78">
        <f t="shared" si="9"/>
        <v>28965244</v>
      </c>
      <c r="S48" s="78">
        <f t="shared" si="9"/>
        <v>25955430</v>
      </c>
      <c r="T48" s="78">
        <f t="shared" si="9"/>
        <v>10861710</v>
      </c>
      <c r="U48" s="78">
        <f t="shared" si="9"/>
        <v>19788200</v>
      </c>
      <c r="V48" s="78">
        <f t="shared" si="9"/>
        <v>56605340</v>
      </c>
      <c r="W48" s="78">
        <f t="shared" si="9"/>
        <v>146284851</v>
      </c>
      <c r="X48" s="78">
        <f t="shared" si="9"/>
        <v>142285519</v>
      </c>
      <c r="Y48" s="78">
        <f t="shared" si="9"/>
        <v>3999332</v>
      </c>
      <c r="Z48" s="179">
        <f>+IF(X48&lt;&gt;0,+(Y48/X48)*100,0)</f>
        <v>2.810779359774483</v>
      </c>
      <c r="AA48" s="177">
        <f>+AA28+AA32+AA38+AA42+AA47</f>
        <v>142285519</v>
      </c>
    </row>
    <row r="49" spans="1:27" ht="13.5">
      <c r="A49" s="153" t="s">
        <v>49</v>
      </c>
      <c r="B49" s="154"/>
      <c r="C49" s="180">
        <f aca="true" t="shared" si="10" ref="C49:Y49">+C25-C48</f>
        <v>24508618</v>
      </c>
      <c r="D49" s="180">
        <f>+D25-D48</f>
        <v>0</v>
      </c>
      <c r="E49" s="181">
        <f t="shared" si="10"/>
        <v>17474473</v>
      </c>
      <c r="F49" s="182">
        <f t="shared" si="10"/>
        <v>16128606</v>
      </c>
      <c r="G49" s="182">
        <f t="shared" si="10"/>
        <v>22622140</v>
      </c>
      <c r="H49" s="182">
        <f t="shared" si="10"/>
        <v>-3546622</v>
      </c>
      <c r="I49" s="182">
        <f t="shared" si="10"/>
        <v>-4044586</v>
      </c>
      <c r="J49" s="182">
        <f t="shared" si="10"/>
        <v>15030932</v>
      </c>
      <c r="K49" s="182">
        <f t="shared" si="10"/>
        <v>707253</v>
      </c>
      <c r="L49" s="182">
        <f t="shared" si="10"/>
        <v>-1142076</v>
      </c>
      <c r="M49" s="182">
        <f t="shared" si="10"/>
        <v>8680883</v>
      </c>
      <c r="N49" s="182">
        <f t="shared" si="10"/>
        <v>8246060</v>
      </c>
      <c r="O49" s="182">
        <f t="shared" si="10"/>
        <v>630518</v>
      </c>
      <c r="P49" s="182">
        <f t="shared" si="10"/>
        <v>-619016</v>
      </c>
      <c r="Q49" s="182">
        <f t="shared" si="10"/>
        <v>6531820</v>
      </c>
      <c r="R49" s="182">
        <f t="shared" si="10"/>
        <v>6543322</v>
      </c>
      <c r="S49" s="182">
        <f t="shared" si="10"/>
        <v>-16060368</v>
      </c>
      <c r="T49" s="182">
        <f t="shared" si="10"/>
        <v>796141</v>
      </c>
      <c r="U49" s="182">
        <f t="shared" si="10"/>
        <v>-7529074</v>
      </c>
      <c r="V49" s="182">
        <f t="shared" si="10"/>
        <v>-22793301</v>
      </c>
      <c r="W49" s="182">
        <f t="shared" si="10"/>
        <v>7027013</v>
      </c>
      <c r="X49" s="182">
        <f>IF(F25=F48,0,X25-X48)</f>
        <v>16128606</v>
      </c>
      <c r="Y49" s="182">
        <f t="shared" si="10"/>
        <v>-9101593</v>
      </c>
      <c r="Z49" s="183">
        <f>+IF(X49&lt;&gt;0,+(Y49/X49)*100,0)</f>
        <v>-56.43136796819266</v>
      </c>
      <c r="AA49" s="180">
        <f>+AA25-AA48</f>
        <v>16128606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5943263</v>
      </c>
      <c r="D5" s="160"/>
      <c r="E5" s="161">
        <v>6735423</v>
      </c>
      <c r="F5" s="65">
        <v>7520000</v>
      </c>
      <c r="G5" s="65">
        <v>8272169</v>
      </c>
      <c r="H5" s="65">
        <v>23</v>
      </c>
      <c r="I5" s="65">
        <v>2</v>
      </c>
      <c r="J5" s="65">
        <v>8272194</v>
      </c>
      <c r="K5" s="65">
        <v>19</v>
      </c>
      <c r="L5" s="65">
        <v>0</v>
      </c>
      <c r="M5" s="65">
        <v>0</v>
      </c>
      <c r="N5" s="65">
        <v>19</v>
      </c>
      <c r="O5" s="65">
        <v>0</v>
      </c>
      <c r="P5" s="65">
        <v>1633</v>
      </c>
      <c r="Q5" s="65">
        <v>0</v>
      </c>
      <c r="R5" s="65">
        <v>1633</v>
      </c>
      <c r="S5" s="65">
        <v>16346</v>
      </c>
      <c r="T5" s="65">
        <v>0</v>
      </c>
      <c r="U5" s="65">
        <v>0</v>
      </c>
      <c r="V5" s="65">
        <v>16346</v>
      </c>
      <c r="W5" s="65">
        <v>8290192</v>
      </c>
      <c r="X5" s="65">
        <v>7520000</v>
      </c>
      <c r="Y5" s="65">
        <v>770192</v>
      </c>
      <c r="Z5" s="145">
        <v>10.24</v>
      </c>
      <c r="AA5" s="160">
        <v>7520000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50490144</v>
      </c>
      <c r="D7" s="160"/>
      <c r="E7" s="161">
        <v>62539400</v>
      </c>
      <c r="F7" s="65">
        <v>54985915</v>
      </c>
      <c r="G7" s="65">
        <v>3969937</v>
      </c>
      <c r="H7" s="65">
        <v>4582291</v>
      </c>
      <c r="I7" s="65">
        <v>4602724</v>
      </c>
      <c r="J7" s="65">
        <v>13154952</v>
      </c>
      <c r="K7" s="65">
        <v>4113201</v>
      </c>
      <c r="L7" s="65">
        <v>4848286</v>
      </c>
      <c r="M7" s="65">
        <v>5031855</v>
      </c>
      <c r="N7" s="65">
        <v>13993342</v>
      </c>
      <c r="O7" s="65">
        <v>4732429</v>
      </c>
      <c r="P7" s="65">
        <v>5629105</v>
      </c>
      <c r="Q7" s="65">
        <v>4885035</v>
      </c>
      <c r="R7" s="65">
        <v>15246569</v>
      </c>
      <c r="S7" s="65">
        <v>5308908</v>
      </c>
      <c r="T7" s="65">
        <v>4317056</v>
      </c>
      <c r="U7" s="65">
        <v>4780412</v>
      </c>
      <c r="V7" s="65">
        <v>14406376</v>
      </c>
      <c r="W7" s="65">
        <v>56801239</v>
      </c>
      <c r="X7" s="65">
        <v>54985915</v>
      </c>
      <c r="Y7" s="65">
        <v>1815324</v>
      </c>
      <c r="Z7" s="145">
        <v>3.3</v>
      </c>
      <c r="AA7" s="160">
        <v>54985915</v>
      </c>
    </row>
    <row r="8" spans="1:27" ht="13.5">
      <c r="A8" s="198" t="s">
        <v>104</v>
      </c>
      <c r="B8" s="197" t="s">
        <v>96</v>
      </c>
      <c r="C8" s="160">
        <v>10056235</v>
      </c>
      <c r="D8" s="160"/>
      <c r="E8" s="161">
        <v>9990582</v>
      </c>
      <c r="F8" s="65">
        <v>9990582</v>
      </c>
      <c r="G8" s="65">
        <v>731524</v>
      </c>
      <c r="H8" s="65">
        <v>796278</v>
      </c>
      <c r="I8" s="65">
        <v>887258</v>
      </c>
      <c r="J8" s="65">
        <v>2415060</v>
      </c>
      <c r="K8" s="65">
        <v>777866</v>
      </c>
      <c r="L8" s="65">
        <v>957422</v>
      </c>
      <c r="M8" s="65">
        <v>774615</v>
      </c>
      <c r="N8" s="65">
        <v>2509903</v>
      </c>
      <c r="O8" s="65">
        <v>940671</v>
      </c>
      <c r="P8" s="65">
        <v>905503</v>
      </c>
      <c r="Q8" s="65">
        <v>878703</v>
      </c>
      <c r="R8" s="65">
        <v>2724877</v>
      </c>
      <c r="S8" s="65">
        <v>922142</v>
      </c>
      <c r="T8" s="65">
        <v>815425</v>
      </c>
      <c r="U8" s="65">
        <v>848398</v>
      </c>
      <c r="V8" s="65">
        <v>2585965</v>
      </c>
      <c r="W8" s="65">
        <v>10235805</v>
      </c>
      <c r="X8" s="65">
        <v>9990582</v>
      </c>
      <c r="Y8" s="65">
        <v>245223</v>
      </c>
      <c r="Z8" s="145">
        <v>2.45</v>
      </c>
      <c r="AA8" s="160">
        <v>9990582</v>
      </c>
    </row>
    <row r="9" spans="1:27" ht="13.5">
      <c r="A9" s="198" t="s">
        <v>105</v>
      </c>
      <c r="B9" s="197" t="s">
        <v>96</v>
      </c>
      <c r="C9" s="160">
        <v>11311177</v>
      </c>
      <c r="D9" s="160"/>
      <c r="E9" s="161">
        <v>4922000</v>
      </c>
      <c r="F9" s="65">
        <v>5160000</v>
      </c>
      <c r="G9" s="65">
        <v>429513</v>
      </c>
      <c r="H9" s="65">
        <v>430186</v>
      </c>
      <c r="I9" s="65">
        <v>432074</v>
      </c>
      <c r="J9" s="65">
        <v>1291773</v>
      </c>
      <c r="K9" s="65">
        <v>429057</v>
      </c>
      <c r="L9" s="65">
        <v>429572</v>
      </c>
      <c r="M9" s="65">
        <v>433180</v>
      </c>
      <c r="N9" s="65">
        <v>1291809</v>
      </c>
      <c r="O9" s="65">
        <v>428358</v>
      </c>
      <c r="P9" s="65">
        <v>432363</v>
      </c>
      <c r="Q9" s="65">
        <v>429727</v>
      </c>
      <c r="R9" s="65">
        <v>1290448</v>
      </c>
      <c r="S9" s="65">
        <v>428865</v>
      </c>
      <c r="T9" s="65">
        <v>427515</v>
      </c>
      <c r="U9" s="65">
        <v>427684</v>
      </c>
      <c r="V9" s="65">
        <v>1284064</v>
      </c>
      <c r="W9" s="65">
        <v>5158094</v>
      </c>
      <c r="X9" s="65">
        <v>5160000</v>
      </c>
      <c r="Y9" s="65">
        <v>-1906</v>
      </c>
      <c r="Z9" s="145">
        <v>-0.04</v>
      </c>
      <c r="AA9" s="160">
        <v>5160000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6901501</v>
      </c>
      <c r="F10" s="59">
        <v>6950000</v>
      </c>
      <c r="G10" s="59">
        <v>578110</v>
      </c>
      <c r="H10" s="59">
        <v>580816</v>
      </c>
      <c r="I10" s="59">
        <v>578757</v>
      </c>
      <c r="J10" s="59">
        <v>1737683</v>
      </c>
      <c r="K10" s="59">
        <v>580104</v>
      </c>
      <c r="L10" s="59">
        <v>579822</v>
      </c>
      <c r="M10" s="59">
        <v>580979</v>
      </c>
      <c r="N10" s="59">
        <v>1740905</v>
      </c>
      <c r="O10" s="59">
        <v>577224</v>
      </c>
      <c r="P10" s="59">
        <v>580752</v>
      </c>
      <c r="Q10" s="59">
        <v>580824</v>
      </c>
      <c r="R10" s="59">
        <v>1738800</v>
      </c>
      <c r="S10" s="59">
        <v>579465</v>
      </c>
      <c r="T10" s="59">
        <v>579536</v>
      </c>
      <c r="U10" s="59">
        <v>580394</v>
      </c>
      <c r="V10" s="59">
        <v>1739395</v>
      </c>
      <c r="W10" s="59">
        <v>6956783</v>
      </c>
      <c r="X10" s="59">
        <v>6950000</v>
      </c>
      <c r="Y10" s="59">
        <v>6783</v>
      </c>
      <c r="Z10" s="199">
        <v>0.1</v>
      </c>
      <c r="AA10" s="135">
        <v>6950000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-733026</v>
      </c>
      <c r="H11" s="65">
        <v>0</v>
      </c>
      <c r="I11" s="65">
        <v>0</v>
      </c>
      <c r="J11" s="65">
        <v>-733026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-733026</v>
      </c>
      <c r="X11" s="65">
        <v>0</v>
      </c>
      <c r="Y11" s="65">
        <v>-733026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84248</v>
      </c>
      <c r="D12" s="160"/>
      <c r="E12" s="161">
        <v>672341</v>
      </c>
      <c r="F12" s="65">
        <v>246087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246087</v>
      </c>
      <c r="Y12" s="65">
        <v>-246087</v>
      </c>
      <c r="Z12" s="145">
        <v>-100</v>
      </c>
      <c r="AA12" s="160">
        <v>246087</v>
      </c>
    </row>
    <row r="13" spans="1:27" ht="13.5">
      <c r="A13" s="196" t="s">
        <v>109</v>
      </c>
      <c r="B13" s="200"/>
      <c r="C13" s="160">
        <v>1645255</v>
      </c>
      <c r="D13" s="160"/>
      <c r="E13" s="161">
        <v>1178608</v>
      </c>
      <c r="F13" s="65">
        <v>1178608</v>
      </c>
      <c r="G13" s="65">
        <v>109</v>
      </c>
      <c r="H13" s="65">
        <v>72243</v>
      </c>
      <c r="I13" s="65">
        <v>144498</v>
      </c>
      <c r="J13" s="65">
        <v>216850</v>
      </c>
      <c r="K13" s="65">
        <v>164966</v>
      </c>
      <c r="L13" s="65">
        <v>145904</v>
      </c>
      <c r="M13" s="65">
        <v>101881</v>
      </c>
      <c r="N13" s="65">
        <v>412751</v>
      </c>
      <c r="O13" s="65">
        <v>83361</v>
      </c>
      <c r="P13" s="65">
        <v>110301</v>
      </c>
      <c r="Q13" s="65">
        <v>99904</v>
      </c>
      <c r="R13" s="65">
        <v>293566</v>
      </c>
      <c r="S13" s="65">
        <v>98147</v>
      </c>
      <c r="T13" s="65">
        <v>131757</v>
      </c>
      <c r="U13" s="65">
        <v>264290</v>
      </c>
      <c r="V13" s="65">
        <v>494194</v>
      </c>
      <c r="W13" s="65">
        <v>1417361</v>
      </c>
      <c r="X13" s="65">
        <v>1178608</v>
      </c>
      <c r="Y13" s="65">
        <v>238753</v>
      </c>
      <c r="Z13" s="145">
        <v>20.26</v>
      </c>
      <c r="AA13" s="160">
        <v>1178608</v>
      </c>
    </row>
    <row r="14" spans="1:27" ht="13.5">
      <c r="A14" s="196" t="s">
        <v>110</v>
      </c>
      <c r="B14" s="200"/>
      <c r="C14" s="160">
        <v>1854079</v>
      </c>
      <c r="D14" s="160"/>
      <c r="E14" s="161">
        <v>2161571</v>
      </c>
      <c r="F14" s="65">
        <v>1994000</v>
      </c>
      <c r="G14" s="65">
        <v>144164</v>
      </c>
      <c r="H14" s="65">
        <v>144444</v>
      </c>
      <c r="I14" s="65">
        <v>149508</v>
      </c>
      <c r="J14" s="65">
        <v>438116</v>
      </c>
      <c r="K14" s="65">
        <v>164712</v>
      </c>
      <c r="L14" s="65">
        <v>167509</v>
      </c>
      <c r="M14" s="65">
        <v>174335</v>
      </c>
      <c r="N14" s="65">
        <v>506556</v>
      </c>
      <c r="O14" s="65">
        <v>183987</v>
      </c>
      <c r="P14" s="65">
        <v>182198</v>
      </c>
      <c r="Q14" s="65">
        <v>196939</v>
      </c>
      <c r="R14" s="65">
        <v>563124</v>
      </c>
      <c r="S14" s="65">
        <v>168075</v>
      </c>
      <c r="T14" s="65">
        <v>169614</v>
      </c>
      <c r="U14" s="65">
        <v>168990</v>
      </c>
      <c r="V14" s="65">
        <v>506679</v>
      </c>
      <c r="W14" s="65">
        <v>2014475</v>
      </c>
      <c r="X14" s="65">
        <v>1994000</v>
      </c>
      <c r="Y14" s="65">
        <v>20475</v>
      </c>
      <c r="Z14" s="145">
        <v>1.03</v>
      </c>
      <c r="AA14" s="160">
        <v>1994000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92186</v>
      </c>
      <c r="D16" s="160"/>
      <c r="E16" s="161">
        <v>333853</v>
      </c>
      <c r="F16" s="65">
        <v>333853</v>
      </c>
      <c r="G16" s="65">
        <v>10993</v>
      </c>
      <c r="H16" s="65">
        <v>19988</v>
      </c>
      <c r="I16" s="65">
        <v>16211</v>
      </c>
      <c r="J16" s="65">
        <v>47192</v>
      </c>
      <c r="K16" s="65">
        <v>17040</v>
      </c>
      <c r="L16" s="65">
        <v>16179</v>
      </c>
      <c r="M16" s="65">
        <v>20035</v>
      </c>
      <c r="N16" s="65">
        <v>53254</v>
      </c>
      <c r="O16" s="65">
        <v>1277</v>
      </c>
      <c r="P16" s="65">
        <v>22415</v>
      </c>
      <c r="Q16" s="65">
        <v>11894</v>
      </c>
      <c r="R16" s="65">
        <v>35586</v>
      </c>
      <c r="S16" s="65">
        <v>-12256</v>
      </c>
      <c r="T16" s="65">
        <v>7706</v>
      </c>
      <c r="U16" s="65">
        <v>14000</v>
      </c>
      <c r="V16" s="65">
        <v>9450</v>
      </c>
      <c r="W16" s="65">
        <v>145482</v>
      </c>
      <c r="X16" s="65">
        <v>333853</v>
      </c>
      <c r="Y16" s="65">
        <v>-188371</v>
      </c>
      <c r="Z16" s="145">
        <v>-56.42</v>
      </c>
      <c r="AA16" s="160">
        <v>333853</v>
      </c>
    </row>
    <row r="17" spans="1:27" ht="13.5">
      <c r="A17" s="196" t="s">
        <v>113</v>
      </c>
      <c r="B17" s="200"/>
      <c r="C17" s="160">
        <v>1156753</v>
      </c>
      <c r="D17" s="160"/>
      <c r="E17" s="161">
        <v>1283497</v>
      </c>
      <c r="F17" s="65">
        <v>950000</v>
      </c>
      <c r="G17" s="65">
        <v>67503</v>
      </c>
      <c r="H17" s="65">
        <v>57100</v>
      </c>
      <c r="I17" s="65">
        <v>57626</v>
      </c>
      <c r="J17" s="65">
        <v>182229</v>
      </c>
      <c r="K17" s="65">
        <v>68582</v>
      </c>
      <c r="L17" s="65">
        <v>82708</v>
      </c>
      <c r="M17" s="65">
        <v>32829</v>
      </c>
      <c r="N17" s="65">
        <v>184119</v>
      </c>
      <c r="O17" s="65">
        <v>54592</v>
      </c>
      <c r="P17" s="65">
        <v>51208</v>
      </c>
      <c r="Q17" s="65">
        <v>60576</v>
      </c>
      <c r="R17" s="65">
        <v>166376</v>
      </c>
      <c r="S17" s="65">
        <v>47113</v>
      </c>
      <c r="T17" s="65">
        <v>70224</v>
      </c>
      <c r="U17" s="65">
        <v>77945</v>
      </c>
      <c r="V17" s="65">
        <v>195282</v>
      </c>
      <c r="W17" s="65">
        <v>728006</v>
      </c>
      <c r="X17" s="65">
        <v>950000</v>
      </c>
      <c r="Y17" s="65">
        <v>-221994</v>
      </c>
      <c r="Z17" s="145">
        <v>-23.37</v>
      </c>
      <c r="AA17" s="160">
        <v>950000</v>
      </c>
    </row>
    <row r="18" spans="1:27" ht="13.5">
      <c r="A18" s="198" t="s">
        <v>114</v>
      </c>
      <c r="B18" s="197"/>
      <c r="C18" s="160">
        <v>737193</v>
      </c>
      <c r="D18" s="160"/>
      <c r="E18" s="161">
        <v>760892</v>
      </c>
      <c r="F18" s="65">
        <v>760892</v>
      </c>
      <c r="G18" s="65">
        <v>58613</v>
      </c>
      <c r="H18" s="65">
        <v>79074</v>
      </c>
      <c r="I18" s="65">
        <v>62768</v>
      </c>
      <c r="J18" s="65">
        <v>200455</v>
      </c>
      <c r="K18" s="65">
        <v>48959</v>
      </c>
      <c r="L18" s="65">
        <v>51614</v>
      </c>
      <c r="M18" s="65">
        <v>36114</v>
      </c>
      <c r="N18" s="65">
        <v>136687</v>
      </c>
      <c r="O18" s="65">
        <v>70754</v>
      </c>
      <c r="P18" s="65">
        <v>68371</v>
      </c>
      <c r="Q18" s="65">
        <v>50420</v>
      </c>
      <c r="R18" s="65">
        <v>189545</v>
      </c>
      <c r="S18" s="65">
        <v>39079</v>
      </c>
      <c r="T18" s="65">
        <v>65341</v>
      </c>
      <c r="U18" s="65">
        <v>56301</v>
      </c>
      <c r="V18" s="65">
        <v>160721</v>
      </c>
      <c r="W18" s="65">
        <v>687408</v>
      </c>
      <c r="X18" s="65">
        <v>760892</v>
      </c>
      <c r="Y18" s="65">
        <v>-73484</v>
      </c>
      <c r="Z18" s="145">
        <v>-9.66</v>
      </c>
      <c r="AA18" s="160">
        <v>760892</v>
      </c>
    </row>
    <row r="19" spans="1:27" ht="13.5">
      <c r="A19" s="196" t="s">
        <v>34</v>
      </c>
      <c r="B19" s="200"/>
      <c r="C19" s="160">
        <v>41334457</v>
      </c>
      <c r="D19" s="160"/>
      <c r="E19" s="161">
        <v>38930965</v>
      </c>
      <c r="F19" s="65">
        <v>44315689</v>
      </c>
      <c r="G19" s="65">
        <v>14582000</v>
      </c>
      <c r="H19" s="65">
        <v>0</v>
      </c>
      <c r="I19" s="65">
        <v>790000</v>
      </c>
      <c r="J19" s="65">
        <v>15372000</v>
      </c>
      <c r="K19" s="65">
        <v>150102</v>
      </c>
      <c r="L19" s="65">
        <v>162870</v>
      </c>
      <c r="M19" s="65">
        <v>9963789</v>
      </c>
      <c r="N19" s="65">
        <v>10276761</v>
      </c>
      <c r="O19" s="65">
        <v>2613501</v>
      </c>
      <c r="P19" s="65">
        <v>302787</v>
      </c>
      <c r="Q19" s="65">
        <v>8853418</v>
      </c>
      <c r="R19" s="65">
        <v>11769706</v>
      </c>
      <c r="S19" s="65">
        <v>-2510604</v>
      </c>
      <c r="T19" s="65">
        <v>3512545</v>
      </c>
      <c r="U19" s="65">
        <v>541128</v>
      </c>
      <c r="V19" s="65">
        <v>1543069</v>
      </c>
      <c r="W19" s="65">
        <v>38961536</v>
      </c>
      <c r="X19" s="65">
        <v>44315689</v>
      </c>
      <c r="Y19" s="65">
        <v>-5354153</v>
      </c>
      <c r="Z19" s="145">
        <v>-12.08</v>
      </c>
      <c r="AA19" s="160">
        <v>44315689</v>
      </c>
    </row>
    <row r="20" spans="1:27" ht="13.5">
      <c r="A20" s="196" t="s">
        <v>35</v>
      </c>
      <c r="B20" s="200" t="s">
        <v>96</v>
      </c>
      <c r="C20" s="160">
        <v>6043689</v>
      </c>
      <c r="D20" s="160"/>
      <c r="E20" s="161">
        <v>3806395</v>
      </c>
      <c r="F20" s="59">
        <v>8128844</v>
      </c>
      <c r="G20" s="59">
        <v>190066</v>
      </c>
      <c r="H20" s="59">
        <v>703390</v>
      </c>
      <c r="I20" s="59">
        <v>284920</v>
      </c>
      <c r="J20" s="59">
        <v>1178376</v>
      </c>
      <c r="K20" s="59">
        <v>320552</v>
      </c>
      <c r="L20" s="59">
        <v>197182</v>
      </c>
      <c r="M20" s="59">
        <v>334166</v>
      </c>
      <c r="N20" s="59">
        <v>851900</v>
      </c>
      <c r="O20" s="59">
        <v>104589</v>
      </c>
      <c r="P20" s="59">
        <v>195769</v>
      </c>
      <c r="Q20" s="59">
        <v>196489</v>
      </c>
      <c r="R20" s="59">
        <v>496847</v>
      </c>
      <c r="S20" s="59">
        <v>131724</v>
      </c>
      <c r="T20" s="59">
        <v>1026553</v>
      </c>
      <c r="U20" s="59">
        <v>912509</v>
      </c>
      <c r="V20" s="59">
        <v>2070786</v>
      </c>
      <c r="W20" s="59">
        <v>4597909</v>
      </c>
      <c r="X20" s="59">
        <v>8128844</v>
      </c>
      <c r="Y20" s="59">
        <v>-3530935</v>
      </c>
      <c r="Z20" s="199">
        <v>-43.44</v>
      </c>
      <c r="AA20" s="135">
        <v>8128844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-650</v>
      </c>
      <c r="H21" s="65">
        <v>427</v>
      </c>
      <c r="I21" s="87">
        <v>-389</v>
      </c>
      <c r="J21" s="65">
        <v>-612</v>
      </c>
      <c r="K21" s="65">
        <v>305</v>
      </c>
      <c r="L21" s="65">
        <v>229</v>
      </c>
      <c r="M21" s="65">
        <v>-64</v>
      </c>
      <c r="N21" s="65">
        <v>470</v>
      </c>
      <c r="O21" s="65">
        <v>-11</v>
      </c>
      <c r="P21" s="87">
        <v>111</v>
      </c>
      <c r="Q21" s="65">
        <v>0</v>
      </c>
      <c r="R21" s="65">
        <v>100</v>
      </c>
      <c r="S21" s="65">
        <v>3</v>
      </c>
      <c r="T21" s="65">
        <v>0</v>
      </c>
      <c r="U21" s="65">
        <v>515</v>
      </c>
      <c r="V21" s="65">
        <v>518</v>
      </c>
      <c r="W21" s="87">
        <v>476</v>
      </c>
      <c r="X21" s="65">
        <v>0</v>
      </c>
      <c r="Y21" s="65">
        <v>476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130748679</v>
      </c>
      <c r="D22" s="203">
        <f>SUM(D5:D21)</f>
        <v>0</v>
      </c>
      <c r="E22" s="204">
        <f t="shared" si="0"/>
        <v>140217028</v>
      </c>
      <c r="F22" s="205">
        <f t="shared" si="0"/>
        <v>142514470</v>
      </c>
      <c r="G22" s="205">
        <f t="shared" si="0"/>
        <v>28301025</v>
      </c>
      <c r="H22" s="205">
        <f t="shared" si="0"/>
        <v>7466260</v>
      </c>
      <c r="I22" s="205">
        <f t="shared" si="0"/>
        <v>8005957</v>
      </c>
      <c r="J22" s="205">
        <f t="shared" si="0"/>
        <v>43773242</v>
      </c>
      <c r="K22" s="205">
        <f t="shared" si="0"/>
        <v>6835465</v>
      </c>
      <c r="L22" s="205">
        <f t="shared" si="0"/>
        <v>7639297</v>
      </c>
      <c r="M22" s="205">
        <f t="shared" si="0"/>
        <v>17483714</v>
      </c>
      <c r="N22" s="205">
        <f t="shared" si="0"/>
        <v>31958476</v>
      </c>
      <c r="O22" s="205">
        <f t="shared" si="0"/>
        <v>9790732</v>
      </c>
      <c r="P22" s="205">
        <f t="shared" si="0"/>
        <v>8482516</v>
      </c>
      <c r="Q22" s="205">
        <f t="shared" si="0"/>
        <v>16243929</v>
      </c>
      <c r="R22" s="205">
        <f t="shared" si="0"/>
        <v>34517177</v>
      </c>
      <c r="S22" s="205">
        <f t="shared" si="0"/>
        <v>5217007</v>
      </c>
      <c r="T22" s="205">
        <f t="shared" si="0"/>
        <v>11123272</v>
      </c>
      <c r="U22" s="205">
        <f t="shared" si="0"/>
        <v>8672566</v>
      </c>
      <c r="V22" s="205">
        <f t="shared" si="0"/>
        <v>25012845</v>
      </c>
      <c r="W22" s="205">
        <f t="shared" si="0"/>
        <v>135261740</v>
      </c>
      <c r="X22" s="205">
        <f t="shared" si="0"/>
        <v>142514470</v>
      </c>
      <c r="Y22" s="205">
        <f t="shared" si="0"/>
        <v>-7252730</v>
      </c>
      <c r="Z22" s="206">
        <f>+IF(X22&lt;&gt;0,+(Y22/X22)*100,0)</f>
        <v>-5.089118319002975</v>
      </c>
      <c r="AA22" s="203">
        <f>SUM(AA5:AA21)</f>
        <v>142514470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43080820</v>
      </c>
      <c r="D25" s="160"/>
      <c r="E25" s="161">
        <v>43680704</v>
      </c>
      <c r="F25" s="65">
        <v>44682713</v>
      </c>
      <c r="G25" s="65">
        <v>3160184</v>
      </c>
      <c r="H25" s="65">
        <v>3099350</v>
      </c>
      <c r="I25" s="65">
        <v>3530606</v>
      </c>
      <c r="J25" s="65">
        <v>9790140</v>
      </c>
      <c r="K25" s="65">
        <v>3605042</v>
      </c>
      <c r="L25" s="65">
        <v>5524878</v>
      </c>
      <c r="M25" s="65">
        <v>3417083</v>
      </c>
      <c r="N25" s="65">
        <v>12547003</v>
      </c>
      <c r="O25" s="65">
        <v>3503927</v>
      </c>
      <c r="P25" s="65">
        <v>3466950</v>
      </c>
      <c r="Q25" s="65">
        <v>3450405</v>
      </c>
      <c r="R25" s="65">
        <v>10421282</v>
      </c>
      <c r="S25" s="65">
        <v>3290415</v>
      </c>
      <c r="T25" s="65">
        <v>3711337</v>
      </c>
      <c r="U25" s="65">
        <v>3619508</v>
      </c>
      <c r="V25" s="65">
        <v>10621260</v>
      </c>
      <c r="W25" s="65">
        <v>43379685</v>
      </c>
      <c r="X25" s="65">
        <v>44682713</v>
      </c>
      <c r="Y25" s="65">
        <v>-1303028</v>
      </c>
      <c r="Z25" s="145">
        <v>-2.92</v>
      </c>
      <c r="AA25" s="160">
        <v>44682713</v>
      </c>
    </row>
    <row r="26" spans="1:27" ht="13.5">
      <c r="A26" s="198" t="s">
        <v>38</v>
      </c>
      <c r="B26" s="197"/>
      <c r="C26" s="160">
        <v>2191350</v>
      </c>
      <c r="D26" s="160"/>
      <c r="E26" s="161">
        <v>2826476</v>
      </c>
      <c r="F26" s="65">
        <v>2494480</v>
      </c>
      <c r="G26" s="65">
        <v>194314</v>
      </c>
      <c r="H26" s="65">
        <v>208571</v>
      </c>
      <c r="I26" s="65">
        <v>213956</v>
      </c>
      <c r="J26" s="65">
        <v>616841</v>
      </c>
      <c r="K26" s="65">
        <v>284171</v>
      </c>
      <c r="L26" s="65">
        <v>253756</v>
      </c>
      <c r="M26" s="65">
        <v>251787</v>
      </c>
      <c r="N26" s="65">
        <v>789714</v>
      </c>
      <c r="O26" s="65">
        <v>319860</v>
      </c>
      <c r="P26" s="65">
        <v>260658</v>
      </c>
      <c r="Q26" s="65">
        <v>259658</v>
      </c>
      <c r="R26" s="65">
        <v>840176</v>
      </c>
      <c r="S26" s="65">
        <v>-228035</v>
      </c>
      <c r="T26" s="65">
        <v>200641</v>
      </c>
      <c r="U26" s="65">
        <v>271974</v>
      </c>
      <c r="V26" s="65">
        <v>244580</v>
      </c>
      <c r="W26" s="65">
        <v>2491311</v>
      </c>
      <c r="X26" s="65">
        <v>2494480</v>
      </c>
      <c r="Y26" s="65">
        <v>-3169</v>
      </c>
      <c r="Z26" s="145">
        <v>-0.13</v>
      </c>
      <c r="AA26" s="160">
        <v>2494480</v>
      </c>
    </row>
    <row r="27" spans="1:27" ht="13.5">
      <c r="A27" s="198" t="s">
        <v>118</v>
      </c>
      <c r="B27" s="197" t="s">
        <v>99</v>
      </c>
      <c r="C27" s="160">
        <v>10482185</v>
      </c>
      <c r="D27" s="160"/>
      <c r="E27" s="161">
        <v>4943986</v>
      </c>
      <c r="F27" s="65">
        <v>4943986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8648035</v>
      </c>
      <c r="T27" s="65">
        <v>207665</v>
      </c>
      <c r="U27" s="65">
        <v>6660985</v>
      </c>
      <c r="V27" s="65">
        <v>15516685</v>
      </c>
      <c r="W27" s="65">
        <v>15516685</v>
      </c>
      <c r="X27" s="65">
        <v>4943986</v>
      </c>
      <c r="Y27" s="65">
        <v>10572699</v>
      </c>
      <c r="Z27" s="145">
        <v>213.85</v>
      </c>
      <c r="AA27" s="160">
        <v>4943986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2931893</v>
      </c>
      <c r="F28" s="65">
        <v>2931778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2443148</v>
      </c>
      <c r="T28" s="65">
        <v>254088</v>
      </c>
      <c r="U28" s="65">
        <v>0</v>
      </c>
      <c r="V28" s="65">
        <v>2697236</v>
      </c>
      <c r="W28" s="65">
        <v>2697236</v>
      </c>
      <c r="X28" s="65">
        <v>2931778</v>
      </c>
      <c r="Y28" s="65">
        <v>-234542</v>
      </c>
      <c r="Z28" s="145">
        <v>-8</v>
      </c>
      <c r="AA28" s="160">
        <v>2931778</v>
      </c>
    </row>
    <row r="29" spans="1:27" ht="13.5">
      <c r="A29" s="198" t="s">
        <v>40</v>
      </c>
      <c r="B29" s="197"/>
      <c r="C29" s="160">
        <v>2089499</v>
      </c>
      <c r="D29" s="160"/>
      <c r="E29" s="161">
        <v>159192</v>
      </c>
      <c r="F29" s="65">
        <v>159192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125115</v>
      </c>
      <c r="P29" s="65">
        <v>0</v>
      </c>
      <c r="Q29" s="65">
        <v>0</v>
      </c>
      <c r="R29" s="65">
        <v>125115</v>
      </c>
      <c r="S29" s="65">
        <v>448037</v>
      </c>
      <c r="T29" s="65">
        <v>49718</v>
      </c>
      <c r="U29" s="65">
        <v>-340572</v>
      </c>
      <c r="V29" s="65">
        <v>157183</v>
      </c>
      <c r="W29" s="65">
        <v>282298</v>
      </c>
      <c r="X29" s="65">
        <v>159192</v>
      </c>
      <c r="Y29" s="65">
        <v>123106</v>
      </c>
      <c r="Z29" s="145">
        <v>77.33</v>
      </c>
      <c r="AA29" s="160">
        <v>159192</v>
      </c>
    </row>
    <row r="30" spans="1:27" ht="13.5">
      <c r="A30" s="198" t="s">
        <v>119</v>
      </c>
      <c r="B30" s="197" t="s">
        <v>96</v>
      </c>
      <c r="C30" s="160">
        <v>32922010</v>
      </c>
      <c r="D30" s="160"/>
      <c r="E30" s="161">
        <v>40578658</v>
      </c>
      <c r="F30" s="65">
        <v>40038000</v>
      </c>
      <c r="G30" s="65">
        <v>2426</v>
      </c>
      <c r="H30" s="65">
        <v>5112130</v>
      </c>
      <c r="I30" s="65">
        <v>4883617</v>
      </c>
      <c r="J30" s="65">
        <v>9998173</v>
      </c>
      <c r="K30" s="65">
        <v>3299901</v>
      </c>
      <c r="L30" s="65">
        <v>2873091</v>
      </c>
      <c r="M30" s="65">
        <v>3189435</v>
      </c>
      <c r="N30" s="65">
        <v>9362427</v>
      </c>
      <c r="O30" s="65">
        <v>2811557</v>
      </c>
      <c r="P30" s="65">
        <v>3319920</v>
      </c>
      <c r="Q30" s="65">
        <v>3015363</v>
      </c>
      <c r="R30" s="65">
        <v>9146840</v>
      </c>
      <c r="S30" s="65">
        <v>5332249</v>
      </c>
      <c r="T30" s="65">
        <v>2712132</v>
      </c>
      <c r="U30" s="65">
        <v>2682418</v>
      </c>
      <c r="V30" s="65">
        <v>10726799</v>
      </c>
      <c r="W30" s="65">
        <v>39234239</v>
      </c>
      <c r="X30" s="65">
        <v>40038000</v>
      </c>
      <c r="Y30" s="65">
        <v>-803761</v>
      </c>
      <c r="Z30" s="145">
        <v>-2.01</v>
      </c>
      <c r="AA30" s="160">
        <v>40038000</v>
      </c>
    </row>
    <row r="31" spans="1:27" ht="13.5">
      <c r="A31" s="198" t="s">
        <v>120</v>
      </c>
      <c r="B31" s="197" t="s">
        <v>121</v>
      </c>
      <c r="C31" s="160">
        <v>2905514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457828</v>
      </c>
      <c r="D32" s="160"/>
      <c r="E32" s="161">
        <v>648833</v>
      </c>
      <c r="F32" s="65">
        <v>648833</v>
      </c>
      <c r="G32" s="65">
        <v>0</v>
      </c>
      <c r="H32" s="65">
        <v>69674</v>
      </c>
      <c r="I32" s="65">
        <v>54822</v>
      </c>
      <c r="J32" s="65">
        <v>124496</v>
      </c>
      <c r="K32" s="65">
        <v>371326</v>
      </c>
      <c r="L32" s="65">
        <v>188448</v>
      </c>
      <c r="M32" s="65">
        <v>61089</v>
      </c>
      <c r="N32" s="65">
        <v>620863</v>
      </c>
      <c r="O32" s="65">
        <v>54822</v>
      </c>
      <c r="P32" s="65">
        <v>54822</v>
      </c>
      <c r="Q32" s="65">
        <v>260444</v>
      </c>
      <c r="R32" s="65">
        <v>370088</v>
      </c>
      <c r="S32" s="65">
        <v>118522</v>
      </c>
      <c r="T32" s="65">
        <v>5600</v>
      </c>
      <c r="U32" s="65">
        <v>5600</v>
      </c>
      <c r="V32" s="65">
        <v>129722</v>
      </c>
      <c r="W32" s="65">
        <v>1245169</v>
      </c>
      <c r="X32" s="65">
        <v>648833</v>
      </c>
      <c r="Y32" s="65">
        <v>596336</v>
      </c>
      <c r="Z32" s="145">
        <v>91.91</v>
      </c>
      <c r="AA32" s="160">
        <v>648833</v>
      </c>
    </row>
    <row r="33" spans="1:27" ht="13.5">
      <c r="A33" s="198" t="s">
        <v>42</v>
      </c>
      <c r="B33" s="197"/>
      <c r="C33" s="160">
        <v>1234107</v>
      </c>
      <c r="D33" s="160"/>
      <c r="E33" s="161">
        <v>2240000</v>
      </c>
      <c r="F33" s="65">
        <v>0</v>
      </c>
      <c r="G33" s="65">
        <v>95946</v>
      </c>
      <c r="H33" s="65">
        <v>98416</v>
      </c>
      <c r="I33" s="65">
        <v>181759</v>
      </c>
      <c r="J33" s="65">
        <v>376121</v>
      </c>
      <c r="K33" s="65">
        <v>514660</v>
      </c>
      <c r="L33" s="65">
        <v>112649</v>
      </c>
      <c r="M33" s="65">
        <v>118037</v>
      </c>
      <c r="N33" s="65">
        <v>745346</v>
      </c>
      <c r="O33" s="65">
        <v>422676</v>
      </c>
      <c r="P33" s="65">
        <v>161041</v>
      </c>
      <c r="Q33" s="65">
        <v>97347</v>
      </c>
      <c r="R33" s="65">
        <v>681064</v>
      </c>
      <c r="S33" s="65">
        <v>112555</v>
      </c>
      <c r="T33" s="65">
        <v>179672</v>
      </c>
      <c r="U33" s="65">
        <v>142107</v>
      </c>
      <c r="V33" s="65">
        <v>434334</v>
      </c>
      <c r="W33" s="65">
        <v>2236865</v>
      </c>
      <c r="X33" s="65">
        <v>0</v>
      </c>
      <c r="Y33" s="65">
        <v>2236865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26312861</v>
      </c>
      <c r="D34" s="160"/>
      <c r="E34" s="161">
        <v>40696163</v>
      </c>
      <c r="F34" s="65">
        <v>46386537</v>
      </c>
      <c r="G34" s="65">
        <v>2226015</v>
      </c>
      <c r="H34" s="65">
        <v>2620201</v>
      </c>
      <c r="I34" s="65">
        <v>3177355</v>
      </c>
      <c r="J34" s="65">
        <v>8023571</v>
      </c>
      <c r="K34" s="65">
        <v>2736111</v>
      </c>
      <c r="L34" s="65">
        <v>2877233</v>
      </c>
      <c r="M34" s="65">
        <v>2106228</v>
      </c>
      <c r="N34" s="65">
        <v>7719572</v>
      </c>
      <c r="O34" s="65">
        <v>2210236</v>
      </c>
      <c r="P34" s="65">
        <v>2318666</v>
      </c>
      <c r="Q34" s="65">
        <v>2851777</v>
      </c>
      <c r="R34" s="65">
        <v>7380679</v>
      </c>
      <c r="S34" s="65">
        <v>5790504</v>
      </c>
      <c r="T34" s="65">
        <v>3540857</v>
      </c>
      <c r="U34" s="65">
        <v>6746180</v>
      </c>
      <c r="V34" s="65">
        <v>16077541</v>
      </c>
      <c r="W34" s="65">
        <v>39201363</v>
      </c>
      <c r="X34" s="65">
        <v>46386537</v>
      </c>
      <c r="Y34" s="65">
        <v>-7185174</v>
      </c>
      <c r="Z34" s="145">
        <v>-15.49</v>
      </c>
      <c r="AA34" s="160">
        <v>46386537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121676174</v>
      </c>
      <c r="D36" s="203">
        <f>SUM(D25:D35)</f>
        <v>0</v>
      </c>
      <c r="E36" s="204">
        <f t="shared" si="1"/>
        <v>138705905</v>
      </c>
      <c r="F36" s="205">
        <f t="shared" si="1"/>
        <v>142285519</v>
      </c>
      <c r="G36" s="205">
        <f t="shared" si="1"/>
        <v>5678885</v>
      </c>
      <c r="H36" s="205">
        <f t="shared" si="1"/>
        <v>11208342</v>
      </c>
      <c r="I36" s="205">
        <f t="shared" si="1"/>
        <v>12042115</v>
      </c>
      <c r="J36" s="205">
        <f t="shared" si="1"/>
        <v>28929342</v>
      </c>
      <c r="K36" s="205">
        <f t="shared" si="1"/>
        <v>10811211</v>
      </c>
      <c r="L36" s="205">
        <f t="shared" si="1"/>
        <v>11830055</v>
      </c>
      <c r="M36" s="205">
        <f t="shared" si="1"/>
        <v>9143659</v>
      </c>
      <c r="N36" s="205">
        <f t="shared" si="1"/>
        <v>31784925</v>
      </c>
      <c r="O36" s="205">
        <f t="shared" si="1"/>
        <v>9448193</v>
      </c>
      <c r="P36" s="205">
        <f t="shared" si="1"/>
        <v>9582057</v>
      </c>
      <c r="Q36" s="205">
        <f t="shared" si="1"/>
        <v>9934994</v>
      </c>
      <c r="R36" s="205">
        <f t="shared" si="1"/>
        <v>28965244</v>
      </c>
      <c r="S36" s="205">
        <f t="shared" si="1"/>
        <v>25955430</v>
      </c>
      <c r="T36" s="205">
        <f t="shared" si="1"/>
        <v>10861710</v>
      </c>
      <c r="U36" s="205">
        <f t="shared" si="1"/>
        <v>19788200</v>
      </c>
      <c r="V36" s="205">
        <f t="shared" si="1"/>
        <v>56605340</v>
      </c>
      <c r="W36" s="205">
        <f t="shared" si="1"/>
        <v>146284851</v>
      </c>
      <c r="X36" s="205">
        <f t="shared" si="1"/>
        <v>142285519</v>
      </c>
      <c r="Y36" s="205">
        <f t="shared" si="1"/>
        <v>3999332</v>
      </c>
      <c r="Z36" s="206">
        <f>+IF(X36&lt;&gt;0,+(Y36/X36)*100,0)</f>
        <v>2.810779359774483</v>
      </c>
      <c r="AA36" s="203">
        <f>SUM(AA25:AA35)</f>
        <v>142285519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9072505</v>
      </c>
      <c r="D38" s="214">
        <f>+D22-D36</f>
        <v>0</v>
      </c>
      <c r="E38" s="215">
        <f t="shared" si="2"/>
        <v>1511123</v>
      </c>
      <c r="F38" s="111">
        <f t="shared" si="2"/>
        <v>228951</v>
      </c>
      <c r="G38" s="111">
        <f t="shared" si="2"/>
        <v>22622140</v>
      </c>
      <c r="H38" s="111">
        <f t="shared" si="2"/>
        <v>-3742082</v>
      </c>
      <c r="I38" s="111">
        <f t="shared" si="2"/>
        <v>-4036158</v>
      </c>
      <c r="J38" s="111">
        <f t="shared" si="2"/>
        <v>14843900</v>
      </c>
      <c r="K38" s="111">
        <f t="shared" si="2"/>
        <v>-3975746</v>
      </c>
      <c r="L38" s="111">
        <f t="shared" si="2"/>
        <v>-4190758</v>
      </c>
      <c r="M38" s="111">
        <f t="shared" si="2"/>
        <v>8340055</v>
      </c>
      <c r="N38" s="111">
        <f t="shared" si="2"/>
        <v>173551</v>
      </c>
      <c r="O38" s="111">
        <f t="shared" si="2"/>
        <v>342539</v>
      </c>
      <c r="P38" s="111">
        <f t="shared" si="2"/>
        <v>-1099541</v>
      </c>
      <c r="Q38" s="111">
        <f t="shared" si="2"/>
        <v>6308935</v>
      </c>
      <c r="R38" s="111">
        <f t="shared" si="2"/>
        <v>5551933</v>
      </c>
      <c r="S38" s="111">
        <f t="shared" si="2"/>
        <v>-20738423</v>
      </c>
      <c r="T38" s="111">
        <f t="shared" si="2"/>
        <v>261562</v>
      </c>
      <c r="U38" s="111">
        <f t="shared" si="2"/>
        <v>-11115634</v>
      </c>
      <c r="V38" s="111">
        <f t="shared" si="2"/>
        <v>-31592495</v>
      </c>
      <c r="W38" s="111">
        <f t="shared" si="2"/>
        <v>-11023111</v>
      </c>
      <c r="X38" s="111">
        <f>IF(F22=F36,0,X22-X36)</f>
        <v>228951</v>
      </c>
      <c r="Y38" s="111">
        <f t="shared" si="2"/>
        <v>-11252062</v>
      </c>
      <c r="Z38" s="216">
        <f>+IF(X38&lt;&gt;0,+(Y38/X38)*100,0)</f>
        <v>-4914.6157911518185</v>
      </c>
      <c r="AA38" s="214">
        <f>+AA22-AA36</f>
        <v>228951</v>
      </c>
    </row>
    <row r="39" spans="1:27" ht="13.5">
      <c r="A39" s="196" t="s">
        <v>46</v>
      </c>
      <c r="B39" s="200"/>
      <c r="C39" s="160">
        <v>15436113</v>
      </c>
      <c r="D39" s="160"/>
      <c r="E39" s="161">
        <v>15963350</v>
      </c>
      <c r="F39" s="65">
        <v>15899655</v>
      </c>
      <c r="G39" s="65">
        <v>0</v>
      </c>
      <c r="H39" s="65">
        <v>195460</v>
      </c>
      <c r="I39" s="65">
        <v>-8428</v>
      </c>
      <c r="J39" s="65">
        <v>187032</v>
      </c>
      <c r="K39" s="65">
        <v>4682999</v>
      </c>
      <c r="L39" s="65">
        <v>3048682</v>
      </c>
      <c r="M39" s="65">
        <v>340828</v>
      </c>
      <c r="N39" s="65">
        <v>8072509</v>
      </c>
      <c r="O39" s="65">
        <v>287979</v>
      </c>
      <c r="P39" s="65">
        <v>480525</v>
      </c>
      <c r="Q39" s="65">
        <v>222885</v>
      </c>
      <c r="R39" s="65">
        <v>991389</v>
      </c>
      <c r="S39" s="65">
        <v>4678055</v>
      </c>
      <c r="T39" s="65">
        <v>534579</v>
      </c>
      <c r="U39" s="65">
        <v>3586560</v>
      </c>
      <c r="V39" s="65">
        <v>8799194</v>
      </c>
      <c r="W39" s="65">
        <v>18050124</v>
      </c>
      <c r="X39" s="65">
        <v>15899655</v>
      </c>
      <c r="Y39" s="65">
        <v>2150469</v>
      </c>
      <c r="Z39" s="145">
        <v>13.53</v>
      </c>
      <c r="AA39" s="160">
        <v>15899655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24508618</v>
      </c>
      <c r="D42" s="221">
        <f>SUM(D38:D41)</f>
        <v>0</v>
      </c>
      <c r="E42" s="222">
        <f t="shared" si="3"/>
        <v>17474473</v>
      </c>
      <c r="F42" s="93">
        <f t="shared" si="3"/>
        <v>16128606</v>
      </c>
      <c r="G42" s="93">
        <f t="shared" si="3"/>
        <v>22622140</v>
      </c>
      <c r="H42" s="93">
        <f t="shared" si="3"/>
        <v>-3546622</v>
      </c>
      <c r="I42" s="93">
        <f t="shared" si="3"/>
        <v>-4044586</v>
      </c>
      <c r="J42" s="93">
        <f t="shared" si="3"/>
        <v>15030932</v>
      </c>
      <c r="K42" s="93">
        <f t="shared" si="3"/>
        <v>707253</v>
      </c>
      <c r="L42" s="93">
        <f t="shared" si="3"/>
        <v>-1142076</v>
      </c>
      <c r="M42" s="93">
        <f t="shared" si="3"/>
        <v>8680883</v>
      </c>
      <c r="N42" s="93">
        <f t="shared" si="3"/>
        <v>8246060</v>
      </c>
      <c r="O42" s="93">
        <f t="shared" si="3"/>
        <v>630518</v>
      </c>
      <c r="P42" s="93">
        <f t="shared" si="3"/>
        <v>-619016</v>
      </c>
      <c r="Q42" s="93">
        <f t="shared" si="3"/>
        <v>6531820</v>
      </c>
      <c r="R42" s="93">
        <f t="shared" si="3"/>
        <v>6543322</v>
      </c>
      <c r="S42" s="93">
        <f t="shared" si="3"/>
        <v>-16060368</v>
      </c>
      <c r="T42" s="93">
        <f t="shared" si="3"/>
        <v>796141</v>
      </c>
      <c r="U42" s="93">
        <f t="shared" si="3"/>
        <v>-7529074</v>
      </c>
      <c r="V42" s="93">
        <f t="shared" si="3"/>
        <v>-22793301</v>
      </c>
      <c r="W42" s="93">
        <f t="shared" si="3"/>
        <v>7027013</v>
      </c>
      <c r="X42" s="93">
        <f t="shared" si="3"/>
        <v>16128606</v>
      </c>
      <c r="Y42" s="93">
        <f t="shared" si="3"/>
        <v>-9101593</v>
      </c>
      <c r="Z42" s="223">
        <f>+IF(X42&lt;&gt;0,+(Y42/X42)*100,0)</f>
        <v>-56.43136796819266</v>
      </c>
      <c r="AA42" s="221">
        <f>SUM(AA38:AA41)</f>
        <v>16128606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24508618</v>
      </c>
      <c r="D44" s="225">
        <f>+D42-D43</f>
        <v>0</v>
      </c>
      <c r="E44" s="226">
        <f t="shared" si="4"/>
        <v>17474473</v>
      </c>
      <c r="F44" s="82">
        <f t="shared" si="4"/>
        <v>16128606</v>
      </c>
      <c r="G44" s="82">
        <f t="shared" si="4"/>
        <v>22622140</v>
      </c>
      <c r="H44" s="82">
        <f t="shared" si="4"/>
        <v>-3546622</v>
      </c>
      <c r="I44" s="82">
        <f t="shared" si="4"/>
        <v>-4044586</v>
      </c>
      <c r="J44" s="82">
        <f t="shared" si="4"/>
        <v>15030932</v>
      </c>
      <c r="K44" s="82">
        <f t="shared" si="4"/>
        <v>707253</v>
      </c>
      <c r="L44" s="82">
        <f t="shared" si="4"/>
        <v>-1142076</v>
      </c>
      <c r="M44" s="82">
        <f t="shared" si="4"/>
        <v>8680883</v>
      </c>
      <c r="N44" s="82">
        <f t="shared" si="4"/>
        <v>8246060</v>
      </c>
      <c r="O44" s="82">
        <f t="shared" si="4"/>
        <v>630518</v>
      </c>
      <c r="P44" s="82">
        <f t="shared" si="4"/>
        <v>-619016</v>
      </c>
      <c r="Q44" s="82">
        <f t="shared" si="4"/>
        <v>6531820</v>
      </c>
      <c r="R44" s="82">
        <f t="shared" si="4"/>
        <v>6543322</v>
      </c>
      <c r="S44" s="82">
        <f t="shared" si="4"/>
        <v>-16060368</v>
      </c>
      <c r="T44" s="82">
        <f t="shared" si="4"/>
        <v>796141</v>
      </c>
      <c r="U44" s="82">
        <f t="shared" si="4"/>
        <v>-7529074</v>
      </c>
      <c r="V44" s="82">
        <f t="shared" si="4"/>
        <v>-22793301</v>
      </c>
      <c r="W44" s="82">
        <f t="shared" si="4"/>
        <v>7027013</v>
      </c>
      <c r="X44" s="82">
        <f t="shared" si="4"/>
        <v>16128606</v>
      </c>
      <c r="Y44" s="82">
        <f t="shared" si="4"/>
        <v>-9101593</v>
      </c>
      <c r="Z44" s="227">
        <f>+IF(X44&lt;&gt;0,+(Y44/X44)*100,0)</f>
        <v>-56.43136796819266</v>
      </c>
      <c r="AA44" s="225">
        <f>+AA42-AA43</f>
        <v>16128606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24508618</v>
      </c>
      <c r="D46" s="221">
        <f>SUM(D44:D45)</f>
        <v>0</v>
      </c>
      <c r="E46" s="222">
        <f t="shared" si="5"/>
        <v>17474473</v>
      </c>
      <c r="F46" s="93">
        <f t="shared" si="5"/>
        <v>16128606</v>
      </c>
      <c r="G46" s="93">
        <f t="shared" si="5"/>
        <v>22622140</v>
      </c>
      <c r="H46" s="93">
        <f t="shared" si="5"/>
        <v>-3546622</v>
      </c>
      <c r="I46" s="93">
        <f t="shared" si="5"/>
        <v>-4044586</v>
      </c>
      <c r="J46" s="93">
        <f t="shared" si="5"/>
        <v>15030932</v>
      </c>
      <c r="K46" s="93">
        <f t="shared" si="5"/>
        <v>707253</v>
      </c>
      <c r="L46" s="93">
        <f t="shared" si="5"/>
        <v>-1142076</v>
      </c>
      <c r="M46" s="93">
        <f t="shared" si="5"/>
        <v>8680883</v>
      </c>
      <c r="N46" s="93">
        <f t="shared" si="5"/>
        <v>8246060</v>
      </c>
      <c r="O46" s="93">
        <f t="shared" si="5"/>
        <v>630518</v>
      </c>
      <c r="P46" s="93">
        <f t="shared" si="5"/>
        <v>-619016</v>
      </c>
      <c r="Q46" s="93">
        <f t="shared" si="5"/>
        <v>6531820</v>
      </c>
      <c r="R46" s="93">
        <f t="shared" si="5"/>
        <v>6543322</v>
      </c>
      <c r="S46" s="93">
        <f t="shared" si="5"/>
        <v>-16060368</v>
      </c>
      <c r="T46" s="93">
        <f t="shared" si="5"/>
        <v>796141</v>
      </c>
      <c r="U46" s="93">
        <f t="shared" si="5"/>
        <v>-7529074</v>
      </c>
      <c r="V46" s="93">
        <f t="shared" si="5"/>
        <v>-22793301</v>
      </c>
      <c r="W46" s="93">
        <f t="shared" si="5"/>
        <v>7027013</v>
      </c>
      <c r="X46" s="93">
        <f t="shared" si="5"/>
        <v>16128606</v>
      </c>
      <c r="Y46" s="93">
        <f t="shared" si="5"/>
        <v>-9101593</v>
      </c>
      <c r="Z46" s="223">
        <f>+IF(X46&lt;&gt;0,+(Y46/X46)*100,0)</f>
        <v>-56.43136796819266</v>
      </c>
      <c r="AA46" s="221">
        <f>SUM(AA44:AA45)</f>
        <v>16128606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24508618</v>
      </c>
      <c r="D48" s="232">
        <f>SUM(D46:D47)</f>
        <v>0</v>
      </c>
      <c r="E48" s="233">
        <f t="shared" si="6"/>
        <v>17474473</v>
      </c>
      <c r="F48" s="234">
        <f t="shared" si="6"/>
        <v>16128606</v>
      </c>
      <c r="G48" s="234">
        <f t="shared" si="6"/>
        <v>22622140</v>
      </c>
      <c r="H48" s="235">
        <f t="shared" si="6"/>
        <v>-3546622</v>
      </c>
      <c r="I48" s="235">
        <f t="shared" si="6"/>
        <v>-4044586</v>
      </c>
      <c r="J48" s="235">
        <f t="shared" si="6"/>
        <v>15030932</v>
      </c>
      <c r="K48" s="235">
        <f t="shared" si="6"/>
        <v>707253</v>
      </c>
      <c r="L48" s="235">
        <f t="shared" si="6"/>
        <v>-1142076</v>
      </c>
      <c r="M48" s="234">
        <f t="shared" si="6"/>
        <v>8680883</v>
      </c>
      <c r="N48" s="234">
        <f t="shared" si="6"/>
        <v>8246060</v>
      </c>
      <c r="O48" s="235">
        <f t="shared" si="6"/>
        <v>630518</v>
      </c>
      <c r="P48" s="235">
        <f t="shared" si="6"/>
        <v>-619016</v>
      </c>
      <c r="Q48" s="235">
        <f t="shared" si="6"/>
        <v>6531820</v>
      </c>
      <c r="R48" s="235">
        <f t="shared" si="6"/>
        <v>6543322</v>
      </c>
      <c r="S48" s="235">
        <f t="shared" si="6"/>
        <v>-16060368</v>
      </c>
      <c r="T48" s="234">
        <f t="shared" si="6"/>
        <v>796141</v>
      </c>
      <c r="U48" s="234">
        <f t="shared" si="6"/>
        <v>-7529074</v>
      </c>
      <c r="V48" s="235">
        <f t="shared" si="6"/>
        <v>-22793301</v>
      </c>
      <c r="W48" s="235">
        <f t="shared" si="6"/>
        <v>7027013</v>
      </c>
      <c r="X48" s="235">
        <f t="shared" si="6"/>
        <v>16128606</v>
      </c>
      <c r="Y48" s="235">
        <f t="shared" si="6"/>
        <v>-9101593</v>
      </c>
      <c r="Z48" s="236">
        <f>+IF(X48&lt;&gt;0,+(Y48/X48)*100,0)</f>
        <v>-56.43136796819266</v>
      </c>
      <c r="AA48" s="237">
        <f>SUM(AA46:AA47)</f>
        <v>16128606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741651</v>
      </c>
      <c r="D5" s="158">
        <f>SUM(D6:D8)</f>
        <v>0</v>
      </c>
      <c r="E5" s="159">
        <f t="shared" si="0"/>
        <v>979850</v>
      </c>
      <c r="F5" s="105">
        <f t="shared" si="0"/>
        <v>1279339</v>
      </c>
      <c r="G5" s="105">
        <f t="shared" si="0"/>
        <v>0</v>
      </c>
      <c r="H5" s="105">
        <f t="shared" si="0"/>
        <v>197</v>
      </c>
      <c r="I5" s="105">
        <f t="shared" si="0"/>
        <v>371805</v>
      </c>
      <c r="J5" s="105">
        <f t="shared" si="0"/>
        <v>372002</v>
      </c>
      <c r="K5" s="105">
        <f t="shared" si="0"/>
        <v>32049</v>
      </c>
      <c r="L5" s="105">
        <f t="shared" si="0"/>
        <v>46273</v>
      </c>
      <c r="M5" s="105">
        <f t="shared" si="0"/>
        <v>27200</v>
      </c>
      <c r="N5" s="105">
        <f t="shared" si="0"/>
        <v>105522</v>
      </c>
      <c r="O5" s="105">
        <f t="shared" si="0"/>
        <v>8764</v>
      </c>
      <c r="P5" s="105">
        <f t="shared" si="0"/>
        <v>9209</v>
      </c>
      <c r="Q5" s="105">
        <f t="shared" si="0"/>
        <v>0</v>
      </c>
      <c r="R5" s="105">
        <f t="shared" si="0"/>
        <v>17973</v>
      </c>
      <c r="S5" s="105">
        <f t="shared" si="0"/>
        <v>128553</v>
      </c>
      <c r="T5" s="105">
        <f t="shared" si="0"/>
        <v>179866</v>
      </c>
      <c r="U5" s="105">
        <f t="shared" si="0"/>
        <v>-21524</v>
      </c>
      <c r="V5" s="105">
        <f t="shared" si="0"/>
        <v>286895</v>
      </c>
      <c r="W5" s="105">
        <f t="shared" si="0"/>
        <v>782392</v>
      </c>
      <c r="X5" s="105">
        <f t="shared" si="0"/>
        <v>1279339</v>
      </c>
      <c r="Y5" s="105">
        <f t="shared" si="0"/>
        <v>-496947</v>
      </c>
      <c r="Z5" s="142">
        <f>+IF(X5&lt;&gt;0,+(Y5/X5)*100,0)</f>
        <v>-38.844043681932625</v>
      </c>
      <c r="AA5" s="158">
        <f>SUM(AA6:AA8)</f>
        <v>1279339</v>
      </c>
    </row>
    <row r="6" spans="1:27" ht="13.5">
      <c r="A6" s="143" t="s">
        <v>75</v>
      </c>
      <c r="B6" s="141"/>
      <c r="C6" s="160">
        <v>35475</v>
      </c>
      <c r="D6" s="160"/>
      <c r="E6" s="161">
        <v>464400</v>
      </c>
      <c r="F6" s="65">
        <v>656139</v>
      </c>
      <c r="G6" s="65"/>
      <c r="H6" s="65">
        <v>197</v>
      </c>
      <c r="I6" s="65"/>
      <c r="J6" s="65">
        <v>197</v>
      </c>
      <c r="K6" s="65"/>
      <c r="L6" s="65">
        <v>14637</v>
      </c>
      <c r="M6" s="65">
        <v>7069</v>
      </c>
      <c r="N6" s="65">
        <v>21706</v>
      </c>
      <c r="O6" s="65">
        <v>8764</v>
      </c>
      <c r="P6" s="65">
        <v>9209</v>
      </c>
      <c r="Q6" s="65"/>
      <c r="R6" s="65">
        <v>17973</v>
      </c>
      <c r="S6" s="65">
        <v>14375</v>
      </c>
      <c r="T6" s="65"/>
      <c r="U6" s="65">
        <v>-17467</v>
      </c>
      <c r="V6" s="65">
        <v>-3092</v>
      </c>
      <c r="W6" s="65">
        <v>36784</v>
      </c>
      <c r="X6" s="65">
        <v>656139</v>
      </c>
      <c r="Y6" s="65">
        <v>-619355</v>
      </c>
      <c r="Z6" s="145">
        <v>-94.39</v>
      </c>
      <c r="AA6" s="67">
        <v>656139</v>
      </c>
    </row>
    <row r="7" spans="1:27" ht="13.5">
      <c r="A7" s="143" t="s">
        <v>76</v>
      </c>
      <c r="B7" s="141"/>
      <c r="C7" s="162">
        <v>241249</v>
      </c>
      <c r="D7" s="162"/>
      <c r="E7" s="163">
        <v>300000</v>
      </c>
      <c r="F7" s="164">
        <v>319000</v>
      </c>
      <c r="G7" s="164"/>
      <c r="H7" s="164"/>
      <c r="I7" s="164">
        <v>247870</v>
      </c>
      <c r="J7" s="164">
        <v>247870</v>
      </c>
      <c r="K7" s="164"/>
      <c r="L7" s="164">
        <v>21091</v>
      </c>
      <c r="M7" s="164"/>
      <c r="N7" s="164">
        <v>21091</v>
      </c>
      <c r="O7" s="164"/>
      <c r="P7" s="164"/>
      <c r="Q7" s="164"/>
      <c r="R7" s="164"/>
      <c r="S7" s="164">
        <v>35415</v>
      </c>
      <c r="T7" s="164">
        <v>9999</v>
      </c>
      <c r="U7" s="164">
        <v>-283</v>
      </c>
      <c r="V7" s="164">
        <v>45131</v>
      </c>
      <c r="W7" s="164">
        <v>314092</v>
      </c>
      <c r="X7" s="164">
        <v>319000</v>
      </c>
      <c r="Y7" s="164">
        <v>-4908</v>
      </c>
      <c r="Z7" s="146">
        <v>-1.54</v>
      </c>
      <c r="AA7" s="239">
        <v>319000</v>
      </c>
    </row>
    <row r="8" spans="1:27" ht="13.5">
      <c r="A8" s="143" t="s">
        <v>77</v>
      </c>
      <c r="B8" s="141"/>
      <c r="C8" s="160">
        <v>464927</v>
      </c>
      <c r="D8" s="160"/>
      <c r="E8" s="161">
        <v>215450</v>
      </c>
      <c r="F8" s="65">
        <v>304200</v>
      </c>
      <c r="G8" s="65"/>
      <c r="H8" s="65"/>
      <c r="I8" s="65">
        <v>123935</v>
      </c>
      <c r="J8" s="65">
        <v>123935</v>
      </c>
      <c r="K8" s="65">
        <v>32049</v>
      </c>
      <c r="L8" s="65">
        <v>10545</v>
      </c>
      <c r="M8" s="65">
        <v>20131</v>
      </c>
      <c r="N8" s="65">
        <v>62725</v>
      </c>
      <c r="O8" s="65"/>
      <c r="P8" s="65"/>
      <c r="Q8" s="65"/>
      <c r="R8" s="65"/>
      <c r="S8" s="65">
        <v>78763</v>
      </c>
      <c r="T8" s="65">
        <v>169867</v>
      </c>
      <c r="U8" s="65">
        <v>-3774</v>
      </c>
      <c r="V8" s="65">
        <v>244856</v>
      </c>
      <c r="W8" s="65">
        <v>431516</v>
      </c>
      <c r="X8" s="65">
        <v>304200</v>
      </c>
      <c r="Y8" s="65">
        <v>127316</v>
      </c>
      <c r="Z8" s="145">
        <v>41.85</v>
      </c>
      <c r="AA8" s="67">
        <v>304200</v>
      </c>
    </row>
    <row r="9" spans="1:27" ht="13.5">
      <c r="A9" s="140" t="s">
        <v>78</v>
      </c>
      <c r="B9" s="141"/>
      <c r="C9" s="158">
        <f aca="true" t="shared" si="1" ref="C9:Y9">SUM(C10:C14)</f>
        <v>523931</v>
      </c>
      <c r="D9" s="158">
        <f>SUM(D10:D14)</f>
        <v>0</v>
      </c>
      <c r="E9" s="159">
        <f t="shared" si="1"/>
        <v>1198955</v>
      </c>
      <c r="F9" s="105">
        <f t="shared" si="1"/>
        <v>833461</v>
      </c>
      <c r="G9" s="105">
        <f t="shared" si="1"/>
        <v>1491</v>
      </c>
      <c r="H9" s="105">
        <f t="shared" si="1"/>
        <v>24128</v>
      </c>
      <c r="I9" s="105">
        <f t="shared" si="1"/>
        <v>330807</v>
      </c>
      <c r="J9" s="105">
        <f t="shared" si="1"/>
        <v>356426</v>
      </c>
      <c r="K9" s="105">
        <f t="shared" si="1"/>
        <v>18499</v>
      </c>
      <c r="L9" s="105">
        <f t="shared" si="1"/>
        <v>982</v>
      </c>
      <c r="M9" s="105">
        <f t="shared" si="1"/>
        <v>0</v>
      </c>
      <c r="N9" s="105">
        <f t="shared" si="1"/>
        <v>19481</v>
      </c>
      <c r="O9" s="105">
        <f t="shared" si="1"/>
        <v>583</v>
      </c>
      <c r="P9" s="105">
        <f t="shared" si="1"/>
        <v>43</v>
      </c>
      <c r="Q9" s="105">
        <f t="shared" si="1"/>
        <v>2577</v>
      </c>
      <c r="R9" s="105">
        <f t="shared" si="1"/>
        <v>3203</v>
      </c>
      <c r="S9" s="105">
        <f t="shared" si="1"/>
        <v>-128282</v>
      </c>
      <c r="T9" s="105">
        <f t="shared" si="1"/>
        <v>11734</v>
      </c>
      <c r="U9" s="105">
        <f t="shared" si="1"/>
        <v>0</v>
      </c>
      <c r="V9" s="105">
        <f t="shared" si="1"/>
        <v>-116548</v>
      </c>
      <c r="W9" s="105">
        <f t="shared" si="1"/>
        <v>262562</v>
      </c>
      <c r="X9" s="105">
        <f t="shared" si="1"/>
        <v>833461</v>
      </c>
      <c r="Y9" s="105">
        <f t="shared" si="1"/>
        <v>-570899</v>
      </c>
      <c r="Z9" s="142">
        <f>+IF(X9&lt;&gt;0,+(Y9/X9)*100,0)</f>
        <v>-68.4973862004341</v>
      </c>
      <c r="AA9" s="107">
        <f>SUM(AA10:AA14)</f>
        <v>833461</v>
      </c>
    </row>
    <row r="10" spans="1:27" ht="13.5">
      <c r="A10" s="143" t="s">
        <v>79</v>
      </c>
      <c r="B10" s="141"/>
      <c r="C10" s="160">
        <v>57714</v>
      </c>
      <c r="D10" s="160"/>
      <c r="E10" s="161">
        <v>841268</v>
      </c>
      <c r="F10" s="65">
        <v>292461</v>
      </c>
      <c r="G10" s="65"/>
      <c r="H10" s="65">
        <v>5964</v>
      </c>
      <c r="I10" s="65">
        <v>-1754</v>
      </c>
      <c r="J10" s="65">
        <v>4210</v>
      </c>
      <c r="K10" s="65">
        <v>5999</v>
      </c>
      <c r="L10" s="65"/>
      <c r="M10" s="65"/>
      <c r="N10" s="65">
        <v>5999</v>
      </c>
      <c r="O10" s="65"/>
      <c r="P10" s="65"/>
      <c r="Q10" s="65"/>
      <c r="R10" s="65"/>
      <c r="S10" s="65">
        <v>45159</v>
      </c>
      <c r="T10" s="65">
        <v>11734</v>
      </c>
      <c r="U10" s="65"/>
      <c r="V10" s="65">
        <v>56893</v>
      </c>
      <c r="W10" s="65">
        <v>67102</v>
      </c>
      <c r="X10" s="65">
        <v>292461</v>
      </c>
      <c r="Y10" s="65">
        <v>-225359</v>
      </c>
      <c r="Z10" s="145">
        <v>-77.06</v>
      </c>
      <c r="AA10" s="67">
        <v>292461</v>
      </c>
    </row>
    <row r="11" spans="1:27" ht="13.5">
      <c r="A11" s="143" t="s">
        <v>80</v>
      </c>
      <c r="B11" s="141"/>
      <c r="C11" s="160">
        <v>344005</v>
      </c>
      <c r="D11" s="160"/>
      <c r="E11" s="161">
        <v>75000</v>
      </c>
      <c r="F11" s="65">
        <v>82000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82000</v>
      </c>
      <c r="Y11" s="65">
        <v>-82000</v>
      </c>
      <c r="Z11" s="145">
        <v>-100</v>
      </c>
      <c r="AA11" s="67">
        <v>82000</v>
      </c>
    </row>
    <row r="12" spans="1:27" ht="13.5">
      <c r="A12" s="143" t="s">
        <v>81</v>
      </c>
      <c r="B12" s="141"/>
      <c r="C12" s="160">
        <v>122212</v>
      </c>
      <c r="D12" s="160"/>
      <c r="E12" s="161">
        <v>282687</v>
      </c>
      <c r="F12" s="65">
        <v>459000</v>
      </c>
      <c r="G12" s="65">
        <v>1491</v>
      </c>
      <c r="H12" s="65">
        <v>18164</v>
      </c>
      <c r="I12" s="65">
        <v>332561</v>
      </c>
      <c r="J12" s="65">
        <v>352216</v>
      </c>
      <c r="K12" s="65">
        <v>12500</v>
      </c>
      <c r="L12" s="65">
        <v>982</v>
      </c>
      <c r="M12" s="65"/>
      <c r="N12" s="65">
        <v>13482</v>
      </c>
      <c r="O12" s="65">
        <v>583</v>
      </c>
      <c r="P12" s="65">
        <v>43</v>
      </c>
      <c r="Q12" s="65">
        <v>2577</v>
      </c>
      <c r="R12" s="65">
        <v>3203</v>
      </c>
      <c r="S12" s="65">
        <v>-368901</v>
      </c>
      <c r="T12" s="65"/>
      <c r="U12" s="65"/>
      <c r="V12" s="65">
        <v>-368901</v>
      </c>
      <c r="W12" s="65"/>
      <c r="X12" s="65">
        <v>459000</v>
      </c>
      <c r="Y12" s="65">
        <v>-459000</v>
      </c>
      <c r="Z12" s="145">
        <v>-100</v>
      </c>
      <c r="AA12" s="67">
        <v>459000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>
        <v>195460</v>
      </c>
      <c r="T14" s="164"/>
      <c r="U14" s="164"/>
      <c r="V14" s="164">
        <v>195460</v>
      </c>
      <c r="W14" s="164">
        <v>195460</v>
      </c>
      <c r="X14" s="164"/>
      <c r="Y14" s="164">
        <v>195460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4219922</v>
      </c>
      <c r="D15" s="158">
        <f>SUM(D16:D18)</f>
        <v>0</v>
      </c>
      <c r="E15" s="159">
        <f t="shared" si="2"/>
        <v>646900</v>
      </c>
      <c r="F15" s="105">
        <f t="shared" si="2"/>
        <v>7834930</v>
      </c>
      <c r="G15" s="105">
        <f t="shared" si="2"/>
        <v>0</v>
      </c>
      <c r="H15" s="105">
        <f t="shared" si="2"/>
        <v>1426948</v>
      </c>
      <c r="I15" s="105">
        <f t="shared" si="2"/>
        <v>1478687</v>
      </c>
      <c r="J15" s="105">
        <f t="shared" si="2"/>
        <v>2905635</v>
      </c>
      <c r="K15" s="105">
        <f t="shared" si="2"/>
        <v>3780553</v>
      </c>
      <c r="L15" s="105">
        <f t="shared" si="2"/>
        <v>1892312</v>
      </c>
      <c r="M15" s="105">
        <f t="shared" si="2"/>
        <v>940449</v>
      </c>
      <c r="N15" s="105">
        <f t="shared" si="2"/>
        <v>6613314</v>
      </c>
      <c r="O15" s="105">
        <f t="shared" si="2"/>
        <v>785251</v>
      </c>
      <c r="P15" s="105">
        <f t="shared" si="2"/>
        <v>2991</v>
      </c>
      <c r="Q15" s="105">
        <f t="shared" si="2"/>
        <v>0</v>
      </c>
      <c r="R15" s="105">
        <f t="shared" si="2"/>
        <v>788242</v>
      </c>
      <c r="S15" s="105">
        <f t="shared" si="2"/>
        <v>-5293875</v>
      </c>
      <c r="T15" s="105">
        <f t="shared" si="2"/>
        <v>306765</v>
      </c>
      <c r="U15" s="105">
        <f t="shared" si="2"/>
        <v>-221877</v>
      </c>
      <c r="V15" s="105">
        <f t="shared" si="2"/>
        <v>-5208987</v>
      </c>
      <c r="W15" s="105">
        <f t="shared" si="2"/>
        <v>5098204</v>
      </c>
      <c r="X15" s="105">
        <f t="shared" si="2"/>
        <v>7834930</v>
      </c>
      <c r="Y15" s="105">
        <f t="shared" si="2"/>
        <v>-2736726</v>
      </c>
      <c r="Z15" s="142">
        <f>+IF(X15&lt;&gt;0,+(Y15/X15)*100,0)</f>
        <v>-34.92980792425714</v>
      </c>
      <c r="AA15" s="107">
        <f>SUM(AA16:AA18)</f>
        <v>7834930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>
        <v>300</v>
      </c>
      <c r="L16" s="65"/>
      <c r="M16" s="65"/>
      <c r="N16" s="65">
        <v>300</v>
      </c>
      <c r="O16" s="65"/>
      <c r="P16" s="65"/>
      <c r="Q16" s="65"/>
      <c r="R16" s="65"/>
      <c r="S16" s="65">
        <v>1844990</v>
      </c>
      <c r="T16" s="65"/>
      <c r="U16" s="65"/>
      <c r="V16" s="65">
        <v>1844990</v>
      </c>
      <c r="W16" s="65">
        <v>1845290</v>
      </c>
      <c r="X16" s="65"/>
      <c r="Y16" s="65">
        <v>1845290</v>
      </c>
      <c r="Z16" s="145"/>
      <c r="AA16" s="67"/>
    </row>
    <row r="17" spans="1:27" ht="13.5">
      <c r="A17" s="143" t="s">
        <v>86</v>
      </c>
      <c r="B17" s="141"/>
      <c r="C17" s="160">
        <v>4219922</v>
      </c>
      <c r="D17" s="160"/>
      <c r="E17" s="161">
        <v>374900</v>
      </c>
      <c r="F17" s="65">
        <v>7606270</v>
      </c>
      <c r="G17" s="65"/>
      <c r="H17" s="65">
        <v>1426948</v>
      </c>
      <c r="I17" s="65">
        <v>1478687</v>
      </c>
      <c r="J17" s="65">
        <v>2905635</v>
      </c>
      <c r="K17" s="65">
        <v>3780253</v>
      </c>
      <c r="L17" s="65">
        <v>1892312</v>
      </c>
      <c r="M17" s="65">
        <v>940449</v>
      </c>
      <c r="N17" s="65">
        <v>6613014</v>
      </c>
      <c r="O17" s="65">
        <v>785251</v>
      </c>
      <c r="P17" s="65">
        <v>2991</v>
      </c>
      <c r="Q17" s="65"/>
      <c r="R17" s="65">
        <v>788242</v>
      </c>
      <c r="S17" s="65">
        <v>-7138865</v>
      </c>
      <c r="T17" s="65">
        <v>306765</v>
      </c>
      <c r="U17" s="65">
        <v>-221877</v>
      </c>
      <c r="V17" s="65">
        <v>-7053977</v>
      </c>
      <c r="W17" s="65">
        <v>3252914</v>
      </c>
      <c r="X17" s="65">
        <v>7606270</v>
      </c>
      <c r="Y17" s="65">
        <v>-4353356</v>
      </c>
      <c r="Z17" s="145">
        <v>-57.23</v>
      </c>
      <c r="AA17" s="67">
        <v>7606270</v>
      </c>
    </row>
    <row r="18" spans="1:27" ht="13.5">
      <c r="A18" s="143" t="s">
        <v>87</v>
      </c>
      <c r="B18" s="141"/>
      <c r="C18" s="160"/>
      <c r="D18" s="160"/>
      <c r="E18" s="161">
        <v>272000</v>
      </c>
      <c r="F18" s="65">
        <v>228660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228660</v>
      </c>
      <c r="Y18" s="65">
        <v>-228660</v>
      </c>
      <c r="Z18" s="145">
        <v>-100</v>
      </c>
      <c r="AA18" s="67">
        <v>228660</v>
      </c>
    </row>
    <row r="19" spans="1:27" ht="13.5">
      <c r="A19" s="140" t="s">
        <v>88</v>
      </c>
      <c r="B19" s="147"/>
      <c r="C19" s="158">
        <f aca="true" t="shared" si="3" ref="C19:Y19">SUM(C20:C23)</f>
        <v>14652704</v>
      </c>
      <c r="D19" s="158">
        <f>SUM(D20:D23)</f>
        <v>0</v>
      </c>
      <c r="E19" s="159">
        <f t="shared" si="3"/>
        <v>19138424</v>
      </c>
      <c r="F19" s="105">
        <f t="shared" si="3"/>
        <v>14290365</v>
      </c>
      <c r="G19" s="105">
        <f t="shared" si="3"/>
        <v>581467</v>
      </c>
      <c r="H19" s="105">
        <f t="shared" si="3"/>
        <v>175000</v>
      </c>
      <c r="I19" s="105">
        <f t="shared" si="3"/>
        <v>-190460</v>
      </c>
      <c r="J19" s="105">
        <f t="shared" si="3"/>
        <v>566007</v>
      </c>
      <c r="K19" s="105">
        <f t="shared" si="3"/>
        <v>-255386</v>
      </c>
      <c r="L19" s="105">
        <f t="shared" si="3"/>
        <v>9015</v>
      </c>
      <c r="M19" s="105">
        <f t="shared" si="3"/>
        <v>583746</v>
      </c>
      <c r="N19" s="105">
        <f t="shared" si="3"/>
        <v>337375</v>
      </c>
      <c r="O19" s="105">
        <f t="shared" si="3"/>
        <v>8641</v>
      </c>
      <c r="P19" s="105">
        <f t="shared" si="3"/>
        <v>198500</v>
      </c>
      <c r="Q19" s="105">
        <f t="shared" si="3"/>
        <v>684901</v>
      </c>
      <c r="R19" s="105">
        <f t="shared" si="3"/>
        <v>892042</v>
      </c>
      <c r="S19" s="105">
        <f t="shared" si="3"/>
        <v>12747787</v>
      </c>
      <c r="T19" s="105">
        <f t="shared" si="3"/>
        <v>47219</v>
      </c>
      <c r="U19" s="105">
        <f t="shared" si="3"/>
        <v>1381301</v>
      </c>
      <c r="V19" s="105">
        <f t="shared" si="3"/>
        <v>14176307</v>
      </c>
      <c r="W19" s="105">
        <f t="shared" si="3"/>
        <v>15971731</v>
      </c>
      <c r="X19" s="105">
        <f t="shared" si="3"/>
        <v>14290365</v>
      </c>
      <c r="Y19" s="105">
        <f t="shared" si="3"/>
        <v>1681366</v>
      </c>
      <c r="Z19" s="142">
        <f>+IF(X19&lt;&gt;0,+(Y19/X19)*100,0)</f>
        <v>11.765731666056116</v>
      </c>
      <c r="AA19" s="107">
        <f>SUM(AA20:AA23)</f>
        <v>14290365</v>
      </c>
    </row>
    <row r="20" spans="1:27" ht="13.5">
      <c r="A20" s="143" t="s">
        <v>89</v>
      </c>
      <c r="B20" s="141"/>
      <c r="C20" s="160">
        <v>3613543</v>
      </c>
      <c r="D20" s="160"/>
      <c r="E20" s="161">
        <v>2743341</v>
      </c>
      <c r="F20" s="65">
        <v>2445365</v>
      </c>
      <c r="G20" s="65">
        <v>581467</v>
      </c>
      <c r="H20" s="65"/>
      <c r="I20" s="65">
        <v>-223355</v>
      </c>
      <c r="J20" s="65">
        <v>358112</v>
      </c>
      <c r="K20" s="65">
        <v>-255386</v>
      </c>
      <c r="L20" s="65">
        <v>9015</v>
      </c>
      <c r="M20" s="65">
        <v>646502</v>
      </c>
      <c r="N20" s="65">
        <v>400131</v>
      </c>
      <c r="O20" s="65"/>
      <c r="P20" s="65">
        <v>198500</v>
      </c>
      <c r="Q20" s="65">
        <v>665816</v>
      </c>
      <c r="R20" s="65">
        <v>864316</v>
      </c>
      <c r="S20" s="65">
        <v>-1622559</v>
      </c>
      <c r="T20" s="65">
        <v>40854</v>
      </c>
      <c r="U20" s="65">
        <v>93890</v>
      </c>
      <c r="V20" s="65">
        <v>-1487815</v>
      </c>
      <c r="W20" s="65">
        <v>134744</v>
      </c>
      <c r="X20" s="65">
        <v>2445365</v>
      </c>
      <c r="Y20" s="65">
        <v>-2310621</v>
      </c>
      <c r="Z20" s="145">
        <v>-94.49</v>
      </c>
      <c r="AA20" s="67">
        <v>2445365</v>
      </c>
    </row>
    <row r="21" spans="1:27" ht="13.5">
      <c r="A21" s="143" t="s">
        <v>90</v>
      </c>
      <c r="B21" s="141"/>
      <c r="C21" s="160">
        <v>9449842</v>
      </c>
      <c r="D21" s="160"/>
      <c r="E21" s="161">
        <v>15410083</v>
      </c>
      <c r="F21" s="65">
        <v>10743448</v>
      </c>
      <c r="G21" s="65"/>
      <c r="H21" s="65">
        <v>175000</v>
      </c>
      <c r="I21" s="65">
        <v>32895</v>
      </c>
      <c r="J21" s="65">
        <v>207895</v>
      </c>
      <c r="K21" s="65"/>
      <c r="L21" s="65"/>
      <c r="M21" s="65">
        <v>27115</v>
      </c>
      <c r="N21" s="65">
        <v>27115</v>
      </c>
      <c r="O21" s="65"/>
      <c r="P21" s="65"/>
      <c r="Q21" s="65">
        <v>19085</v>
      </c>
      <c r="R21" s="65">
        <v>19085</v>
      </c>
      <c r="S21" s="65">
        <v>10615348</v>
      </c>
      <c r="T21" s="65">
        <v>6365</v>
      </c>
      <c r="U21" s="65">
        <v>1455736</v>
      </c>
      <c r="V21" s="65">
        <v>12077449</v>
      </c>
      <c r="W21" s="65">
        <v>12331544</v>
      </c>
      <c r="X21" s="65">
        <v>10743448</v>
      </c>
      <c r="Y21" s="65">
        <v>1588096</v>
      </c>
      <c r="Z21" s="145">
        <v>14.78</v>
      </c>
      <c r="AA21" s="67">
        <v>10743448</v>
      </c>
    </row>
    <row r="22" spans="1:27" ht="13.5">
      <c r="A22" s="143" t="s">
        <v>91</v>
      </c>
      <c r="B22" s="141"/>
      <c r="C22" s="162">
        <v>508716</v>
      </c>
      <c r="D22" s="162"/>
      <c r="E22" s="163">
        <v>985000</v>
      </c>
      <c r="F22" s="164">
        <v>751552</v>
      </c>
      <c r="G22" s="164"/>
      <c r="H22" s="164"/>
      <c r="I22" s="164"/>
      <c r="J22" s="164"/>
      <c r="K22" s="164"/>
      <c r="L22" s="164"/>
      <c r="M22" s="164">
        <v>-89871</v>
      </c>
      <c r="N22" s="164">
        <v>-89871</v>
      </c>
      <c r="O22" s="164">
        <v>8641</v>
      </c>
      <c r="P22" s="164"/>
      <c r="Q22" s="164"/>
      <c r="R22" s="164">
        <v>8641</v>
      </c>
      <c r="S22" s="164">
        <v>513566</v>
      </c>
      <c r="T22" s="164"/>
      <c r="U22" s="164">
        <v>-168325</v>
      </c>
      <c r="V22" s="164">
        <v>345241</v>
      </c>
      <c r="W22" s="164">
        <v>264011</v>
      </c>
      <c r="X22" s="164">
        <v>751552</v>
      </c>
      <c r="Y22" s="164">
        <v>-487541</v>
      </c>
      <c r="Z22" s="146">
        <v>-64.87</v>
      </c>
      <c r="AA22" s="239">
        <v>751552</v>
      </c>
    </row>
    <row r="23" spans="1:27" ht="13.5">
      <c r="A23" s="143" t="s">
        <v>92</v>
      </c>
      <c r="B23" s="141"/>
      <c r="C23" s="160">
        <v>1080603</v>
      </c>
      <c r="D23" s="160"/>
      <c r="E23" s="161"/>
      <c r="F23" s="65">
        <v>350000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>
        <v>3241432</v>
      </c>
      <c r="T23" s="65"/>
      <c r="U23" s="65"/>
      <c r="V23" s="65">
        <v>3241432</v>
      </c>
      <c r="W23" s="65">
        <v>3241432</v>
      </c>
      <c r="X23" s="65">
        <v>350000</v>
      </c>
      <c r="Y23" s="65">
        <v>2891432</v>
      </c>
      <c r="Z23" s="145">
        <v>826.12</v>
      </c>
      <c r="AA23" s="67">
        <v>350000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20138208</v>
      </c>
      <c r="D25" s="232">
        <f>+D5+D9+D15+D19+D24</f>
        <v>0</v>
      </c>
      <c r="E25" s="245">
        <f t="shared" si="4"/>
        <v>21964129</v>
      </c>
      <c r="F25" s="234">
        <f t="shared" si="4"/>
        <v>24238095</v>
      </c>
      <c r="G25" s="234">
        <f t="shared" si="4"/>
        <v>582958</v>
      </c>
      <c r="H25" s="234">
        <f t="shared" si="4"/>
        <v>1626273</v>
      </c>
      <c r="I25" s="234">
        <f t="shared" si="4"/>
        <v>1990839</v>
      </c>
      <c r="J25" s="234">
        <f t="shared" si="4"/>
        <v>4200070</v>
      </c>
      <c r="K25" s="234">
        <f t="shared" si="4"/>
        <v>3575715</v>
      </c>
      <c r="L25" s="234">
        <f t="shared" si="4"/>
        <v>1948582</v>
      </c>
      <c r="M25" s="234">
        <f t="shared" si="4"/>
        <v>1551395</v>
      </c>
      <c r="N25" s="234">
        <f t="shared" si="4"/>
        <v>7075692</v>
      </c>
      <c r="O25" s="234">
        <f t="shared" si="4"/>
        <v>803239</v>
      </c>
      <c r="P25" s="234">
        <f t="shared" si="4"/>
        <v>210743</v>
      </c>
      <c r="Q25" s="234">
        <f t="shared" si="4"/>
        <v>687478</v>
      </c>
      <c r="R25" s="234">
        <f t="shared" si="4"/>
        <v>1701460</v>
      </c>
      <c r="S25" s="234">
        <f t="shared" si="4"/>
        <v>7454183</v>
      </c>
      <c r="T25" s="234">
        <f t="shared" si="4"/>
        <v>545584</v>
      </c>
      <c r="U25" s="234">
        <f t="shared" si="4"/>
        <v>1137900</v>
      </c>
      <c r="V25" s="234">
        <f t="shared" si="4"/>
        <v>9137667</v>
      </c>
      <c r="W25" s="234">
        <f t="shared" si="4"/>
        <v>22114889</v>
      </c>
      <c r="X25" s="234">
        <f t="shared" si="4"/>
        <v>24238095</v>
      </c>
      <c r="Y25" s="234">
        <f t="shared" si="4"/>
        <v>-2123206</v>
      </c>
      <c r="Z25" s="246">
        <f>+IF(X25&lt;&gt;0,+(Y25/X25)*100,0)</f>
        <v>-8.759789084084373</v>
      </c>
      <c r="AA25" s="247">
        <f>+AA5+AA9+AA15+AA19+AA24</f>
        <v>24238095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13939535</v>
      </c>
      <c r="D28" s="160"/>
      <c r="E28" s="161">
        <v>15963351</v>
      </c>
      <c r="F28" s="65">
        <v>14249441</v>
      </c>
      <c r="G28" s="65"/>
      <c r="H28" s="65">
        <v>1426948</v>
      </c>
      <c r="I28" s="65">
        <v>1182765</v>
      </c>
      <c r="J28" s="65">
        <v>2609713</v>
      </c>
      <c r="K28" s="65">
        <v>2041297</v>
      </c>
      <c r="L28" s="65">
        <v>1892312</v>
      </c>
      <c r="M28" s="65">
        <v>1224995</v>
      </c>
      <c r="N28" s="65">
        <v>5158604</v>
      </c>
      <c r="O28" s="65">
        <v>7142</v>
      </c>
      <c r="P28" s="65">
        <v>162500</v>
      </c>
      <c r="Q28" s="65"/>
      <c r="R28" s="65">
        <v>169642</v>
      </c>
      <c r="S28" s="65">
        <v>5108784</v>
      </c>
      <c r="T28" s="65">
        <v>199664</v>
      </c>
      <c r="U28" s="65">
        <v>996496</v>
      </c>
      <c r="V28" s="65">
        <v>6304944</v>
      </c>
      <c r="W28" s="65">
        <v>14242903</v>
      </c>
      <c r="X28" s="65">
        <v>14249441</v>
      </c>
      <c r="Y28" s="65">
        <v>-6538</v>
      </c>
      <c r="Z28" s="145">
        <v>-0.05</v>
      </c>
      <c r="AA28" s="160">
        <v>14249441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>
        <v>986751</v>
      </c>
      <c r="T29" s="65">
        <v>95920</v>
      </c>
      <c r="U29" s="65">
        <v>104658</v>
      </c>
      <c r="V29" s="65">
        <v>1187329</v>
      </c>
      <c r="W29" s="65">
        <v>1187329</v>
      </c>
      <c r="X29" s="65"/>
      <c r="Y29" s="65">
        <v>1187329</v>
      </c>
      <c r="Z29" s="145"/>
      <c r="AA29" s="67"/>
    </row>
    <row r="30" spans="1:27" ht="13.5">
      <c r="A30" s="249" t="s">
        <v>139</v>
      </c>
      <c r="B30" s="141"/>
      <c r="C30" s="162">
        <v>2795078</v>
      </c>
      <c r="D30" s="162"/>
      <c r="E30" s="163"/>
      <c r="F30" s="164">
        <v>655289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>
        <v>491587</v>
      </c>
      <c r="T30" s="164"/>
      <c r="U30" s="164">
        <v>223048</v>
      </c>
      <c r="V30" s="164">
        <v>714635</v>
      </c>
      <c r="W30" s="164">
        <v>714635</v>
      </c>
      <c r="X30" s="164">
        <v>655289</v>
      </c>
      <c r="Y30" s="164">
        <v>59346</v>
      </c>
      <c r="Z30" s="146">
        <v>9.06</v>
      </c>
      <c r="AA30" s="239">
        <v>655289</v>
      </c>
    </row>
    <row r="31" spans="1:27" ht="13.5">
      <c r="A31" s="250" t="s">
        <v>140</v>
      </c>
      <c r="B31" s="141"/>
      <c r="C31" s="160">
        <v>28765</v>
      </c>
      <c r="D31" s="160"/>
      <c r="E31" s="161"/>
      <c r="F31" s="65">
        <v>994965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994965</v>
      </c>
      <c r="Y31" s="65">
        <v>-994965</v>
      </c>
      <c r="Z31" s="145">
        <v>-100</v>
      </c>
      <c r="AA31" s="67">
        <v>994965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16763378</v>
      </c>
      <c r="D32" s="225">
        <f>SUM(D28:D31)</f>
        <v>0</v>
      </c>
      <c r="E32" s="226">
        <f t="shared" si="5"/>
        <v>15963351</v>
      </c>
      <c r="F32" s="82">
        <f t="shared" si="5"/>
        <v>15899695</v>
      </c>
      <c r="G32" s="82">
        <f t="shared" si="5"/>
        <v>0</v>
      </c>
      <c r="H32" s="82">
        <f t="shared" si="5"/>
        <v>1426948</v>
      </c>
      <c r="I32" s="82">
        <f t="shared" si="5"/>
        <v>1182765</v>
      </c>
      <c r="J32" s="82">
        <f t="shared" si="5"/>
        <v>2609713</v>
      </c>
      <c r="K32" s="82">
        <f t="shared" si="5"/>
        <v>2041297</v>
      </c>
      <c r="L32" s="82">
        <f t="shared" si="5"/>
        <v>1892312</v>
      </c>
      <c r="M32" s="82">
        <f t="shared" si="5"/>
        <v>1224995</v>
      </c>
      <c r="N32" s="82">
        <f t="shared" si="5"/>
        <v>5158604</v>
      </c>
      <c r="O32" s="82">
        <f t="shared" si="5"/>
        <v>7142</v>
      </c>
      <c r="P32" s="82">
        <f t="shared" si="5"/>
        <v>162500</v>
      </c>
      <c r="Q32" s="82">
        <f t="shared" si="5"/>
        <v>0</v>
      </c>
      <c r="R32" s="82">
        <f t="shared" si="5"/>
        <v>169642</v>
      </c>
      <c r="S32" s="82">
        <f t="shared" si="5"/>
        <v>6587122</v>
      </c>
      <c r="T32" s="82">
        <f t="shared" si="5"/>
        <v>295584</v>
      </c>
      <c r="U32" s="82">
        <f t="shared" si="5"/>
        <v>1324202</v>
      </c>
      <c r="V32" s="82">
        <f t="shared" si="5"/>
        <v>8206908</v>
      </c>
      <c r="W32" s="82">
        <f t="shared" si="5"/>
        <v>16144867</v>
      </c>
      <c r="X32" s="82">
        <f t="shared" si="5"/>
        <v>15899695</v>
      </c>
      <c r="Y32" s="82">
        <f t="shared" si="5"/>
        <v>245172</v>
      </c>
      <c r="Z32" s="227">
        <f>+IF(X32&lt;&gt;0,+(Y32/X32)*100,0)</f>
        <v>1.5419918432397604</v>
      </c>
      <c r="AA32" s="84">
        <f>SUM(AA28:AA31)</f>
        <v>15899695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1000000</v>
      </c>
      <c r="D34" s="160"/>
      <c r="E34" s="161">
        <v>3861000</v>
      </c>
      <c r="F34" s="65">
        <v>2500000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2500000</v>
      </c>
      <c r="Y34" s="65">
        <v>-2500000</v>
      </c>
      <c r="Z34" s="145">
        <v>-100</v>
      </c>
      <c r="AA34" s="67">
        <v>2500000</v>
      </c>
    </row>
    <row r="35" spans="1:27" ht="13.5">
      <c r="A35" s="252" t="s">
        <v>53</v>
      </c>
      <c r="B35" s="141"/>
      <c r="C35" s="160">
        <v>2374830</v>
      </c>
      <c r="D35" s="160"/>
      <c r="E35" s="161">
        <v>2139778</v>
      </c>
      <c r="F35" s="65">
        <v>5838400</v>
      </c>
      <c r="G35" s="65">
        <v>582958</v>
      </c>
      <c r="H35" s="65">
        <v>199325</v>
      </c>
      <c r="I35" s="65">
        <v>808074</v>
      </c>
      <c r="J35" s="65">
        <v>1590357</v>
      </c>
      <c r="K35" s="65">
        <v>1534418</v>
      </c>
      <c r="L35" s="65">
        <v>56270</v>
      </c>
      <c r="M35" s="65">
        <v>326400</v>
      </c>
      <c r="N35" s="65">
        <v>1917088</v>
      </c>
      <c r="O35" s="65">
        <v>796097</v>
      </c>
      <c r="P35" s="65">
        <v>48243</v>
      </c>
      <c r="Q35" s="65">
        <v>687478</v>
      </c>
      <c r="R35" s="65">
        <v>1531818</v>
      </c>
      <c r="S35" s="65">
        <v>867061</v>
      </c>
      <c r="T35" s="65">
        <v>250000</v>
      </c>
      <c r="U35" s="65">
        <v>-186301</v>
      </c>
      <c r="V35" s="65">
        <v>930760</v>
      </c>
      <c r="W35" s="65">
        <v>5970023</v>
      </c>
      <c r="X35" s="65">
        <v>5838400</v>
      </c>
      <c r="Y35" s="65">
        <v>131623</v>
      </c>
      <c r="Z35" s="145">
        <v>2.25</v>
      </c>
      <c r="AA35" s="67">
        <v>5838400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20138208</v>
      </c>
      <c r="D36" s="237">
        <f>SUM(D32:D35)</f>
        <v>0</v>
      </c>
      <c r="E36" s="233">
        <f t="shared" si="6"/>
        <v>21964129</v>
      </c>
      <c r="F36" s="235">
        <f t="shared" si="6"/>
        <v>24238095</v>
      </c>
      <c r="G36" s="235">
        <f t="shared" si="6"/>
        <v>582958</v>
      </c>
      <c r="H36" s="235">
        <f t="shared" si="6"/>
        <v>1626273</v>
      </c>
      <c r="I36" s="235">
        <f t="shared" si="6"/>
        <v>1990839</v>
      </c>
      <c r="J36" s="235">
        <f t="shared" si="6"/>
        <v>4200070</v>
      </c>
      <c r="K36" s="235">
        <f t="shared" si="6"/>
        <v>3575715</v>
      </c>
      <c r="L36" s="235">
        <f t="shared" si="6"/>
        <v>1948582</v>
      </c>
      <c r="M36" s="235">
        <f t="shared" si="6"/>
        <v>1551395</v>
      </c>
      <c r="N36" s="235">
        <f t="shared" si="6"/>
        <v>7075692</v>
      </c>
      <c r="O36" s="235">
        <f t="shared" si="6"/>
        <v>803239</v>
      </c>
      <c r="P36" s="235">
        <f t="shared" si="6"/>
        <v>210743</v>
      </c>
      <c r="Q36" s="235">
        <f t="shared" si="6"/>
        <v>687478</v>
      </c>
      <c r="R36" s="235">
        <f t="shared" si="6"/>
        <v>1701460</v>
      </c>
      <c r="S36" s="235">
        <f t="shared" si="6"/>
        <v>7454183</v>
      </c>
      <c r="T36" s="235">
        <f t="shared" si="6"/>
        <v>545584</v>
      </c>
      <c r="U36" s="235">
        <f t="shared" si="6"/>
        <v>1137901</v>
      </c>
      <c r="V36" s="235">
        <f t="shared" si="6"/>
        <v>9137668</v>
      </c>
      <c r="W36" s="235">
        <f t="shared" si="6"/>
        <v>22114890</v>
      </c>
      <c r="X36" s="235">
        <f t="shared" si="6"/>
        <v>24238095</v>
      </c>
      <c r="Y36" s="235">
        <f t="shared" si="6"/>
        <v>-2123205</v>
      </c>
      <c r="Z36" s="236">
        <f>+IF(X36&lt;&gt;0,+(Y36/X36)*100,0)</f>
        <v>-8.759784958347593</v>
      </c>
      <c r="AA36" s="254">
        <f>SUM(AA32:AA35)</f>
        <v>24238095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1015015</v>
      </c>
      <c r="D6" s="160"/>
      <c r="E6" s="64">
        <v>1500000</v>
      </c>
      <c r="F6" s="65">
        <v>1500000</v>
      </c>
      <c r="G6" s="65">
        <v>13467052</v>
      </c>
      <c r="H6" s="65">
        <v>7665706</v>
      </c>
      <c r="I6" s="65">
        <v>5950429</v>
      </c>
      <c r="J6" s="65">
        <v>27083187</v>
      </c>
      <c r="K6" s="65">
        <v>3229916</v>
      </c>
      <c r="L6" s="65">
        <v>5567716</v>
      </c>
      <c r="M6" s="65">
        <v>4504296</v>
      </c>
      <c r="N6" s="65">
        <v>13301928</v>
      </c>
      <c r="O6" s="65">
        <v>3130378</v>
      </c>
      <c r="P6" s="65">
        <v>4742285</v>
      </c>
      <c r="Q6" s="65">
        <v>3889513</v>
      </c>
      <c r="R6" s="65">
        <v>11762176</v>
      </c>
      <c r="S6" s="65">
        <v>2215229</v>
      </c>
      <c r="T6" s="65">
        <v>4717730</v>
      </c>
      <c r="U6" s="65">
        <v>4737730</v>
      </c>
      <c r="V6" s="65">
        <v>11670689</v>
      </c>
      <c r="W6" s="65">
        <v>63817980</v>
      </c>
      <c r="X6" s="65">
        <v>1500000</v>
      </c>
      <c r="Y6" s="65">
        <v>62317980</v>
      </c>
      <c r="Z6" s="145">
        <v>4154.53</v>
      </c>
      <c r="AA6" s="67">
        <v>1500000</v>
      </c>
    </row>
    <row r="7" spans="1:27" ht="13.5">
      <c r="A7" s="264" t="s">
        <v>147</v>
      </c>
      <c r="B7" s="197" t="s">
        <v>72</v>
      </c>
      <c r="C7" s="160">
        <v>22090693</v>
      </c>
      <c r="D7" s="160"/>
      <c r="E7" s="64">
        <v>10000000</v>
      </c>
      <c r="F7" s="65">
        <v>17000000</v>
      </c>
      <c r="G7" s="65">
        <v>28590693</v>
      </c>
      <c r="H7" s="65">
        <v>28758013</v>
      </c>
      <c r="I7" s="65">
        <v>24884603</v>
      </c>
      <c r="J7" s="65">
        <v>82233309</v>
      </c>
      <c r="K7" s="65">
        <v>19693850</v>
      </c>
      <c r="L7" s="65">
        <v>20236468</v>
      </c>
      <c r="M7" s="65">
        <v>20236468</v>
      </c>
      <c r="N7" s="65">
        <v>60166786</v>
      </c>
      <c r="O7" s="65">
        <v>20008477</v>
      </c>
      <c r="P7" s="65">
        <v>17291486</v>
      </c>
      <c r="Q7" s="65">
        <v>25291486</v>
      </c>
      <c r="R7" s="65">
        <v>62591449</v>
      </c>
      <c r="S7" s="65">
        <v>22375454</v>
      </c>
      <c r="T7" s="65">
        <v>21527713</v>
      </c>
      <c r="U7" s="65">
        <v>20527713</v>
      </c>
      <c r="V7" s="65">
        <v>64430880</v>
      </c>
      <c r="W7" s="65">
        <v>269422424</v>
      </c>
      <c r="X7" s="65">
        <v>17000000</v>
      </c>
      <c r="Y7" s="65">
        <v>252422424</v>
      </c>
      <c r="Z7" s="145">
        <v>1484.84</v>
      </c>
      <c r="AA7" s="67">
        <v>17000000</v>
      </c>
    </row>
    <row r="8" spans="1:27" ht="13.5">
      <c r="A8" s="264" t="s">
        <v>148</v>
      </c>
      <c r="B8" s="197" t="s">
        <v>72</v>
      </c>
      <c r="C8" s="160">
        <v>8777571</v>
      </c>
      <c r="D8" s="160"/>
      <c r="E8" s="64">
        <v>8000000</v>
      </c>
      <c r="F8" s="65">
        <v>10000000</v>
      </c>
      <c r="G8" s="65">
        <v>20330402</v>
      </c>
      <c r="H8" s="65">
        <v>10909571</v>
      </c>
      <c r="I8" s="65">
        <v>11005501</v>
      </c>
      <c r="J8" s="65">
        <v>42245474</v>
      </c>
      <c r="K8" s="65">
        <v>10955869</v>
      </c>
      <c r="L8" s="65">
        <v>13517194</v>
      </c>
      <c r="M8" s="65">
        <v>13008587</v>
      </c>
      <c r="N8" s="65">
        <v>37481650</v>
      </c>
      <c r="O8" s="65">
        <v>16264454</v>
      </c>
      <c r="P8" s="65">
        <v>11662224</v>
      </c>
      <c r="Q8" s="65">
        <v>15609005</v>
      </c>
      <c r="R8" s="65">
        <v>43535683</v>
      </c>
      <c r="S8" s="65">
        <v>17160450</v>
      </c>
      <c r="T8" s="65">
        <v>14643704</v>
      </c>
      <c r="U8" s="65">
        <v>13943704</v>
      </c>
      <c r="V8" s="65">
        <v>45747858</v>
      </c>
      <c r="W8" s="65">
        <v>169010665</v>
      </c>
      <c r="X8" s="65">
        <v>10000000</v>
      </c>
      <c r="Y8" s="65">
        <v>159010665</v>
      </c>
      <c r="Z8" s="145">
        <v>1590.11</v>
      </c>
      <c r="AA8" s="67">
        <v>10000000</v>
      </c>
    </row>
    <row r="9" spans="1:27" ht="13.5">
      <c r="A9" s="264" t="s">
        <v>149</v>
      </c>
      <c r="B9" s="197"/>
      <c r="C9" s="160">
        <v>4493945</v>
      </c>
      <c r="D9" s="160"/>
      <c r="E9" s="64">
        <v>3500000</v>
      </c>
      <c r="F9" s="65">
        <v>5000000</v>
      </c>
      <c r="G9" s="65">
        <v>2571054</v>
      </c>
      <c r="H9" s="65">
        <v>2527866</v>
      </c>
      <c r="I9" s="65">
        <v>3404995</v>
      </c>
      <c r="J9" s="65">
        <v>8503915</v>
      </c>
      <c r="K9" s="65">
        <v>2738374</v>
      </c>
      <c r="L9" s="65">
        <v>2043524</v>
      </c>
      <c r="M9" s="65">
        <v>2173353</v>
      </c>
      <c r="N9" s="65">
        <v>6955251</v>
      </c>
      <c r="O9" s="65">
        <v>1393516</v>
      </c>
      <c r="P9" s="65">
        <v>1437573</v>
      </c>
      <c r="Q9" s="65">
        <v>1380265</v>
      </c>
      <c r="R9" s="65">
        <v>4211354</v>
      </c>
      <c r="S9" s="65">
        <v>1307518</v>
      </c>
      <c r="T9" s="65">
        <v>1523147</v>
      </c>
      <c r="U9" s="65">
        <v>1523147</v>
      </c>
      <c r="V9" s="65">
        <v>4353812</v>
      </c>
      <c r="W9" s="65">
        <v>24024332</v>
      </c>
      <c r="X9" s="65">
        <v>5000000</v>
      </c>
      <c r="Y9" s="65">
        <v>19024332</v>
      </c>
      <c r="Z9" s="145">
        <v>380.49</v>
      </c>
      <c r="AA9" s="67">
        <v>5000000</v>
      </c>
    </row>
    <row r="10" spans="1:27" ht="13.5">
      <c r="A10" s="264" t="s">
        <v>150</v>
      </c>
      <c r="B10" s="197"/>
      <c r="C10" s="160">
        <v>2716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821992</v>
      </c>
      <c r="D11" s="160"/>
      <c r="E11" s="64">
        <v>1000000</v>
      </c>
      <c r="F11" s="65">
        <v>1000000</v>
      </c>
      <c r="G11" s="65">
        <v>833048</v>
      </c>
      <c r="H11" s="65">
        <v>739945</v>
      </c>
      <c r="I11" s="65">
        <v>894250</v>
      </c>
      <c r="J11" s="65">
        <v>2467243</v>
      </c>
      <c r="K11" s="65">
        <v>1021362</v>
      </c>
      <c r="L11" s="65">
        <v>998510</v>
      </c>
      <c r="M11" s="65">
        <v>1108901</v>
      </c>
      <c r="N11" s="65">
        <v>3128773</v>
      </c>
      <c r="O11" s="65">
        <v>1081281</v>
      </c>
      <c r="P11" s="65">
        <v>1014484</v>
      </c>
      <c r="Q11" s="65">
        <v>1006655</v>
      </c>
      <c r="R11" s="65">
        <v>3102420</v>
      </c>
      <c r="S11" s="65">
        <v>992174</v>
      </c>
      <c r="T11" s="65">
        <v>984441</v>
      </c>
      <c r="U11" s="65">
        <v>984441</v>
      </c>
      <c r="V11" s="65">
        <v>2961056</v>
      </c>
      <c r="W11" s="65">
        <v>11659492</v>
      </c>
      <c r="X11" s="65">
        <v>1000000</v>
      </c>
      <c r="Y11" s="65">
        <v>10659492</v>
      </c>
      <c r="Z11" s="145">
        <v>1065.95</v>
      </c>
      <c r="AA11" s="67">
        <v>1000000</v>
      </c>
    </row>
    <row r="12" spans="1:27" ht="13.5">
      <c r="A12" s="265" t="s">
        <v>56</v>
      </c>
      <c r="B12" s="266"/>
      <c r="C12" s="177">
        <f aca="true" t="shared" si="0" ref="C12:Y12">SUM(C6:C11)</f>
        <v>37201932</v>
      </c>
      <c r="D12" s="177">
        <f>SUM(D6:D11)</f>
        <v>0</v>
      </c>
      <c r="E12" s="77">
        <f t="shared" si="0"/>
        <v>24000000</v>
      </c>
      <c r="F12" s="78">
        <f t="shared" si="0"/>
        <v>34500000</v>
      </c>
      <c r="G12" s="78">
        <f t="shared" si="0"/>
        <v>65792249</v>
      </c>
      <c r="H12" s="78">
        <f t="shared" si="0"/>
        <v>50601101</v>
      </c>
      <c r="I12" s="78">
        <f t="shared" si="0"/>
        <v>46139778</v>
      </c>
      <c r="J12" s="78">
        <f t="shared" si="0"/>
        <v>162533128</v>
      </c>
      <c r="K12" s="78">
        <f t="shared" si="0"/>
        <v>37639371</v>
      </c>
      <c r="L12" s="78">
        <f t="shared" si="0"/>
        <v>42363412</v>
      </c>
      <c r="M12" s="78">
        <f t="shared" si="0"/>
        <v>41031605</v>
      </c>
      <c r="N12" s="78">
        <f t="shared" si="0"/>
        <v>121034388</v>
      </c>
      <c r="O12" s="78">
        <f t="shared" si="0"/>
        <v>41878106</v>
      </c>
      <c r="P12" s="78">
        <f t="shared" si="0"/>
        <v>36148052</v>
      </c>
      <c r="Q12" s="78">
        <f t="shared" si="0"/>
        <v>47176924</v>
      </c>
      <c r="R12" s="78">
        <f t="shared" si="0"/>
        <v>125203082</v>
      </c>
      <c r="S12" s="78">
        <f t="shared" si="0"/>
        <v>44050825</v>
      </c>
      <c r="T12" s="78">
        <f t="shared" si="0"/>
        <v>43396735</v>
      </c>
      <c r="U12" s="78">
        <f t="shared" si="0"/>
        <v>41716735</v>
      </c>
      <c r="V12" s="78">
        <f t="shared" si="0"/>
        <v>129164295</v>
      </c>
      <c r="W12" s="78">
        <f t="shared" si="0"/>
        <v>537934893</v>
      </c>
      <c r="X12" s="78">
        <f t="shared" si="0"/>
        <v>34500000</v>
      </c>
      <c r="Y12" s="78">
        <f t="shared" si="0"/>
        <v>503434893</v>
      </c>
      <c r="Z12" s="179">
        <f>+IF(X12&lt;&gt;0,+(Y12/X12)*100,0)</f>
        <v>1459.2315739130433</v>
      </c>
      <c r="AA12" s="79">
        <f>SUM(AA6:AA11)</f>
        <v>34500000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23692</v>
      </c>
      <c r="D15" s="160"/>
      <c r="E15" s="64">
        <v>50000</v>
      </c>
      <c r="F15" s="65">
        <v>20000</v>
      </c>
      <c r="G15" s="65">
        <v>26212</v>
      </c>
      <c r="H15" s="65">
        <v>26015</v>
      </c>
      <c r="I15" s="65">
        <v>25512</v>
      </c>
      <c r="J15" s="65">
        <v>77739</v>
      </c>
      <c r="K15" s="65">
        <v>25618</v>
      </c>
      <c r="L15" s="65">
        <v>25218</v>
      </c>
      <c r="M15" s="65">
        <v>25218</v>
      </c>
      <c r="N15" s="65">
        <v>76054</v>
      </c>
      <c r="O15" s="65">
        <v>25455</v>
      </c>
      <c r="P15" s="65">
        <v>25455</v>
      </c>
      <c r="Q15" s="65">
        <v>25573</v>
      </c>
      <c r="R15" s="65">
        <v>76483</v>
      </c>
      <c r="S15" s="65">
        <v>25368</v>
      </c>
      <c r="T15" s="65">
        <v>25485</v>
      </c>
      <c r="U15" s="65">
        <v>25485</v>
      </c>
      <c r="V15" s="65">
        <v>76338</v>
      </c>
      <c r="W15" s="65">
        <v>306614</v>
      </c>
      <c r="X15" s="65">
        <v>20000</v>
      </c>
      <c r="Y15" s="65">
        <v>286614</v>
      </c>
      <c r="Z15" s="145">
        <v>1433.07</v>
      </c>
      <c r="AA15" s="67">
        <v>20000</v>
      </c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51054400</v>
      </c>
      <c r="D19" s="160"/>
      <c r="E19" s="64">
        <v>74984000</v>
      </c>
      <c r="F19" s="65">
        <v>80593516</v>
      </c>
      <c r="G19" s="65">
        <v>52217994</v>
      </c>
      <c r="H19" s="65">
        <v>218866848</v>
      </c>
      <c r="I19" s="65">
        <v>220477046</v>
      </c>
      <c r="J19" s="65">
        <v>491561888</v>
      </c>
      <c r="K19" s="65">
        <v>223878824</v>
      </c>
      <c r="L19" s="65">
        <v>65859730</v>
      </c>
      <c r="M19" s="65">
        <v>66635420</v>
      </c>
      <c r="N19" s="65">
        <v>356373974</v>
      </c>
      <c r="O19" s="65">
        <v>67032503</v>
      </c>
      <c r="P19" s="65">
        <v>68546988</v>
      </c>
      <c r="Q19" s="65">
        <v>68735910</v>
      </c>
      <c r="R19" s="65">
        <v>204315401</v>
      </c>
      <c r="S19" s="65">
        <v>70098611</v>
      </c>
      <c r="T19" s="65">
        <v>71147534</v>
      </c>
      <c r="U19" s="65">
        <v>71147534</v>
      </c>
      <c r="V19" s="65">
        <v>212393679</v>
      </c>
      <c r="W19" s="65">
        <v>1264644942</v>
      </c>
      <c r="X19" s="65">
        <v>80593516</v>
      </c>
      <c r="Y19" s="65">
        <v>1184051426</v>
      </c>
      <c r="Z19" s="145">
        <v>1469.16</v>
      </c>
      <c r="AA19" s="67">
        <v>80593516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10000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51078092</v>
      </c>
      <c r="D24" s="177">
        <f>SUM(D15:D23)</f>
        <v>0</v>
      </c>
      <c r="E24" s="81">
        <f t="shared" si="1"/>
        <v>75044000</v>
      </c>
      <c r="F24" s="82">
        <f t="shared" si="1"/>
        <v>80613516</v>
      </c>
      <c r="G24" s="82">
        <f t="shared" si="1"/>
        <v>52244206</v>
      </c>
      <c r="H24" s="82">
        <f t="shared" si="1"/>
        <v>218892863</v>
      </c>
      <c r="I24" s="82">
        <f t="shared" si="1"/>
        <v>220502558</v>
      </c>
      <c r="J24" s="82">
        <f t="shared" si="1"/>
        <v>491639627</v>
      </c>
      <c r="K24" s="82">
        <f t="shared" si="1"/>
        <v>223904442</v>
      </c>
      <c r="L24" s="82">
        <f t="shared" si="1"/>
        <v>65884948</v>
      </c>
      <c r="M24" s="82">
        <f t="shared" si="1"/>
        <v>66660638</v>
      </c>
      <c r="N24" s="82">
        <f t="shared" si="1"/>
        <v>356450028</v>
      </c>
      <c r="O24" s="82">
        <f t="shared" si="1"/>
        <v>67057958</v>
      </c>
      <c r="P24" s="82">
        <f t="shared" si="1"/>
        <v>68572443</v>
      </c>
      <c r="Q24" s="82">
        <f t="shared" si="1"/>
        <v>68761483</v>
      </c>
      <c r="R24" s="82">
        <f t="shared" si="1"/>
        <v>204391884</v>
      </c>
      <c r="S24" s="82">
        <f t="shared" si="1"/>
        <v>70123979</v>
      </c>
      <c r="T24" s="82">
        <f t="shared" si="1"/>
        <v>71173019</v>
      </c>
      <c r="U24" s="82">
        <f t="shared" si="1"/>
        <v>71173019</v>
      </c>
      <c r="V24" s="82">
        <f t="shared" si="1"/>
        <v>212470017</v>
      </c>
      <c r="W24" s="82">
        <f t="shared" si="1"/>
        <v>1264951556</v>
      </c>
      <c r="X24" s="82">
        <f t="shared" si="1"/>
        <v>80613516</v>
      </c>
      <c r="Y24" s="82">
        <f t="shared" si="1"/>
        <v>1184338040</v>
      </c>
      <c r="Z24" s="227">
        <f>+IF(X24&lt;&gt;0,+(Y24/X24)*100,0)</f>
        <v>1469.1556686350214</v>
      </c>
      <c r="AA24" s="84">
        <f>SUM(AA15:AA23)</f>
        <v>80613516</v>
      </c>
    </row>
    <row r="25" spans="1:27" ht="13.5">
      <c r="A25" s="265" t="s">
        <v>162</v>
      </c>
      <c r="B25" s="266"/>
      <c r="C25" s="177">
        <f aca="true" t="shared" si="2" ref="C25:Y25">+C12+C24</f>
        <v>88280024</v>
      </c>
      <c r="D25" s="177">
        <f>+D12+D24</f>
        <v>0</v>
      </c>
      <c r="E25" s="77">
        <f t="shared" si="2"/>
        <v>99044000</v>
      </c>
      <c r="F25" s="78">
        <f t="shared" si="2"/>
        <v>115113516</v>
      </c>
      <c r="G25" s="78">
        <f t="shared" si="2"/>
        <v>118036455</v>
      </c>
      <c r="H25" s="78">
        <f t="shared" si="2"/>
        <v>269493964</v>
      </c>
      <c r="I25" s="78">
        <f t="shared" si="2"/>
        <v>266642336</v>
      </c>
      <c r="J25" s="78">
        <f t="shared" si="2"/>
        <v>654172755</v>
      </c>
      <c r="K25" s="78">
        <f t="shared" si="2"/>
        <v>261543813</v>
      </c>
      <c r="L25" s="78">
        <f t="shared" si="2"/>
        <v>108248360</v>
      </c>
      <c r="M25" s="78">
        <f t="shared" si="2"/>
        <v>107692243</v>
      </c>
      <c r="N25" s="78">
        <f t="shared" si="2"/>
        <v>477484416</v>
      </c>
      <c r="O25" s="78">
        <f t="shared" si="2"/>
        <v>108936064</v>
      </c>
      <c r="P25" s="78">
        <f t="shared" si="2"/>
        <v>104720495</v>
      </c>
      <c r="Q25" s="78">
        <f t="shared" si="2"/>
        <v>115938407</v>
      </c>
      <c r="R25" s="78">
        <f t="shared" si="2"/>
        <v>329594966</v>
      </c>
      <c r="S25" s="78">
        <f t="shared" si="2"/>
        <v>114174804</v>
      </c>
      <c r="T25" s="78">
        <f t="shared" si="2"/>
        <v>114569754</v>
      </c>
      <c r="U25" s="78">
        <f t="shared" si="2"/>
        <v>112889754</v>
      </c>
      <c r="V25" s="78">
        <f t="shared" si="2"/>
        <v>341634312</v>
      </c>
      <c r="W25" s="78">
        <f t="shared" si="2"/>
        <v>1802886449</v>
      </c>
      <c r="X25" s="78">
        <f t="shared" si="2"/>
        <v>115113516</v>
      </c>
      <c r="Y25" s="78">
        <f t="shared" si="2"/>
        <v>1687772933</v>
      </c>
      <c r="Z25" s="179">
        <f>+IF(X25&lt;&gt;0,+(Y25/X25)*100,0)</f>
        <v>1466.1813761296285</v>
      </c>
      <c r="AA25" s="79">
        <f>+AA12+AA24</f>
        <v>115113516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1301605</v>
      </c>
      <c r="D30" s="160"/>
      <c r="E30" s="64">
        <v>300000</v>
      </c>
      <c r="F30" s="65">
        <v>300000</v>
      </c>
      <c r="G30" s="65">
        <v>2246804</v>
      </c>
      <c r="H30" s="65">
        <v>2246804</v>
      </c>
      <c r="I30" s="65"/>
      <c r="J30" s="65">
        <v>4493608</v>
      </c>
      <c r="K30" s="65"/>
      <c r="L30" s="65"/>
      <c r="M30" s="65"/>
      <c r="N30" s="65"/>
      <c r="O30" s="65"/>
      <c r="P30" s="65"/>
      <c r="Q30" s="65">
        <v>1864968</v>
      </c>
      <c r="R30" s="65">
        <v>1864968</v>
      </c>
      <c r="S30" s="65">
        <v>1864968</v>
      </c>
      <c r="T30" s="65">
        <v>1864968</v>
      </c>
      <c r="U30" s="65">
        <v>1864968</v>
      </c>
      <c r="V30" s="65">
        <v>5594904</v>
      </c>
      <c r="W30" s="65">
        <v>11953480</v>
      </c>
      <c r="X30" s="65">
        <v>300000</v>
      </c>
      <c r="Y30" s="65">
        <v>11653480</v>
      </c>
      <c r="Z30" s="145">
        <v>3884.49</v>
      </c>
      <c r="AA30" s="67">
        <v>300000</v>
      </c>
    </row>
    <row r="31" spans="1:27" ht="13.5">
      <c r="A31" s="264" t="s">
        <v>166</v>
      </c>
      <c r="B31" s="197"/>
      <c r="C31" s="160">
        <v>1583790</v>
      </c>
      <c r="D31" s="160"/>
      <c r="E31" s="64">
        <v>1500000</v>
      </c>
      <c r="F31" s="65">
        <v>1680000</v>
      </c>
      <c r="G31" s="65">
        <v>1614879</v>
      </c>
      <c r="H31" s="65">
        <v>1615148</v>
      </c>
      <c r="I31" s="65">
        <v>1629394</v>
      </c>
      <c r="J31" s="65">
        <v>4859421</v>
      </c>
      <c r="K31" s="65">
        <v>1639645</v>
      </c>
      <c r="L31" s="65">
        <v>1664931</v>
      </c>
      <c r="M31" s="65">
        <v>1665588</v>
      </c>
      <c r="N31" s="65">
        <v>4970164</v>
      </c>
      <c r="O31" s="65">
        <v>1667871</v>
      </c>
      <c r="P31" s="65">
        <v>1687833</v>
      </c>
      <c r="Q31" s="65">
        <v>1677824</v>
      </c>
      <c r="R31" s="65">
        <v>5033528</v>
      </c>
      <c r="S31" s="65">
        <v>1679741</v>
      </c>
      <c r="T31" s="65">
        <v>1701571</v>
      </c>
      <c r="U31" s="65">
        <v>1701571</v>
      </c>
      <c r="V31" s="65">
        <v>5082883</v>
      </c>
      <c r="W31" s="65">
        <v>19945996</v>
      </c>
      <c r="X31" s="65">
        <v>1680000</v>
      </c>
      <c r="Y31" s="65">
        <v>18265996</v>
      </c>
      <c r="Z31" s="145">
        <v>1087.26</v>
      </c>
      <c r="AA31" s="67">
        <v>1680000</v>
      </c>
    </row>
    <row r="32" spans="1:27" ht="13.5">
      <c r="A32" s="264" t="s">
        <v>167</v>
      </c>
      <c r="B32" s="197" t="s">
        <v>94</v>
      </c>
      <c r="C32" s="160">
        <v>18435103</v>
      </c>
      <c r="D32" s="160"/>
      <c r="E32" s="64">
        <v>10000000</v>
      </c>
      <c r="F32" s="65">
        <v>10000000</v>
      </c>
      <c r="G32" s="65">
        <v>28129517</v>
      </c>
      <c r="H32" s="65">
        <v>23866771</v>
      </c>
      <c r="I32" s="65">
        <v>29123792</v>
      </c>
      <c r="J32" s="65">
        <v>81120080</v>
      </c>
      <c r="K32" s="65">
        <v>21151452</v>
      </c>
      <c r="L32" s="65">
        <v>17810950</v>
      </c>
      <c r="M32" s="65">
        <v>17745590</v>
      </c>
      <c r="N32" s="65">
        <v>56707992</v>
      </c>
      <c r="O32" s="65">
        <v>15598773</v>
      </c>
      <c r="P32" s="65">
        <v>14885340</v>
      </c>
      <c r="Q32" s="65">
        <v>14555663</v>
      </c>
      <c r="R32" s="65">
        <v>45039776</v>
      </c>
      <c r="S32" s="65">
        <v>13852561</v>
      </c>
      <c r="T32" s="65">
        <v>15114305</v>
      </c>
      <c r="U32" s="65">
        <v>11434305</v>
      </c>
      <c r="V32" s="65">
        <v>40401171</v>
      </c>
      <c r="W32" s="65">
        <v>223269019</v>
      </c>
      <c r="X32" s="65">
        <v>10000000</v>
      </c>
      <c r="Y32" s="65">
        <v>213269019</v>
      </c>
      <c r="Z32" s="145">
        <v>2132.69</v>
      </c>
      <c r="AA32" s="67">
        <v>10000000</v>
      </c>
    </row>
    <row r="33" spans="1:27" ht="13.5">
      <c r="A33" s="264" t="s">
        <v>168</v>
      </c>
      <c r="B33" s="197"/>
      <c r="C33" s="160">
        <v>768303</v>
      </c>
      <c r="D33" s="160"/>
      <c r="E33" s="64">
        <v>1500000</v>
      </c>
      <c r="F33" s="65">
        <v>2000000</v>
      </c>
      <c r="G33" s="65">
        <v>3130826</v>
      </c>
      <c r="H33" s="65">
        <v>3130826</v>
      </c>
      <c r="I33" s="65">
        <v>3130826</v>
      </c>
      <c r="J33" s="65">
        <v>9392478</v>
      </c>
      <c r="K33" s="65">
        <v>3130826</v>
      </c>
      <c r="L33" s="65">
        <v>3130826</v>
      </c>
      <c r="M33" s="65">
        <v>3130826</v>
      </c>
      <c r="N33" s="65">
        <v>9392478</v>
      </c>
      <c r="O33" s="65">
        <v>377715</v>
      </c>
      <c r="P33" s="65">
        <v>377715</v>
      </c>
      <c r="Q33" s="65">
        <v>377715</v>
      </c>
      <c r="R33" s="65">
        <v>1133145</v>
      </c>
      <c r="S33" s="65">
        <v>377715</v>
      </c>
      <c r="T33" s="65">
        <v>377715</v>
      </c>
      <c r="U33" s="65">
        <v>377715</v>
      </c>
      <c r="V33" s="65">
        <v>1133145</v>
      </c>
      <c r="W33" s="65">
        <v>21051246</v>
      </c>
      <c r="X33" s="65">
        <v>2000000</v>
      </c>
      <c r="Y33" s="65">
        <v>19051246</v>
      </c>
      <c r="Z33" s="145">
        <v>952.56</v>
      </c>
      <c r="AA33" s="67">
        <v>2000000</v>
      </c>
    </row>
    <row r="34" spans="1:27" ht="13.5">
      <c r="A34" s="265" t="s">
        <v>58</v>
      </c>
      <c r="B34" s="266"/>
      <c r="C34" s="177">
        <f aca="true" t="shared" si="3" ref="C34:Y34">SUM(C29:C33)</f>
        <v>22088801</v>
      </c>
      <c r="D34" s="177">
        <f>SUM(D29:D33)</f>
        <v>0</v>
      </c>
      <c r="E34" s="77">
        <f t="shared" si="3"/>
        <v>13300000</v>
      </c>
      <c r="F34" s="78">
        <f t="shared" si="3"/>
        <v>13980000</v>
      </c>
      <c r="G34" s="78">
        <f t="shared" si="3"/>
        <v>35122026</v>
      </c>
      <c r="H34" s="78">
        <f t="shared" si="3"/>
        <v>30859549</v>
      </c>
      <c r="I34" s="78">
        <f t="shared" si="3"/>
        <v>33884012</v>
      </c>
      <c r="J34" s="78">
        <f t="shared" si="3"/>
        <v>99865587</v>
      </c>
      <c r="K34" s="78">
        <f t="shared" si="3"/>
        <v>25921923</v>
      </c>
      <c r="L34" s="78">
        <f t="shared" si="3"/>
        <v>22606707</v>
      </c>
      <c r="M34" s="78">
        <f t="shared" si="3"/>
        <v>22542004</v>
      </c>
      <c r="N34" s="78">
        <f t="shared" si="3"/>
        <v>71070634</v>
      </c>
      <c r="O34" s="78">
        <f t="shared" si="3"/>
        <v>17644359</v>
      </c>
      <c r="P34" s="78">
        <f t="shared" si="3"/>
        <v>16950888</v>
      </c>
      <c r="Q34" s="78">
        <f t="shared" si="3"/>
        <v>18476170</v>
      </c>
      <c r="R34" s="78">
        <f t="shared" si="3"/>
        <v>53071417</v>
      </c>
      <c r="S34" s="78">
        <f t="shared" si="3"/>
        <v>17774985</v>
      </c>
      <c r="T34" s="78">
        <f t="shared" si="3"/>
        <v>19058559</v>
      </c>
      <c r="U34" s="78">
        <f t="shared" si="3"/>
        <v>15378559</v>
      </c>
      <c r="V34" s="78">
        <f t="shared" si="3"/>
        <v>52212103</v>
      </c>
      <c r="W34" s="78">
        <f t="shared" si="3"/>
        <v>276219741</v>
      </c>
      <c r="X34" s="78">
        <f t="shared" si="3"/>
        <v>13980000</v>
      </c>
      <c r="Y34" s="78">
        <f t="shared" si="3"/>
        <v>262239741</v>
      </c>
      <c r="Z34" s="179">
        <f>+IF(X34&lt;&gt;0,+(Y34/X34)*100,0)</f>
        <v>1875.8207510729612</v>
      </c>
      <c r="AA34" s="79">
        <f>SUM(AA29:AA33)</f>
        <v>13980000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1741253</v>
      </c>
      <c r="D37" s="160"/>
      <c r="E37" s="64">
        <v>8000000</v>
      </c>
      <c r="F37" s="65">
        <v>3012514</v>
      </c>
      <c r="G37" s="65">
        <v>812514</v>
      </c>
      <c r="H37" s="65">
        <v>812514</v>
      </c>
      <c r="I37" s="65">
        <v>812514</v>
      </c>
      <c r="J37" s="65">
        <v>2437542</v>
      </c>
      <c r="K37" s="65">
        <v>812514</v>
      </c>
      <c r="L37" s="65">
        <v>812514</v>
      </c>
      <c r="M37" s="65">
        <v>812514</v>
      </c>
      <c r="N37" s="65">
        <v>2437542</v>
      </c>
      <c r="O37" s="65">
        <v>812514</v>
      </c>
      <c r="P37" s="65">
        <v>812514</v>
      </c>
      <c r="Q37" s="65">
        <v>812514</v>
      </c>
      <c r="R37" s="65">
        <v>2437542</v>
      </c>
      <c r="S37" s="65">
        <v>812514</v>
      </c>
      <c r="T37" s="65">
        <v>3312514</v>
      </c>
      <c r="U37" s="65">
        <v>3312514</v>
      </c>
      <c r="V37" s="65">
        <v>7437542</v>
      </c>
      <c r="W37" s="65">
        <v>14750168</v>
      </c>
      <c r="X37" s="65">
        <v>3012514</v>
      </c>
      <c r="Y37" s="65">
        <v>11737654</v>
      </c>
      <c r="Z37" s="145">
        <v>389.63</v>
      </c>
      <c r="AA37" s="67">
        <v>3012514</v>
      </c>
    </row>
    <row r="38" spans="1:27" ht="13.5">
      <c r="A38" s="264" t="s">
        <v>168</v>
      </c>
      <c r="B38" s="197"/>
      <c r="C38" s="160">
        <v>13416645</v>
      </c>
      <c r="D38" s="160"/>
      <c r="E38" s="64">
        <v>14500000</v>
      </c>
      <c r="F38" s="65">
        <v>13800000</v>
      </c>
      <c r="G38" s="65">
        <v>14644022</v>
      </c>
      <c r="H38" s="65">
        <v>13782022</v>
      </c>
      <c r="I38" s="65">
        <v>13782022</v>
      </c>
      <c r="J38" s="65">
        <v>42208066</v>
      </c>
      <c r="K38" s="65">
        <v>13782022</v>
      </c>
      <c r="L38" s="65">
        <v>13782022</v>
      </c>
      <c r="M38" s="65">
        <v>13782022</v>
      </c>
      <c r="N38" s="65">
        <v>41346066</v>
      </c>
      <c r="O38" s="65">
        <v>13782022</v>
      </c>
      <c r="P38" s="65">
        <v>13782022</v>
      </c>
      <c r="Q38" s="65">
        <v>13782022</v>
      </c>
      <c r="R38" s="65">
        <v>41346066</v>
      </c>
      <c r="S38" s="65">
        <v>13782022</v>
      </c>
      <c r="T38" s="65">
        <v>13782022</v>
      </c>
      <c r="U38" s="65">
        <v>13782022</v>
      </c>
      <c r="V38" s="65">
        <v>41346066</v>
      </c>
      <c r="W38" s="65">
        <v>166246264</v>
      </c>
      <c r="X38" s="65">
        <v>13800000</v>
      </c>
      <c r="Y38" s="65">
        <v>152446264</v>
      </c>
      <c r="Z38" s="145">
        <v>1104.68</v>
      </c>
      <c r="AA38" s="67">
        <v>13800000</v>
      </c>
    </row>
    <row r="39" spans="1:27" ht="13.5">
      <c r="A39" s="265" t="s">
        <v>59</v>
      </c>
      <c r="B39" s="268"/>
      <c r="C39" s="177">
        <f aca="true" t="shared" si="4" ref="C39:Y39">SUM(C37:C38)</f>
        <v>15157898</v>
      </c>
      <c r="D39" s="177">
        <f>SUM(D37:D38)</f>
        <v>0</v>
      </c>
      <c r="E39" s="81">
        <f t="shared" si="4"/>
        <v>22500000</v>
      </c>
      <c r="F39" s="82">
        <f t="shared" si="4"/>
        <v>16812514</v>
      </c>
      <c r="G39" s="82">
        <f t="shared" si="4"/>
        <v>15456536</v>
      </c>
      <c r="H39" s="82">
        <f t="shared" si="4"/>
        <v>14594536</v>
      </c>
      <c r="I39" s="82">
        <f t="shared" si="4"/>
        <v>14594536</v>
      </c>
      <c r="J39" s="82">
        <f t="shared" si="4"/>
        <v>44645608</v>
      </c>
      <c r="K39" s="82">
        <f t="shared" si="4"/>
        <v>14594536</v>
      </c>
      <c r="L39" s="82">
        <f t="shared" si="4"/>
        <v>14594536</v>
      </c>
      <c r="M39" s="82">
        <f t="shared" si="4"/>
        <v>14594536</v>
      </c>
      <c r="N39" s="82">
        <f t="shared" si="4"/>
        <v>43783608</v>
      </c>
      <c r="O39" s="82">
        <f t="shared" si="4"/>
        <v>14594536</v>
      </c>
      <c r="P39" s="82">
        <f t="shared" si="4"/>
        <v>14594536</v>
      </c>
      <c r="Q39" s="82">
        <f t="shared" si="4"/>
        <v>14594536</v>
      </c>
      <c r="R39" s="82">
        <f t="shared" si="4"/>
        <v>43783608</v>
      </c>
      <c r="S39" s="82">
        <f t="shared" si="4"/>
        <v>14594536</v>
      </c>
      <c r="T39" s="82">
        <f t="shared" si="4"/>
        <v>17094536</v>
      </c>
      <c r="U39" s="82">
        <f t="shared" si="4"/>
        <v>17094536</v>
      </c>
      <c r="V39" s="82">
        <f t="shared" si="4"/>
        <v>48783608</v>
      </c>
      <c r="W39" s="82">
        <f t="shared" si="4"/>
        <v>180996432</v>
      </c>
      <c r="X39" s="82">
        <f t="shared" si="4"/>
        <v>16812514</v>
      </c>
      <c r="Y39" s="82">
        <f t="shared" si="4"/>
        <v>164183918</v>
      </c>
      <c r="Z39" s="227">
        <f>+IF(X39&lt;&gt;0,+(Y39/X39)*100,0)</f>
        <v>976.5578068812314</v>
      </c>
      <c r="AA39" s="84">
        <f>SUM(AA37:AA38)</f>
        <v>16812514</v>
      </c>
    </row>
    <row r="40" spans="1:27" ht="13.5">
      <c r="A40" s="265" t="s">
        <v>170</v>
      </c>
      <c r="B40" s="266"/>
      <c r="C40" s="177">
        <f aca="true" t="shared" si="5" ref="C40:Y40">+C34+C39</f>
        <v>37246699</v>
      </c>
      <c r="D40" s="177">
        <f>+D34+D39</f>
        <v>0</v>
      </c>
      <c r="E40" s="77">
        <f t="shared" si="5"/>
        <v>35800000</v>
      </c>
      <c r="F40" s="78">
        <f t="shared" si="5"/>
        <v>30792514</v>
      </c>
      <c r="G40" s="78">
        <f t="shared" si="5"/>
        <v>50578562</v>
      </c>
      <c r="H40" s="78">
        <f t="shared" si="5"/>
        <v>45454085</v>
      </c>
      <c r="I40" s="78">
        <f t="shared" si="5"/>
        <v>48478548</v>
      </c>
      <c r="J40" s="78">
        <f t="shared" si="5"/>
        <v>144511195</v>
      </c>
      <c r="K40" s="78">
        <f t="shared" si="5"/>
        <v>40516459</v>
      </c>
      <c r="L40" s="78">
        <f t="shared" si="5"/>
        <v>37201243</v>
      </c>
      <c r="M40" s="78">
        <f t="shared" si="5"/>
        <v>37136540</v>
      </c>
      <c r="N40" s="78">
        <f t="shared" si="5"/>
        <v>114854242</v>
      </c>
      <c r="O40" s="78">
        <f t="shared" si="5"/>
        <v>32238895</v>
      </c>
      <c r="P40" s="78">
        <f t="shared" si="5"/>
        <v>31545424</v>
      </c>
      <c r="Q40" s="78">
        <f t="shared" si="5"/>
        <v>33070706</v>
      </c>
      <c r="R40" s="78">
        <f t="shared" si="5"/>
        <v>96855025</v>
      </c>
      <c r="S40" s="78">
        <f t="shared" si="5"/>
        <v>32369521</v>
      </c>
      <c r="T40" s="78">
        <f t="shared" si="5"/>
        <v>36153095</v>
      </c>
      <c r="U40" s="78">
        <f t="shared" si="5"/>
        <v>32473095</v>
      </c>
      <c r="V40" s="78">
        <f t="shared" si="5"/>
        <v>100995711</v>
      </c>
      <c r="W40" s="78">
        <f t="shared" si="5"/>
        <v>457216173</v>
      </c>
      <c r="X40" s="78">
        <f t="shared" si="5"/>
        <v>30792514</v>
      </c>
      <c r="Y40" s="78">
        <f t="shared" si="5"/>
        <v>426423659</v>
      </c>
      <c r="Z40" s="179">
        <f>+IF(X40&lt;&gt;0,+(Y40/X40)*100,0)</f>
        <v>1384.8289847331075</v>
      </c>
      <c r="AA40" s="79">
        <f>+AA34+AA39</f>
        <v>30792514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51033325</v>
      </c>
      <c r="D42" s="272">
        <f>+D25-D40</f>
        <v>0</v>
      </c>
      <c r="E42" s="273">
        <f t="shared" si="6"/>
        <v>63244000</v>
      </c>
      <c r="F42" s="274">
        <f t="shared" si="6"/>
        <v>84321002</v>
      </c>
      <c r="G42" s="274">
        <f t="shared" si="6"/>
        <v>67457893</v>
      </c>
      <c r="H42" s="274">
        <f t="shared" si="6"/>
        <v>224039879</v>
      </c>
      <c r="I42" s="274">
        <f t="shared" si="6"/>
        <v>218163788</v>
      </c>
      <c r="J42" s="274">
        <f t="shared" si="6"/>
        <v>509661560</v>
      </c>
      <c r="K42" s="274">
        <f t="shared" si="6"/>
        <v>221027354</v>
      </c>
      <c r="L42" s="274">
        <f t="shared" si="6"/>
        <v>71047117</v>
      </c>
      <c r="M42" s="274">
        <f t="shared" si="6"/>
        <v>70555703</v>
      </c>
      <c r="N42" s="274">
        <f t="shared" si="6"/>
        <v>362630174</v>
      </c>
      <c r="O42" s="274">
        <f t="shared" si="6"/>
        <v>76697169</v>
      </c>
      <c r="P42" s="274">
        <f t="shared" si="6"/>
        <v>73175071</v>
      </c>
      <c r="Q42" s="274">
        <f t="shared" si="6"/>
        <v>82867701</v>
      </c>
      <c r="R42" s="274">
        <f t="shared" si="6"/>
        <v>232739941</v>
      </c>
      <c r="S42" s="274">
        <f t="shared" si="6"/>
        <v>81805283</v>
      </c>
      <c r="T42" s="274">
        <f t="shared" si="6"/>
        <v>78416659</v>
      </c>
      <c r="U42" s="274">
        <f t="shared" si="6"/>
        <v>80416659</v>
      </c>
      <c r="V42" s="274">
        <f t="shared" si="6"/>
        <v>240638601</v>
      </c>
      <c r="W42" s="274">
        <f t="shared" si="6"/>
        <v>1345670276</v>
      </c>
      <c r="X42" s="274">
        <f t="shared" si="6"/>
        <v>84321002</v>
      </c>
      <c r="Y42" s="274">
        <f t="shared" si="6"/>
        <v>1261349274</v>
      </c>
      <c r="Z42" s="275">
        <f>+IF(X42&lt;&gt;0,+(Y42/X42)*100,0)</f>
        <v>1495.8898069071806</v>
      </c>
      <c r="AA42" s="276">
        <f>+AA25-AA40</f>
        <v>84321002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51033325</v>
      </c>
      <c r="D45" s="160"/>
      <c r="E45" s="64">
        <v>63244000</v>
      </c>
      <c r="F45" s="65">
        <v>84321002</v>
      </c>
      <c r="G45" s="65">
        <v>67457893</v>
      </c>
      <c r="H45" s="65">
        <v>224039879</v>
      </c>
      <c r="I45" s="65">
        <v>218163788</v>
      </c>
      <c r="J45" s="65">
        <v>509661560</v>
      </c>
      <c r="K45" s="65">
        <v>221027354</v>
      </c>
      <c r="L45" s="65">
        <v>71047117</v>
      </c>
      <c r="M45" s="65">
        <v>70555703</v>
      </c>
      <c r="N45" s="65">
        <v>362630174</v>
      </c>
      <c r="O45" s="65">
        <v>76697169</v>
      </c>
      <c r="P45" s="65">
        <v>73175071</v>
      </c>
      <c r="Q45" s="65">
        <v>82867701</v>
      </c>
      <c r="R45" s="65">
        <v>232739941</v>
      </c>
      <c r="S45" s="65">
        <v>81805283</v>
      </c>
      <c r="T45" s="65">
        <v>78416659</v>
      </c>
      <c r="U45" s="65">
        <v>80416659</v>
      </c>
      <c r="V45" s="65">
        <v>240638601</v>
      </c>
      <c r="W45" s="65">
        <v>1345670276</v>
      </c>
      <c r="X45" s="65">
        <v>84321002</v>
      </c>
      <c r="Y45" s="65">
        <v>1261349274</v>
      </c>
      <c r="Z45" s="144">
        <v>1495.89</v>
      </c>
      <c r="AA45" s="67">
        <v>84321002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51033325</v>
      </c>
      <c r="D48" s="232">
        <f>SUM(D45:D47)</f>
        <v>0</v>
      </c>
      <c r="E48" s="279">
        <f t="shared" si="7"/>
        <v>63244000</v>
      </c>
      <c r="F48" s="234">
        <f t="shared" si="7"/>
        <v>84321002</v>
      </c>
      <c r="G48" s="234">
        <f t="shared" si="7"/>
        <v>67457893</v>
      </c>
      <c r="H48" s="234">
        <f t="shared" si="7"/>
        <v>224039879</v>
      </c>
      <c r="I48" s="234">
        <f t="shared" si="7"/>
        <v>218163788</v>
      </c>
      <c r="J48" s="234">
        <f t="shared" si="7"/>
        <v>509661560</v>
      </c>
      <c r="K48" s="234">
        <f t="shared" si="7"/>
        <v>221027354</v>
      </c>
      <c r="L48" s="234">
        <f t="shared" si="7"/>
        <v>71047117</v>
      </c>
      <c r="M48" s="234">
        <f t="shared" si="7"/>
        <v>70555703</v>
      </c>
      <c r="N48" s="234">
        <f t="shared" si="7"/>
        <v>362630174</v>
      </c>
      <c r="O48" s="234">
        <f t="shared" si="7"/>
        <v>76697169</v>
      </c>
      <c r="P48" s="234">
        <f t="shared" si="7"/>
        <v>73175071</v>
      </c>
      <c r="Q48" s="234">
        <f t="shared" si="7"/>
        <v>82867701</v>
      </c>
      <c r="R48" s="234">
        <f t="shared" si="7"/>
        <v>232739941</v>
      </c>
      <c r="S48" s="234">
        <f t="shared" si="7"/>
        <v>81805283</v>
      </c>
      <c r="T48" s="234">
        <f t="shared" si="7"/>
        <v>78416659</v>
      </c>
      <c r="U48" s="234">
        <f t="shared" si="7"/>
        <v>80416659</v>
      </c>
      <c r="V48" s="234">
        <f t="shared" si="7"/>
        <v>240638601</v>
      </c>
      <c r="W48" s="234">
        <f t="shared" si="7"/>
        <v>1345670276</v>
      </c>
      <c r="X48" s="234">
        <f t="shared" si="7"/>
        <v>84321002</v>
      </c>
      <c r="Y48" s="234">
        <f t="shared" si="7"/>
        <v>1261349274</v>
      </c>
      <c r="Z48" s="280">
        <f>+IF(X48&lt;&gt;0,+(Y48/X48)*100,0)</f>
        <v>1495.8898069071806</v>
      </c>
      <c r="AA48" s="247">
        <f>SUM(AA45:AA47)</f>
        <v>84321002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83119436</v>
      </c>
      <c r="D6" s="160">
        <v>84847177</v>
      </c>
      <c r="E6" s="64">
        <v>95947062</v>
      </c>
      <c r="F6" s="65">
        <v>90537133</v>
      </c>
      <c r="G6" s="65">
        <v>6640003</v>
      </c>
      <c r="H6" s="65">
        <v>7250561</v>
      </c>
      <c r="I6" s="65">
        <v>7966075</v>
      </c>
      <c r="J6" s="65">
        <v>21856639</v>
      </c>
      <c r="K6" s="65">
        <v>7297403</v>
      </c>
      <c r="L6" s="65">
        <v>5999617</v>
      </c>
      <c r="M6" s="65">
        <v>7151674</v>
      </c>
      <c r="N6" s="65">
        <v>20448694</v>
      </c>
      <c r="O6" s="65">
        <v>8398381</v>
      </c>
      <c r="P6" s="65">
        <v>5254757</v>
      </c>
      <c r="Q6" s="65">
        <v>7099319</v>
      </c>
      <c r="R6" s="65">
        <v>20752457</v>
      </c>
      <c r="S6" s="65">
        <v>6694539</v>
      </c>
      <c r="T6" s="65">
        <v>8390370</v>
      </c>
      <c r="U6" s="65">
        <v>6704478</v>
      </c>
      <c r="V6" s="65">
        <v>21789387</v>
      </c>
      <c r="W6" s="65">
        <v>84847177</v>
      </c>
      <c r="X6" s="65">
        <v>90537133</v>
      </c>
      <c r="Y6" s="65">
        <v>-5689956</v>
      </c>
      <c r="Z6" s="145">
        <v>-6.28</v>
      </c>
      <c r="AA6" s="67">
        <v>90537133</v>
      </c>
    </row>
    <row r="7" spans="1:27" ht="13.5">
      <c r="A7" s="264" t="s">
        <v>181</v>
      </c>
      <c r="B7" s="197" t="s">
        <v>72</v>
      </c>
      <c r="C7" s="160">
        <v>37321613</v>
      </c>
      <c r="D7" s="160">
        <v>42327851</v>
      </c>
      <c r="E7" s="64">
        <v>38930965</v>
      </c>
      <c r="F7" s="65">
        <v>44315689</v>
      </c>
      <c r="G7" s="65">
        <v>14972236</v>
      </c>
      <c r="H7" s="65">
        <v>1450000</v>
      </c>
      <c r="I7" s="65">
        <v>1074893</v>
      </c>
      <c r="J7" s="65">
        <v>17497129</v>
      </c>
      <c r="K7" s="65"/>
      <c r="L7" s="65">
        <v>9843000</v>
      </c>
      <c r="M7" s="65">
        <v>560780</v>
      </c>
      <c r="N7" s="65">
        <v>10403780</v>
      </c>
      <c r="O7" s="65">
        <v>2507488</v>
      </c>
      <c r="P7" s="65">
        <v>1463485</v>
      </c>
      <c r="Q7" s="65">
        <v>10455969</v>
      </c>
      <c r="R7" s="65">
        <v>14426942</v>
      </c>
      <c r="S7" s="65"/>
      <c r="T7" s="65"/>
      <c r="U7" s="65"/>
      <c r="V7" s="65"/>
      <c r="W7" s="65">
        <v>42327851</v>
      </c>
      <c r="X7" s="65">
        <v>44315689</v>
      </c>
      <c r="Y7" s="65">
        <v>-1987838</v>
      </c>
      <c r="Z7" s="145">
        <v>-4.49</v>
      </c>
      <c r="AA7" s="67">
        <v>44315689</v>
      </c>
    </row>
    <row r="8" spans="1:27" ht="13.5">
      <c r="A8" s="264" t="s">
        <v>182</v>
      </c>
      <c r="B8" s="197" t="s">
        <v>72</v>
      </c>
      <c r="C8" s="160">
        <v>15436114</v>
      </c>
      <c r="D8" s="160">
        <v>16802000</v>
      </c>
      <c r="E8" s="64">
        <v>15963000</v>
      </c>
      <c r="F8" s="65">
        <v>15899655</v>
      </c>
      <c r="G8" s="65">
        <v>10472000</v>
      </c>
      <c r="H8" s="65"/>
      <c r="I8" s="65"/>
      <c r="J8" s="65">
        <v>10472000</v>
      </c>
      <c r="K8" s="65"/>
      <c r="L8" s="65"/>
      <c r="M8" s="65">
        <v>5677000</v>
      </c>
      <c r="N8" s="65">
        <v>5677000</v>
      </c>
      <c r="O8" s="65"/>
      <c r="P8" s="65"/>
      <c r="Q8" s="65">
        <v>653000</v>
      </c>
      <c r="R8" s="65">
        <v>653000</v>
      </c>
      <c r="S8" s="65"/>
      <c r="T8" s="65"/>
      <c r="U8" s="65"/>
      <c r="V8" s="65"/>
      <c r="W8" s="65">
        <v>16802000</v>
      </c>
      <c r="X8" s="65">
        <v>15899655</v>
      </c>
      <c r="Y8" s="65">
        <v>902345</v>
      </c>
      <c r="Z8" s="145">
        <v>5.68</v>
      </c>
      <c r="AA8" s="67">
        <v>15899655</v>
      </c>
    </row>
    <row r="9" spans="1:27" ht="13.5">
      <c r="A9" s="264" t="s">
        <v>183</v>
      </c>
      <c r="B9" s="197"/>
      <c r="C9" s="160">
        <v>3490334</v>
      </c>
      <c r="D9" s="160">
        <v>1509364</v>
      </c>
      <c r="E9" s="64">
        <v>3338571</v>
      </c>
      <c r="F9" s="65">
        <v>3172608</v>
      </c>
      <c r="G9" s="65">
        <v>171385</v>
      </c>
      <c r="H9" s="65">
        <v>11352</v>
      </c>
      <c r="I9" s="65">
        <v>287323</v>
      </c>
      <c r="J9" s="65">
        <v>470060</v>
      </c>
      <c r="K9" s="65">
        <v>155463</v>
      </c>
      <c r="L9" s="65">
        <v>100818</v>
      </c>
      <c r="M9" s="65">
        <v>80019</v>
      </c>
      <c r="N9" s="65">
        <v>336300</v>
      </c>
      <c r="O9" s="65">
        <v>111338</v>
      </c>
      <c r="P9" s="65">
        <v>92181</v>
      </c>
      <c r="Q9" s="65">
        <v>100775</v>
      </c>
      <c r="R9" s="65">
        <v>304294</v>
      </c>
      <c r="S9" s="65">
        <v>128937</v>
      </c>
      <c r="T9" s="65">
        <v>120493</v>
      </c>
      <c r="U9" s="65">
        <v>149280</v>
      </c>
      <c r="V9" s="65">
        <v>398710</v>
      </c>
      <c r="W9" s="65">
        <v>1509364</v>
      </c>
      <c r="X9" s="65">
        <v>3172608</v>
      </c>
      <c r="Y9" s="65">
        <v>-1663244</v>
      </c>
      <c r="Z9" s="145">
        <v>-52.43</v>
      </c>
      <c r="AA9" s="67">
        <v>3172608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-117770240</v>
      </c>
      <c r="D12" s="160">
        <v>-130868411</v>
      </c>
      <c r="E12" s="64">
        <v>-138818720</v>
      </c>
      <c r="F12" s="65">
        <v>-142177636</v>
      </c>
      <c r="G12" s="65">
        <v>-12445717</v>
      </c>
      <c r="H12" s="65">
        <v>-10450302</v>
      </c>
      <c r="I12" s="65">
        <v>-10977894</v>
      </c>
      <c r="J12" s="65">
        <v>-33873913</v>
      </c>
      <c r="K12" s="65">
        <v>-13574146</v>
      </c>
      <c r="L12" s="65">
        <v>-11421112</v>
      </c>
      <c r="M12" s="65">
        <v>-11539947</v>
      </c>
      <c r="N12" s="65">
        <v>-36535205</v>
      </c>
      <c r="O12" s="65">
        <v>-8261879</v>
      </c>
      <c r="P12" s="65">
        <v>-9689279</v>
      </c>
      <c r="Q12" s="65">
        <v>-10172101</v>
      </c>
      <c r="R12" s="65">
        <v>-28123259</v>
      </c>
      <c r="S12" s="65">
        <v>-9800736</v>
      </c>
      <c r="T12" s="65">
        <v>-9244069</v>
      </c>
      <c r="U12" s="65">
        <v>-13291229</v>
      </c>
      <c r="V12" s="65">
        <v>-32336034</v>
      </c>
      <c r="W12" s="65">
        <v>-130868411</v>
      </c>
      <c r="X12" s="65">
        <v>-142177636</v>
      </c>
      <c r="Y12" s="65">
        <v>11309225</v>
      </c>
      <c r="Z12" s="145">
        <v>-7.95</v>
      </c>
      <c r="AA12" s="67">
        <v>-142177636</v>
      </c>
    </row>
    <row r="13" spans="1:27" ht="13.5">
      <c r="A13" s="264" t="s">
        <v>40</v>
      </c>
      <c r="B13" s="197"/>
      <c r="C13" s="160">
        <v>-994000</v>
      </c>
      <c r="D13" s="160">
        <v>-174607</v>
      </c>
      <c r="E13" s="64">
        <v>-159191</v>
      </c>
      <c r="F13" s="65">
        <v>-159192</v>
      </c>
      <c r="G13" s="65"/>
      <c r="H13" s="65"/>
      <c r="I13" s="65"/>
      <c r="J13" s="65"/>
      <c r="K13" s="65"/>
      <c r="L13" s="65"/>
      <c r="M13" s="65"/>
      <c r="N13" s="65"/>
      <c r="O13" s="65">
        <v>-39628</v>
      </c>
      <c r="P13" s="65"/>
      <c r="Q13" s="65"/>
      <c r="R13" s="65">
        <v>-39628</v>
      </c>
      <c r="S13" s="65">
        <v>-49717</v>
      </c>
      <c r="T13" s="65">
        <v>-49718</v>
      </c>
      <c r="U13" s="65">
        <v>-35544</v>
      </c>
      <c r="V13" s="65">
        <v>-134979</v>
      </c>
      <c r="W13" s="65">
        <v>-174607</v>
      </c>
      <c r="X13" s="65">
        <v>-159192</v>
      </c>
      <c r="Y13" s="65">
        <v>-15415</v>
      </c>
      <c r="Z13" s="145">
        <v>9.68</v>
      </c>
      <c r="AA13" s="67">
        <v>-159192</v>
      </c>
    </row>
    <row r="14" spans="1:27" ht="13.5">
      <c r="A14" s="264" t="s">
        <v>42</v>
      </c>
      <c r="B14" s="197" t="s">
        <v>72</v>
      </c>
      <c r="C14" s="160"/>
      <c r="D14" s="160"/>
      <c r="E14" s="64">
        <v>-2240000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20603257</v>
      </c>
      <c r="D15" s="177">
        <f>SUM(D6:D14)</f>
        <v>14443374</v>
      </c>
      <c r="E15" s="77">
        <f t="shared" si="0"/>
        <v>12961687</v>
      </c>
      <c r="F15" s="78">
        <f t="shared" si="0"/>
        <v>11588257</v>
      </c>
      <c r="G15" s="78">
        <f t="shared" si="0"/>
        <v>19809907</v>
      </c>
      <c r="H15" s="78">
        <f t="shared" si="0"/>
        <v>-1738389</v>
      </c>
      <c r="I15" s="78">
        <f t="shared" si="0"/>
        <v>-1649603</v>
      </c>
      <c r="J15" s="78">
        <f t="shared" si="0"/>
        <v>16421915</v>
      </c>
      <c r="K15" s="78">
        <f t="shared" si="0"/>
        <v>-6121280</v>
      </c>
      <c r="L15" s="78">
        <f t="shared" si="0"/>
        <v>4522323</v>
      </c>
      <c r="M15" s="78">
        <f t="shared" si="0"/>
        <v>1929526</v>
      </c>
      <c r="N15" s="78">
        <f t="shared" si="0"/>
        <v>330569</v>
      </c>
      <c r="O15" s="78">
        <f t="shared" si="0"/>
        <v>2715700</v>
      </c>
      <c r="P15" s="78">
        <f t="shared" si="0"/>
        <v>-2878856</v>
      </c>
      <c r="Q15" s="78">
        <f t="shared" si="0"/>
        <v>8136962</v>
      </c>
      <c r="R15" s="78">
        <f t="shared" si="0"/>
        <v>7973806</v>
      </c>
      <c r="S15" s="78">
        <f t="shared" si="0"/>
        <v>-3026977</v>
      </c>
      <c r="T15" s="78">
        <f t="shared" si="0"/>
        <v>-782924</v>
      </c>
      <c r="U15" s="78">
        <f t="shared" si="0"/>
        <v>-6473015</v>
      </c>
      <c r="V15" s="78">
        <f t="shared" si="0"/>
        <v>-10282916</v>
      </c>
      <c r="W15" s="78">
        <f t="shared" si="0"/>
        <v>14443374</v>
      </c>
      <c r="X15" s="78">
        <f t="shared" si="0"/>
        <v>11588257</v>
      </c>
      <c r="Y15" s="78">
        <f t="shared" si="0"/>
        <v>2855117</v>
      </c>
      <c r="Z15" s="179">
        <f>+IF(X15&lt;&gt;0,+(Y15/X15)*100,0)</f>
        <v>24.638019332847037</v>
      </c>
      <c r="AA15" s="79">
        <f>SUM(AA6:AA14)</f>
        <v>11588257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838170</v>
      </c>
      <c r="E19" s="64"/>
      <c r="F19" s="65">
        <v>4489000</v>
      </c>
      <c r="G19" s="164"/>
      <c r="H19" s="164"/>
      <c r="I19" s="164"/>
      <c r="J19" s="65"/>
      <c r="K19" s="164"/>
      <c r="L19" s="164"/>
      <c r="M19" s="65">
        <v>189000</v>
      </c>
      <c r="N19" s="164">
        <v>189000</v>
      </c>
      <c r="O19" s="164"/>
      <c r="P19" s="164"/>
      <c r="Q19" s="65"/>
      <c r="R19" s="164"/>
      <c r="S19" s="164"/>
      <c r="T19" s="65"/>
      <c r="U19" s="164">
        <v>649170</v>
      </c>
      <c r="V19" s="164">
        <v>649170</v>
      </c>
      <c r="W19" s="164">
        <v>838170</v>
      </c>
      <c r="X19" s="65">
        <v>4489000</v>
      </c>
      <c r="Y19" s="164">
        <v>-3650830</v>
      </c>
      <c r="Z19" s="146">
        <v>-81.33</v>
      </c>
      <c r="AA19" s="239">
        <v>4489000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>
        <v>3500000</v>
      </c>
      <c r="F22" s="65">
        <v>1917032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1917032</v>
      </c>
      <c r="Y22" s="65">
        <v>-1917032</v>
      </c>
      <c r="Z22" s="145">
        <v>-100</v>
      </c>
      <c r="AA22" s="67">
        <v>1917032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-20138211</v>
      </c>
      <c r="D24" s="160">
        <v>-20976990</v>
      </c>
      <c r="E24" s="64">
        <v>-21963241</v>
      </c>
      <c r="F24" s="65">
        <v>-24238093</v>
      </c>
      <c r="G24" s="65">
        <v>-687127</v>
      </c>
      <c r="H24" s="65">
        <v>-4664175</v>
      </c>
      <c r="I24" s="65">
        <v>-2587044</v>
      </c>
      <c r="J24" s="65">
        <v>-7938346</v>
      </c>
      <c r="K24" s="65">
        <v>-2730072</v>
      </c>
      <c r="L24" s="65">
        <v>-2863416</v>
      </c>
      <c r="M24" s="65">
        <v>-1261788</v>
      </c>
      <c r="N24" s="65">
        <v>-6855276</v>
      </c>
      <c r="O24" s="65">
        <v>-2480127</v>
      </c>
      <c r="P24" s="65">
        <v>-914274</v>
      </c>
      <c r="Q24" s="65">
        <v>-783247</v>
      </c>
      <c r="R24" s="65">
        <v>-4177648</v>
      </c>
      <c r="S24" s="65">
        <v>-1460136</v>
      </c>
      <c r="T24" s="65">
        <v>-545584</v>
      </c>
      <c r="U24" s="65"/>
      <c r="V24" s="65">
        <v>-2005720</v>
      </c>
      <c r="W24" s="65">
        <v>-20976990</v>
      </c>
      <c r="X24" s="65">
        <v>-24238093</v>
      </c>
      <c r="Y24" s="65">
        <v>3261103</v>
      </c>
      <c r="Z24" s="145">
        <v>-13.45</v>
      </c>
      <c r="AA24" s="67">
        <v>-24238093</v>
      </c>
    </row>
    <row r="25" spans="1:27" ht="13.5">
      <c r="A25" s="265" t="s">
        <v>194</v>
      </c>
      <c r="B25" s="266"/>
      <c r="C25" s="177">
        <f aca="true" t="shared" si="1" ref="C25:Y25">SUM(C19:C24)</f>
        <v>-20138211</v>
      </c>
      <c r="D25" s="177">
        <f>SUM(D19:D24)</f>
        <v>-20138820</v>
      </c>
      <c r="E25" s="77">
        <f t="shared" si="1"/>
        <v>-18463241</v>
      </c>
      <c r="F25" s="78">
        <f t="shared" si="1"/>
        <v>-17832061</v>
      </c>
      <c r="G25" s="78">
        <f t="shared" si="1"/>
        <v>-687127</v>
      </c>
      <c r="H25" s="78">
        <f t="shared" si="1"/>
        <v>-4664175</v>
      </c>
      <c r="I25" s="78">
        <f t="shared" si="1"/>
        <v>-2587044</v>
      </c>
      <c r="J25" s="78">
        <f t="shared" si="1"/>
        <v>-7938346</v>
      </c>
      <c r="K25" s="78">
        <f t="shared" si="1"/>
        <v>-2730072</v>
      </c>
      <c r="L25" s="78">
        <f t="shared" si="1"/>
        <v>-2863416</v>
      </c>
      <c r="M25" s="78">
        <f t="shared" si="1"/>
        <v>-1072788</v>
      </c>
      <c r="N25" s="78">
        <f t="shared" si="1"/>
        <v>-6666276</v>
      </c>
      <c r="O25" s="78">
        <f t="shared" si="1"/>
        <v>-2480127</v>
      </c>
      <c r="P25" s="78">
        <f t="shared" si="1"/>
        <v>-914274</v>
      </c>
      <c r="Q25" s="78">
        <f t="shared" si="1"/>
        <v>-783247</v>
      </c>
      <c r="R25" s="78">
        <f t="shared" si="1"/>
        <v>-4177648</v>
      </c>
      <c r="S25" s="78">
        <f t="shared" si="1"/>
        <v>-1460136</v>
      </c>
      <c r="T25" s="78">
        <f t="shared" si="1"/>
        <v>-545584</v>
      </c>
      <c r="U25" s="78">
        <f t="shared" si="1"/>
        <v>649170</v>
      </c>
      <c r="V25" s="78">
        <f t="shared" si="1"/>
        <v>-1356550</v>
      </c>
      <c r="W25" s="78">
        <f t="shared" si="1"/>
        <v>-20138820</v>
      </c>
      <c r="X25" s="78">
        <f t="shared" si="1"/>
        <v>-17832061</v>
      </c>
      <c r="Y25" s="78">
        <f t="shared" si="1"/>
        <v>-2306759</v>
      </c>
      <c r="Z25" s="179">
        <f>+IF(X25&lt;&gt;0,+(Y25/X25)*100,0)</f>
        <v>12.936020126893913</v>
      </c>
      <c r="AA25" s="79">
        <f>SUM(AA19:AA24)</f>
        <v>-17832061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2617098</v>
      </c>
      <c r="D30" s="160">
        <v>2500000</v>
      </c>
      <c r="E30" s="64"/>
      <c r="F30" s="65">
        <v>2500000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>
        <v>2500000</v>
      </c>
      <c r="V30" s="65">
        <v>2500000</v>
      </c>
      <c r="W30" s="65">
        <v>2500000</v>
      </c>
      <c r="X30" s="65">
        <v>2500000</v>
      </c>
      <c r="Y30" s="65"/>
      <c r="Z30" s="145"/>
      <c r="AA30" s="67">
        <v>2500000</v>
      </c>
    </row>
    <row r="31" spans="1:27" ht="13.5">
      <c r="A31" s="264" t="s">
        <v>198</v>
      </c>
      <c r="B31" s="197"/>
      <c r="C31" s="160"/>
      <c r="D31" s="160">
        <v>26242</v>
      </c>
      <c r="E31" s="64">
        <v>3861000</v>
      </c>
      <c r="F31" s="65"/>
      <c r="G31" s="65"/>
      <c r="H31" s="164"/>
      <c r="I31" s="164"/>
      <c r="J31" s="164"/>
      <c r="K31" s="65"/>
      <c r="L31" s="65"/>
      <c r="M31" s="65"/>
      <c r="N31" s="65"/>
      <c r="O31" s="164">
        <v>5151</v>
      </c>
      <c r="P31" s="164"/>
      <c r="Q31" s="164"/>
      <c r="R31" s="65">
        <v>5151</v>
      </c>
      <c r="S31" s="65"/>
      <c r="T31" s="65"/>
      <c r="U31" s="65">
        <v>21091</v>
      </c>
      <c r="V31" s="164">
        <v>21091</v>
      </c>
      <c r="W31" s="164">
        <v>26242</v>
      </c>
      <c r="X31" s="164"/>
      <c r="Y31" s="65">
        <v>26242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-88524</v>
      </c>
      <c r="D33" s="160">
        <v>-89570</v>
      </c>
      <c r="E33" s="64">
        <v>-861000</v>
      </c>
      <c r="F33" s="65">
        <v>-861000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>
        <v>-89570</v>
      </c>
      <c r="V33" s="65">
        <v>-89570</v>
      </c>
      <c r="W33" s="65">
        <v>-89570</v>
      </c>
      <c r="X33" s="65">
        <v>-861000</v>
      </c>
      <c r="Y33" s="65">
        <v>771430</v>
      </c>
      <c r="Z33" s="145">
        <v>-89.6</v>
      </c>
      <c r="AA33" s="67">
        <v>-861000</v>
      </c>
    </row>
    <row r="34" spans="1:27" ht="13.5">
      <c r="A34" s="265" t="s">
        <v>200</v>
      </c>
      <c r="B34" s="266"/>
      <c r="C34" s="177">
        <f aca="true" t="shared" si="2" ref="C34:Y34">SUM(C29:C33)</f>
        <v>2528574</v>
      </c>
      <c r="D34" s="177">
        <f>SUM(D29:D33)</f>
        <v>2436672</v>
      </c>
      <c r="E34" s="77">
        <f t="shared" si="2"/>
        <v>3000000</v>
      </c>
      <c r="F34" s="78">
        <f t="shared" si="2"/>
        <v>1639000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5151</v>
      </c>
      <c r="P34" s="78">
        <f t="shared" si="2"/>
        <v>0</v>
      </c>
      <c r="Q34" s="78">
        <f t="shared" si="2"/>
        <v>0</v>
      </c>
      <c r="R34" s="78">
        <f t="shared" si="2"/>
        <v>5151</v>
      </c>
      <c r="S34" s="78">
        <f t="shared" si="2"/>
        <v>0</v>
      </c>
      <c r="T34" s="78">
        <f t="shared" si="2"/>
        <v>0</v>
      </c>
      <c r="U34" s="78">
        <f t="shared" si="2"/>
        <v>2431521</v>
      </c>
      <c r="V34" s="78">
        <f t="shared" si="2"/>
        <v>2431521</v>
      </c>
      <c r="W34" s="78">
        <f t="shared" si="2"/>
        <v>2436672</v>
      </c>
      <c r="X34" s="78">
        <f t="shared" si="2"/>
        <v>1639000</v>
      </c>
      <c r="Y34" s="78">
        <f t="shared" si="2"/>
        <v>797672</v>
      </c>
      <c r="Z34" s="179">
        <f>+IF(X34&lt;&gt;0,+(Y34/X34)*100,0)</f>
        <v>48.66821232458816</v>
      </c>
      <c r="AA34" s="79">
        <f>SUM(AA29:AA33)</f>
        <v>1639000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2993620</v>
      </c>
      <c r="D36" s="158">
        <f>+D15+D25+D34</f>
        <v>-3258774</v>
      </c>
      <c r="E36" s="104">
        <f t="shared" si="3"/>
        <v>-2501554</v>
      </c>
      <c r="F36" s="105">
        <f t="shared" si="3"/>
        <v>-4604804</v>
      </c>
      <c r="G36" s="105">
        <f t="shared" si="3"/>
        <v>19122780</v>
      </c>
      <c r="H36" s="105">
        <f t="shared" si="3"/>
        <v>-6402564</v>
      </c>
      <c r="I36" s="105">
        <f t="shared" si="3"/>
        <v>-4236647</v>
      </c>
      <c r="J36" s="105">
        <f t="shared" si="3"/>
        <v>8483569</v>
      </c>
      <c r="K36" s="105">
        <f t="shared" si="3"/>
        <v>-8851352</v>
      </c>
      <c r="L36" s="105">
        <f t="shared" si="3"/>
        <v>1658907</v>
      </c>
      <c r="M36" s="105">
        <f t="shared" si="3"/>
        <v>856738</v>
      </c>
      <c r="N36" s="105">
        <f t="shared" si="3"/>
        <v>-6335707</v>
      </c>
      <c r="O36" s="105">
        <f t="shared" si="3"/>
        <v>240724</v>
      </c>
      <c r="P36" s="105">
        <f t="shared" si="3"/>
        <v>-3793130</v>
      </c>
      <c r="Q36" s="105">
        <f t="shared" si="3"/>
        <v>7353715</v>
      </c>
      <c r="R36" s="105">
        <f t="shared" si="3"/>
        <v>3801309</v>
      </c>
      <c r="S36" s="105">
        <f t="shared" si="3"/>
        <v>-4487113</v>
      </c>
      <c r="T36" s="105">
        <f t="shared" si="3"/>
        <v>-1328508</v>
      </c>
      <c r="U36" s="105">
        <f t="shared" si="3"/>
        <v>-3392324</v>
      </c>
      <c r="V36" s="105">
        <f t="shared" si="3"/>
        <v>-9207945</v>
      </c>
      <c r="W36" s="105">
        <f t="shared" si="3"/>
        <v>-3258774</v>
      </c>
      <c r="X36" s="105">
        <f t="shared" si="3"/>
        <v>-4604804</v>
      </c>
      <c r="Y36" s="105">
        <f t="shared" si="3"/>
        <v>1346030</v>
      </c>
      <c r="Z36" s="142">
        <f>+IF(X36&lt;&gt;0,+(Y36/X36)*100,0)</f>
        <v>-29.230994413660166</v>
      </c>
      <c r="AA36" s="107">
        <f>+AA15+AA25+AA34</f>
        <v>-4604804</v>
      </c>
    </row>
    <row r="37" spans="1:27" ht="13.5">
      <c r="A37" s="264" t="s">
        <v>202</v>
      </c>
      <c r="B37" s="197" t="s">
        <v>96</v>
      </c>
      <c r="C37" s="158">
        <v>20112087</v>
      </c>
      <c r="D37" s="158">
        <v>23104804</v>
      </c>
      <c r="E37" s="104">
        <v>9487000</v>
      </c>
      <c r="F37" s="105">
        <v>23104804</v>
      </c>
      <c r="G37" s="105">
        <v>23104804</v>
      </c>
      <c r="H37" s="105">
        <v>42227584</v>
      </c>
      <c r="I37" s="105">
        <v>35825020</v>
      </c>
      <c r="J37" s="105">
        <v>23104804</v>
      </c>
      <c r="K37" s="105">
        <v>31588373</v>
      </c>
      <c r="L37" s="105">
        <v>22737021</v>
      </c>
      <c r="M37" s="105">
        <v>24395928</v>
      </c>
      <c r="N37" s="105">
        <v>31588373</v>
      </c>
      <c r="O37" s="105">
        <v>25252666</v>
      </c>
      <c r="P37" s="105">
        <v>25493390</v>
      </c>
      <c r="Q37" s="105">
        <v>21700260</v>
      </c>
      <c r="R37" s="105">
        <v>25252666</v>
      </c>
      <c r="S37" s="105">
        <v>29053975</v>
      </c>
      <c r="T37" s="105">
        <v>24566862</v>
      </c>
      <c r="U37" s="105">
        <v>23238354</v>
      </c>
      <c r="V37" s="105">
        <v>29053975</v>
      </c>
      <c r="W37" s="105">
        <v>23104804</v>
      </c>
      <c r="X37" s="105">
        <v>23104804</v>
      </c>
      <c r="Y37" s="105"/>
      <c r="Z37" s="142"/>
      <c r="AA37" s="107">
        <v>23104804</v>
      </c>
    </row>
    <row r="38" spans="1:27" ht="13.5">
      <c r="A38" s="282" t="s">
        <v>203</v>
      </c>
      <c r="B38" s="271" t="s">
        <v>96</v>
      </c>
      <c r="C38" s="272">
        <v>23105707</v>
      </c>
      <c r="D38" s="272">
        <v>19846030</v>
      </c>
      <c r="E38" s="273">
        <v>6985446</v>
      </c>
      <c r="F38" s="274">
        <v>18500000</v>
      </c>
      <c r="G38" s="274">
        <v>42227584</v>
      </c>
      <c r="H38" s="274">
        <v>35825020</v>
      </c>
      <c r="I38" s="274">
        <v>31588373</v>
      </c>
      <c r="J38" s="274">
        <v>31588373</v>
      </c>
      <c r="K38" s="274">
        <v>22737021</v>
      </c>
      <c r="L38" s="274">
        <v>24395928</v>
      </c>
      <c r="M38" s="274">
        <v>25252666</v>
      </c>
      <c r="N38" s="274">
        <v>25252666</v>
      </c>
      <c r="O38" s="274">
        <v>25493390</v>
      </c>
      <c r="P38" s="274">
        <v>21700260</v>
      </c>
      <c r="Q38" s="274">
        <v>29053975</v>
      </c>
      <c r="R38" s="274">
        <v>29053975</v>
      </c>
      <c r="S38" s="274">
        <v>24566862</v>
      </c>
      <c r="T38" s="274">
        <v>23238354</v>
      </c>
      <c r="U38" s="274">
        <v>19846030</v>
      </c>
      <c r="V38" s="274">
        <v>19846030</v>
      </c>
      <c r="W38" s="274">
        <v>19846030</v>
      </c>
      <c r="X38" s="274">
        <v>18500000</v>
      </c>
      <c r="Y38" s="274">
        <v>1346030</v>
      </c>
      <c r="Z38" s="275">
        <v>7.28</v>
      </c>
      <c r="AA38" s="276">
        <v>18500000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2012-08-01T09:02:29Z</dcterms:created>
  <dcterms:modified xsi:type="dcterms:W3CDTF">2012-08-01T09:02:29Z</dcterms:modified>
  <cp:category/>
  <cp:version/>
  <cp:contentType/>
  <cp:contentStatus/>
</cp:coreProperties>
</file>