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<sst xmlns="http://schemas.openxmlformats.org/spreadsheetml/2006/main" count="536" uniqueCount="252">
  <si>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Eastern Cape: Ndlambe(EC105)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</si>
  <si>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</si>
  <si>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</si>
  <si>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</si>
  <si>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</si>
  <si>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</si>
  <si>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</si>
  <si>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</si>
  <si>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</si>
  <si>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</si>
  <si>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</si>
  <si>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</si>
  <si>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</si>
  <si>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</si>
  <si>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</si>
  <si>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</si>
  <si>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</si>
  <si>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</si>
  <si>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</si>
  <si>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</si>
  <si>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</si>
  <si>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</si>
  <si>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</si>
  <si>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</si>
  <si>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</si>
  <si>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</si>
  <si>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</si>
  <si>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</si>
  <si>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</si>
  <si>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</si>
  <si>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</si>
  <si>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</si>
  <si>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</si>
  <si>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</si>
  <si>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</si>
  <si>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</si>
  <si>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</si>
  <si>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</si>
  <si>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</si>
  <si>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</si>
  <si>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</si>
  <si>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</si>
  <si>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</si>
  <si>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</si>
  <si>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</si>
  <si>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</si>
  <si>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</si>
  <si>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</si>
  <si>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</si>
  <si>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</si>
  <si>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</si>
  <si>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</si>
  <si>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</si>
  <si>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</si>
  <si>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</si>
  <si>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</si>
  <si>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</si>
  <si>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</si>
  <si>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</si>
  <si>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</si>
  <si>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</si>
  <si>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</si>
  <si>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</si>
  <si>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</si>
  <si>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</si>
  <si>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</si>
  <si>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</si>
  <si>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</si>
  <si>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</si>
  <si>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</si>
  <si>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Ndlambe(EC105)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</si>
  <si>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</si>
  <si>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</si>
  <si>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</si>
  <si>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</si>
  <si>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</si>
  <si>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</si>
  <si>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</si>
  <si>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</si>
  <si>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</si>
  <si>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</si>
  <si>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</si>
  <si>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</si>
  <si>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</si>
  <si>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</si>
  <si>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</si>
  <si>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</si>
  <si>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</si>
  <si>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</si>
  <si>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</si>
  <si>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</si>
  <si>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</si>
  <si>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</si>
  <si>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</si>
  <si>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</si>
  <si>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</si>
  <si>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</si>
  <si>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</si>
  <si>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</si>
  <si>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</si>
  <si>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Ndlambe(EC105)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</si>
  <si>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</si>
  <si>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</si>
  <si>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</si>
  <si>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</si>
  <si>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</si>
  <si>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</si>
  <si>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</si>
  <si>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</si>
  <si>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</si>
  <si>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</si>
  <si>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</si>
  <si>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</si>
  <si>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</si>
  <si>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</si>
  <si>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</si>
  <si>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</si>
  <si>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</si>
  <si>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</si>
  <si>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</si>
  <si>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</si>
  <si>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</si>
  <si>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</si>
  <si>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</si>
  <si>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</si>
  <si>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</si>
  <si>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</si>
  <si>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</si>
  <si>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</si>
  <si>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</si>
  <si>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</si>
  <si>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</si>
  <si>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</si>
  <si>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Ndlambe(EC105)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</si>
  <si>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</si>
  <si>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</si>
  <si>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</si>
  <si>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</si>
  <si>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</si>
  <si>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</si>
  <si>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</si>
  <si>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</si>
  <si>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</si>
  <si>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Ndlambe(EC105)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</si>
  <si>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</si>
  <si>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</si>
  <si>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</si>
  <si>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</si>
  <si>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</si>
  <si>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</si>
  <si>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</si>
  <si>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</si>
  <si>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</si>
  <si>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</si>
  <si>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</si>
  <si>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</si>
  <si>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</si>
  <si>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</si>
  <si>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</si>
  <si>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</si>
  <si>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</si>
  <si>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</si>
  <si>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</si>
  <si>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</si>
  <si>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</si>
  <si>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</si>
  <si>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</si>
  <si>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</si>
  <si>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</si>
  <si>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</si>
  <si>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</si>
  <si>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</si>
  <si>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</si>
  <si>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</si>
  <si>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</si>
  <si>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</si>
  <si>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</si>
  <si>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Ndlambe(EC105)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</si>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</sst>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62323881</v>
      </c>
      <c r="C5" s="19"/>
      <c r="D5" s="64">
        <v>71679755</v>
      </c>
      <c r="E5" s="65">
        <v>71679755</v>
      </c>
      <c r="F5" s="65">
        <v>8501474</v>
      </c>
      <c r="G5" s="65">
        <v>4650331</v>
      </c>
      <c r="H5" s="65">
        <v>5751583</v>
      </c>
      <c r="I5" s="65">
        <v>18903388</v>
      </c>
      <c r="J5" s="65">
        <v>5576661</v>
      </c>
      <c r="K5" s="65">
        <v>5305847</v>
      </c>
      <c r="L5" s="65">
        <v>5288797</v>
      </c>
      <c r="M5" s="65">
        <v>16171305</v>
      </c>
      <c r="N5" s="65">
        <v>5492128</v>
      </c>
      <c r="O5" s="65">
        <v>5535227</v>
      </c>
      <c r="P5" s="65">
        <v>5387974</v>
      </c>
      <c r="Q5" s="65">
        <v>16415329</v>
      </c>
      <c r="R5" s="65">
        <v>5410419</v>
      </c>
      <c r="S5" s="65">
        <v>5166707</v>
      </c>
      <c r="T5" s="65">
        <v>0</v>
      </c>
      <c r="U5" s="65">
        <v>10577126</v>
      </c>
      <c r="V5" s="65">
        <v>62067148</v>
      </c>
      <c r="W5" s="65">
        <v>71679755</v>
      </c>
      <c r="X5" s="65">
        <v>-9612607</v>
      </c>
      <c r="Y5" s="66">
        <v>-13.41</v>
      </c>
      <c r="Z5" s="67">
        <v>71679755</v>
      </c>
    </row>
    <row r="6" spans="1:26" ht="13.5">
      <c r="A6" s="63" t="s">
        <v>32</v>
      </c>
      <c r="B6" s="19">
        <v>16226530</v>
      </c>
      <c r="C6" s="19"/>
      <c r="D6" s="64">
        <v>1194830</v>
      </c>
      <c r="E6" s="65">
        <v>1194830</v>
      </c>
      <c r="F6" s="65">
        <v>1822039</v>
      </c>
      <c r="G6" s="65">
        <v>1754082</v>
      </c>
      <c r="H6" s="65">
        <v>1817123</v>
      </c>
      <c r="I6" s="65">
        <v>5393244</v>
      </c>
      <c r="J6" s="65">
        <v>4737046</v>
      </c>
      <c r="K6" s="65">
        <v>7303858</v>
      </c>
      <c r="L6" s="65">
        <v>7170220</v>
      </c>
      <c r="M6" s="65">
        <v>19211124</v>
      </c>
      <c r="N6" s="65">
        <v>9350613</v>
      </c>
      <c r="O6" s="65">
        <v>3939481</v>
      </c>
      <c r="P6" s="65">
        <v>6749303</v>
      </c>
      <c r="Q6" s="65">
        <v>20039397</v>
      </c>
      <c r="R6" s="65">
        <v>1602519</v>
      </c>
      <c r="S6" s="65">
        <v>6420567</v>
      </c>
      <c r="T6" s="65">
        <v>0</v>
      </c>
      <c r="U6" s="65">
        <v>8023086</v>
      </c>
      <c r="V6" s="65">
        <v>52666851</v>
      </c>
      <c r="W6" s="65">
        <v>1194830</v>
      </c>
      <c r="X6" s="65">
        <v>51472021</v>
      </c>
      <c r="Y6" s="66">
        <v>4307.89</v>
      </c>
      <c r="Z6" s="67">
        <v>1194830</v>
      </c>
    </row>
    <row r="7" spans="1:26" ht="13.5">
      <c r="A7" s="63" t="s">
        <v>33</v>
      </c>
      <c r="B7" s="19">
        <v>25422</v>
      </c>
      <c r="C7" s="19"/>
      <c r="D7" s="64">
        <v>36469</v>
      </c>
      <c r="E7" s="65">
        <v>36469</v>
      </c>
      <c r="F7" s="65">
        <v>409</v>
      </c>
      <c r="G7" s="65">
        <v>790</v>
      </c>
      <c r="H7" s="65">
        <v>911</v>
      </c>
      <c r="I7" s="65">
        <v>2110</v>
      </c>
      <c r="J7" s="65">
        <v>840</v>
      </c>
      <c r="K7" s="65">
        <v>0</v>
      </c>
      <c r="L7" s="65">
        <v>0</v>
      </c>
      <c r="M7" s="65">
        <v>840</v>
      </c>
      <c r="N7" s="65">
        <v>1476</v>
      </c>
      <c r="O7" s="65">
        <v>882</v>
      </c>
      <c r="P7" s="65">
        <v>745</v>
      </c>
      <c r="Q7" s="65">
        <v>3103</v>
      </c>
      <c r="R7" s="65">
        <v>1272</v>
      </c>
      <c r="S7" s="65">
        <v>670</v>
      </c>
      <c r="T7" s="65">
        <v>0</v>
      </c>
      <c r="U7" s="65">
        <v>1942</v>
      </c>
      <c r="V7" s="65">
        <v>7995</v>
      </c>
      <c r="W7" s="65">
        <v>36469</v>
      </c>
      <c r="X7" s="65">
        <v>-28474</v>
      </c>
      <c r="Y7" s="66">
        <v>-78.08</v>
      </c>
      <c r="Z7" s="67">
        <v>36469</v>
      </c>
    </row>
    <row r="8" spans="1:26" ht="13.5">
      <c r="A8" s="63" t="s">
        <v>34</v>
      </c>
      <c r="B8" s="19">
        <v>27087214</v>
      </c>
      <c r="C8" s="19"/>
      <c r="D8" s="64">
        <v>3301950</v>
      </c>
      <c r="E8" s="65">
        <v>3301950</v>
      </c>
      <c r="F8" s="65">
        <v>0</v>
      </c>
      <c r="G8" s="65">
        <v>20345988</v>
      </c>
      <c r="H8" s="65">
        <v>876825</v>
      </c>
      <c r="I8" s="65">
        <v>21222813</v>
      </c>
      <c r="J8" s="65">
        <v>757575</v>
      </c>
      <c r="K8" s="65">
        <v>1122466</v>
      </c>
      <c r="L8" s="65">
        <v>18453147</v>
      </c>
      <c r="M8" s="65">
        <v>20333188</v>
      </c>
      <c r="N8" s="65">
        <v>816837</v>
      </c>
      <c r="O8" s="65">
        <v>820417</v>
      </c>
      <c r="P8" s="65">
        <v>1129405</v>
      </c>
      <c r="Q8" s="65">
        <v>2766659</v>
      </c>
      <c r="R8" s="65">
        <v>760836</v>
      </c>
      <c r="S8" s="65">
        <v>639773</v>
      </c>
      <c r="T8" s="65">
        <v>0</v>
      </c>
      <c r="U8" s="65">
        <v>1400609</v>
      </c>
      <c r="V8" s="65">
        <v>45723269</v>
      </c>
      <c r="W8" s="65">
        <v>3301950</v>
      </c>
      <c r="X8" s="65">
        <v>42421319</v>
      </c>
      <c r="Y8" s="66">
        <v>1284.74</v>
      </c>
      <c r="Z8" s="67">
        <v>3301950</v>
      </c>
    </row>
    <row r="9" spans="1:26" ht="13.5">
      <c r="A9" s="63" t="s">
        <v>35</v>
      </c>
      <c r="B9" s="19">
        <v>87709621</v>
      </c>
      <c r="C9" s="19"/>
      <c r="D9" s="64">
        <v>110933102</v>
      </c>
      <c r="E9" s="65">
        <v>110933102</v>
      </c>
      <c r="F9" s="65">
        <v>8185493</v>
      </c>
      <c r="G9" s="65">
        <v>8903800</v>
      </c>
      <c r="H9" s="65">
        <v>6986085</v>
      </c>
      <c r="I9" s="65">
        <v>24075378</v>
      </c>
      <c r="J9" s="65">
        <v>1007070</v>
      </c>
      <c r="K9" s="65">
        <v>1562948</v>
      </c>
      <c r="L9" s="65">
        <v>1682294</v>
      </c>
      <c r="M9" s="65">
        <v>4252312</v>
      </c>
      <c r="N9" s="65">
        <v>1153641</v>
      </c>
      <c r="O9" s="65">
        <v>2759941</v>
      </c>
      <c r="P9" s="65">
        <v>1462600</v>
      </c>
      <c r="Q9" s="65">
        <v>5376182</v>
      </c>
      <c r="R9" s="65">
        <v>6555436</v>
      </c>
      <c r="S9" s="65">
        <v>1915618</v>
      </c>
      <c r="T9" s="65">
        <v>0</v>
      </c>
      <c r="U9" s="65">
        <v>8471054</v>
      </c>
      <c r="V9" s="65">
        <v>42174926</v>
      </c>
      <c r="W9" s="65">
        <v>110933102</v>
      </c>
      <c r="X9" s="65">
        <v>-68758176</v>
      </c>
      <c r="Y9" s="66">
        <v>-61.98</v>
      </c>
      <c r="Z9" s="67">
        <v>110933102</v>
      </c>
    </row>
    <row r="10" spans="1:26" ht="25.5">
      <c r="A10" s="68" t="s">
        <v>213</v>
      </c>
      <c r="B10" s="69">
        <f>SUM(B5:B9)</f>
        <v>193372668</v>
      </c>
      <c r="C10" s="69">
        <f>SUM(C5:C9)</f>
        <v>0</v>
      </c>
      <c r="D10" s="70">
        <f aca="true" t="shared" si="0" ref="D10:Z10">SUM(D5:D9)</f>
        <v>187146106</v>
      </c>
      <c r="E10" s="71">
        <f t="shared" si="0"/>
        <v>187146106</v>
      </c>
      <c r="F10" s="71">
        <f t="shared" si="0"/>
        <v>18509415</v>
      </c>
      <c r="G10" s="71">
        <f t="shared" si="0"/>
        <v>35654991</v>
      </c>
      <c r="H10" s="71">
        <f t="shared" si="0"/>
        <v>15432527</v>
      </c>
      <c r="I10" s="71">
        <f t="shared" si="0"/>
        <v>69596933</v>
      </c>
      <c r="J10" s="71">
        <f t="shared" si="0"/>
        <v>12079192</v>
      </c>
      <c r="K10" s="71">
        <f t="shared" si="0"/>
        <v>15295119</v>
      </c>
      <c r="L10" s="71">
        <f t="shared" si="0"/>
        <v>32594458</v>
      </c>
      <c r="M10" s="71">
        <f t="shared" si="0"/>
        <v>59968769</v>
      </c>
      <c r="N10" s="71">
        <f t="shared" si="0"/>
        <v>16814695</v>
      </c>
      <c r="O10" s="71">
        <f t="shared" si="0"/>
        <v>13055948</v>
      </c>
      <c r="P10" s="71">
        <f t="shared" si="0"/>
        <v>14730027</v>
      </c>
      <c r="Q10" s="71">
        <f t="shared" si="0"/>
        <v>44600670</v>
      </c>
      <c r="R10" s="71">
        <f t="shared" si="0"/>
        <v>14330482</v>
      </c>
      <c r="S10" s="71">
        <f t="shared" si="0"/>
        <v>14143335</v>
      </c>
      <c r="T10" s="71">
        <f t="shared" si="0"/>
        <v>0</v>
      </c>
      <c r="U10" s="71">
        <f t="shared" si="0"/>
        <v>28473817</v>
      </c>
      <c r="V10" s="71">
        <f t="shared" si="0"/>
        <v>202640189</v>
      </c>
      <c r="W10" s="71">
        <f t="shared" si="0"/>
        <v>187146106</v>
      </c>
      <c r="X10" s="71">
        <f t="shared" si="0"/>
        <v>15494083</v>
      </c>
      <c r="Y10" s="72">
        <f>+IF(W10&lt;&gt;0,(X10/W10)*100,0)</f>
        <v>8.279137264015528</v>
      </c>
      <c r="Z10" s="73">
        <f t="shared" si="0"/>
        <v>187146106</v>
      </c>
    </row>
    <row r="11" spans="1:26" ht="13.5">
      <c r="A11" s="63" t="s">
        <v>37</v>
      </c>
      <c r="B11" s="19">
        <v>62250899</v>
      </c>
      <c r="C11" s="19"/>
      <c r="D11" s="64">
        <v>66047346</v>
      </c>
      <c r="E11" s="65">
        <v>66047346</v>
      </c>
      <c r="F11" s="65">
        <v>4784066</v>
      </c>
      <c r="G11" s="65">
        <v>4730779</v>
      </c>
      <c r="H11" s="65">
        <v>5492121</v>
      </c>
      <c r="I11" s="65">
        <v>15006966</v>
      </c>
      <c r="J11" s="65">
        <v>4860353</v>
      </c>
      <c r="K11" s="65">
        <v>6055307</v>
      </c>
      <c r="L11" s="65">
        <v>8387177</v>
      </c>
      <c r="M11" s="65">
        <v>19302837</v>
      </c>
      <c r="N11" s="65">
        <v>5947785</v>
      </c>
      <c r="O11" s="65">
        <v>5308876</v>
      </c>
      <c r="P11" s="65">
        <v>5123288</v>
      </c>
      <c r="Q11" s="65">
        <v>16379949</v>
      </c>
      <c r="R11" s="65">
        <v>5383185</v>
      </c>
      <c r="S11" s="65">
        <v>5377690</v>
      </c>
      <c r="T11" s="65">
        <v>0</v>
      </c>
      <c r="U11" s="65">
        <v>10760875</v>
      </c>
      <c r="V11" s="65">
        <v>61450627</v>
      </c>
      <c r="W11" s="65">
        <v>66047346</v>
      </c>
      <c r="X11" s="65">
        <v>-4596719</v>
      </c>
      <c r="Y11" s="66">
        <v>-6.96</v>
      </c>
      <c r="Z11" s="67">
        <v>66047346</v>
      </c>
    </row>
    <row r="12" spans="1:26" ht="13.5">
      <c r="A12" s="63" t="s">
        <v>38</v>
      </c>
      <c r="B12" s="19">
        <v>4103763</v>
      </c>
      <c r="C12" s="19"/>
      <c r="D12" s="64">
        <v>3569350</v>
      </c>
      <c r="E12" s="65">
        <v>3569350</v>
      </c>
      <c r="F12" s="65">
        <v>377445</v>
      </c>
      <c r="G12" s="65">
        <v>374624</v>
      </c>
      <c r="H12" s="65">
        <v>0</v>
      </c>
      <c r="I12" s="65">
        <v>752069</v>
      </c>
      <c r="J12" s="65">
        <v>369129</v>
      </c>
      <c r="K12" s="65">
        <v>372880</v>
      </c>
      <c r="L12" s="65">
        <v>0</v>
      </c>
      <c r="M12" s="65">
        <v>742009</v>
      </c>
      <c r="N12" s="65">
        <v>387737</v>
      </c>
      <c r="O12" s="65">
        <v>391073</v>
      </c>
      <c r="P12" s="65">
        <v>391179</v>
      </c>
      <c r="Q12" s="65">
        <v>1169989</v>
      </c>
      <c r="R12" s="65">
        <v>391179</v>
      </c>
      <c r="S12" s="65">
        <v>400169</v>
      </c>
      <c r="T12" s="65">
        <v>0</v>
      </c>
      <c r="U12" s="65">
        <v>791348</v>
      </c>
      <c r="V12" s="65">
        <v>3455415</v>
      </c>
      <c r="W12" s="65">
        <v>3569350</v>
      </c>
      <c r="X12" s="65">
        <v>-113935</v>
      </c>
      <c r="Y12" s="66">
        <v>-3.19</v>
      </c>
      <c r="Z12" s="67">
        <v>3569350</v>
      </c>
    </row>
    <row r="13" spans="1:26" ht="13.5">
      <c r="A13" s="63" t="s">
        <v>214</v>
      </c>
      <c r="B13" s="19">
        <v>0</v>
      </c>
      <c r="C13" s="19"/>
      <c r="D13" s="64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6">
        <v>0</v>
      </c>
      <c r="Z13" s="67">
        <v>0</v>
      </c>
    </row>
    <row r="14" spans="1:26" ht="13.5">
      <c r="A14" s="63" t="s">
        <v>40</v>
      </c>
      <c r="B14" s="19">
        <v>0</v>
      </c>
      <c r="C14" s="19"/>
      <c r="D14" s="64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2435</v>
      </c>
      <c r="L14" s="65">
        <v>0</v>
      </c>
      <c r="M14" s="65">
        <v>2435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2435</v>
      </c>
      <c r="W14" s="65">
        <v>0</v>
      </c>
      <c r="X14" s="65">
        <v>2435</v>
      </c>
      <c r="Y14" s="66">
        <v>0</v>
      </c>
      <c r="Z14" s="67">
        <v>0</v>
      </c>
    </row>
    <row r="15" spans="1:26" ht="13.5">
      <c r="A15" s="63" t="s">
        <v>41</v>
      </c>
      <c r="B15" s="19">
        <v>5368510</v>
      </c>
      <c r="C15" s="19"/>
      <c r="D15" s="64">
        <v>0</v>
      </c>
      <c r="E15" s="65">
        <v>0</v>
      </c>
      <c r="F15" s="65">
        <v>3080605</v>
      </c>
      <c r="G15" s="65">
        <v>3836726</v>
      </c>
      <c r="H15" s="65">
        <v>3078575</v>
      </c>
      <c r="I15" s="65">
        <v>9995906</v>
      </c>
      <c r="J15" s="65">
        <v>2197292</v>
      </c>
      <c r="K15" s="65">
        <v>2543648</v>
      </c>
      <c r="L15" s="65">
        <v>2413913</v>
      </c>
      <c r="M15" s="65">
        <v>7154853</v>
      </c>
      <c r="N15" s="65">
        <v>2618329</v>
      </c>
      <c r="O15" s="65">
        <v>2540200</v>
      </c>
      <c r="P15" s="65">
        <v>2366071</v>
      </c>
      <c r="Q15" s="65">
        <v>7524600</v>
      </c>
      <c r="R15" s="65">
        <v>1897276</v>
      </c>
      <c r="S15" s="65">
        <v>2860306</v>
      </c>
      <c r="T15" s="65">
        <v>0</v>
      </c>
      <c r="U15" s="65">
        <v>4757582</v>
      </c>
      <c r="V15" s="65">
        <v>29432941</v>
      </c>
      <c r="W15" s="65">
        <v>0</v>
      </c>
      <c r="X15" s="65">
        <v>29432941</v>
      </c>
      <c r="Y15" s="66">
        <v>0</v>
      </c>
      <c r="Z15" s="67">
        <v>0</v>
      </c>
    </row>
    <row r="16" spans="1:26" ht="13.5">
      <c r="A16" s="74" t="s">
        <v>42</v>
      </c>
      <c r="B16" s="19">
        <v>30258970</v>
      </c>
      <c r="C16" s="19"/>
      <c r="D16" s="64">
        <v>4457082</v>
      </c>
      <c r="E16" s="65">
        <v>4457082</v>
      </c>
      <c r="F16" s="65">
        <v>2724457</v>
      </c>
      <c r="G16" s="65">
        <v>1536266</v>
      </c>
      <c r="H16" s="65">
        <v>2505425</v>
      </c>
      <c r="I16" s="65">
        <v>6766148</v>
      </c>
      <c r="J16" s="65">
        <v>2618472</v>
      </c>
      <c r="K16" s="65">
        <v>3785598</v>
      </c>
      <c r="L16" s="65">
        <v>2250174</v>
      </c>
      <c r="M16" s="65">
        <v>8654244</v>
      </c>
      <c r="N16" s="65">
        <v>1477433</v>
      </c>
      <c r="O16" s="65">
        <v>2604591</v>
      </c>
      <c r="P16" s="65">
        <v>2427334</v>
      </c>
      <c r="Q16" s="65">
        <v>6509358</v>
      </c>
      <c r="R16" s="65">
        <v>3006664</v>
      </c>
      <c r="S16" s="65">
        <v>2503418</v>
      </c>
      <c r="T16" s="65">
        <v>0</v>
      </c>
      <c r="U16" s="65">
        <v>5510082</v>
      </c>
      <c r="V16" s="65">
        <v>27439832</v>
      </c>
      <c r="W16" s="65">
        <v>4457082</v>
      </c>
      <c r="X16" s="65">
        <v>22982750</v>
      </c>
      <c r="Y16" s="66">
        <v>515.65</v>
      </c>
      <c r="Z16" s="67">
        <v>4457082</v>
      </c>
    </row>
    <row r="17" spans="1:26" ht="13.5">
      <c r="A17" s="63" t="s">
        <v>43</v>
      </c>
      <c r="B17" s="19">
        <v>90955118</v>
      </c>
      <c r="C17" s="19"/>
      <c r="D17" s="64">
        <v>75462236</v>
      </c>
      <c r="E17" s="65">
        <v>75462236</v>
      </c>
      <c r="F17" s="65">
        <v>3774130</v>
      </c>
      <c r="G17" s="65">
        <v>7616539</v>
      </c>
      <c r="H17" s="65">
        <v>4989608</v>
      </c>
      <c r="I17" s="65">
        <v>16380277</v>
      </c>
      <c r="J17" s="65">
        <v>5970297</v>
      </c>
      <c r="K17" s="65">
        <v>5575808</v>
      </c>
      <c r="L17" s="65">
        <v>5067341</v>
      </c>
      <c r="M17" s="65">
        <v>16613446</v>
      </c>
      <c r="N17" s="65">
        <v>7355945</v>
      </c>
      <c r="O17" s="65">
        <v>5947015</v>
      </c>
      <c r="P17" s="65">
        <v>5712707</v>
      </c>
      <c r="Q17" s="65">
        <v>19015667</v>
      </c>
      <c r="R17" s="65">
        <v>6383127</v>
      </c>
      <c r="S17" s="65">
        <v>7051986</v>
      </c>
      <c r="T17" s="65">
        <v>0</v>
      </c>
      <c r="U17" s="65">
        <v>13435113</v>
      </c>
      <c r="V17" s="65">
        <v>65444503</v>
      </c>
      <c r="W17" s="65">
        <v>75462236</v>
      </c>
      <c r="X17" s="65">
        <v>-10017733</v>
      </c>
      <c r="Y17" s="66">
        <v>-13.28</v>
      </c>
      <c r="Z17" s="67">
        <v>75462236</v>
      </c>
    </row>
    <row r="18" spans="1:26" ht="13.5">
      <c r="A18" s="75" t="s">
        <v>44</v>
      </c>
      <c r="B18" s="76">
        <f>SUM(B11:B17)</f>
        <v>192937260</v>
      </c>
      <c r="C18" s="76">
        <f>SUM(C11:C17)</f>
        <v>0</v>
      </c>
      <c r="D18" s="77">
        <f aca="true" t="shared" si="1" ref="D18:Z18">SUM(D11:D17)</f>
        <v>149536014</v>
      </c>
      <c r="E18" s="78">
        <f t="shared" si="1"/>
        <v>149536014</v>
      </c>
      <c r="F18" s="78">
        <f t="shared" si="1"/>
        <v>14740703</v>
      </c>
      <c r="G18" s="78">
        <f t="shared" si="1"/>
        <v>18094934</v>
      </c>
      <c r="H18" s="78">
        <f t="shared" si="1"/>
        <v>16065729</v>
      </c>
      <c r="I18" s="78">
        <f t="shared" si="1"/>
        <v>48901366</v>
      </c>
      <c r="J18" s="78">
        <f t="shared" si="1"/>
        <v>16015543</v>
      </c>
      <c r="K18" s="78">
        <f t="shared" si="1"/>
        <v>18335676</v>
      </c>
      <c r="L18" s="78">
        <f t="shared" si="1"/>
        <v>18118605</v>
      </c>
      <c r="M18" s="78">
        <f t="shared" si="1"/>
        <v>52469824</v>
      </c>
      <c r="N18" s="78">
        <f t="shared" si="1"/>
        <v>17787229</v>
      </c>
      <c r="O18" s="78">
        <f t="shared" si="1"/>
        <v>16791755</v>
      </c>
      <c r="P18" s="78">
        <f t="shared" si="1"/>
        <v>16020579</v>
      </c>
      <c r="Q18" s="78">
        <f t="shared" si="1"/>
        <v>50599563</v>
      </c>
      <c r="R18" s="78">
        <f t="shared" si="1"/>
        <v>17061431</v>
      </c>
      <c r="S18" s="78">
        <f t="shared" si="1"/>
        <v>18193569</v>
      </c>
      <c r="T18" s="78">
        <f t="shared" si="1"/>
        <v>0</v>
      </c>
      <c r="U18" s="78">
        <f t="shared" si="1"/>
        <v>35255000</v>
      </c>
      <c r="V18" s="78">
        <f t="shared" si="1"/>
        <v>187225753</v>
      </c>
      <c r="W18" s="78">
        <f t="shared" si="1"/>
        <v>149536014</v>
      </c>
      <c r="X18" s="78">
        <f t="shared" si="1"/>
        <v>37689739</v>
      </c>
      <c r="Y18" s="72">
        <f>+IF(W18&lt;&gt;0,(X18/W18)*100,0)</f>
        <v>25.20445609844863</v>
      </c>
      <c r="Z18" s="79">
        <f t="shared" si="1"/>
        <v>149536014</v>
      </c>
    </row>
    <row r="19" spans="1:26" ht="13.5">
      <c r="A19" s="75" t="s">
        <v>45</v>
      </c>
      <c r="B19" s="80">
        <f>+B10-B18</f>
        <v>435408</v>
      </c>
      <c r="C19" s="80">
        <f>+C10-C18</f>
        <v>0</v>
      </c>
      <c r="D19" s="81">
        <f aca="true" t="shared" si="2" ref="D19:Z19">+D10-D18</f>
        <v>37610092</v>
      </c>
      <c r="E19" s="82">
        <f t="shared" si="2"/>
        <v>37610092</v>
      </c>
      <c r="F19" s="82">
        <f t="shared" si="2"/>
        <v>3768712</v>
      </c>
      <c r="G19" s="82">
        <f t="shared" si="2"/>
        <v>17560057</v>
      </c>
      <c r="H19" s="82">
        <f t="shared" si="2"/>
        <v>-633202</v>
      </c>
      <c r="I19" s="82">
        <f t="shared" si="2"/>
        <v>20695567</v>
      </c>
      <c r="J19" s="82">
        <f t="shared" si="2"/>
        <v>-3936351</v>
      </c>
      <c r="K19" s="82">
        <f t="shared" si="2"/>
        <v>-3040557</v>
      </c>
      <c r="L19" s="82">
        <f t="shared" si="2"/>
        <v>14475853</v>
      </c>
      <c r="M19" s="82">
        <f t="shared" si="2"/>
        <v>7498945</v>
      </c>
      <c r="N19" s="82">
        <f t="shared" si="2"/>
        <v>-972534</v>
      </c>
      <c r="O19" s="82">
        <f t="shared" si="2"/>
        <v>-3735807</v>
      </c>
      <c r="P19" s="82">
        <f t="shared" si="2"/>
        <v>-1290552</v>
      </c>
      <c r="Q19" s="82">
        <f t="shared" si="2"/>
        <v>-5998893</v>
      </c>
      <c r="R19" s="82">
        <f t="shared" si="2"/>
        <v>-2730949</v>
      </c>
      <c r="S19" s="82">
        <f t="shared" si="2"/>
        <v>-4050234</v>
      </c>
      <c r="T19" s="82">
        <f t="shared" si="2"/>
        <v>0</v>
      </c>
      <c r="U19" s="82">
        <f t="shared" si="2"/>
        <v>-6781183</v>
      </c>
      <c r="V19" s="82">
        <f t="shared" si="2"/>
        <v>15414436</v>
      </c>
      <c r="W19" s="82">
        <f>IF(E10=E18,0,W10-W18)</f>
        <v>37610092</v>
      </c>
      <c r="X19" s="82">
        <f t="shared" si="2"/>
        <v>-22195656</v>
      </c>
      <c r="Y19" s="83">
        <f>+IF(W19&lt;&gt;0,(X19/W19)*100,0)</f>
        <v>-59.01516007990622</v>
      </c>
      <c r="Z19" s="84">
        <f t="shared" si="2"/>
        <v>37610092</v>
      </c>
    </row>
    <row r="20" spans="1:26" ht="13.5">
      <c r="A20" s="63" t="s">
        <v>46</v>
      </c>
      <c r="B20" s="19">
        <v>22219452</v>
      </c>
      <c r="C20" s="19"/>
      <c r="D20" s="64">
        <v>72134638</v>
      </c>
      <c r="E20" s="65">
        <v>72134638</v>
      </c>
      <c r="F20" s="65">
        <v>0</v>
      </c>
      <c r="G20" s="65">
        <v>928863</v>
      </c>
      <c r="H20" s="65">
        <v>1792252</v>
      </c>
      <c r="I20" s="65">
        <v>2721115</v>
      </c>
      <c r="J20" s="65">
        <v>1101058</v>
      </c>
      <c r="K20" s="65">
        <v>3639561</v>
      </c>
      <c r="L20" s="65">
        <v>7344382</v>
      </c>
      <c r="M20" s="65">
        <v>12085001</v>
      </c>
      <c r="N20" s="65">
        <v>916528</v>
      </c>
      <c r="O20" s="65">
        <v>2805198</v>
      </c>
      <c r="P20" s="65">
        <v>2823115</v>
      </c>
      <c r="Q20" s="65">
        <v>6544841</v>
      </c>
      <c r="R20" s="65">
        <v>3130986</v>
      </c>
      <c r="S20" s="65">
        <v>-3192925</v>
      </c>
      <c r="T20" s="65">
        <v>0</v>
      </c>
      <c r="U20" s="65">
        <v>-61939</v>
      </c>
      <c r="V20" s="65">
        <v>21289018</v>
      </c>
      <c r="W20" s="65">
        <v>72134638</v>
      </c>
      <c r="X20" s="65">
        <v>-50845620</v>
      </c>
      <c r="Y20" s="66">
        <v>-70.49</v>
      </c>
      <c r="Z20" s="67">
        <v>72134638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22654860</v>
      </c>
      <c r="C22" s="91">
        <f>SUM(C19:C21)</f>
        <v>0</v>
      </c>
      <c r="D22" s="92">
        <f aca="true" t="shared" si="3" ref="D22:Z22">SUM(D19:D21)</f>
        <v>109744730</v>
      </c>
      <c r="E22" s="93">
        <f t="shared" si="3"/>
        <v>109744730</v>
      </c>
      <c r="F22" s="93">
        <f t="shared" si="3"/>
        <v>3768712</v>
      </c>
      <c r="G22" s="93">
        <f t="shared" si="3"/>
        <v>18488920</v>
      </c>
      <c r="H22" s="93">
        <f t="shared" si="3"/>
        <v>1159050</v>
      </c>
      <c r="I22" s="93">
        <f t="shared" si="3"/>
        <v>23416682</v>
      </c>
      <c r="J22" s="93">
        <f t="shared" si="3"/>
        <v>-2835293</v>
      </c>
      <c r="K22" s="93">
        <f t="shared" si="3"/>
        <v>599004</v>
      </c>
      <c r="L22" s="93">
        <f t="shared" si="3"/>
        <v>21820235</v>
      </c>
      <c r="M22" s="93">
        <f t="shared" si="3"/>
        <v>19583946</v>
      </c>
      <c r="N22" s="93">
        <f t="shared" si="3"/>
        <v>-56006</v>
      </c>
      <c r="O22" s="93">
        <f t="shared" si="3"/>
        <v>-930609</v>
      </c>
      <c r="P22" s="93">
        <f t="shared" si="3"/>
        <v>1532563</v>
      </c>
      <c r="Q22" s="93">
        <f t="shared" si="3"/>
        <v>545948</v>
      </c>
      <c r="R22" s="93">
        <f t="shared" si="3"/>
        <v>400037</v>
      </c>
      <c r="S22" s="93">
        <f t="shared" si="3"/>
        <v>-7243159</v>
      </c>
      <c r="T22" s="93">
        <f t="shared" si="3"/>
        <v>0</v>
      </c>
      <c r="U22" s="93">
        <f t="shared" si="3"/>
        <v>-6843122</v>
      </c>
      <c r="V22" s="93">
        <f t="shared" si="3"/>
        <v>36703454</v>
      </c>
      <c r="W22" s="93">
        <f t="shared" si="3"/>
        <v>109744730</v>
      </c>
      <c r="X22" s="93">
        <f t="shared" si="3"/>
        <v>-73041276</v>
      </c>
      <c r="Y22" s="94">
        <f>+IF(W22&lt;&gt;0,(X22/W22)*100,0)</f>
        <v>-66.5556113719538</v>
      </c>
      <c r="Z22" s="95">
        <f t="shared" si="3"/>
        <v>109744730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22654860</v>
      </c>
      <c r="C24" s="80">
        <f>SUM(C22:C23)</f>
        <v>0</v>
      </c>
      <c r="D24" s="81">
        <f aca="true" t="shared" si="4" ref="D24:Z24">SUM(D22:D23)</f>
        <v>109744730</v>
      </c>
      <c r="E24" s="82">
        <f t="shared" si="4"/>
        <v>109744730</v>
      </c>
      <c r="F24" s="82">
        <f t="shared" si="4"/>
        <v>3768712</v>
      </c>
      <c r="G24" s="82">
        <f t="shared" si="4"/>
        <v>18488920</v>
      </c>
      <c r="H24" s="82">
        <f t="shared" si="4"/>
        <v>1159050</v>
      </c>
      <c r="I24" s="82">
        <f t="shared" si="4"/>
        <v>23416682</v>
      </c>
      <c r="J24" s="82">
        <f t="shared" si="4"/>
        <v>-2835293</v>
      </c>
      <c r="K24" s="82">
        <f t="shared" si="4"/>
        <v>599004</v>
      </c>
      <c r="L24" s="82">
        <f t="shared" si="4"/>
        <v>21820235</v>
      </c>
      <c r="M24" s="82">
        <f t="shared" si="4"/>
        <v>19583946</v>
      </c>
      <c r="N24" s="82">
        <f t="shared" si="4"/>
        <v>-56006</v>
      </c>
      <c r="O24" s="82">
        <f t="shared" si="4"/>
        <v>-930609</v>
      </c>
      <c r="P24" s="82">
        <f t="shared" si="4"/>
        <v>1532563</v>
      </c>
      <c r="Q24" s="82">
        <f t="shared" si="4"/>
        <v>545948</v>
      </c>
      <c r="R24" s="82">
        <f t="shared" si="4"/>
        <v>400037</v>
      </c>
      <c r="S24" s="82">
        <f t="shared" si="4"/>
        <v>-7243159</v>
      </c>
      <c r="T24" s="82">
        <f t="shared" si="4"/>
        <v>0</v>
      </c>
      <c r="U24" s="82">
        <f t="shared" si="4"/>
        <v>-6843122</v>
      </c>
      <c r="V24" s="82">
        <f t="shared" si="4"/>
        <v>36703454</v>
      </c>
      <c r="W24" s="82">
        <f t="shared" si="4"/>
        <v>109744730</v>
      </c>
      <c r="X24" s="82">
        <f t="shared" si="4"/>
        <v>-73041276</v>
      </c>
      <c r="Y24" s="83">
        <f>+IF(W24&lt;&gt;0,(X24/W24)*100,0)</f>
        <v>-66.5556113719538</v>
      </c>
      <c r="Z24" s="84">
        <f t="shared" si="4"/>
        <v>109744730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30845870</v>
      </c>
      <c r="C27" s="22"/>
      <c r="D27" s="104">
        <v>34353148</v>
      </c>
      <c r="E27" s="105">
        <v>34353148</v>
      </c>
      <c r="F27" s="105">
        <v>928862</v>
      </c>
      <c r="G27" s="105">
        <v>1345008</v>
      </c>
      <c r="H27" s="105">
        <v>1188583</v>
      </c>
      <c r="I27" s="105">
        <v>3462453</v>
      </c>
      <c r="J27" s="105">
        <v>2524770</v>
      </c>
      <c r="K27" s="105">
        <v>3236295</v>
      </c>
      <c r="L27" s="105">
        <v>885277</v>
      </c>
      <c r="M27" s="105">
        <v>6646342</v>
      </c>
      <c r="N27" s="105">
        <v>2440988</v>
      </c>
      <c r="O27" s="105">
        <v>2380356</v>
      </c>
      <c r="P27" s="105">
        <v>2735771</v>
      </c>
      <c r="Q27" s="105">
        <v>7557115</v>
      </c>
      <c r="R27" s="105">
        <v>757395</v>
      </c>
      <c r="S27" s="105">
        <v>2689378</v>
      </c>
      <c r="T27" s="105">
        <v>5363078</v>
      </c>
      <c r="U27" s="105">
        <v>8809851</v>
      </c>
      <c r="V27" s="105">
        <v>26475761</v>
      </c>
      <c r="W27" s="105">
        <v>34353148</v>
      </c>
      <c r="X27" s="105">
        <v>-7877387</v>
      </c>
      <c r="Y27" s="106">
        <v>-22.93</v>
      </c>
      <c r="Z27" s="107">
        <v>34353148</v>
      </c>
    </row>
    <row r="28" spans="1:26" ht="13.5">
      <c r="A28" s="108" t="s">
        <v>46</v>
      </c>
      <c r="B28" s="19">
        <v>30845870</v>
      </c>
      <c r="C28" s="19"/>
      <c r="D28" s="64">
        <v>34353148</v>
      </c>
      <c r="E28" s="65">
        <v>34353148</v>
      </c>
      <c r="F28" s="65">
        <v>928862</v>
      </c>
      <c r="G28" s="65">
        <v>1345008</v>
      </c>
      <c r="H28" s="65">
        <v>1188583</v>
      </c>
      <c r="I28" s="65">
        <v>3462453</v>
      </c>
      <c r="J28" s="65">
        <v>2524770</v>
      </c>
      <c r="K28" s="65">
        <v>3236295</v>
      </c>
      <c r="L28" s="65">
        <v>885277</v>
      </c>
      <c r="M28" s="65">
        <v>6646342</v>
      </c>
      <c r="N28" s="65">
        <v>2440988</v>
      </c>
      <c r="O28" s="65">
        <v>2380356</v>
      </c>
      <c r="P28" s="65">
        <v>2735771</v>
      </c>
      <c r="Q28" s="65">
        <v>7557115</v>
      </c>
      <c r="R28" s="65">
        <v>85709</v>
      </c>
      <c r="S28" s="65">
        <v>2460544</v>
      </c>
      <c r="T28" s="65">
        <v>3963064</v>
      </c>
      <c r="U28" s="65">
        <v>6509317</v>
      </c>
      <c r="V28" s="65">
        <v>24175227</v>
      </c>
      <c r="W28" s="65">
        <v>34353148</v>
      </c>
      <c r="X28" s="65">
        <v>-10177921</v>
      </c>
      <c r="Y28" s="66">
        <v>-29.63</v>
      </c>
      <c r="Z28" s="67">
        <v>34353148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671686</v>
      </c>
      <c r="S29" s="65">
        <v>228834</v>
      </c>
      <c r="T29" s="65">
        <v>1400014</v>
      </c>
      <c r="U29" s="65">
        <v>2300534</v>
      </c>
      <c r="V29" s="65">
        <v>2300534</v>
      </c>
      <c r="W29" s="65">
        <v>0</v>
      </c>
      <c r="X29" s="65">
        <v>2300534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30845870</v>
      </c>
      <c r="C32" s="22">
        <f>SUM(C28:C31)</f>
        <v>0</v>
      </c>
      <c r="D32" s="104">
        <f aca="true" t="shared" si="5" ref="D32:Z32">SUM(D28:D31)</f>
        <v>34353148</v>
      </c>
      <c r="E32" s="105">
        <f t="shared" si="5"/>
        <v>34353148</v>
      </c>
      <c r="F32" s="105">
        <f t="shared" si="5"/>
        <v>928862</v>
      </c>
      <c r="G32" s="105">
        <f t="shared" si="5"/>
        <v>1345008</v>
      </c>
      <c r="H32" s="105">
        <f t="shared" si="5"/>
        <v>1188583</v>
      </c>
      <c r="I32" s="105">
        <f t="shared" si="5"/>
        <v>3462453</v>
      </c>
      <c r="J32" s="105">
        <f t="shared" si="5"/>
        <v>2524770</v>
      </c>
      <c r="K32" s="105">
        <f t="shared" si="5"/>
        <v>3236295</v>
      </c>
      <c r="L32" s="105">
        <f t="shared" si="5"/>
        <v>885277</v>
      </c>
      <c r="M32" s="105">
        <f t="shared" si="5"/>
        <v>6646342</v>
      </c>
      <c r="N32" s="105">
        <f t="shared" si="5"/>
        <v>2440988</v>
      </c>
      <c r="O32" s="105">
        <f t="shared" si="5"/>
        <v>2380356</v>
      </c>
      <c r="P32" s="105">
        <f t="shared" si="5"/>
        <v>2735771</v>
      </c>
      <c r="Q32" s="105">
        <f t="shared" si="5"/>
        <v>7557115</v>
      </c>
      <c r="R32" s="105">
        <f t="shared" si="5"/>
        <v>757395</v>
      </c>
      <c r="S32" s="105">
        <f t="shared" si="5"/>
        <v>2689378</v>
      </c>
      <c r="T32" s="105">
        <f t="shared" si="5"/>
        <v>5363078</v>
      </c>
      <c r="U32" s="105">
        <f t="shared" si="5"/>
        <v>8809851</v>
      </c>
      <c r="V32" s="105">
        <f t="shared" si="5"/>
        <v>26475761</v>
      </c>
      <c r="W32" s="105">
        <f t="shared" si="5"/>
        <v>34353148</v>
      </c>
      <c r="X32" s="105">
        <f t="shared" si="5"/>
        <v>-7877387</v>
      </c>
      <c r="Y32" s="106">
        <f>+IF(W32&lt;&gt;0,(X32/W32)*100,0)</f>
        <v>-22.930611773919527</v>
      </c>
      <c r="Z32" s="107">
        <f t="shared" si="5"/>
        <v>34353148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44032132</v>
      </c>
      <c r="C35" s="19"/>
      <c r="D35" s="64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6">
        <v>0</v>
      </c>
      <c r="Z35" s="67">
        <v>0</v>
      </c>
    </row>
    <row r="36" spans="1:26" ht="13.5">
      <c r="A36" s="63" t="s">
        <v>57</v>
      </c>
      <c r="B36" s="19">
        <v>104170457</v>
      </c>
      <c r="C36" s="19"/>
      <c r="D36" s="64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6">
        <v>0</v>
      </c>
      <c r="Z36" s="67">
        <v>0</v>
      </c>
    </row>
    <row r="37" spans="1:26" ht="13.5">
      <c r="A37" s="63" t="s">
        <v>58</v>
      </c>
      <c r="B37" s="19">
        <v>55247525</v>
      </c>
      <c r="C37" s="19"/>
      <c r="D37" s="64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6">
        <v>0</v>
      </c>
      <c r="Z37" s="67">
        <v>0</v>
      </c>
    </row>
    <row r="38" spans="1:26" ht="13.5">
      <c r="A38" s="63" t="s">
        <v>59</v>
      </c>
      <c r="B38" s="19">
        <v>74785690</v>
      </c>
      <c r="C38" s="19"/>
      <c r="D38" s="64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6">
        <v>0</v>
      </c>
      <c r="Z38" s="67">
        <v>0</v>
      </c>
    </row>
    <row r="39" spans="1:26" ht="13.5">
      <c r="A39" s="63" t="s">
        <v>60</v>
      </c>
      <c r="B39" s="19">
        <v>18169374</v>
      </c>
      <c r="C39" s="19"/>
      <c r="D39" s="64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6">
        <v>0</v>
      </c>
      <c r="Z39" s="67">
        <v>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11147884</v>
      </c>
      <c r="C42" s="19">
        <v>20356667</v>
      </c>
      <c r="D42" s="64">
        <v>3129877</v>
      </c>
      <c r="E42" s="65">
        <v>3129877</v>
      </c>
      <c r="F42" s="65">
        <v>7685479</v>
      </c>
      <c r="G42" s="65">
        <v>-4231668</v>
      </c>
      <c r="H42" s="65">
        <v>12739903</v>
      </c>
      <c r="I42" s="65">
        <v>16193714</v>
      </c>
      <c r="J42" s="65">
        <v>-8716568</v>
      </c>
      <c r="K42" s="65">
        <v>-1907632</v>
      </c>
      <c r="L42" s="65">
        <v>7100476</v>
      </c>
      <c r="M42" s="65">
        <v>-3523724</v>
      </c>
      <c r="N42" s="65">
        <v>-6027493</v>
      </c>
      <c r="O42" s="65">
        <v>-4151101</v>
      </c>
      <c r="P42" s="65">
        <v>4543228</v>
      </c>
      <c r="Q42" s="65">
        <v>-5635366</v>
      </c>
      <c r="R42" s="65">
        <v>6613556</v>
      </c>
      <c r="S42" s="65">
        <v>732467</v>
      </c>
      <c r="T42" s="65">
        <v>5976020</v>
      </c>
      <c r="U42" s="65">
        <v>13322043</v>
      </c>
      <c r="V42" s="65">
        <v>20356667</v>
      </c>
      <c r="W42" s="65">
        <v>3129877</v>
      </c>
      <c r="X42" s="65">
        <v>17226790</v>
      </c>
      <c r="Y42" s="66">
        <v>550.4</v>
      </c>
      <c r="Z42" s="67">
        <v>3129877</v>
      </c>
    </row>
    <row r="43" spans="1:26" ht="13.5">
      <c r="A43" s="63" t="s">
        <v>63</v>
      </c>
      <c r="B43" s="19">
        <v>-32645969</v>
      </c>
      <c r="C43" s="19">
        <v>-11545622</v>
      </c>
      <c r="D43" s="64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-2735771</v>
      </c>
      <c r="Q43" s="65">
        <v>-2735771</v>
      </c>
      <c r="R43" s="65">
        <v>-757396</v>
      </c>
      <c r="S43" s="65">
        <v>-2689376</v>
      </c>
      <c r="T43" s="65">
        <v>-5363079</v>
      </c>
      <c r="U43" s="65">
        <v>-8809851</v>
      </c>
      <c r="V43" s="65">
        <v>-11545622</v>
      </c>
      <c r="W43" s="65">
        <v>0</v>
      </c>
      <c r="X43" s="65">
        <v>-11545622</v>
      </c>
      <c r="Y43" s="66">
        <v>0</v>
      </c>
      <c r="Z43" s="67">
        <v>0</v>
      </c>
    </row>
    <row r="44" spans="1:26" ht="13.5">
      <c r="A44" s="63" t="s">
        <v>64</v>
      </c>
      <c r="B44" s="19">
        <v>30662513</v>
      </c>
      <c r="C44" s="19">
        <v>-3372957</v>
      </c>
      <c r="D44" s="64">
        <v>-2119879</v>
      </c>
      <c r="E44" s="65">
        <v>-2119879</v>
      </c>
      <c r="F44" s="65">
        <v>2167</v>
      </c>
      <c r="G44" s="65">
        <v>4388</v>
      </c>
      <c r="H44" s="65">
        <v>-2711525</v>
      </c>
      <c r="I44" s="65">
        <v>-2704970</v>
      </c>
      <c r="J44" s="65">
        <v>-3508</v>
      </c>
      <c r="K44" s="65">
        <v>14338</v>
      </c>
      <c r="L44" s="65">
        <v>110959</v>
      </c>
      <c r="M44" s="65">
        <v>121789</v>
      </c>
      <c r="N44" s="65">
        <v>33915</v>
      </c>
      <c r="O44" s="65">
        <v>2316976</v>
      </c>
      <c r="P44" s="65">
        <v>-2707198</v>
      </c>
      <c r="Q44" s="65">
        <v>-356307</v>
      </c>
      <c r="R44" s="65">
        <v>1024</v>
      </c>
      <c r="S44" s="65">
        <v>9770</v>
      </c>
      <c r="T44" s="65">
        <v>-444263</v>
      </c>
      <c r="U44" s="65">
        <v>-433469</v>
      </c>
      <c r="V44" s="65">
        <v>-3372957</v>
      </c>
      <c r="W44" s="65">
        <v>-2119879</v>
      </c>
      <c r="X44" s="65">
        <v>-1253078</v>
      </c>
      <c r="Y44" s="66">
        <v>59.11</v>
      </c>
      <c r="Z44" s="67">
        <v>-2119879</v>
      </c>
    </row>
    <row r="45" spans="1:26" ht="13.5">
      <c r="A45" s="75" t="s">
        <v>65</v>
      </c>
      <c r="B45" s="22">
        <v>18777094</v>
      </c>
      <c r="C45" s="22">
        <v>-3367714</v>
      </c>
      <c r="D45" s="104">
        <v>2421722</v>
      </c>
      <c r="E45" s="105">
        <v>2421722</v>
      </c>
      <c r="F45" s="105">
        <v>-1118156</v>
      </c>
      <c r="G45" s="105">
        <v>-5345436</v>
      </c>
      <c r="H45" s="105">
        <v>4682942</v>
      </c>
      <c r="I45" s="105">
        <v>4682942</v>
      </c>
      <c r="J45" s="105">
        <v>-4037134</v>
      </c>
      <c r="K45" s="105">
        <v>-5930428</v>
      </c>
      <c r="L45" s="105">
        <v>1281007</v>
      </c>
      <c r="M45" s="105">
        <v>1281007</v>
      </c>
      <c r="N45" s="105">
        <v>-4712571</v>
      </c>
      <c r="O45" s="105">
        <v>-6546696</v>
      </c>
      <c r="P45" s="105">
        <v>-7446437</v>
      </c>
      <c r="Q45" s="105">
        <v>-7446437</v>
      </c>
      <c r="R45" s="105">
        <v>-1589253</v>
      </c>
      <c r="S45" s="105">
        <v>-3536392</v>
      </c>
      <c r="T45" s="105">
        <v>-3367714</v>
      </c>
      <c r="U45" s="105">
        <v>-3367714</v>
      </c>
      <c r="V45" s="105">
        <v>-3367714</v>
      </c>
      <c r="W45" s="105">
        <v>2421722</v>
      </c>
      <c r="X45" s="105">
        <v>-5789436</v>
      </c>
      <c r="Y45" s="106">
        <v>-239.06</v>
      </c>
      <c r="Z45" s="107">
        <v>2421722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7282872</v>
      </c>
      <c r="C49" s="57"/>
      <c r="D49" s="134">
        <v>4981396</v>
      </c>
      <c r="E49" s="59">
        <v>2349955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74783162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12472668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12472668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159.12735914606537</v>
      </c>
      <c r="C58" s="5">
        <f>IF(C67=0,0,+(C76/C67)*100)</f>
        <v>0</v>
      </c>
      <c r="D58" s="6">
        <f aca="true" t="shared" si="6" ref="D58:Z58">IF(D67=0,0,+(D76/D67)*100)</f>
        <v>227.29548111541277</v>
      </c>
      <c r="E58" s="7">
        <f t="shared" si="6"/>
        <v>227.29548111541277</v>
      </c>
      <c r="F58" s="7">
        <f t="shared" si="6"/>
        <v>143.58408145559102</v>
      </c>
      <c r="G58" s="7">
        <f t="shared" si="6"/>
        <v>188.06062498923302</v>
      </c>
      <c r="H58" s="7">
        <f t="shared" si="6"/>
        <v>158.6831651794546</v>
      </c>
      <c r="I58" s="7">
        <f t="shared" si="6"/>
        <v>159.67192575917787</v>
      </c>
      <c r="J58" s="7">
        <f t="shared" si="6"/>
        <v>113.69151081564783</v>
      </c>
      <c r="K58" s="7">
        <f t="shared" si="6"/>
        <v>100.40281852705833</v>
      </c>
      <c r="L58" s="7">
        <f t="shared" si="6"/>
        <v>100.0025147354745</v>
      </c>
      <c r="M58" s="7">
        <f t="shared" si="6"/>
        <v>104.07204783040218</v>
      </c>
      <c r="N58" s="7">
        <f t="shared" si="6"/>
        <v>79.56860192642205</v>
      </c>
      <c r="O58" s="7">
        <f t="shared" si="6"/>
        <v>116.3556467010303</v>
      </c>
      <c r="P58" s="7">
        <f t="shared" si="6"/>
        <v>101.34502840673225</v>
      </c>
      <c r="Q58" s="7">
        <f t="shared" si="6"/>
        <v>96.32381957224541</v>
      </c>
      <c r="R58" s="7">
        <f t="shared" si="6"/>
        <v>178.48501412922613</v>
      </c>
      <c r="S58" s="7">
        <f t="shared" si="6"/>
        <v>99.99167001633498</v>
      </c>
      <c r="T58" s="7">
        <f t="shared" si="6"/>
        <v>0</v>
      </c>
      <c r="U58" s="7">
        <f t="shared" si="6"/>
        <v>196.64230893430081</v>
      </c>
      <c r="V58" s="7">
        <f t="shared" si="6"/>
        <v>128.5038985413792</v>
      </c>
      <c r="W58" s="7">
        <f t="shared" si="6"/>
        <v>227.29548111541277</v>
      </c>
      <c r="X58" s="7">
        <f t="shared" si="6"/>
        <v>0</v>
      </c>
      <c r="Y58" s="7">
        <f t="shared" si="6"/>
        <v>0</v>
      </c>
      <c r="Z58" s="8">
        <f t="shared" si="6"/>
        <v>227.29548111541277</v>
      </c>
    </row>
    <row r="59" spans="1:26" ht="13.5">
      <c r="A59" s="37" t="s">
        <v>31</v>
      </c>
      <c r="B59" s="9">
        <f aca="true" t="shared" si="7" ref="B59:Z66">IF(B68=0,0,+(B77/B68)*100)</f>
        <v>72.390707105134</v>
      </c>
      <c r="C59" s="9">
        <f t="shared" si="7"/>
        <v>0</v>
      </c>
      <c r="D59" s="2">
        <f t="shared" si="7"/>
        <v>99.050239499284</v>
      </c>
      <c r="E59" s="10">
        <f t="shared" si="7"/>
        <v>99.050239499284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100.00001916363385</v>
      </c>
      <c r="K59" s="10">
        <f t="shared" si="7"/>
        <v>100</v>
      </c>
      <c r="L59" s="10">
        <f t="shared" si="7"/>
        <v>100</v>
      </c>
      <c r="M59" s="10">
        <f t="shared" si="7"/>
        <v>100.00000640398542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0</v>
      </c>
      <c r="U59" s="10">
        <f t="shared" si="7"/>
        <v>146.63224788175725</v>
      </c>
      <c r="V59" s="10">
        <f t="shared" si="7"/>
        <v>107.9647708502302</v>
      </c>
      <c r="W59" s="10">
        <f t="shared" si="7"/>
        <v>99.050239499284</v>
      </c>
      <c r="X59" s="10">
        <f t="shared" si="7"/>
        <v>0</v>
      </c>
      <c r="Y59" s="10">
        <f t="shared" si="7"/>
        <v>0</v>
      </c>
      <c r="Z59" s="11">
        <f t="shared" si="7"/>
        <v>99.050239499284</v>
      </c>
    </row>
    <row r="60" spans="1:26" ht="13.5">
      <c r="A60" s="38" t="s">
        <v>32</v>
      </c>
      <c r="B60" s="12">
        <f t="shared" si="7"/>
        <v>448.7260677421482</v>
      </c>
      <c r="C60" s="12">
        <f t="shared" si="7"/>
        <v>0</v>
      </c>
      <c r="D60" s="3">
        <f t="shared" si="7"/>
        <v>8089.193943908339</v>
      </c>
      <c r="E60" s="13">
        <f t="shared" si="7"/>
        <v>8089.193943908339</v>
      </c>
      <c r="F60" s="13">
        <f t="shared" si="7"/>
        <v>358.0089668772183</v>
      </c>
      <c r="G60" s="13">
        <f t="shared" si="7"/>
        <v>412.30062220580334</v>
      </c>
      <c r="H60" s="13">
        <f t="shared" si="7"/>
        <v>339.80765198613415</v>
      </c>
      <c r="I60" s="13">
        <f t="shared" si="7"/>
        <v>369.5341245454498</v>
      </c>
      <c r="J60" s="13">
        <f t="shared" si="7"/>
        <v>129.39074266958778</v>
      </c>
      <c r="K60" s="13">
        <f t="shared" si="7"/>
        <v>100</v>
      </c>
      <c r="L60" s="13">
        <f t="shared" si="7"/>
        <v>100.00440711721537</v>
      </c>
      <c r="M60" s="13">
        <f t="shared" si="7"/>
        <v>107.24876378914634</v>
      </c>
      <c r="N60" s="13">
        <f t="shared" si="7"/>
        <v>67.91654194222346</v>
      </c>
      <c r="O60" s="13">
        <f t="shared" si="7"/>
        <v>143.05257469194547</v>
      </c>
      <c r="P60" s="13">
        <f t="shared" si="7"/>
        <v>100</v>
      </c>
      <c r="Q60" s="13">
        <f t="shared" si="7"/>
        <v>93.49305770028909</v>
      </c>
      <c r="R60" s="13">
        <f t="shared" si="7"/>
        <v>434.91315859593556</v>
      </c>
      <c r="S60" s="13">
        <f t="shared" si="7"/>
        <v>99.98483000021649</v>
      </c>
      <c r="T60" s="13">
        <f t="shared" si="7"/>
        <v>0</v>
      </c>
      <c r="U60" s="13">
        <f t="shared" si="7"/>
        <v>262.0326268470761</v>
      </c>
      <c r="V60" s="13">
        <f t="shared" si="7"/>
        <v>152.45285502260236</v>
      </c>
      <c r="W60" s="13">
        <f t="shared" si="7"/>
        <v>8089.193943908339</v>
      </c>
      <c r="X60" s="13">
        <f t="shared" si="7"/>
        <v>0</v>
      </c>
      <c r="Y60" s="13">
        <f t="shared" si="7"/>
        <v>0</v>
      </c>
      <c r="Z60" s="14">
        <f t="shared" si="7"/>
        <v>8089.193943908339</v>
      </c>
    </row>
    <row r="61" spans="1:26" ht="13.5">
      <c r="A61" s="39" t="s">
        <v>103</v>
      </c>
      <c r="B61" s="12">
        <f t="shared" si="7"/>
        <v>543.6667660985047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483.4407345696377</v>
      </c>
      <c r="G61" s="13">
        <f t="shared" si="7"/>
        <v>717.4116600288112</v>
      </c>
      <c r="H61" s="13">
        <f t="shared" si="7"/>
        <v>100.00015340599664</v>
      </c>
      <c r="I61" s="13">
        <f t="shared" si="7"/>
        <v>429.1322052450794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576.2010316511095</v>
      </c>
      <c r="P61" s="13">
        <f t="shared" si="7"/>
        <v>100</v>
      </c>
      <c r="Q61" s="13">
        <f t="shared" si="7"/>
        <v>138.19761069559416</v>
      </c>
      <c r="R61" s="13">
        <f t="shared" si="7"/>
        <v>531.1170167861496</v>
      </c>
      <c r="S61" s="13">
        <f t="shared" si="7"/>
        <v>100</v>
      </c>
      <c r="T61" s="13">
        <f t="shared" si="7"/>
        <v>0</v>
      </c>
      <c r="U61" s="13">
        <f t="shared" si="7"/>
        <v>285.69776722427423</v>
      </c>
      <c r="V61" s="13">
        <f t="shared" si="7"/>
        <v>168.21890763284736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206.64719459334648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77.04970748836864</v>
      </c>
      <c r="G62" s="13">
        <f t="shared" si="7"/>
        <v>80.7043919607946</v>
      </c>
      <c r="H62" s="13">
        <f t="shared" si="7"/>
        <v>100</v>
      </c>
      <c r="I62" s="13">
        <f t="shared" si="7"/>
        <v>85.77319523546826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27.769942451370444</v>
      </c>
      <c r="O62" s="13">
        <f t="shared" si="7"/>
        <v>20.740801820346775</v>
      </c>
      <c r="P62" s="13">
        <f t="shared" si="7"/>
        <v>99.99993365906731</v>
      </c>
      <c r="Q62" s="13">
        <f t="shared" si="7"/>
        <v>44.00784913718238</v>
      </c>
      <c r="R62" s="13">
        <f t="shared" si="7"/>
        <v>179.4651792386995</v>
      </c>
      <c r="S62" s="13">
        <f t="shared" si="7"/>
        <v>100</v>
      </c>
      <c r="T62" s="13">
        <f t="shared" si="7"/>
        <v>0</v>
      </c>
      <c r="U62" s="13">
        <f t="shared" si="7"/>
        <v>203.7407449436149</v>
      </c>
      <c r="V62" s="13">
        <f t="shared" si="7"/>
        <v>93.17652664091774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8.434699120768345</v>
      </c>
      <c r="K63" s="13">
        <f t="shared" si="7"/>
        <v>9.699721358529176</v>
      </c>
      <c r="L63" s="13">
        <f t="shared" si="7"/>
        <v>15.502659849825717</v>
      </c>
      <c r="M63" s="13">
        <f t="shared" si="7"/>
        <v>11.316076851142713</v>
      </c>
      <c r="N63" s="13">
        <f t="shared" si="7"/>
        <v>15.91357512260278</v>
      </c>
      <c r="O63" s="13">
        <f t="shared" si="7"/>
        <v>9.636148459635567</v>
      </c>
      <c r="P63" s="13">
        <f t="shared" si="7"/>
        <v>8.11223012600488</v>
      </c>
      <c r="Q63" s="13">
        <f t="shared" si="7"/>
        <v>11.353842131184736</v>
      </c>
      <c r="R63" s="13">
        <f t="shared" si="7"/>
        <v>0</v>
      </c>
      <c r="S63" s="13">
        <f t="shared" si="7"/>
        <v>9.272918421912568</v>
      </c>
      <c r="T63" s="13">
        <f t="shared" si="7"/>
        <v>0</v>
      </c>
      <c r="U63" s="13">
        <f t="shared" si="7"/>
        <v>36.70225705047695</v>
      </c>
      <c r="V63" s="13">
        <f t="shared" si="7"/>
        <v>19.48612844020944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0</v>
      </c>
      <c r="S64" s="13">
        <f t="shared" si="7"/>
        <v>99.90500081929478</v>
      </c>
      <c r="T64" s="13">
        <f t="shared" si="7"/>
        <v>0</v>
      </c>
      <c r="U64" s="13">
        <f t="shared" si="7"/>
        <v>298.6162696338142</v>
      </c>
      <c r="V64" s="13">
        <f t="shared" si="7"/>
        <v>174.5089970607411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-66.45554795538571</v>
      </c>
      <c r="C65" s="12">
        <f t="shared" si="7"/>
        <v>0</v>
      </c>
      <c r="D65" s="3">
        <f t="shared" si="7"/>
        <v>886.6029476996728</v>
      </c>
      <c r="E65" s="13">
        <f t="shared" si="7"/>
        <v>886.6029476996728</v>
      </c>
      <c r="F65" s="13">
        <f t="shared" si="7"/>
        <v>0</v>
      </c>
      <c r="G65" s="13">
        <f t="shared" si="7"/>
        <v>779.9090055607712</v>
      </c>
      <c r="H65" s="13">
        <f t="shared" si="7"/>
        <v>3106.3729043311273</v>
      </c>
      <c r="I65" s="13">
        <f t="shared" si="7"/>
        <v>2364.0228195403834</v>
      </c>
      <c r="J65" s="13">
        <f t="shared" si="7"/>
        <v>-62.962598389577494</v>
      </c>
      <c r="K65" s="13">
        <f t="shared" si="7"/>
        <v>578212.0805369127</v>
      </c>
      <c r="L65" s="13">
        <f t="shared" si="7"/>
        <v>0</v>
      </c>
      <c r="M65" s="13">
        <f t="shared" si="7"/>
        <v>-187.38602769791152</v>
      </c>
      <c r="N65" s="13">
        <f t="shared" si="7"/>
        <v>702511.3924050633</v>
      </c>
      <c r="O65" s="13">
        <f t="shared" si="7"/>
        <v>244.6710963644715</v>
      </c>
      <c r="P65" s="13">
        <f t="shared" si="7"/>
        <v>259589.9696048632</v>
      </c>
      <c r="Q65" s="13">
        <f t="shared" si="7"/>
        <v>645.9114729526019</v>
      </c>
      <c r="R65" s="13">
        <f t="shared" si="7"/>
        <v>0</v>
      </c>
      <c r="S65" s="13">
        <f t="shared" si="7"/>
        <v>173557.6846307385</v>
      </c>
      <c r="T65" s="13">
        <f t="shared" si="7"/>
        <v>0</v>
      </c>
      <c r="U65" s="13">
        <f t="shared" si="7"/>
        <v>514922.9540918163</v>
      </c>
      <c r="V65" s="13">
        <f t="shared" si="7"/>
        <v>-1545.4446052934209</v>
      </c>
      <c r="W65" s="13">
        <f t="shared" si="7"/>
        <v>886.6029476996728</v>
      </c>
      <c r="X65" s="13">
        <f t="shared" si="7"/>
        <v>0</v>
      </c>
      <c r="Y65" s="13">
        <f t="shared" si="7"/>
        <v>0</v>
      </c>
      <c r="Z65" s="14">
        <f t="shared" si="7"/>
        <v>886.6029476996728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141.63795362312666</v>
      </c>
      <c r="E66" s="16">
        <f t="shared" si="7"/>
        <v>141.63795362312666</v>
      </c>
      <c r="F66" s="16">
        <f t="shared" si="7"/>
        <v>81.1742557947994</v>
      </c>
      <c r="G66" s="16">
        <f t="shared" si="7"/>
        <v>120.10766576473806</v>
      </c>
      <c r="H66" s="16">
        <f t="shared" si="7"/>
        <v>100</v>
      </c>
      <c r="I66" s="16">
        <f t="shared" si="7"/>
        <v>95.75496010774116</v>
      </c>
      <c r="J66" s="16">
        <f t="shared" si="7"/>
        <v>100</v>
      </c>
      <c r="K66" s="16">
        <f t="shared" si="7"/>
        <v>124.38057812708139</v>
      </c>
      <c r="L66" s="16">
        <f t="shared" si="7"/>
        <v>100</v>
      </c>
      <c r="M66" s="16">
        <f t="shared" si="7"/>
        <v>108.12955380810591</v>
      </c>
      <c r="N66" s="16">
        <f t="shared" si="7"/>
        <v>100</v>
      </c>
      <c r="O66" s="16">
        <f t="shared" si="7"/>
        <v>12.620597378295992</v>
      </c>
      <c r="P66" s="16">
        <f t="shared" si="7"/>
        <v>475.934695031451</v>
      </c>
      <c r="Q66" s="16">
        <f t="shared" si="7"/>
        <v>96.79911075090385</v>
      </c>
      <c r="R66" s="16">
        <f t="shared" si="7"/>
        <v>100</v>
      </c>
      <c r="S66" s="16">
        <f t="shared" si="7"/>
        <v>100</v>
      </c>
      <c r="T66" s="16">
        <f t="shared" si="7"/>
        <v>0</v>
      </c>
      <c r="U66" s="16">
        <f t="shared" si="7"/>
        <v>148.78728107127634</v>
      </c>
      <c r="V66" s="16">
        <f t="shared" si="7"/>
        <v>108.55374828383975</v>
      </c>
      <c r="W66" s="16">
        <f t="shared" si="7"/>
        <v>141.63795362312666</v>
      </c>
      <c r="X66" s="16">
        <f t="shared" si="7"/>
        <v>0</v>
      </c>
      <c r="Y66" s="16">
        <f t="shared" si="7"/>
        <v>0</v>
      </c>
      <c r="Z66" s="17">
        <f t="shared" si="7"/>
        <v>141.63795362312666</v>
      </c>
    </row>
    <row r="67" spans="1:26" ht="13.5" hidden="1">
      <c r="A67" s="41" t="s">
        <v>221</v>
      </c>
      <c r="B67" s="24">
        <v>74766566</v>
      </c>
      <c r="C67" s="24"/>
      <c r="D67" s="25">
        <v>75221660</v>
      </c>
      <c r="E67" s="26">
        <v>75221660</v>
      </c>
      <c r="F67" s="26">
        <v>10606221</v>
      </c>
      <c r="G67" s="26">
        <v>6269164</v>
      </c>
      <c r="H67" s="26">
        <v>7425639</v>
      </c>
      <c r="I67" s="26">
        <v>24301024</v>
      </c>
      <c r="J67" s="26">
        <v>10168739</v>
      </c>
      <c r="K67" s="26">
        <v>12722106</v>
      </c>
      <c r="L67" s="26">
        <v>12565934</v>
      </c>
      <c r="M67" s="26">
        <v>35456779</v>
      </c>
      <c r="N67" s="26">
        <v>14683283</v>
      </c>
      <c r="O67" s="26">
        <v>9307709</v>
      </c>
      <c r="P67" s="26">
        <v>11863913</v>
      </c>
      <c r="Q67" s="26">
        <v>35854905</v>
      </c>
      <c r="R67" s="26">
        <v>6838308</v>
      </c>
      <c r="S67" s="26">
        <v>11692700</v>
      </c>
      <c r="T67" s="26"/>
      <c r="U67" s="26">
        <v>18531008</v>
      </c>
      <c r="V67" s="26">
        <v>114143716</v>
      </c>
      <c r="W67" s="26">
        <v>75221660</v>
      </c>
      <c r="X67" s="26"/>
      <c r="Y67" s="25"/>
      <c r="Z67" s="27">
        <v>75221660</v>
      </c>
    </row>
    <row r="68" spans="1:26" ht="13.5" hidden="1">
      <c r="A68" s="37" t="s">
        <v>31</v>
      </c>
      <c r="B68" s="19">
        <v>58540036</v>
      </c>
      <c r="C68" s="19"/>
      <c r="D68" s="20">
        <v>71679755</v>
      </c>
      <c r="E68" s="21">
        <v>71679755</v>
      </c>
      <c r="F68" s="21">
        <v>8367731</v>
      </c>
      <c r="G68" s="21">
        <v>4302944</v>
      </c>
      <c r="H68" s="21">
        <v>5395087</v>
      </c>
      <c r="I68" s="21">
        <v>18065762</v>
      </c>
      <c r="J68" s="21">
        <v>5218217</v>
      </c>
      <c r="K68" s="21">
        <v>5208052</v>
      </c>
      <c r="L68" s="21">
        <v>5189007</v>
      </c>
      <c r="M68" s="21">
        <v>15615276</v>
      </c>
      <c r="N68" s="21">
        <v>5132198</v>
      </c>
      <c r="O68" s="21">
        <v>5169426</v>
      </c>
      <c r="P68" s="21">
        <v>5072163</v>
      </c>
      <c r="Q68" s="21">
        <v>15373787</v>
      </c>
      <c r="R68" s="21">
        <v>5035642</v>
      </c>
      <c r="S68" s="21">
        <v>5068724</v>
      </c>
      <c r="T68" s="21"/>
      <c r="U68" s="21">
        <v>10104366</v>
      </c>
      <c r="V68" s="21">
        <v>59159191</v>
      </c>
      <c r="W68" s="21">
        <v>71679755</v>
      </c>
      <c r="X68" s="21"/>
      <c r="Y68" s="20"/>
      <c r="Z68" s="23">
        <v>71679755</v>
      </c>
    </row>
    <row r="69" spans="1:26" ht="13.5" hidden="1">
      <c r="A69" s="38" t="s">
        <v>32</v>
      </c>
      <c r="B69" s="19">
        <v>16226530</v>
      </c>
      <c r="C69" s="19"/>
      <c r="D69" s="20">
        <v>1194830</v>
      </c>
      <c r="E69" s="21">
        <v>1194830</v>
      </c>
      <c r="F69" s="21">
        <v>1822039</v>
      </c>
      <c r="G69" s="21">
        <v>1754082</v>
      </c>
      <c r="H69" s="21">
        <v>1817123</v>
      </c>
      <c r="I69" s="21">
        <v>5393244</v>
      </c>
      <c r="J69" s="21">
        <v>4737046</v>
      </c>
      <c r="K69" s="21">
        <v>7303858</v>
      </c>
      <c r="L69" s="21">
        <v>7170220</v>
      </c>
      <c r="M69" s="21">
        <v>19211124</v>
      </c>
      <c r="N69" s="21">
        <v>9350613</v>
      </c>
      <c r="O69" s="21">
        <v>3939481</v>
      </c>
      <c r="P69" s="21">
        <v>6749303</v>
      </c>
      <c r="Q69" s="21">
        <v>20039397</v>
      </c>
      <c r="R69" s="21">
        <v>1602519</v>
      </c>
      <c r="S69" s="21">
        <v>6420567</v>
      </c>
      <c r="T69" s="21"/>
      <c r="U69" s="21">
        <v>8023086</v>
      </c>
      <c r="V69" s="21">
        <v>52666851</v>
      </c>
      <c r="W69" s="21">
        <v>1194830</v>
      </c>
      <c r="X69" s="21"/>
      <c r="Y69" s="20"/>
      <c r="Z69" s="23">
        <v>1194830</v>
      </c>
    </row>
    <row r="70" spans="1:26" ht="13.5" hidden="1">
      <c r="A70" s="39" t="s">
        <v>103</v>
      </c>
      <c r="B70" s="19">
        <v>5950475</v>
      </c>
      <c r="C70" s="19"/>
      <c r="D70" s="20"/>
      <c r="E70" s="21"/>
      <c r="F70" s="21">
        <v>693195</v>
      </c>
      <c r="G70" s="21">
        <v>613652</v>
      </c>
      <c r="H70" s="21">
        <v>651865</v>
      </c>
      <c r="I70" s="21">
        <v>1958712</v>
      </c>
      <c r="J70" s="21">
        <v>3140148</v>
      </c>
      <c r="K70" s="21">
        <v>3449567</v>
      </c>
      <c r="L70" s="21">
        <v>3343706</v>
      </c>
      <c r="M70" s="21">
        <v>9933421</v>
      </c>
      <c r="N70" s="21">
        <v>3572967</v>
      </c>
      <c r="O70" s="21">
        <v>598652</v>
      </c>
      <c r="P70" s="21">
        <v>3291641</v>
      </c>
      <c r="Q70" s="21">
        <v>7463260</v>
      </c>
      <c r="R70" s="21">
        <v>592274</v>
      </c>
      <c r="S70" s="21">
        <v>2733004</v>
      </c>
      <c r="T70" s="21"/>
      <c r="U70" s="21">
        <v>3325278</v>
      </c>
      <c r="V70" s="21">
        <v>22680671</v>
      </c>
      <c r="W70" s="21"/>
      <c r="X70" s="21"/>
      <c r="Y70" s="20"/>
      <c r="Z70" s="23"/>
    </row>
    <row r="71" spans="1:26" ht="13.5" hidden="1">
      <c r="A71" s="39" t="s">
        <v>104</v>
      </c>
      <c r="B71" s="19">
        <v>8990996</v>
      </c>
      <c r="C71" s="19"/>
      <c r="D71" s="20"/>
      <c r="E71" s="21"/>
      <c r="F71" s="21">
        <v>1128844</v>
      </c>
      <c r="G71" s="21">
        <v>1029654</v>
      </c>
      <c r="H71" s="21">
        <v>1059027</v>
      </c>
      <c r="I71" s="21">
        <v>3217525</v>
      </c>
      <c r="J71" s="21">
        <v>1002108</v>
      </c>
      <c r="K71" s="21">
        <v>1866480</v>
      </c>
      <c r="L71" s="21">
        <v>1781064</v>
      </c>
      <c r="M71" s="21">
        <v>4649652</v>
      </c>
      <c r="N71" s="21">
        <v>3738056</v>
      </c>
      <c r="O71" s="21">
        <v>1018707</v>
      </c>
      <c r="P71" s="21">
        <v>1507365</v>
      </c>
      <c r="Q71" s="21">
        <v>6264128</v>
      </c>
      <c r="R71" s="21">
        <v>1010245</v>
      </c>
      <c r="S71" s="21">
        <v>1703947</v>
      </c>
      <c r="T71" s="21"/>
      <c r="U71" s="21">
        <v>2714192</v>
      </c>
      <c r="V71" s="21">
        <v>16845497</v>
      </c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>
        <v>938433</v>
      </c>
      <c r="K72" s="21">
        <v>953914</v>
      </c>
      <c r="L72" s="21">
        <v>1014155</v>
      </c>
      <c r="M72" s="21">
        <v>2906502</v>
      </c>
      <c r="N72" s="21">
        <v>1016698</v>
      </c>
      <c r="O72" s="21">
        <v>945523</v>
      </c>
      <c r="P72" s="21">
        <v>929091</v>
      </c>
      <c r="Q72" s="21">
        <v>2891312</v>
      </c>
      <c r="R72" s="21"/>
      <c r="S72" s="21">
        <v>957843</v>
      </c>
      <c r="T72" s="21"/>
      <c r="U72" s="21">
        <v>957843</v>
      </c>
      <c r="V72" s="21">
        <v>6755657</v>
      </c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>
        <v>1037982</v>
      </c>
      <c r="K73" s="21">
        <v>1033748</v>
      </c>
      <c r="L73" s="21">
        <v>1031295</v>
      </c>
      <c r="M73" s="21">
        <v>3103025</v>
      </c>
      <c r="N73" s="21">
        <v>1022813</v>
      </c>
      <c r="O73" s="21">
        <v>1026086</v>
      </c>
      <c r="P73" s="21">
        <v>1020877</v>
      </c>
      <c r="Q73" s="21">
        <v>3069776</v>
      </c>
      <c r="R73" s="21"/>
      <c r="S73" s="21">
        <v>1025272</v>
      </c>
      <c r="T73" s="21"/>
      <c r="U73" s="21">
        <v>1025272</v>
      </c>
      <c r="V73" s="21">
        <v>7198073</v>
      </c>
      <c r="W73" s="21"/>
      <c r="X73" s="21"/>
      <c r="Y73" s="20"/>
      <c r="Z73" s="23"/>
    </row>
    <row r="74" spans="1:26" ht="13.5" hidden="1">
      <c r="A74" s="39" t="s">
        <v>107</v>
      </c>
      <c r="B74" s="19">
        <v>1285059</v>
      </c>
      <c r="C74" s="19"/>
      <c r="D74" s="20">
        <v>1194830</v>
      </c>
      <c r="E74" s="21">
        <v>1194830</v>
      </c>
      <c r="F74" s="21"/>
      <c r="G74" s="21">
        <v>110776</v>
      </c>
      <c r="H74" s="21">
        <v>106231</v>
      </c>
      <c r="I74" s="21">
        <v>217007</v>
      </c>
      <c r="J74" s="21">
        <v>-1381625</v>
      </c>
      <c r="K74" s="21">
        <v>149</v>
      </c>
      <c r="L74" s="21"/>
      <c r="M74" s="21">
        <v>-1381476</v>
      </c>
      <c r="N74" s="21">
        <v>79</v>
      </c>
      <c r="O74" s="21">
        <v>350513</v>
      </c>
      <c r="P74" s="21">
        <v>329</v>
      </c>
      <c r="Q74" s="21">
        <v>350921</v>
      </c>
      <c r="R74" s="21"/>
      <c r="S74" s="21">
        <v>501</v>
      </c>
      <c r="T74" s="21"/>
      <c r="U74" s="21">
        <v>501</v>
      </c>
      <c r="V74" s="21">
        <v>-813047</v>
      </c>
      <c r="W74" s="21">
        <v>1194830</v>
      </c>
      <c r="X74" s="21"/>
      <c r="Y74" s="20"/>
      <c r="Z74" s="23">
        <v>1194830</v>
      </c>
    </row>
    <row r="75" spans="1:26" ht="13.5" hidden="1">
      <c r="A75" s="40" t="s">
        <v>110</v>
      </c>
      <c r="B75" s="28"/>
      <c r="C75" s="28"/>
      <c r="D75" s="29">
        <v>2347075</v>
      </c>
      <c r="E75" s="30">
        <v>2347075</v>
      </c>
      <c r="F75" s="30">
        <v>416451</v>
      </c>
      <c r="G75" s="30">
        <v>212138</v>
      </c>
      <c r="H75" s="30">
        <v>213429</v>
      </c>
      <c r="I75" s="30">
        <v>842018</v>
      </c>
      <c r="J75" s="30">
        <v>213476</v>
      </c>
      <c r="K75" s="30">
        <v>210196</v>
      </c>
      <c r="L75" s="30">
        <v>206707</v>
      </c>
      <c r="M75" s="30">
        <v>630379</v>
      </c>
      <c r="N75" s="30">
        <v>200472</v>
      </c>
      <c r="O75" s="30">
        <v>198802</v>
      </c>
      <c r="P75" s="30">
        <v>42447</v>
      </c>
      <c r="Q75" s="30">
        <v>441721</v>
      </c>
      <c r="R75" s="30">
        <v>200147</v>
      </c>
      <c r="S75" s="30">
        <v>203409</v>
      </c>
      <c r="T75" s="30"/>
      <c r="U75" s="30">
        <v>403556</v>
      </c>
      <c r="V75" s="30">
        <v>2317674</v>
      </c>
      <c r="W75" s="30">
        <v>2347075</v>
      </c>
      <c r="X75" s="30"/>
      <c r="Y75" s="29"/>
      <c r="Z75" s="31">
        <v>2347075</v>
      </c>
    </row>
    <row r="76" spans="1:26" ht="13.5" hidden="1">
      <c r="A76" s="42" t="s">
        <v>222</v>
      </c>
      <c r="B76" s="32">
        <v>118974062</v>
      </c>
      <c r="C76" s="32">
        <v>146679125</v>
      </c>
      <c r="D76" s="33">
        <v>170975434</v>
      </c>
      <c r="E76" s="34">
        <v>170975434</v>
      </c>
      <c r="F76" s="34">
        <v>15228845</v>
      </c>
      <c r="G76" s="34">
        <v>11789829</v>
      </c>
      <c r="H76" s="34">
        <v>11783239</v>
      </c>
      <c r="I76" s="34">
        <v>38801913</v>
      </c>
      <c r="J76" s="34">
        <v>11560993</v>
      </c>
      <c r="K76" s="34">
        <v>12773353</v>
      </c>
      <c r="L76" s="34">
        <v>12566250</v>
      </c>
      <c r="M76" s="34">
        <v>36900596</v>
      </c>
      <c r="N76" s="34">
        <v>11683283</v>
      </c>
      <c r="O76" s="34">
        <v>10830045</v>
      </c>
      <c r="P76" s="34">
        <v>12023486</v>
      </c>
      <c r="Q76" s="34">
        <v>34536814</v>
      </c>
      <c r="R76" s="34">
        <v>12205355</v>
      </c>
      <c r="S76" s="34">
        <v>11691726</v>
      </c>
      <c r="T76" s="34">
        <v>12542721</v>
      </c>
      <c r="U76" s="34">
        <v>36439802</v>
      </c>
      <c r="V76" s="34">
        <v>146679125</v>
      </c>
      <c r="W76" s="34">
        <v>170975434</v>
      </c>
      <c r="X76" s="34"/>
      <c r="Y76" s="33"/>
      <c r="Z76" s="35">
        <v>170975434</v>
      </c>
    </row>
    <row r="77" spans="1:26" ht="13.5" hidden="1">
      <c r="A77" s="37" t="s">
        <v>31</v>
      </c>
      <c r="B77" s="19">
        <v>42377546</v>
      </c>
      <c r="C77" s="19">
        <v>63871085</v>
      </c>
      <c r="D77" s="20">
        <v>70998969</v>
      </c>
      <c r="E77" s="21">
        <v>70998969</v>
      </c>
      <c r="F77" s="21">
        <v>8367731</v>
      </c>
      <c r="G77" s="21">
        <v>4302944</v>
      </c>
      <c r="H77" s="21">
        <v>5395087</v>
      </c>
      <c r="I77" s="21">
        <v>18065762</v>
      </c>
      <c r="J77" s="21">
        <v>5218218</v>
      </c>
      <c r="K77" s="21">
        <v>5208052</v>
      </c>
      <c r="L77" s="21">
        <v>5189007</v>
      </c>
      <c r="M77" s="21">
        <v>15615277</v>
      </c>
      <c r="N77" s="21">
        <v>5132198</v>
      </c>
      <c r="O77" s="21">
        <v>5169426</v>
      </c>
      <c r="P77" s="21">
        <v>5072163</v>
      </c>
      <c r="Q77" s="21">
        <v>15373787</v>
      </c>
      <c r="R77" s="21">
        <v>5035642</v>
      </c>
      <c r="S77" s="21">
        <v>5068724</v>
      </c>
      <c r="T77" s="21">
        <v>4711893</v>
      </c>
      <c r="U77" s="21">
        <v>14816259</v>
      </c>
      <c r="V77" s="21">
        <v>63871085</v>
      </c>
      <c r="W77" s="21">
        <v>70998969</v>
      </c>
      <c r="X77" s="21"/>
      <c r="Y77" s="20"/>
      <c r="Z77" s="23">
        <v>70998969</v>
      </c>
    </row>
    <row r="78" spans="1:26" ht="13.5" hidden="1">
      <c r="A78" s="38" t="s">
        <v>32</v>
      </c>
      <c r="B78" s="19">
        <v>72812670</v>
      </c>
      <c r="C78" s="19">
        <v>80292118</v>
      </c>
      <c r="D78" s="20">
        <v>96652116</v>
      </c>
      <c r="E78" s="21">
        <v>96652116</v>
      </c>
      <c r="F78" s="21">
        <v>6523063</v>
      </c>
      <c r="G78" s="21">
        <v>7232091</v>
      </c>
      <c r="H78" s="21">
        <v>6174723</v>
      </c>
      <c r="I78" s="21">
        <v>19929877</v>
      </c>
      <c r="J78" s="21">
        <v>6129299</v>
      </c>
      <c r="K78" s="21">
        <v>7303858</v>
      </c>
      <c r="L78" s="21">
        <v>7170536</v>
      </c>
      <c r="M78" s="21">
        <v>20603693</v>
      </c>
      <c r="N78" s="21">
        <v>6350613</v>
      </c>
      <c r="O78" s="21">
        <v>5635529</v>
      </c>
      <c r="P78" s="21">
        <v>6749303</v>
      </c>
      <c r="Q78" s="21">
        <v>18735445</v>
      </c>
      <c r="R78" s="21">
        <v>6969566</v>
      </c>
      <c r="S78" s="21">
        <v>6419593</v>
      </c>
      <c r="T78" s="21">
        <v>7633944</v>
      </c>
      <c r="U78" s="21">
        <v>21023103</v>
      </c>
      <c r="V78" s="21">
        <v>80292118</v>
      </c>
      <c r="W78" s="21">
        <v>96652116</v>
      </c>
      <c r="X78" s="21"/>
      <c r="Y78" s="20"/>
      <c r="Z78" s="23">
        <v>96652116</v>
      </c>
    </row>
    <row r="79" spans="1:26" ht="13.5" hidden="1">
      <c r="A79" s="39" t="s">
        <v>103</v>
      </c>
      <c r="B79" s="19">
        <v>32350755</v>
      </c>
      <c r="C79" s="19">
        <v>38153177</v>
      </c>
      <c r="D79" s="20">
        <v>45084408</v>
      </c>
      <c r="E79" s="21">
        <v>45084408</v>
      </c>
      <c r="F79" s="21">
        <v>3351187</v>
      </c>
      <c r="G79" s="21">
        <v>4402411</v>
      </c>
      <c r="H79" s="21">
        <v>651866</v>
      </c>
      <c r="I79" s="21">
        <v>8405464</v>
      </c>
      <c r="J79" s="21">
        <v>3140148</v>
      </c>
      <c r="K79" s="21">
        <v>3449567</v>
      </c>
      <c r="L79" s="21">
        <v>3343706</v>
      </c>
      <c r="M79" s="21">
        <v>9933421</v>
      </c>
      <c r="N79" s="21">
        <v>3572967</v>
      </c>
      <c r="O79" s="21">
        <v>3449439</v>
      </c>
      <c r="P79" s="21">
        <v>3291641</v>
      </c>
      <c r="Q79" s="21">
        <v>10314047</v>
      </c>
      <c r="R79" s="21">
        <v>3145668</v>
      </c>
      <c r="S79" s="21">
        <v>2733004</v>
      </c>
      <c r="T79" s="21">
        <v>3621573</v>
      </c>
      <c r="U79" s="21">
        <v>9500245</v>
      </c>
      <c r="V79" s="21">
        <v>38153177</v>
      </c>
      <c r="W79" s="21">
        <v>45084408</v>
      </c>
      <c r="X79" s="21"/>
      <c r="Y79" s="20"/>
      <c r="Z79" s="23">
        <v>45084408</v>
      </c>
    </row>
    <row r="80" spans="1:26" ht="13.5" hidden="1">
      <c r="A80" s="39" t="s">
        <v>104</v>
      </c>
      <c r="B80" s="19">
        <v>18579641</v>
      </c>
      <c r="C80" s="19">
        <v>15696049</v>
      </c>
      <c r="D80" s="20">
        <v>26885227</v>
      </c>
      <c r="E80" s="21">
        <v>26885227</v>
      </c>
      <c r="F80" s="21">
        <v>869771</v>
      </c>
      <c r="G80" s="21">
        <v>830976</v>
      </c>
      <c r="H80" s="21">
        <v>1059027</v>
      </c>
      <c r="I80" s="21">
        <v>2759774</v>
      </c>
      <c r="J80" s="21">
        <v>1002108</v>
      </c>
      <c r="K80" s="21">
        <v>1866480</v>
      </c>
      <c r="L80" s="21">
        <v>1781064</v>
      </c>
      <c r="M80" s="21">
        <v>4649652</v>
      </c>
      <c r="N80" s="21">
        <v>1038056</v>
      </c>
      <c r="O80" s="21">
        <v>211288</v>
      </c>
      <c r="P80" s="21">
        <v>1507364</v>
      </c>
      <c r="Q80" s="21">
        <v>2756708</v>
      </c>
      <c r="R80" s="21">
        <v>1813038</v>
      </c>
      <c r="S80" s="21">
        <v>1703947</v>
      </c>
      <c r="T80" s="21">
        <v>2012930</v>
      </c>
      <c r="U80" s="21">
        <v>5529915</v>
      </c>
      <c r="V80" s="21">
        <v>15696049</v>
      </c>
      <c r="W80" s="21">
        <v>26885227</v>
      </c>
      <c r="X80" s="21"/>
      <c r="Y80" s="20"/>
      <c r="Z80" s="23">
        <v>26885227</v>
      </c>
    </row>
    <row r="81" spans="1:26" ht="13.5" hidden="1">
      <c r="A81" s="39" t="s">
        <v>105</v>
      </c>
      <c r="B81" s="19">
        <v>8092017</v>
      </c>
      <c r="C81" s="19">
        <v>1316416</v>
      </c>
      <c r="D81" s="20">
        <v>1269303</v>
      </c>
      <c r="E81" s="21">
        <v>1269303</v>
      </c>
      <c r="F81" s="21">
        <v>114430</v>
      </c>
      <c r="G81" s="21">
        <v>97584</v>
      </c>
      <c r="H81" s="21">
        <v>95675</v>
      </c>
      <c r="I81" s="21">
        <v>307689</v>
      </c>
      <c r="J81" s="21">
        <v>79154</v>
      </c>
      <c r="K81" s="21">
        <v>92527</v>
      </c>
      <c r="L81" s="21">
        <v>157221</v>
      </c>
      <c r="M81" s="21">
        <v>328902</v>
      </c>
      <c r="N81" s="21">
        <v>161793</v>
      </c>
      <c r="O81" s="21">
        <v>91112</v>
      </c>
      <c r="P81" s="21">
        <v>75370</v>
      </c>
      <c r="Q81" s="21">
        <v>328275</v>
      </c>
      <c r="R81" s="21">
        <v>144276</v>
      </c>
      <c r="S81" s="21">
        <v>88820</v>
      </c>
      <c r="T81" s="21">
        <v>118454</v>
      </c>
      <c r="U81" s="21">
        <v>351550</v>
      </c>
      <c r="V81" s="21">
        <v>1316416</v>
      </c>
      <c r="W81" s="21">
        <v>1269303</v>
      </c>
      <c r="X81" s="21"/>
      <c r="Y81" s="20"/>
      <c r="Z81" s="23">
        <v>1269303</v>
      </c>
    </row>
    <row r="82" spans="1:26" ht="13.5" hidden="1">
      <c r="A82" s="39" t="s">
        <v>106</v>
      </c>
      <c r="B82" s="19">
        <v>14644250</v>
      </c>
      <c r="C82" s="19">
        <v>12561285</v>
      </c>
      <c r="D82" s="20">
        <v>12819780</v>
      </c>
      <c r="E82" s="21">
        <v>12819780</v>
      </c>
      <c r="F82" s="21">
        <v>1221463</v>
      </c>
      <c r="G82" s="21">
        <v>1037168</v>
      </c>
      <c r="H82" s="21">
        <v>1068224</v>
      </c>
      <c r="I82" s="21">
        <v>3326855</v>
      </c>
      <c r="J82" s="21">
        <v>1037982</v>
      </c>
      <c r="K82" s="21">
        <v>1033748</v>
      </c>
      <c r="L82" s="21">
        <v>1031295</v>
      </c>
      <c r="M82" s="21">
        <v>3103025</v>
      </c>
      <c r="N82" s="21">
        <v>1022813</v>
      </c>
      <c r="O82" s="21">
        <v>1026086</v>
      </c>
      <c r="P82" s="21">
        <v>1020877</v>
      </c>
      <c r="Q82" s="21">
        <v>3069776</v>
      </c>
      <c r="R82" s="21">
        <v>1016608</v>
      </c>
      <c r="S82" s="21">
        <v>1024298</v>
      </c>
      <c r="T82" s="21">
        <v>1020723</v>
      </c>
      <c r="U82" s="21">
        <v>3061629</v>
      </c>
      <c r="V82" s="21">
        <v>12561285</v>
      </c>
      <c r="W82" s="21">
        <v>12819780</v>
      </c>
      <c r="X82" s="21"/>
      <c r="Y82" s="20"/>
      <c r="Z82" s="23">
        <v>12819780</v>
      </c>
    </row>
    <row r="83" spans="1:26" ht="13.5" hidden="1">
      <c r="A83" s="39" t="s">
        <v>107</v>
      </c>
      <c r="B83" s="19">
        <v>-853993</v>
      </c>
      <c r="C83" s="19">
        <v>12565191</v>
      </c>
      <c r="D83" s="20">
        <v>10593398</v>
      </c>
      <c r="E83" s="21">
        <v>10593398</v>
      </c>
      <c r="F83" s="21">
        <v>966212</v>
      </c>
      <c r="G83" s="21">
        <v>863952</v>
      </c>
      <c r="H83" s="21">
        <v>3299931</v>
      </c>
      <c r="I83" s="21">
        <v>5130095</v>
      </c>
      <c r="J83" s="21">
        <v>869907</v>
      </c>
      <c r="K83" s="21">
        <v>861536</v>
      </c>
      <c r="L83" s="21">
        <v>857250</v>
      </c>
      <c r="M83" s="21">
        <v>2588693</v>
      </c>
      <c r="N83" s="21">
        <v>554984</v>
      </c>
      <c r="O83" s="21">
        <v>857604</v>
      </c>
      <c r="P83" s="21">
        <v>854051</v>
      </c>
      <c r="Q83" s="21">
        <v>2266639</v>
      </c>
      <c r="R83" s="21">
        <v>849976</v>
      </c>
      <c r="S83" s="21">
        <v>869524</v>
      </c>
      <c r="T83" s="21">
        <v>860264</v>
      </c>
      <c r="U83" s="21">
        <v>2579764</v>
      </c>
      <c r="V83" s="21">
        <v>12565191</v>
      </c>
      <c r="W83" s="21">
        <v>10593398</v>
      </c>
      <c r="X83" s="21"/>
      <c r="Y83" s="20"/>
      <c r="Z83" s="23">
        <v>10593398</v>
      </c>
    </row>
    <row r="84" spans="1:26" ht="13.5" hidden="1">
      <c r="A84" s="40" t="s">
        <v>110</v>
      </c>
      <c r="B84" s="28">
        <v>3783846</v>
      </c>
      <c r="C84" s="28">
        <v>2515922</v>
      </c>
      <c r="D84" s="29">
        <v>3324349</v>
      </c>
      <c r="E84" s="30">
        <v>3324349</v>
      </c>
      <c r="F84" s="30">
        <v>338051</v>
      </c>
      <c r="G84" s="30">
        <v>254794</v>
      </c>
      <c r="H84" s="30">
        <v>213429</v>
      </c>
      <c r="I84" s="30">
        <v>806274</v>
      </c>
      <c r="J84" s="30">
        <v>213476</v>
      </c>
      <c r="K84" s="30">
        <v>261443</v>
      </c>
      <c r="L84" s="30">
        <v>206707</v>
      </c>
      <c r="M84" s="30">
        <v>681626</v>
      </c>
      <c r="N84" s="30">
        <v>200472</v>
      </c>
      <c r="O84" s="30">
        <v>25090</v>
      </c>
      <c r="P84" s="30">
        <v>202020</v>
      </c>
      <c r="Q84" s="30">
        <v>427582</v>
      </c>
      <c r="R84" s="30">
        <v>200147</v>
      </c>
      <c r="S84" s="30">
        <v>203409</v>
      </c>
      <c r="T84" s="30">
        <v>196884</v>
      </c>
      <c r="U84" s="30">
        <v>600440</v>
      </c>
      <c r="V84" s="30">
        <v>2515922</v>
      </c>
      <c r="W84" s="30">
        <v>3324349</v>
      </c>
      <c r="X84" s="30"/>
      <c r="Y84" s="29"/>
      <c r="Z84" s="31">
        <v>3324349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68360257</v>
      </c>
      <c r="D5" s="158">
        <f>SUM(D6:D8)</f>
        <v>0</v>
      </c>
      <c r="E5" s="159">
        <f t="shared" si="0"/>
        <v>198766572</v>
      </c>
      <c r="F5" s="105">
        <f t="shared" si="0"/>
        <v>198766572</v>
      </c>
      <c r="G5" s="105">
        <f t="shared" si="0"/>
        <v>8644967</v>
      </c>
      <c r="H5" s="105">
        <f t="shared" si="0"/>
        <v>24419738</v>
      </c>
      <c r="I5" s="105">
        <f t="shared" si="0"/>
        <v>6388080</v>
      </c>
      <c r="J5" s="105">
        <f t="shared" si="0"/>
        <v>39452785</v>
      </c>
      <c r="K5" s="105">
        <f t="shared" si="0"/>
        <v>4541872</v>
      </c>
      <c r="L5" s="105">
        <f t="shared" si="0"/>
        <v>6543747</v>
      </c>
      <c r="M5" s="105">
        <f t="shared" si="0"/>
        <v>23241024</v>
      </c>
      <c r="N5" s="105">
        <f t="shared" si="0"/>
        <v>34326643</v>
      </c>
      <c r="O5" s="105">
        <f t="shared" si="0"/>
        <v>5240746</v>
      </c>
      <c r="P5" s="105">
        <f t="shared" si="0"/>
        <v>6224390</v>
      </c>
      <c r="Q5" s="105">
        <f t="shared" si="0"/>
        <v>6262209</v>
      </c>
      <c r="R5" s="105">
        <f t="shared" si="0"/>
        <v>17727345</v>
      </c>
      <c r="S5" s="105">
        <f t="shared" si="0"/>
        <v>6270268</v>
      </c>
      <c r="T5" s="105">
        <f t="shared" si="0"/>
        <v>6275490</v>
      </c>
      <c r="U5" s="105">
        <f t="shared" si="0"/>
        <v>0</v>
      </c>
      <c r="V5" s="105">
        <f t="shared" si="0"/>
        <v>12545758</v>
      </c>
      <c r="W5" s="105">
        <f t="shared" si="0"/>
        <v>104052531</v>
      </c>
      <c r="X5" s="105">
        <f t="shared" si="0"/>
        <v>198766572</v>
      </c>
      <c r="Y5" s="105">
        <f t="shared" si="0"/>
        <v>-94714041</v>
      </c>
      <c r="Z5" s="142">
        <f>+IF(X5&lt;&gt;0,+(Y5/X5)*100,0)</f>
        <v>-47.650890211056215</v>
      </c>
      <c r="AA5" s="158">
        <f>SUM(AA6:AA8)</f>
        <v>198766572</v>
      </c>
    </row>
    <row r="6" spans="1:27" ht="13.5">
      <c r="A6" s="143" t="s">
        <v>75</v>
      </c>
      <c r="B6" s="141"/>
      <c r="C6" s="160">
        <v>1611105</v>
      </c>
      <c r="D6" s="160"/>
      <c r="E6" s="161">
        <v>1490303</v>
      </c>
      <c r="F6" s="65">
        <v>1490303</v>
      </c>
      <c r="G6" s="65">
        <v>115926</v>
      </c>
      <c r="H6" s="65">
        <v>315038</v>
      </c>
      <c r="I6" s="65">
        <v>426232</v>
      </c>
      <c r="J6" s="65">
        <v>857196</v>
      </c>
      <c r="K6" s="65">
        <v>384449</v>
      </c>
      <c r="L6" s="65">
        <v>863175</v>
      </c>
      <c r="M6" s="65">
        <v>1239429</v>
      </c>
      <c r="N6" s="65">
        <v>2487053</v>
      </c>
      <c r="O6" s="65">
        <v>-148728</v>
      </c>
      <c r="P6" s="65">
        <v>594923</v>
      </c>
      <c r="Q6" s="65">
        <v>586640</v>
      </c>
      <c r="R6" s="65">
        <v>1032835</v>
      </c>
      <c r="S6" s="65">
        <v>602333</v>
      </c>
      <c r="T6" s="65">
        <v>532145</v>
      </c>
      <c r="U6" s="65"/>
      <c r="V6" s="65">
        <v>1134478</v>
      </c>
      <c r="W6" s="65">
        <v>5511562</v>
      </c>
      <c r="X6" s="65">
        <v>1490303</v>
      </c>
      <c r="Y6" s="65">
        <v>4021259</v>
      </c>
      <c r="Z6" s="145">
        <v>269.83</v>
      </c>
      <c r="AA6" s="160">
        <v>1490303</v>
      </c>
    </row>
    <row r="7" spans="1:27" ht="13.5">
      <c r="A7" s="143" t="s">
        <v>76</v>
      </c>
      <c r="B7" s="141"/>
      <c r="C7" s="162">
        <v>5804629</v>
      </c>
      <c r="D7" s="162"/>
      <c r="E7" s="163">
        <v>195309001</v>
      </c>
      <c r="F7" s="164">
        <v>195309001</v>
      </c>
      <c r="G7" s="164">
        <v>8524697</v>
      </c>
      <c r="H7" s="164">
        <v>19695986</v>
      </c>
      <c r="I7" s="164">
        <v>459875</v>
      </c>
      <c r="J7" s="164">
        <v>28680558</v>
      </c>
      <c r="K7" s="164">
        <v>229788</v>
      </c>
      <c r="L7" s="164">
        <v>370684</v>
      </c>
      <c r="M7" s="164">
        <v>16706659</v>
      </c>
      <c r="N7" s="164">
        <v>17307131</v>
      </c>
      <c r="O7" s="164">
        <v>153140</v>
      </c>
      <c r="P7" s="164">
        <v>302203</v>
      </c>
      <c r="Q7" s="164">
        <v>501279</v>
      </c>
      <c r="R7" s="164">
        <v>956622</v>
      </c>
      <c r="S7" s="164">
        <v>407310</v>
      </c>
      <c r="T7" s="164">
        <v>572223</v>
      </c>
      <c r="U7" s="164"/>
      <c r="V7" s="164">
        <v>979533</v>
      </c>
      <c r="W7" s="164">
        <v>47923844</v>
      </c>
      <c r="X7" s="164">
        <v>195309001</v>
      </c>
      <c r="Y7" s="164">
        <v>-147385157</v>
      </c>
      <c r="Z7" s="146">
        <v>-75.46</v>
      </c>
      <c r="AA7" s="162">
        <v>195309001</v>
      </c>
    </row>
    <row r="8" spans="1:27" ht="13.5">
      <c r="A8" s="143" t="s">
        <v>77</v>
      </c>
      <c r="B8" s="141"/>
      <c r="C8" s="160">
        <v>60944523</v>
      </c>
      <c r="D8" s="160"/>
      <c r="E8" s="161">
        <v>1967268</v>
      </c>
      <c r="F8" s="65">
        <v>1967268</v>
      </c>
      <c r="G8" s="65">
        <v>4344</v>
      </c>
      <c r="H8" s="65">
        <v>4408714</v>
      </c>
      <c r="I8" s="65">
        <v>5501973</v>
      </c>
      <c r="J8" s="65">
        <v>9915031</v>
      </c>
      <c r="K8" s="65">
        <v>3927635</v>
      </c>
      <c r="L8" s="65">
        <v>5309888</v>
      </c>
      <c r="M8" s="65">
        <v>5294936</v>
      </c>
      <c r="N8" s="65">
        <v>14532459</v>
      </c>
      <c r="O8" s="65">
        <v>5236334</v>
      </c>
      <c r="P8" s="65">
        <v>5327264</v>
      </c>
      <c r="Q8" s="65">
        <v>5174290</v>
      </c>
      <c r="R8" s="65">
        <v>15737888</v>
      </c>
      <c r="S8" s="65">
        <v>5260625</v>
      </c>
      <c r="T8" s="65">
        <v>5171122</v>
      </c>
      <c r="U8" s="65"/>
      <c r="V8" s="65">
        <v>10431747</v>
      </c>
      <c r="W8" s="65">
        <v>50617125</v>
      </c>
      <c r="X8" s="65">
        <v>1967268</v>
      </c>
      <c r="Y8" s="65">
        <v>48649857</v>
      </c>
      <c r="Z8" s="145">
        <v>2472.97</v>
      </c>
      <c r="AA8" s="160">
        <v>1967268</v>
      </c>
    </row>
    <row r="9" spans="1:27" ht="13.5">
      <c r="A9" s="140" t="s">
        <v>78</v>
      </c>
      <c r="B9" s="141"/>
      <c r="C9" s="158">
        <f aca="true" t="shared" si="1" ref="C9:Y9">SUM(C10:C14)</f>
        <v>8549504</v>
      </c>
      <c r="D9" s="158">
        <f>SUM(D10:D14)</f>
        <v>0</v>
      </c>
      <c r="E9" s="159">
        <f t="shared" si="1"/>
        <v>5256348</v>
      </c>
      <c r="F9" s="105">
        <f t="shared" si="1"/>
        <v>5256348</v>
      </c>
      <c r="G9" s="105">
        <f t="shared" si="1"/>
        <v>485888</v>
      </c>
      <c r="H9" s="105">
        <f t="shared" si="1"/>
        <v>576966</v>
      </c>
      <c r="I9" s="105">
        <f t="shared" si="1"/>
        <v>618655</v>
      </c>
      <c r="J9" s="105">
        <f t="shared" si="1"/>
        <v>1681509</v>
      </c>
      <c r="K9" s="105">
        <f t="shared" si="1"/>
        <v>471548</v>
      </c>
      <c r="L9" s="105">
        <f t="shared" si="1"/>
        <v>482861</v>
      </c>
      <c r="M9" s="105">
        <f t="shared" si="1"/>
        <v>445274</v>
      </c>
      <c r="N9" s="105">
        <f t="shared" si="1"/>
        <v>1399683</v>
      </c>
      <c r="O9" s="105">
        <f t="shared" si="1"/>
        <v>1108908</v>
      </c>
      <c r="P9" s="105">
        <f t="shared" si="1"/>
        <v>495195</v>
      </c>
      <c r="Q9" s="105">
        <f t="shared" si="1"/>
        <v>753707</v>
      </c>
      <c r="R9" s="105">
        <f t="shared" si="1"/>
        <v>2357810</v>
      </c>
      <c r="S9" s="105">
        <f t="shared" si="1"/>
        <v>523749</v>
      </c>
      <c r="T9" s="105">
        <f t="shared" si="1"/>
        <v>521963</v>
      </c>
      <c r="U9" s="105">
        <f t="shared" si="1"/>
        <v>0</v>
      </c>
      <c r="V9" s="105">
        <f t="shared" si="1"/>
        <v>1045712</v>
      </c>
      <c r="W9" s="105">
        <f t="shared" si="1"/>
        <v>6484714</v>
      </c>
      <c r="X9" s="105">
        <f t="shared" si="1"/>
        <v>5256348</v>
      </c>
      <c r="Y9" s="105">
        <f t="shared" si="1"/>
        <v>1228366</v>
      </c>
      <c r="Z9" s="142">
        <f>+IF(X9&lt;&gt;0,+(Y9/X9)*100,0)</f>
        <v>23.369190928758904</v>
      </c>
      <c r="AA9" s="158">
        <f>SUM(AA10:AA14)</f>
        <v>5256348</v>
      </c>
    </row>
    <row r="10" spans="1:27" ht="13.5">
      <c r="A10" s="143" t="s">
        <v>79</v>
      </c>
      <c r="B10" s="141"/>
      <c r="C10" s="160">
        <v>782640</v>
      </c>
      <c r="D10" s="160"/>
      <c r="E10" s="161">
        <v>230387</v>
      </c>
      <c r="F10" s="65">
        <v>230387</v>
      </c>
      <c r="G10" s="65">
        <v>41297</v>
      </c>
      <c r="H10" s="65">
        <v>100377</v>
      </c>
      <c r="I10" s="65">
        <v>122019</v>
      </c>
      <c r="J10" s="65">
        <v>263693</v>
      </c>
      <c r="K10" s="65">
        <v>51153</v>
      </c>
      <c r="L10" s="65">
        <v>52597</v>
      </c>
      <c r="M10" s="65">
        <v>54538</v>
      </c>
      <c r="N10" s="65">
        <v>158288</v>
      </c>
      <c r="O10" s="65">
        <v>51051</v>
      </c>
      <c r="P10" s="65">
        <v>67096</v>
      </c>
      <c r="Q10" s="65">
        <v>39177</v>
      </c>
      <c r="R10" s="65">
        <v>157324</v>
      </c>
      <c r="S10" s="65">
        <v>99506</v>
      </c>
      <c r="T10" s="65">
        <v>88480</v>
      </c>
      <c r="U10" s="65"/>
      <c r="V10" s="65">
        <v>187986</v>
      </c>
      <c r="W10" s="65">
        <v>767291</v>
      </c>
      <c r="X10" s="65">
        <v>230387</v>
      </c>
      <c r="Y10" s="65">
        <v>536904</v>
      </c>
      <c r="Z10" s="145">
        <v>233.04</v>
      </c>
      <c r="AA10" s="160">
        <v>230387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>
        <v>20000</v>
      </c>
      <c r="J11" s="65">
        <v>20000</v>
      </c>
      <c r="K11" s="65">
        <v>200</v>
      </c>
      <c r="L11" s="65">
        <v>8500</v>
      </c>
      <c r="M11" s="65"/>
      <c r="N11" s="65">
        <v>8700</v>
      </c>
      <c r="O11" s="65"/>
      <c r="P11" s="65"/>
      <c r="Q11" s="65"/>
      <c r="R11" s="65"/>
      <c r="S11" s="65"/>
      <c r="T11" s="65"/>
      <c r="U11" s="65"/>
      <c r="V11" s="65"/>
      <c r="W11" s="65">
        <v>28700</v>
      </c>
      <c r="X11" s="65"/>
      <c r="Y11" s="65">
        <v>28700</v>
      </c>
      <c r="Z11" s="145">
        <v>0</v>
      </c>
      <c r="AA11" s="160"/>
    </row>
    <row r="12" spans="1:27" ht="13.5">
      <c r="A12" s="143" t="s">
        <v>81</v>
      </c>
      <c r="B12" s="141"/>
      <c r="C12" s="160">
        <v>1888893</v>
      </c>
      <c r="D12" s="160"/>
      <c r="E12" s="161">
        <v>1969327</v>
      </c>
      <c r="F12" s="65">
        <v>1969327</v>
      </c>
      <c r="G12" s="65">
        <v>178032</v>
      </c>
      <c r="H12" s="65">
        <v>210153</v>
      </c>
      <c r="I12" s="65">
        <v>214772</v>
      </c>
      <c r="J12" s="65">
        <v>602957</v>
      </c>
      <c r="K12" s="65">
        <v>154604</v>
      </c>
      <c r="L12" s="65">
        <v>162011</v>
      </c>
      <c r="M12" s="65">
        <v>137495</v>
      </c>
      <c r="N12" s="65">
        <v>454110</v>
      </c>
      <c r="O12" s="65">
        <v>201611</v>
      </c>
      <c r="P12" s="65">
        <v>184305</v>
      </c>
      <c r="Q12" s="65">
        <v>158808</v>
      </c>
      <c r="R12" s="65">
        <v>544724</v>
      </c>
      <c r="S12" s="65">
        <v>177588</v>
      </c>
      <c r="T12" s="65">
        <v>184930</v>
      </c>
      <c r="U12" s="65"/>
      <c r="V12" s="65">
        <v>362518</v>
      </c>
      <c r="W12" s="65">
        <v>1964309</v>
      </c>
      <c r="X12" s="65">
        <v>1969327</v>
      </c>
      <c r="Y12" s="65">
        <v>-5018</v>
      </c>
      <c r="Z12" s="145">
        <v>-0.25</v>
      </c>
      <c r="AA12" s="160">
        <v>1969327</v>
      </c>
    </row>
    <row r="13" spans="1:27" ht="13.5">
      <c r="A13" s="143" t="s">
        <v>82</v>
      </c>
      <c r="B13" s="141"/>
      <c r="C13" s="160">
        <v>2988603</v>
      </c>
      <c r="D13" s="160"/>
      <c r="E13" s="161">
        <v>1770474</v>
      </c>
      <c r="F13" s="65">
        <v>1770474</v>
      </c>
      <c r="G13" s="65">
        <v>255493</v>
      </c>
      <c r="H13" s="65">
        <v>255169</v>
      </c>
      <c r="I13" s="65">
        <v>256884</v>
      </c>
      <c r="J13" s="65">
        <v>767546</v>
      </c>
      <c r="K13" s="65">
        <v>257488</v>
      </c>
      <c r="L13" s="65">
        <v>253662</v>
      </c>
      <c r="M13" s="65">
        <v>249949</v>
      </c>
      <c r="N13" s="65">
        <v>761099</v>
      </c>
      <c r="O13" s="65">
        <v>243213</v>
      </c>
      <c r="P13" s="65">
        <v>241612</v>
      </c>
      <c r="Q13" s="65">
        <v>244467</v>
      </c>
      <c r="R13" s="65">
        <v>729292</v>
      </c>
      <c r="S13" s="65">
        <v>242970</v>
      </c>
      <c r="T13" s="65">
        <v>246546</v>
      </c>
      <c r="U13" s="65"/>
      <c r="V13" s="65">
        <v>489516</v>
      </c>
      <c r="W13" s="65">
        <v>2747453</v>
      </c>
      <c r="X13" s="65">
        <v>1770474</v>
      </c>
      <c r="Y13" s="65">
        <v>976979</v>
      </c>
      <c r="Z13" s="145">
        <v>55.18</v>
      </c>
      <c r="AA13" s="160">
        <v>1770474</v>
      </c>
    </row>
    <row r="14" spans="1:27" ht="13.5">
      <c r="A14" s="143" t="s">
        <v>83</v>
      </c>
      <c r="B14" s="141"/>
      <c r="C14" s="162">
        <v>2889368</v>
      </c>
      <c r="D14" s="162"/>
      <c r="E14" s="163">
        <v>1286160</v>
      </c>
      <c r="F14" s="164">
        <v>1286160</v>
      </c>
      <c r="G14" s="164">
        <v>11066</v>
      </c>
      <c r="H14" s="164">
        <v>11267</v>
      </c>
      <c r="I14" s="164">
        <v>4980</v>
      </c>
      <c r="J14" s="164">
        <v>27313</v>
      </c>
      <c r="K14" s="164">
        <v>8103</v>
      </c>
      <c r="L14" s="164">
        <v>6091</v>
      </c>
      <c r="M14" s="164">
        <v>3292</v>
      </c>
      <c r="N14" s="164">
        <v>17486</v>
      </c>
      <c r="O14" s="164">
        <v>613033</v>
      </c>
      <c r="P14" s="164">
        <v>2182</v>
      </c>
      <c r="Q14" s="164">
        <v>311255</v>
      </c>
      <c r="R14" s="164">
        <v>926470</v>
      </c>
      <c r="S14" s="164">
        <v>3685</v>
      </c>
      <c r="T14" s="164">
        <v>2007</v>
      </c>
      <c r="U14" s="164"/>
      <c r="V14" s="164">
        <v>5692</v>
      </c>
      <c r="W14" s="164">
        <v>976961</v>
      </c>
      <c r="X14" s="164">
        <v>1286160</v>
      </c>
      <c r="Y14" s="164">
        <v>-309199</v>
      </c>
      <c r="Z14" s="146">
        <v>-24.04</v>
      </c>
      <c r="AA14" s="162">
        <v>1286160</v>
      </c>
    </row>
    <row r="15" spans="1:27" ht="13.5">
      <c r="A15" s="140" t="s">
        <v>84</v>
      </c>
      <c r="B15" s="147"/>
      <c r="C15" s="158">
        <f aca="true" t="shared" si="2" ref="C15:Y15">SUM(C16:C18)</f>
        <v>15685194</v>
      </c>
      <c r="D15" s="158">
        <f>SUM(D16:D18)</f>
        <v>0</v>
      </c>
      <c r="E15" s="159">
        <f t="shared" si="2"/>
        <v>8180711</v>
      </c>
      <c r="F15" s="105">
        <f t="shared" si="2"/>
        <v>8180711</v>
      </c>
      <c r="G15" s="105">
        <f t="shared" si="2"/>
        <v>929728</v>
      </c>
      <c r="H15" s="105">
        <f t="shared" si="2"/>
        <v>1056623</v>
      </c>
      <c r="I15" s="105">
        <f t="shared" si="2"/>
        <v>48061</v>
      </c>
      <c r="J15" s="105">
        <f t="shared" si="2"/>
        <v>2034412</v>
      </c>
      <c r="K15" s="105">
        <f t="shared" si="2"/>
        <v>697397</v>
      </c>
      <c r="L15" s="105">
        <f t="shared" si="2"/>
        <v>784181</v>
      </c>
      <c r="M15" s="105">
        <f t="shared" si="2"/>
        <v>1349805</v>
      </c>
      <c r="N15" s="105">
        <f t="shared" si="2"/>
        <v>2831383</v>
      </c>
      <c r="O15" s="105">
        <f t="shared" si="2"/>
        <v>949277</v>
      </c>
      <c r="P15" s="105">
        <f t="shared" si="2"/>
        <v>671949</v>
      </c>
      <c r="Q15" s="105">
        <f t="shared" si="2"/>
        <v>728723</v>
      </c>
      <c r="R15" s="105">
        <f t="shared" si="2"/>
        <v>2349949</v>
      </c>
      <c r="S15" s="105">
        <f t="shared" si="2"/>
        <v>668477</v>
      </c>
      <c r="T15" s="105">
        <f t="shared" si="2"/>
        <v>1024898</v>
      </c>
      <c r="U15" s="105">
        <f t="shared" si="2"/>
        <v>0</v>
      </c>
      <c r="V15" s="105">
        <f t="shared" si="2"/>
        <v>1693375</v>
      </c>
      <c r="W15" s="105">
        <f t="shared" si="2"/>
        <v>8909119</v>
      </c>
      <c r="X15" s="105">
        <f t="shared" si="2"/>
        <v>8180711</v>
      </c>
      <c r="Y15" s="105">
        <f t="shared" si="2"/>
        <v>728408</v>
      </c>
      <c r="Z15" s="142">
        <f>+IF(X15&lt;&gt;0,+(Y15/X15)*100,0)</f>
        <v>8.903969349363399</v>
      </c>
      <c r="AA15" s="158">
        <f>SUM(AA16:AA18)</f>
        <v>8180711</v>
      </c>
    </row>
    <row r="16" spans="1:27" ht="13.5">
      <c r="A16" s="143" t="s">
        <v>85</v>
      </c>
      <c r="B16" s="141"/>
      <c r="C16" s="160">
        <v>2846502</v>
      </c>
      <c r="D16" s="160"/>
      <c r="E16" s="161">
        <v>2435646</v>
      </c>
      <c r="F16" s="65">
        <v>2435646</v>
      </c>
      <c r="G16" s="65">
        <v>122913</v>
      </c>
      <c r="H16" s="65">
        <v>262134</v>
      </c>
      <c r="I16" s="65">
        <v>208973</v>
      </c>
      <c r="J16" s="65">
        <v>594020</v>
      </c>
      <c r="K16" s="65">
        <v>203947</v>
      </c>
      <c r="L16" s="65">
        <v>278878</v>
      </c>
      <c r="M16" s="65">
        <v>546443</v>
      </c>
      <c r="N16" s="65">
        <v>1029268</v>
      </c>
      <c r="O16" s="65">
        <v>449611</v>
      </c>
      <c r="P16" s="65">
        <v>255093</v>
      </c>
      <c r="Q16" s="65">
        <v>316154</v>
      </c>
      <c r="R16" s="65">
        <v>1020858</v>
      </c>
      <c r="S16" s="65">
        <v>195621</v>
      </c>
      <c r="T16" s="65">
        <v>265910</v>
      </c>
      <c r="U16" s="65"/>
      <c r="V16" s="65">
        <v>461531</v>
      </c>
      <c r="W16" s="65">
        <v>3105677</v>
      </c>
      <c r="X16" s="65">
        <v>2435646</v>
      </c>
      <c r="Y16" s="65">
        <v>670031</v>
      </c>
      <c r="Z16" s="145">
        <v>27.51</v>
      </c>
      <c r="AA16" s="160">
        <v>2435646</v>
      </c>
    </row>
    <row r="17" spans="1:27" ht="13.5">
      <c r="A17" s="143" t="s">
        <v>86</v>
      </c>
      <c r="B17" s="141"/>
      <c r="C17" s="160">
        <v>3453318</v>
      </c>
      <c r="D17" s="160"/>
      <c r="E17" s="161">
        <v>1531150</v>
      </c>
      <c r="F17" s="65">
        <v>1531150</v>
      </c>
      <c r="G17" s="65">
        <v>72108</v>
      </c>
      <c r="H17" s="65">
        <v>119224</v>
      </c>
      <c r="I17" s="65">
        <v>82485</v>
      </c>
      <c r="J17" s="65">
        <v>273817</v>
      </c>
      <c r="K17" s="65">
        <v>95930</v>
      </c>
      <c r="L17" s="65">
        <v>117160</v>
      </c>
      <c r="M17" s="65">
        <v>216974</v>
      </c>
      <c r="N17" s="65">
        <v>430064</v>
      </c>
      <c r="O17" s="65">
        <v>-108826</v>
      </c>
      <c r="P17" s="65">
        <v>66064</v>
      </c>
      <c r="Q17" s="65">
        <v>51451</v>
      </c>
      <c r="R17" s="65">
        <v>8689</v>
      </c>
      <c r="S17" s="65">
        <v>113939</v>
      </c>
      <c r="T17" s="65">
        <v>396770</v>
      </c>
      <c r="U17" s="65"/>
      <c r="V17" s="65">
        <v>510709</v>
      </c>
      <c r="W17" s="65">
        <v>1223279</v>
      </c>
      <c r="X17" s="65">
        <v>1531150</v>
      </c>
      <c r="Y17" s="65">
        <v>-307871</v>
      </c>
      <c r="Z17" s="145">
        <v>-20.11</v>
      </c>
      <c r="AA17" s="160">
        <v>1531150</v>
      </c>
    </row>
    <row r="18" spans="1:27" ht="13.5">
      <c r="A18" s="143" t="s">
        <v>87</v>
      </c>
      <c r="B18" s="141"/>
      <c r="C18" s="160">
        <v>9385374</v>
      </c>
      <c r="D18" s="160"/>
      <c r="E18" s="161">
        <v>4213915</v>
      </c>
      <c r="F18" s="65">
        <v>4213915</v>
      </c>
      <c r="G18" s="65">
        <v>734707</v>
      </c>
      <c r="H18" s="65">
        <v>675265</v>
      </c>
      <c r="I18" s="65">
        <v>-243397</v>
      </c>
      <c r="J18" s="65">
        <v>1166575</v>
      </c>
      <c r="K18" s="65">
        <v>397520</v>
      </c>
      <c r="L18" s="65">
        <v>388143</v>
      </c>
      <c r="M18" s="65">
        <v>586388</v>
      </c>
      <c r="N18" s="65">
        <v>1372051</v>
      </c>
      <c r="O18" s="65">
        <v>608492</v>
      </c>
      <c r="P18" s="65">
        <v>350792</v>
      </c>
      <c r="Q18" s="65">
        <v>361118</v>
      </c>
      <c r="R18" s="65">
        <v>1320402</v>
      </c>
      <c r="S18" s="65">
        <v>358917</v>
      </c>
      <c r="T18" s="65">
        <v>362218</v>
      </c>
      <c r="U18" s="65"/>
      <c r="V18" s="65">
        <v>721135</v>
      </c>
      <c r="W18" s="65">
        <v>4580163</v>
      </c>
      <c r="X18" s="65">
        <v>4213915</v>
      </c>
      <c r="Y18" s="65">
        <v>366248</v>
      </c>
      <c r="Z18" s="145">
        <v>8.69</v>
      </c>
      <c r="AA18" s="160">
        <v>4213915</v>
      </c>
    </row>
    <row r="19" spans="1:27" ht="13.5">
      <c r="A19" s="140" t="s">
        <v>88</v>
      </c>
      <c r="B19" s="147"/>
      <c r="C19" s="158">
        <f aca="true" t="shared" si="3" ref="C19:Y19">SUM(C20:C23)</f>
        <v>122997165</v>
      </c>
      <c r="D19" s="158">
        <f>SUM(D20:D23)</f>
        <v>0</v>
      </c>
      <c r="E19" s="159">
        <f t="shared" si="3"/>
        <v>47077113</v>
      </c>
      <c r="F19" s="105">
        <f t="shared" si="3"/>
        <v>47077113</v>
      </c>
      <c r="G19" s="105">
        <f t="shared" si="3"/>
        <v>8448832</v>
      </c>
      <c r="H19" s="105">
        <f t="shared" si="3"/>
        <v>10530527</v>
      </c>
      <c r="I19" s="105">
        <f t="shared" si="3"/>
        <v>10169983</v>
      </c>
      <c r="J19" s="105">
        <f t="shared" si="3"/>
        <v>29149342</v>
      </c>
      <c r="K19" s="105">
        <f t="shared" si="3"/>
        <v>7469433</v>
      </c>
      <c r="L19" s="105">
        <f t="shared" si="3"/>
        <v>11123891</v>
      </c>
      <c r="M19" s="105">
        <f t="shared" si="3"/>
        <v>14902737</v>
      </c>
      <c r="N19" s="105">
        <f t="shared" si="3"/>
        <v>33496061</v>
      </c>
      <c r="O19" s="105">
        <f t="shared" si="3"/>
        <v>10432292</v>
      </c>
      <c r="P19" s="105">
        <f t="shared" si="3"/>
        <v>8469612</v>
      </c>
      <c r="Q19" s="105">
        <f t="shared" si="3"/>
        <v>9808503</v>
      </c>
      <c r="R19" s="105">
        <f t="shared" si="3"/>
        <v>28710407</v>
      </c>
      <c r="S19" s="105">
        <f t="shared" si="3"/>
        <v>9998974</v>
      </c>
      <c r="T19" s="105">
        <f t="shared" si="3"/>
        <v>3128059</v>
      </c>
      <c r="U19" s="105">
        <f t="shared" si="3"/>
        <v>0</v>
      </c>
      <c r="V19" s="105">
        <f t="shared" si="3"/>
        <v>13127033</v>
      </c>
      <c r="W19" s="105">
        <f t="shared" si="3"/>
        <v>104482843</v>
      </c>
      <c r="X19" s="105">
        <f t="shared" si="3"/>
        <v>47077113</v>
      </c>
      <c r="Y19" s="105">
        <f t="shared" si="3"/>
        <v>57405730</v>
      </c>
      <c r="Z19" s="142">
        <f>+IF(X19&lt;&gt;0,+(Y19/X19)*100,0)</f>
        <v>121.93978420044576</v>
      </c>
      <c r="AA19" s="158">
        <f>SUM(AA20:AA23)</f>
        <v>47077113</v>
      </c>
    </row>
    <row r="20" spans="1:27" ht="13.5">
      <c r="A20" s="143" t="s">
        <v>89</v>
      </c>
      <c r="B20" s="141"/>
      <c r="C20" s="160">
        <v>47458509</v>
      </c>
      <c r="D20" s="160"/>
      <c r="E20" s="161"/>
      <c r="F20" s="65"/>
      <c r="G20" s="65">
        <v>4071137</v>
      </c>
      <c r="H20" s="65">
        <v>5044728</v>
      </c>
      <c r="I20" s="65">
        <v>3222542</v>
      </c>
      <c r="J20" s="65">
        <v>12338407</v>
      </c>
      <c r="K20" s="65">
        <v>3169417</v>
      </c>
      <c r="L20" s="65">
        <v>5416691</v>
      </c>
      <c r="M20" s="65">
        <v>5310529</v>
      </c>
      <c r="N20" s="65">
        <v>13896637</v>
      </c>
      <c r="O20" s="65">
        <v>3602392</v>
      </c>
      <c r="P20" s="65">
        <v>3480846</v>
      </c>
      <c r="Q20" s="65">
        <v>3323257</v>
      </c>
      <c r="R20" s="65">
        <v>10406495</v>
      </c>
      <c r="S20" s="65">
        <v>3177902</v>
      </c>
      <c r="T20" s="65">
        <v>825469</v>
      </c>
      <c r="U20" s="65"/>
      <c r="V20" s="65">
        <v>4003371</v>
      </c>
      <c r="W20" s="65">
        <v>40644910</v>
      </c>
      <c r="X20" s="65"/>
      <c r="Y20" s="65">
        <v>40644910</v>
      </c>
      <c r="Z20" s="145">
        <v>0</v>
      </c>
      <c r="AA20" s="160"/>
    </row>
    <row r="21" spans="1:27" ht="13.5">
      <c r="A21" s="143" t="s">
        <v>90</v>
      </c>
      <c r="B21" s="141"/>
      <c r="C21" s="160">
        <v>38171943</v>
      </c>
      <c r="D21" s="160"/>
      <c r="E21" s="161"/>
      <c r="F21" s="65"/>
      <c r="G21" s="65">
        <v>2074085</v>
      </c>
      <c r="H21" s="65">
        <v>3485860</v>
      </c>
      <c r="I21" s="65">
        <v>4257715</v>
      </c>
      <c r="J21" s="65">
        <v>9817660</v>
      </c>
      <c r="K21" s="65">
        <v>1701149</v>
      </c>
      <c r="L21" s="65">
        <v>2397862</v>
      </c>
      <c r="M21" s="65">
        <v>2659736</v>
      </c>
      <c r="N21" s="65">
        <v>6758747</v>
      </c>
      <c r="O21" s="65">
        <v>3851908</v>
      </c>
      <c r="P21" s="65">
        <v>377668</v>
      </c>
      <c r="Q21" s="65">
        <v>1799659</v>
      </c>
      <c r="R21" s="65">
        <v>6029235</v>
      </c>
      <c r="S21" s="65">
        <v>2132202</v>
      </c>
      <c r="T21" s="65">
        <v>1564462</v>
      </c>
      <c r="U21" s="65"/>
      <c r="V21" s="65">
        <v>3696664</v>
      </c>
      <c r="W21" s="65">
        <v>26302306</v>
      </c>
      <c r="X21" s="65"/>
      <c r="Y21" s="65">
        <v>26302306</v>
      </c>
      <c r="Z21" s="145">
        <v>0</v>
      </c>
      <c r="AA21" s="160"/>
    </row>
    <row r="22" spans="1:27" ht="13.5">
      <c r="A22" s="143" t="s">
        <v>91</v>
      </c>
      <c r="B22" s="141"/>
      <c r="C22" s="162">
        <v>21049028</v>
      </c>
      <c r="D22" s="162"/>
      <c r="E22" s="163">
        <v>47077113</v>
      </c>
      <c r="F22" s="164">
        <v>47077113</v>
      </c>
      <c r="G22" s="164">
        <v>1079652</v>
      </c>
      <c r="H22" s="164">
        <v>961246</v>
      </c>
      <c r="I22" s="164">
        <v>1609462</v>
      </c>
      <c r="J22" s="164">
        <v>3650360</v>
      </c>
      <c r="K22" s="164">
        <v>1558745</v>
      </c>
      <c r="L22" s="164">
        <v>2274902</v>
      </c>
      <c r="M22" s="164">
        <v>5898988</v>
      </c>
      <c r="N22" s="164">
        <v>9732635</v>
      </c>
      <c r="O22" s="164">
        <v>1953052</v>
      </c>
      <c r="P22" s="164">
        <v>3582644</v>
      </c>
      <c r="Q22" s="164">
        <v>3662671</v>
      </c>
      <c r="R22" s="164">
        <v>9198367</v>
      </c>
      <c r="S22" s="164">
        <v>3670852</v>
      </c>
      <c r="T22" s="164">
        <v>-288562</v>
      </c>
      <c r="U22" s="164"/>
      <c r="V22" s="164">
        <v>3382290</v>
      </c>
      <c r="W22" s="164">
        <v>25963652</v>
      </c>
      <c r="X22" s="164">
        <v>47077113</v>
      </c>
      <c r="Y22" s="164">
        <v>-21113461</v>
      </c>
      <c r="Z22" s="146">
        <v>-44.85</v>
      </c>
      <c r="AA22" s="162">
        <v>47077113</v>
      </c>
    </row>
    <row r="23" spans="1:27" ht="13.5">
      <c r="A23" s="143" t="s">
        <v>92</v>
      </c>
      <c r="B23" s="141"/>
      <c r="C23" s="160">
        <v>16317685</v>
      </c>
      <c r="D23" s="160"/>
      <c r="E23" s="161"/>
      <c r="F23" s="65"/>
      <c r="G23" s="65">
        <v>1223958</v>
      </c>
      <c r="H23" s="65">
        <v>1038693</v>
      </c>
      <c r="I23" s="65">
        <v>1080264</v>
      </c>
      <c r="J23" s="65">
        <v>3342915</v>
      </c>
      <c r="K23" s="65">
        <v>1040122</v>
      </c>
      <c r="L23" s="65">
        <v>1034436</v>
      </c>
      <c r="M23" s="65">
        <v>1033484</v>
      </c>
      <c r="N23" s="65">
        <v>3108042</v>
      </c>
      <c r="O23" s="65">
        <v>1024940</v>
      </c>
      <c r="P23" s="65">
        <v>1028454</v>
      </c>
      <c r="Q23" s="65">
        <v>1022916</v>
      </c>
      <c r="R23" s="65">
        <v>3076310</v>
      </c>
      <c r="S23" s="65">
        <v>1018018</v>
      </c>
      <c r="T23" s="65">
        <v>1026690</v>
      </c>
      <c r="U23" s="65"/>
      <c r="V23" s="65">
        <v>2044708</v>
      </c>
      <c r="W23" s="65">
        <v>11571975</v>
      </c>
      <c r="X23" s="65"/>
      <c r="Y23" s="65">
        <v>11571975</v>
      </c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215592120</v>
      </c>
      <c r="D25" s="177">
        <f>+D5+D9+D15+D19+D24</f>
        <v>0</v>
      </c>
      <c r="E25" s="178">
        <f t="shared" si="4"/>
        <v>259280744</v>
      </c>
      <c r="F25" s="78">
        <f t="shared" si="4"/>
        <v>259280744</v>
      </c>
      <c r="G25" s="78">
        <f t="shared" si="4"/>
        <v>18509415</v>
      </c>
      <c r="H25" s="78">
        <f t="shared" si="4"/>
        <v>36583854</v>
      </c>
      <c r="I25" s="78">
        <f t="shared" si="4"/>
        <v>17224779</v>
      </c>
      <c r="J25" s="78">
        <f t="shared" si="4"/>
        <v>72318048</v>
      </c>
      <c r="K25" s="78">
        <f t="shared" si="4"/>
        <v>13180250</v>
      </c>
      <c r="L25" s="78">
        <f t="shared" si="4"/>
        <v>18934680</v>
      </c>
      <c r="M25" s="78">
        <f t="shared" si="4"/>
        <v>39938840</v>
      </c>
      <c r="N25" s="78">
        <f t="shared" si="4"/>
        <v>72053770</v>
      </c>
      <c r="O25" s="78">
        <f t="shared" si="4"/>
        <v>17731223</v>
      </c>
      <c r="P25" s="78">
        <f t="shared" si="4"/>
        <v>15861146</v>
      </c>
      <c r="Q25" s="78">
        <f t="shared" si="4"/>
        <v>17553142</v>
      </c>
      <c r="R25" s="78">
        <f t="shared" si="4"/>
        <v>51145511</v>
      </c>
      <c r="S25" s="78">
        <f t="shared" si="4"/>
        <v>17461468</v>
      </c>
      <c r="T25" s="78">
        <f t="shared" si="4"/>
        <v>10950410</v>
      </c>
      <c r="U25" s="78">
        <f t="shared" si="4"/>
        <v>0</v>
      </c>
      <c r="V25" s="78">
        <f t="shared" si="4"/>
        <v>28411878</v>
      </c>
      <c r="W25" s="78">
        <f t="shared" si="4"/>
        <v>223929207</v>
      </c>
      <c r="X25" s="78">
        <f t="shared" si="4"/>
        <v>259280744</v>
      </c>
      <c r="Y25" s="78">
        <f t="shared" si="4"/>
        <v>-35351537</v>
      </c>
      <c r="Z25" s="179">
        <f>+IF(X25&lt;&gt;0,+(Y25/X25)*100,0)</f>
        <v>-13.634462958807308</v>
      </c>
      <c r="AA25" s="177">
        <f>+AA5+AA9+AA15+AA19+AA24</f>
        <v>259280744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52280454</v>
      </c>
      <c r="D28" s="158">
        <f>SUM(D29:D31)</f>
        <v>0</v>
      </c>
      <c r="E28" s="159">
        <f t="shared" si="5"/>
        <v>66070034</v>
      </c>
      <c r="F28" s="105">
        <f t="shared" si="5"/>
        <v>66070034</v>
      </c>
      <c r="G28" s="105">
        <f t="shared" si="5"/>
        <v>5239943</v>
      </c>
      <c r="H28" s="105">
        <f t="shared" si="5"/>
        <v>4670302</v>
      </c>
      <c r="I28" s="105">
        <f t="shared" si="5"/>
        <v>4449496</v>
      </c>
      <c r="J28" s="105">
        <f t="shared" si="5"/>
        <v>14359741</v>
      </c>
      <c r="K28" s="105">
        <f t="shared" si="5"/>
        <v>3699859</v>
      </c>
      <c r="L28" s="105">
        <f t="shared" si="5"/>
        <v>4950123</v>
      </c>
      <c r="M28" s="105">
        <f t="shared" si="5"/>
        <v>5325297</v>
      </c>
      <c r="N28" s="105">
        <f t="shared" si="5"/>
        <v>13975279</v>
      </c>
      <c r="O28" s="105">
        <f t="shared" si="5"/>
        <v>5131134</v>
      </c>
      <c r="P28" s="105">
        <f t="shared" si="5"/>
        <v>5092359</v>
      </c>
      <c r="Q28" s="105">
        <f t="shared" si="5"/>
        <v>4487758</v>
      </c>
      <c r="R28" s="105">
        <f t="shared" si="5"/>
        <v>14711251</v>
      </c>
      <c r="S28" s="105">
        <f t="shared" si="5"/>
        <v>4837461</v>
      </c>
      <c r="T28" s="105">
        <f t="shared" si="5"/>
        <v>4416579</v>
      </c>
      <c r="U28" s="105">
        <f t="shared" si="5"/>
        <v>0</v>
      </c>
      <c r="V28" s="105">
        <f t="shared" si="5"/>
        <v>9254040</v>
      </c>
      <c r="W28" s="105">
        <f t="shared" si="5"/>
        <v>52300311</v>
      </c>
      <c r="X28" s="105">
        <f t="shared" si="5"/>
        <v>66070034</v>
      </c>
      <c r="Y28" s="105">
        <f t="shared" si="5"/>
        <v>-13769723</v>
      </c>
      <c r="Z28" s="142">
        <f>+IF(X28&lt;&gt;0,+(Y28/X28)*100,0)</f>
        <v>-20.841101731535357</v>
      </c>
      <c r="AA28" s="158">
        <f>SUM(AA29:AA31)</f>
        <v>66070034</v>
      </c>
    </row>
    <row r="29" spans="1:27" ht="13.5">
      <c r="A29" s="143" t="s">
        <v>75</v>
      </c>
      <c r="B29" s="141"/>
      <c r="C29" s="160">
        <v>15166485</v>
      </c>
      <c r="D29" s="160"/>
      <c r="E29" s="161">
        <v>15777977</v>
      </c>
      <c r="F29" s="65">
        <v>15777977</v>
      </c>
      <c r="G29" s="65">
        <v>1522651</v>
      </c>
      <c r="H29" s="65">
        <v>1277150</v>
      </c>
      <c r="I29" s="65">
        <v>1461344</v>
      </c>
      <c r="J29" s="65">
        <v>4261145</v>
      </c>
      <c r="K29" s="65">
        <v>1830787</v>
      </c>
      <c r="L29" s="65">
        <v>1211294</v>
      </c>
      <c r="M29" s="65">
        <v>1459295</v>
      </c>
      <c r="N29" s="65">
        <v>4501376</v>
      </c>
      <c r="O29" s="65">
        <v>1893971</v>
      </c>
      <c r="P29" s="65">
        <v>1585100</v>
      </c>
      <c r="Q29" s="65">
        <v>1354706</v>
      </c>
      <c r="R29" s="65">
        <v>4833777</v>
      </c>
      <c r="S29" s="65">
        <v>1787785</v>
      </c>
      <c r="T29" s="65">
        <v>-93082</v>
      </c>
      <c r="U29" s="65"/>
      <c r="V29" s="65">
        <v>1694703</v>
      </c>
      <c r="W29" s="65">
        <v>15291001</v>
      </c>
      <c r="X29" s="65">
        <v>15777977</v>
      </c>
      <c r="Y29" s="65">
        <v>-486976</v>
      </c>
      <c r="Z29" s="145">
        <v>-3.09</v>
      </c>
      <c r="AA29" s="160">
        <v>15777977</v>
      </c>
    </row>
    <row r="30" spans="1:27" ht="13.5">
      <c r="A30" s="143" t="s">
        <v>76</v>
      </c>
      <c r="B30" s="141"/>
      <c r="C30" s="162">
        <v>13987275</v>
      </c>
      <c r="D30" s="162"/>
      <c r="E30" s="163">
        <v>34149176</v>
      </c>
      <c r="F30" s="164">
        <v>34149176</v>
      </c>
      <c r="G30" s="164">
        <v>3209060</v>
      </c>
      <c r="H30" s="164">
        <v>1190061</v>
      </c>
      <c r="I30" s="164">
        <v>990396</v>
      </c>
      <c r="J30" s="164">
        <v>5389517</v>
      </c>
      <c r="K30" s="164">
        <v>1196568</v>
      </c>
      <c r="L30" s="164">
        <v>1335025</v>
      </c>
      <c r="M30" s="164">
        <v>1465729</v>
      </c>
      <c r="N30" s="164">
        <v>3997322</v>
      </c>
      <c r="O30" s="164">
        <v>1044170</v>
      </c>
      <c r="P30" s="164">
        <v>1399461</v>
      </c>
      <c r="Q30" s="164">
        <v>1120410</v>
      </c>
      <c r="R30" s="164">
        <v>3564041</v>
      </c>
      <c r="S30" s="164">
        <v>1051766</v>
      </c>
      <c r="T30" s="164">
        <v>2085502</v>
      </c>
      <c r="U30" s="164"/>
      <c r="V30" s="164">
        <v>3137268</v>
      </c>
      <c r="W30" s="164">
        <v>16088148</v>
      </c>
      <c r="X30" s="164">
        <v>34149176</v>
      </c>
      <c r="Y30" s="164">
        <v>-18061028</v>
      </c>
      <c r="Z30" s="146">
        <v>-52.89</v>
      </c>
      <c r="AA30" s="162">
        <v>34149176</v>
      </c>
    </row>
    <row r="31" spans="1:27" ht="13.5">
      <c r="A31" s="143" t="s">
        <v>77</v>
      </c>
      <c r="B31" s="141"/>
      <c r="C31" s="160">
        <v>23126694</v>
      </c>
      <c r="D31" s="160"/>
      <c r="E31" s="161">
        <v>16142881</v>
      </c>
      <c r="F31" s="65">
        <v>16142881</v>
      </c>
      <c r="G31" s="65">
        <v>508232</v>
      </c>
      <c r="H31" s="65">
        <v>2203091</v>
      </c>
      <c r="I31" s="65">
        <v>1997756</v>
      </c>
      <c r="J31" s="65">
        <v>4709079</v>
      </c>
      <c r="K31" s="65">
        <v>672504</v>
      </c>
      <c r="L31" s="65">
        <v>2403804</v>
      </c>
      <c r="M31" s="65">
        <v>2400273</v>
      </c>
      <c r="N31" s="65">
        <v>5476581</v>
      </c>
      <c r="O31" s="65">
        <v>2192993</v>
      </c>
      <c r="P31" s="65">
        <v>2107798</v>
      </c>
      <c r="Q31" s="65">
        <v>2012642</v>
      </c>
      <c r="R31" s="65">
        <v>6313433</v>
      </c>
      <c r="S31" s="65">
        <v>1997910</v>
      </c>
      <c r="T31" s="65">
        <v>2424159</v>
      </c>
      <c r="U31" s="65"/>
      <c r="V31" s="65">
        <v>4422069</v>
      </c>
      <c r="W31" s="65">
        <v>20921162</v>
      </c>
      <c r="X31" s="65">
        <v>16142881</v>
      </c>
      <c r="Y31" s="65">
        <v>4778281</v>
      </c>
      <c r="Z31" s="145">
        <v>29.6</v>
      </c>
      <c r="AA31" s="160">
        <v>16142881</v>
      </c>
    </row>
    <row r="32" spans="1:27" ht="13.5">
      <c r="A32" s="140" t="s">
        <v>78</v>
      </c>
      <c r="B32" s="141"/>
      <c r="C32" s="158">
        <f aca="true" t="shared" si="6" ref="C32:Y32">SUM(C33:C37)</f>
        <v>23981074</v>
      </c>
      <c r="D32" s="158">
        <f>SUM(D33:D37)</f>
        <v>0</v>
      </c>
      <c r="E32" s="159">
        <f t="shared" si="6"/>
        <v>21312092</v>
      </c>
      <c r="F32" s="105">
        <f t="shared" si="6"/>
        <v>21312092</v>
      </c>
      <c r="G32" s="105">
        <f t="shared" si="6"/>
        <v>1341966</v>
      </c>
      <c r="H32" s="105">
        <f t="shared" si="6"/>
        <v>1787153</v>
      </c>
      <c r="I32" s="105">
        <f t="shared" si="6"/>
        <v>1761562</v>
      </c>
      <c r="J32" s="105">
        <f t="shared" si="6"/>
        <v>4890681</v>
      </c>
      <c r="K32" s="105">
        <f t="shared" si="6"/>
        <v>1839571</v>
      </c>
      <c r="L32" s="105">
        <f t="shared" si="6"/>
        <v>2136564</v>
      </c>
      <c r="M32" s="105">
        <f t="shared" si="6"/>
        <v>2314282</v>
      </c>
      <c r="N32" s="105">
        <f t="shared" si="6"/>
        <v>6290417</v>
      </c>
      <c r="O32" s="105">
        <f t="shared" si="6"/>
        <v>2034865</v>
      </c>
      <c r="P32" s="105">
        <f t="shared" si="6"/>
        <v>1537241</v>
      </c>
      <c r="Q32" s="105">
        <f t="shared" si="6"/>
        <v>1592090</v>
      </c>
      <c r="R32" s="105">
        <f t="shared" si="6"/>
        <v>5164196</v>
      </c>
      <c r="S32" s="105">
        <f t="shared" si="6"/>
        <v>1833679</v>
      </c>
      <c r="T32" s="105">
        <f t="shared" si="6"/>
        <v>2389398</v>
      </c>
      <c r="U32" s="105">
        <f t="shared" si="6"/>
        <v>0</v>
      </c>
      <c r="V32" s="105">
        <f t="shared" si="6"/>
        <v>4223077</v>
      </c>
      <c r="W32" s="105">
        <f t="shared" si="6"/>
        <v>20568371</v>
      </c>
      <c r="X32" s="105">
        <f t="shared" si="6"/>
        <v>21312092</v>
      </c>
      <c r="Y32" s="105">
        <f t="shared" si="6"/>
        <v>-743721</v>
      </c>
      <c r="Z32" s="142">
        <f>+IF(X32&lt;&gt;0,+(Y32/X32)*100,0)</f>
        <v>-3.48966680511702</v>
      </c>
      <c r="AA32" s="158">
        <f>SUM(AA33:AA37)</f>
        <v>21312092</v>
      </c>
    </row>
    <row r="33" spans="1:27" ht="13.5">
      <c r="A33" s="143" t="s">
        <v>79</v>
      </c>
      <c r="B33" s="141"/>
      <c r="C33" s="160">
        <v>8111549</v>
      </c>
      <c r="D33" s="160"/>
      <c r="E33" s="161">
        <v>8025860</v>
      </c>
      <c r="F33" s="65">
        <v>8025860</v>
      </c>
      <c r="G33" s="65">
        <v>601882</v>
      </c>
      <c r="H33" s="65">
        <v>627918</v>
      </c>
      <c r="I33" s="65">
        <v>777274</v>
      </c>
      <c r="J33" s="65">
        <v>2007074</v>
      </c>
      <c r="K33" s="65">
        <v>630403</v>
      </c>
      <c r="L33" s="65">
        <v>796940</v>
      </c>
      <c r="M33" s="65">
        <v>977833</v>
      </c>
      <c r="N33" s="65">
        <v>2405176</v>
      </c>
      <c r="O33" s="65">
        <v>686004</v>
      </c>
      <c r="P33" s="65">
        <v>627899</v>
      </c>
      <c r="Q33" s="65">
        <v>616104</v>
      </c>
      <c r="R33" s="65">
        <v>1930007</v>
      </c>
      <c r="S33" s="65">
        <v>707337</v>
      </c>
      <c r="T33" s="65">
        <v>800343</v>
      </c>
      <c r="U33" s="65"/>
      <c r="V33" s="65">
        <v>1507680</v>
      </c>
      <c r="W33" s="65">
        <v>7849937</v>
      </c>
      <c r="X33" s="65">
        <v>8025860</v>
      </c>
      <c r="Y33" s="65">
        <v>-175923</v>
      </c>
      <c r="Z33" s="145">
        <v>-2.19</v>
      </c>
      <c r="AA33" s="160">
        <v>8025860</v>
      </c>
    </row>
    <row r="34" spans="1:27" ht="13.5">
      <c r="A34" s="143" t="s">
        <v>80</v>
      </c>
      <c r="B34" s="141"/>
      <c r="C34" s="160">
        <v>612801</v>
      </c>
      <c r="D34" s="160"/>
      <c r="E34" s="161">
        <v>1562804</v>
      </c>
      <c r="F34" s="65">
        <v>1562804</v>
      </c>
      <c r="G34" s="65">
        <v>11132</v>
      </c>
      <c r="H34" s="65">
        <v>10130</v>
      </c>
      <c r="I34" s="65">
        <v>18330</v>
      </c>
      <c r="J34" s="65">
        <v>39592</v>
      </c>
      <c r="K34" s="65">
        <v>74887</v>
      </c>
      <c r="L34" s="65">
        <v>77764</v>
      </c>
      <c r="M34" s="65">
        <v>96384</v>
      </c>
      <c r="N34" s="65">
        <v>249035</v>
      </c>
      <c r="O34" s="65">
        <v>165843</v>
      </c>
      <c r="P34" s="65">
        <v>63620</v>
      </c>
      <c r="Q34" s="65">
        <v>93632</v>
      </c>
      <c r="R34" s="65">
        <v>323095</v>
      </c>
      <c r="S34" s="65">
        <v>104308</v>
      </c>
      <c r="T34" s="65">
        <v>97108</v>
      </c>
      <c r="U34" s="65"/>
      <c r="V34" s="65">
        <v>201416</v>
      </c>
      <c r="W34" s="65">
        <v>813138</v>
      </c>
      <c r="X34" s="65">
        <v>1562804</v>
      </c>
      <c r="Y34" s="65">
        <v>-749666</v>
      </c>
      <c r="Z34" s="145">
        <v>-47.97</v>
      </c>
      <c r="AA34" s="160">
        <v>1562804</v>
      </c>
    </row>
    <row r="35" spans="1:27" ht="13.5">
      <c r="A35" s="143" t="s">
        <v>81</v>
      </c>
      <c r="B35" s="141"/>
      <c r="C35" s="160">
        <v>7938278</v>
      </c>
      <c r="D35" s="160"/>
      <c r="E35" s="161">
        <v>8009850</v>
      </c>
      <c r="F35" s="65">
        <v>8009850</v>
      </c>
      <c r="G35" s="65">
        <v>489491</v>
      </c>
      <c r="H35" s="65">
        <v>877881</v>
      </c>
      <c r="I35" s="65">
        <v>663311</v>
      </c>
      <c r="J35" s="65">
        <v>2030683</v>
      </c>
      <c r="K35" s="65">
        <v>908774</v>
      </c>
      <c r="L35" s="65">
        <v>911456</v>
      </c>
      <c r="M35" s="65">
        <v>841290</v>
      </c>
      <c r="N35" s="65">
        <v>2661520</v>
      </c>
      <c r="O35" s="65">
        <v>881597</v>
      </c>
      <c r="P35" s="65">
        <v>565431</v>
      </c>
      <c r="Q35" s="65">
        <v>608204</v>
      </c>
      <c r="R35" s="65">
        <v>2055232</v>
      </c>
      <c r="S35" s="65">
        <v>688600</v>
      </c>
      <c r="T35" s="65">
        <v>1027141</v>
      </c>
      <c r="U35" s="65"/>
      <c r="V35" s="65">
        <v>1715741</v>
      </c>
      <c r="W35" s="65">
        <v>8463176</v>
      </c>
      <c r="X35" s="65">
        <v>8009850</v>
      </c>
      <c r="Y35" s="65">
        <v>453326</v>
      </c>
      <c r="Z35" s="145">
        <v>5.66</v>
      </c>
      <c r="AA35" s="160">
        <v>8009850</v>
      </c>
    </row>
    <row r="36" spans="1:27" ht="13.5">
      <c r="A36" s="143" t="s">
        <v>82</v>
      </c>
      <c r="B36" s="141"/>
      <c r="C36" s="160">
        <v>4329647</v>
      </c>
      <c r="D36" s="160"/>
      <c r="E36" s="161">
        <v>1687879</v>
      </c>
      <c r="F36" s="65">
        <v>1687879</v>
      </c>
      <c r="G36" s="65">
        <v>108528</v>
      </c>
      <c r="H36" s="65">
        <v>147049</v>
      </c>
      <c r="I36" s="65">
        <v>131898</v>
      </c>
      <c r="J36" s="65">
        <v>387475</v>
      </c>
      <c r="K36" s="65">
        <v>98075</v>
      </c>
      <c r="L36" s="65">
        <v>171108</v>
      </c>
      <c r="M36" s="65">
        <v>160940</v>
      </c>
      <c r="N36" s="65">
        <v>430123</v>
      </c>
      <c r="O36" s="65">
        <v>118749</v>
      </c>
      <c r="P36" s="65">
        <v>112986</v>
      </c>
      <c r="Q36" s="65">
        <v>118667</v>
      </c>
      <c r="R36" s="65">
        <v>350402</v>
      </c>
      <c r="S36" s="65">
        <v>136374</v>
      </c>
      <c r="T36" s="65">
        <v>135639</v>
      </c>
      <c r="U36" s="65"/>
      <c r="V36" s="65">
        <v>272013</v>
      </c>
      <c r="W36" s="65">
        <v>1440013</v>
      </c>
      <c r="X36" s="65">
        <v>1687879</v>
      </c>
      <c r="Y36" s="65">
        <v>-247866</v>
      </c>
      <c r="Z36" s="145">
        <v>-14.69</v>
      </c>
      <c r="AA36" s="160">
        <v>1687879</v>
      </c>
    </row>
    <row r="37" spans="1:27" ht="13.5">
      <c r="A37" s="143" t="s">
        <v>83</v>
      </c>
      <c r="B37" s="141"/>
      <c r="C37" s="162">
        <v>2988799</v>
      </c>
      <c r="D37" s="162"/>
      <c r="E37" s="163">
        <v>2025699</v>
      </c>
      <c r="F37" s="164">
        <v>2025699</v>
      </c>
      <c r="G37" s="164">
        <v>130933</v>
      </c>
      <c r="H37" s="164">
        <v>124175</v>
      </c>
      <c r="I37" s="164">
        <v>170749</v>
      </c>
      <c r="J37" s="164">
        <v>425857</v>
      </c>
      <c r="K37" s="164">
        <v>127432</v>
      </c>
      <c r="L37" s="164">
        <v>179296</v>
      </c>
      <c r="M37" s="164">
        <v>237835</v>
      </c>
      <c r="N37" s="164">
        <v>544563</v>
      </c>
      <c r="O37" s="164">
        <v>182672</v>
      </c>
      <c r="P37" s="164">
        <v>167305</v>
      </c>
      <c r="Q37" s="164">
        <v>155483</v>
      </c>
      <c r="R37" s="164">
        <v>505460</v>
      </c>
      <c r="S37" s="164">
        <v>197060</v>
      </c>
      <c r="T37" s="164">
        <v>329167</v>
      </c>
      <c r="U37" s="164"/>
      <c r="V37" s="164">
        <v>526227</v>
      </c>
      <c r="W37" s="164">
        <v>2002107</v>
      </c>
      <c r="X37" s="164">
        <v>2025699</v>
      </c>
      <c r="Y37" s="164">
        <v>-23592</v>
      </c>
      <c r="Z37" s="146">
        <v>-1.16</v>
      </c>
      <c r="AA37" s="162">
        <v>2025699</v>
      </c>
    </row>
    <row r="38" spans="1:27" ht="13.5">
      <c r="A38" s="140" t="s">
        <v>84</v>
      </c>
      <c r="B38" s="147"/>
      <c r="C38" s="158">
        <f aca="true" t="shared" si="7" ref="C38:Y38">SUM(C39:C41)</f>
        <v>28475008</v>
      </c>
      <c r="D38" s="158">
        <f>SUM(D39:D41)</f>
        <v>0</v>
      </c>
      <c r="E38" s="159">
        <f t="shared" si="7"/>
        <v>31836079</v>
      </c>
      <c r="F38" s="105">
        <f t="shared" si="7"/>
        <v>31836079</v>
      </c>
      <c r="G38" s="105">
        <f t="shared" si="7"/>
        <v>2518555</v>
      </c>
      <c r="H38" s="105">
        <f t="shared" si="7"/>
        <v>1543862</v>
      </c>
      <c r="I38" s="105">
        <f t="shared" si="7"/>
        <v>2306970</v>
      </c>
      <c r="J38" s="105">
        <f t="shared" si="7"/>
        <v>6369387</v>
      </c>
      <c r="K38" s="105">
        <f t="shared" si="7"/>
        <v>2731723</v>
      </c>
      <c r="L38" s="105">
        <f t="shared" si="7"/>
        <v>3182286</v>
      </c>
      <c r="M38" s="105">
        <f t="shared" si="7"/>
        <v>3417683</v>
      </c>
      <c r="N38" s="105">
        <f t="shared" si="7"/>
        <v>9331692</v>
      </c>
      <c r="O38" s="105">
        <f t="shared" si="7"/>
        <v>2303520</v>
      </c>
      <c r="P38" s="105">
        <f t="shared" si="7"/>
        <v>2359179</v>
      </c>
      <c r="Q38" s="105">
        <f t="shared" si="7"/>
        <v>2742008</v>
      </c>
      <c r="R38" s="105">
        <f t="shared" si="7"/>
        <v>7404707</v>
      </c>
      <c r="S38" s="105">
        <f t="shared" si="7"/>
        <v>2490911</v>
      </c>
      <c r="T38" s="105">
        <f t="shared" si="7"/>
        <v>1921110</v>
      </c>
      <c r="U38" s="105">
        <f t="shared" si="7"/>
        <v>0</v>
      </c>
      <c r="V38" s="105">
        <f t="shared" si="7"/>
        <v>4412021</v>
      </c>
      <c r="W38" s="105">
        <f t="shared" si="7"/>
        <v>27517807</v>
      </c>
      <c r="X38" s="105">
        <f t="shared" si="7"/>
        <v>31836079</v>
      </c>
      <c r="Y38" s="105">
        <f t="shared" si="7"/>
        <v>-4318272</v>
      </c>
      <c r="Z38" s="142">
        <f>+IF(X38&lt;&gt;0,+(Y38/X38)*100,0)</f>
        <v>-13.564082436156788</v>
      </c>
      <c r="AA38" s="158">
        <f>SUM(AA39:AA41)</f>
        <v>31836079</v>
      </c>
    </row>
    <row r="39" spans="1:27" ht="13.5">
      <c r="A39" s="143" t="s">
        <v>85</v>
      </c>
      <c r="B39" s="141"/>
      <c r="C39" s="160">
        <v>12063102</v>
      </c>
      <c r="D39" s="160"/>
      <c r="E39" s="161">
        <v>8914192</v>
      </c>
      <c r="F39" s="65">
        <v>8914192</v>
      </c>
      <c r="G39" s="65">
        <v>1543429</v>
      </c>
      <c r="H39" s="65">
        <v>572430</v>
      </c>
      <c r="I39" s="65">
        <v>1004293</v>
      </c>
      <c r="J39" s="65">
        <v>3120152</v>
      </c>
      <c r="K39" s="65">
        <v>1251413</v>
      </c>
      <c r="L39" s="65">
        <v>980404</v>
      </c>
      <c r="M39" s="65">
        <v>1593009</v>
      </c>
      <c r="N39" s="65">
        <v>3824826</v>
      </c>
      <c r="O39" s="65">
        <v>1241317</v>
      </c>
      <c r="P39" s="65">
        <v>1217898</v>
      </c>
      <c r="Q39" s="65">
        <v>1322212</v>
      </c>
      <c r="R39" s="65">
        <v>3781427</v>
      </c>
      <c r="S39" s="65">
        <v>1211519</v>
      </c>
      <c r="T39" s="65">
        <v>83772</v>
      </c>
      <c r="U39" s="65"/>
      <c r="V39" s="65">
        <v>1295291</v>
      </c>
      <c r="W39" s="65">
        <v>12021696</v>
      </c>
      <c r="X39" s="65">
        <v>8914192</v>
      </c>
      <c r="Y39" s="65">
        <v>3107504</v>
      </c>
      <c r="Z39" s="145">
        <v>34.86</v>
      </c>
      <c r="AA39" s="160">
        <v>8914192</v>
      </c>
    </row>
    <row r="40" spans="1:27" ht="13.5">
      <c r="A40" s="143" t="s">
        <v>86</v>
      </c>
      <c r="B40" s="141"/>
      <c r="C40" s="160">
        <v>12360199</v>
      </c>
      <c r="D40" s="160"/>
      <c r="E40" s="161">
        <v>15647203</v>
      </c>
      <c r="F40" s="65">
        <v>15647203</v>
      </c>
      <c r="G40" s="65">
        <v>879484</v>
      </c>
      <c r="H40" s="65">
        <v>893646</v>
      </c>
      <c r="I40" s="65">
        <v>1156085</v>
      </c>
      <c r="J40" s="65">
        <v>2929215</v>
      </c>
      <c r="K40" s="65">
        <v>1006657</v>
      </c>
      <c r="L40" s="65">
        <v>1488395</v>
      </c>
      <c r="M40" s="65">
        <v>1665062</v>
      </c>
      <c r="N40" s="65">
        <v>4160114</v>
      </c>
      <c r="O40" s="65">
        <v>879407</v>
      </c>
      <c r="P40" s="65">
        <v>1021851</v>
      </c>
      <c r="Q40" s="65">
        <v>1135888</v>
      </c>
      <c r="R40" s="65">
        <v>3037146</v>
      </c>
      <c r="S40" s="65">
        <v>1019796</v>
      </c>
      <c r="T40" s="65">
        <v>1546357</v>
      </c>
      <c r="U40" s="65"/>
      <c r="V40" s="65">
        <v>2566153</v>
      </c>
      <c r="W40" s="65">
        <v>12692628</v>
      </c>
      <c r="X40" s="65">
        <v>15647203</v>
      </c>
      <c r="Y40" s="65">
        <v>-2954575</v>
      </c>
      <c r="Z40" s="145">
        <v>-18.88</v>
      </c>
      <c r="AA40" s="160">
        <v>15647203</v>
      </c>
    </row>
    <row r="41" spans="1:27" ht="13.5">
      <c r="A41" s="143" t="s">
        <v>87</v>
      </c>
      <c r="B41" s="141"/>
      <c r="C41" s="160">
        <v>4051707</v>
      </c>
      <c r="D41" s="160"/>
      <c r="E41" s="161">
        <v>7274684</v>
      </c>
      <c r="F41" s="65">
        <v>7274684</v>
      </c>
      <c r="G41" s="65">
        <v>95642</v>
      </c>
      <c r="H41" s="65">
        <v>77786</v>
      </c>
      <c r="I41" s="65">
        <v>146592</v>
      </c>
      <c r="J41" s="65">
        <v>320020</v>
      </c>
      <c r="K41" s="65">
        <v>473653</v>
      </c>
      <c r="L41" s="65">
        <v>713487</v>
      </c>
      <c r="M41" s="65">
        <v>159612</v>
      </c>
      <c r="N41" s="65">
        <v>1346752</v>
      </c>
      <c r="O41" s="65">
        <v>182796</v>
      </c>
      <c r="P41" s="65">
        <v>119430</v>
      </c>
      <c r="Q41" s="65">
        <v>283908</v>
      </c>
      <c r="R41" s="65">
        <v>586134</v>
      </c>
      <c r="S41" s="65">
        <v>259596</v>
      </c>
      <c r="T41" s="65">
        <v>290981</v>
      </c>
      <c r="U41" s="65"/>
      <c r="V41" s="65">
        <v>550577</v>
      </c>
      <c r="W41" s="65">
        <v>2803483</v>
      </c>
      <c r="X41" s="65">
        <v>7274684</v>
      </c>
      <c r="Y41" s="65">
        <v>-4471201</v>
      </c>
      <c r="Z41" s="145">
        <v>-61.46</v>
      </c>
      <c r="AA41" s="160">
        <v>7274684</v>
      </c>
    </row>
    <row r="42" spans="1:27" ht="13.5">
      <c r="A42" s="140" t="s">
        <v>88</v>
      </c>
      <c r="B42" s="147"/>
      <c r="C42" s="158">
        <f aca="true" t="shared" si="8" ref="C42:Y42">SUM(C43:C46)</f>
        <v>88200724</v>
      </c>
      <c r="D42" s="158">
        <f>SUM(D43:D46)</f>
        <v>0</v>
      </c>
      <c r="E42" s="159">
        <f t="shared" si="8"/>
        <v>30317809</v>
      </c>
      <c r="F42" s="105">
        <f t="shared" si="8"/>
        <v>30317809</v>
      </c>
      <c r="G42" s="105">
        <f t="shared" si="8"/>
        <v>5640239</v>
      </c>
      <c r="H42" s="105">
        <f t="shared" si="8"/>
        <v>10093617</v>
      </c>
      <c r="I42" s="105">
        <f t="shared" si="8"/>
        <v>7547701</v>
      </c>
      <c r="J42" s="105">
        <f t="shared" si="8"/>
        <v>23281557</v>
      </c>
      <c r="K42" s="105">
        <f t="shared" si="8"/>
        <v>7744390</v>
      </c>
      <c r="L42" s="105">
        <f t="shared" si="8"/>
        <v>8066703</v>
      </c>
      <c r="M42" s="105">
        <f t="shared" si="8"/>
        <v>7061343</v>
      </c>
      <c r="N42" s="105">
        <f t="shared" si="8"/>
        <v>22872436</v>
      </c>
      <c r="O42" s="105">
        <f t="shared" si="8"/>
        <v>8317710</v>
      </c>
      <c r="P42" s="105">
        <f t="shared" si="8"/>
        <v>7802976</v>
      </c>
      <c r="Q42" s="105">
        <f t="shared" si="8"/>
        <v>7198723</v>
      </c>
      <c r="R42" s="105">
        <f t="shared" si="8"/>
        <v>23319409</v>
      </c>
      <c r="S42" s="105">
        <f t="shared" si="8"/>
        <v>7899380</v>
      </c>
      <c r="T42" s="105">
        <f t="shared" si="8"/>
        <v>9466482</v>
      </c>
      <c r="U42" s="105">
        <f t="shared" si="8"/>
        <v>0</v>
      </c>
      <c r="V42" s="105">
        <f t="shared" si="8"/>
        <v>17365862</v>
      </c>
      <c r="W42" s="105">
        <f t="shared" si="8"/>
        <v>86839264</v>
      </c>
      <c r="X42" s="105">
        <f t="shared" si="8"/>
        <v>30317809</v>
      </c>
      <c r="Y42" s="105">
        <f t="shared" si="8"/>
        <v>56521455</v>
      </c>
      <c r="Z42" s="142">
        <f>+IF(X42&lt;&gt;0,+(Y42/X42)*100,0)</f>
        <v>186.42988020671282</v>
      </c>
      <c r="AA42" s="158">
        <f>SUM(AA43:AA46)</f>
        <v>30317809</v>
      </c>
    </row>
    <row r="43" spans="1:27" ht="13.5">
      <c r="A43" s="143" t="s">
        <v>89</v>
      </c>
      <c r="B43" s="141"/>
      <c r="C43" s="160">
        <v>42039362</v>
      </c>
      <c r="D43" s="160"/>
      <c r="E43" s="161"/>
      <c r="F43" s="65"/>
      <c r="G43" s="65">
        <v>2130079</v>
      </c>
      <c r="H43" s="65">
        <v>4887553</v>
      </c>
      <c r="I43" s="65">
        <v>3343825</v>
      </c>
      <c r="J43" s="65">
        <v>10361457</v>
      </c>
      <c r="K43" s="65">
        <v>3926001</v>
      </c>
      <c r="L43" s="65">
        <v>3571473</v>
      </c>
      <c r="M43" s="65">
        <v>2173030</v>
      </c>
      <c r="N43" s="65">
        <v>9670504</v>
      </c>
      <c r="O43" s="65">
        <v>3344187</v>
      </c>
      <c r="P43" s="65">
        <v>3500490</v>
      </c>
      <c r="Q43" s="65">
        <v>3480800</v>
      </c>
      <c r="R43" s="65">
        <v>10325477</v>
      </c>
      <c r="S43" s="65">
        <v>4418115</v>
      </c>
      <c r="T43" s="65">
        <v>3482531</v>
      </c>
      <c r="U43" s="65"/>
      <c r="V43" s="65">
        <v>7900646</v>
      </c>
      <c r="W43" s="65">
        <v>38258084</v>
      </c>
      <c r="X43" s="65"/>
      <c r="Y43" s="65">
        <v>38258084</v>
      </c>
      <c r="Z43" s="145">
        <v>0</v>
      </c>
      <c r="AA43" s="160"/>
    </row>
    <row r="44" spans="1:27" ht="13.5">
      <c r="A44" s="143" t="s">
        <v>90</v>
      </c>
      <c r="B44" s="141"/>
      <c r="C44" s="160">
        <v>23731868</v>
      </c>
      <c r="D44" s="160"/>
      <c r="E44" s="161"/>
      <c r="F44" s="65"/>
      <c r="G44" s="65">
        <v>1643407</v>
      </c>
      <c r="H44" s="65">
        <v>3397235</v>
      </c>
      <c r="I44" s="65">
        <v>1950471</v>
      </c>
      <c r="J44" s="65">
        <v>6991113</v>
      </c>
      <c r="K44" s="65">
        <v>1891419</v>
      </c>
      <c r="L44" s="65">
        <v>2177567</v>
      </c>
      <c r="M44" s="65">
        <v>1830036</v>
      </c>
      <c r="N44" s="65">
        <v>5899022</v>
      </c>
      <c r="O44" s="65">
        <v>2195775</v>
      </c>
      <c r="P44" s="65">
        <v>2142591</v>
      </c>
      <c r="Q44" s="65">
        <v>1764758</v>
      </c>
      <c r="R44" s="65">
        <v>6103124</v>
      </c>
      <c r="S44" s="65">
        <v>1284577</v>
      </c>
      <c r="T44" s="65">
        <v>3001898</v>
      </c>
      <c r="U44" s="65"/>
      <c r="V44" s="65">
        <v>4286475</v>
      </c>
      <c r="W44" s="65">
        <v>23279734</v>
      </c>
      <c r="X44" s="65"/>
      <c r="Y44" s="65">
        <v>23279734</v>
      </c>
      <c r="Z44" s="145">
        <v>0</v>
      </c>
      <c r="AA44" s="160"/>
    </row>
    <row r="45" spans="1:27" ht="13.5">
      <c r="A45" s="143" t="s">
        <v>91</v>
      </c>
      <c r="B45" s="141"/>
      <c r="C45" s="162">
        <v>11646368</v>
      </c>
      <c r="D45" s="162"/>
      <c r="E45" s="163">
        <v>30317809</v>
      </c>
      <c r="F45" s="164">
        <v>30317809</v>
      </c>
      <c r="G45" s="164">
        <v>921380</v>
      </c>
      <c r="H45" s="164">
        <v>950300</v>
      </c>
      <c r="I45" s="164">
        <v>1180581</v>
      </c>
      <c r="J45" s="164">
        <v>3052261</v>
      </c>
      <c r="K45" s="164">
        <v>1031177</v>
      </c>
      <c r="L45" s="164">
        <v>1190099</v>
      </c>
      <c r="M45" s="164">
        <v>1732491</v>
      </c>
      <c r="N45" s="164">
        <v>3953767</v>
      </c>
      <c r="O45" s="164">
        <v>1528258</v>
      </c>
      <c r="P45" s="164">
        <v>1106940</v>
      </c>
      <c r="Q45" s="164">
        <v>977329</v>
      </c>
      <c r="R45" s="164">
        <v>3612527</v>
      </c>
      <c r="S45" s="164">
        <v>1135008</v>
      </c>
      <c r="T45" s="164">
        <v>1508966</v>
      </c>
      <c r="U45" s="164"/>
      <c r="V45" s="164">
        <v>2643974</v>
      </c>
      <c r="W45" s="164">
        <v>13262529</v>
      </c>
      <c r="X45" s="164">
        <v>30317809</v>
      </c>
      <c r="Y45" s="164">
        <v>-17055280</v>
      </c>
      <c r="Z45" s="146">
        <v>-56.25</v>
      </c>
      <c r="AA45" s="162">
        <v>30317809</v>
      </c>
    </row>
    <row r="46" spans="1:27" ht="13.5">
      <c r="A46" s="143" t="s">
        <v>92</v>
      </c>
      <c r="B46" s="141"/>
      <c r="C46" s="160">
        <v>10783126</v>
      </c>
      <c r="D46" s="160"/>
      <c r="E46" s="161"/>
      <c r="F46" s="65"/>
      <c r="G46" s="65">
        <v>945373</v>
      </c>
      <c r="H46" s="65">
        <v>858529</v>
      </c>
      <c r="I46" s="65">
        <v>1072824</v>
      </c>
      <c r="J46" s="65">
        <v>2876726</v>
      </c>
      <c r="K46" s="65">
        <v>895793</v>
      </c>
      <c r="L46" s="65">
        <v>1127564</v>
      </c>
      <c r="M46" s="65">
        <v>1325786</v>
      </c>
      <c r="N46" s="65">
        <v>3349143</v>
      </c>
      <c r="O46" s="65">
        <v>1249490</v>
      </c>
      <c r="P46" s="65">
        <v>1052955</v>
      </c>
      <c r="Q46" s="65">
        <v>975836</v>
      </c>
      <c r="R46" s="65">
        <v>3278281</v>
      </c>
      <c r="S46" s="65">
        <v>1061680</v>
      </c>
      <c r="T46" s="65">
        <v>1473087</v>
      </c>
      <c r="U46" s="65"/>
      <c r="V46" s="65">
        <v>2534767</v>
      </c>
      <c r="W46" s="65">
        <v>12038917</v>
      </c>
      <c r="X46" s="65"/>
      <c r="Y46" s="65">
        <v>12038917</v>
      </c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192937260</v>
      </c>
      <c r="D48" s="177">
        <f>+D28+D32+D38+D42+D47</f>
        <v>0</v>
      </c>
      <c r="E48" s="178">
        <f t="shared" si="9"/>
        <v>149536014</v>
      </c>
      <c r="F48" s="78">
        <f t="shared" si="9"/>
        <v>149536014</v>
      </c>
      <c r="G48" s="78">
        <f t="shared" si="9"/>
        <v>14740703</v>
      </c>
      <c r="H48" s="78">
        <f t="shared" si="9"/>
        <v>18094934</v>
      </c>
      <c r="I48" s="78">
        <f t="shared" si="9"/>
        <v>16065729</v>
      </c>
      <c r="J48" s="78">
        <f t="shared" si="9"/>
        <v>48901366</v>
      </c>
      <c r="K48" s="78">
        <f t="shared" si="9"/>
        <v>16015543</v>
      </c>
      <c r="L48" s="78">
        <f t="shared" si="9"/>
        <v>18335676</v>
      </c>
      <c r="M48" s="78">
        <f t="shared" si="9"/>
        <v>18118605</v>
      </c>
      <c r="N48" s="78">
        <f t="shared" si="9"/>
        <v>52469824</v>
      </c>
      <c r="O48" s="78">
        <f t="shared" si="9"/>
        <v>17787229</v>
      </c>
      <c r="P48" s="78">
        <f t="shared" si="9"/>
        <v>16791755</v>
      </c>
      <c r="Q48" s="78">
        <f t="shared" si="9"/>
        <v>16020579</v>
      </c>
      <c r="R48" s="78">
        <f t="shared" si="9"/>
        <v>50599563</v>
      </c>
      <c r="S48" s="78">
        <f t="shared" si="9"/>
        <v>17061431</v>
      </c>
      <c r="T48" s="78">
        <f t="shared" si="9"/>
        <v>18193569</v>
      </c>
      <c r="U48" s="78">
        <f t="shared" si="9"/>
        <v>0</v>
      </c>
      <c r="V48" s="78">
        <f t="shared" si="9"/>
        <v>35255000</v>
      </c>
      <c r="W48" s="78">
        <f t="shared" si="9"/>
        <v>187225753</v>
      </c>
      <c r="X48" s="78">
        <f t="shared" si="9"/>
        <v>149536014</v>
      </c>
      <c r="Y48" s="78">
        <f t="shared" si="9"/>
        <v>37689739</v>
      </c>
      <c r="Z48" s="179">
        <f>+IF(X48&lt;&gt;0,+(Y48/X48)*100,0)</f>
        <v>25.20445609844863</v>
      </c>
      <c r="AA48" s="177">
        <f>+AA28+AA32+AA38+AA42+AA47</f>
        <v>149536014</v>
      </c>
    </row>
    <row r="49" spans="1:27" ht="13.5">
      <c r="A49" s="153" t="s">
        <v>49</v>
      </c>
      <c r="B49" s="154"/>
      <c r="C49" s="180">
        <f aca="true" t="shared" si="10" ref="C49:Y49">+C25-C48</f>
        <v>22654860</v>
      </c>
      <c r="D49" s="180">
        <f>+D25-D48</f>
        <v>0</v>
      </c>
      <c r="E49" s="181">
        <f t="shared" si="10"/>
        <v>109744730</v>
      </c>
      <c r="F49" s="182">
        <f t="shared" si="10"/>
        <v>109744730</v>
      </c>
      <c r="G49" s="182">
        <f t="shared" si="10"/>
        <v>3768712</v>
      </c>
      <c r="H49" s="182">
        <f t="shared" si="10"/>
        <v>18488920</v>
      </c>
      <c r="I49" s="182">
        <f t="shared" si="10"/>
        <v>1159050</v>
      </c>
      <c r="J49" s="182">
        <f t="shared" si="10"/>
        <v>23416682</v>
      </c>
      <c r="K49" s="182">
        <f t="shared" si="10"/>
        <v>-2835293</v>
      </c>
      <c r="L49" s="182">
        <f t="shared" si="10"/>
        <v>599004</v>
      </c>
      <c r="M49" s="182">
        <f t="shared" si="10"/>
        <v>21820235</v>
      </c>
      <c r="N49" s="182">
        <f t="shared" si="10"/>
        <v>19583946</v>
      </c>
      <c r="O49" s="182">
        <f t="shared" si="10"/>
        <v>-56006</v>
      </c>
      <c r="P49" s="182">
        <f t="shared" si="10"/>
        <v>-930609</v>
      </c>
      <c r="Q49" s="182">
        <f t="shared" si="10"/>
        <v>1532563</v>
      </c>
      <c r="R49" s="182">
        <f t="shared" si="10"/>
        <v>545948</v>
      </c>
      <c r="S49" s="182">
        <f t="shared" si="10"/>
        <v>400037</v>
      </c>
      <c r="T49" s="182">
        <f t="shared" si="10"/>
        <v>-7243159</v>
      </c>
      <c r="U49" s="182">
        <f t="shared" si="10"/>
        <v>0</v>
      </c>
      <c r="V49" s="182">
        <f t="shared" si="10"/>
        <v>-6843122</v>
      </c>
      <c r="W49" s="182">
        <f t="shared" si="10"/>
        <v>36703454</v>
      </c>
      <c r="X49" s="182">
        <f>IF(F25=F48,0,X25-X48)</f>
        <v>109744730</v>
      </c>
      <c r="Y49" s="182">
        <f t="shared" si="10"/>
        <v>-73041276</v>
      </c>
      <c r="Z49" s="183">
        <f>+IF(X49&lt;&gt;0,+(Y49/X49)*100,0)</f>
        <v>-66.5556113719538</v>
      </c>
      <c r="AA49" s="180">
        <f>+AA25-AA48</f>
        <v>109744730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58540036</v>
      </c>
      <c r="D5" s="160"/>
      <c r="E5" s="161">
        <v>71679755</v>
      </c>
      <c r="F5" s="65">
        <v>71679755</v>
      </c>
      <c r="G5" s="65">
        <v>8367731</v>
      </c>
      <c r="H5" s="65">
        <v>4302944</v>
      </c>
      <c r="I5" s="65">
        <v>5395087</v>
      </c>
      <c r="J5" s="65">
        <v>18065762</v>
      </c>
      <c r="K5" s="65">
        <v>5218217</v>
      </c>
      <c r="L5" s="65">
        <v>5208052</v>
      </c>
      <c r="M5" s="65">
        <v>5189007</v>
      </c>
      <c r="N5" s="65">
        <v>15615276</v>
      </c>
      <c r="O5" s="65">
        <v>5132198</v>
      </c>
      <c r="P5" s="65">
        <v>5169426</v>
      </c>
      <c r="Q5" s="65">
        <v>5072163</v>
      </c>
      <c r="R5" s="65">
        <v>15373787</v>
      </c>
      <c r="S5" s="65">
        <v>5035642</v>
      </c>
      <c r="T5" s="65">
        <v>5068724</v>
      </c>
      <c r="U5" s="65">
        <v>0</v>
      </c>
      <c r="V5" s="65">
        <v>10104366</v>
      </c>
      <c r="W5" s="65">
        <v>59159191</v>
      </c>
      <c r="X5" s="65">
        <v>71679755</v>
      </c>
      <c r="Y5" s="65">
        <v>-12520564</v>
      </c>
      <c r="Z5" s="145">
        <v>-17.47</v>
      </c>
      <c r="AA5" s="160">
        <v>71679755</v>
      </c>
    </row>
    <row r="6" spans="1:27" ht="13.5">
      <c r="A6" s="196" t="s">
        <v>102</v>
      </c>
      <c r="B6" s="197"/>
      <c r="C6" s="160">
        <v>3783845</v>
      </c>
      <c r="D6" s="160"/>
      <c r="E6" s="161">
        <v>0</v>
      </c>
      <c r="F6" s="65">
        <v>0</v>
      </c>
      <c r="G6" s="65">
        <v>133743</v>
      </c>
      <c r="H6" s="65">
        <v>347387</v>
      </c>
      <c r="I6" s="65">
        <v>356496</v>
      </c>
      <c r="J6" s="65">
        <v>837626</v>
      </c>
      <c r="K6" s="65">
        <v>358444</v>
      </c>
      <c r="L6" s="65">
        <v>97795</v>
      </c>
      <c r="M6" s="65">
        <v>99790</v>
      </c>
      <c r="N6" s="65">
        <v>556029</v>
      </c>
      <c r="O6" s="65">
        <v>359930</v>
      </c>
      <c r="P6" s="65">
        <v>365801</v>
      </c>
      <c r="Q6" s="65">
        <v>315811</v>
      </c>
      <c r="R6" s="65">
        <v>1041542</v>
      </c>
      <c r="S6" s="65">
        <v>374777</v>
      </c>
      <c r="T6" s="65">
        <v>97983</v>
      </c>
      <c r="U6" s="65">
        <v>0</v>
      </c>
      <c r="V6" s="65">
        <v>472760</v>
      </c>
      <c r="W6" s="65">
        <v>2907957</v>
      </c>
      <c r="X6" s="65">
        <v>0</v>
      </c>
      <c r="Y6" s="65">
        <v>2907957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5950475</v>
      </c>
      <c r="D7" s="160"/>
      <c r="E7" s="161">
        <v>0</v>
      </c>
      <c r="F7" s="65">
        <v>0</v>
      </c>
      <c r="G7" s="65">
        <v>693195</v>
      </c>
      <c r="H7" s="65">
        <v>613652</v>
      </c>
      <c r="I7" s="65">
        <v>651865</v>
      </c>
      <c r="J7" s="65">
        <v>1958712</v>
      </c>
      <c r="K7" s="65">
        <v>3140148</v>
      </c>
      <c r="L7" s="65">
        <v>3449567</v>
      </c>
      <c r="M7" s="65">
        <v>3343706</v>
      </c>
      <c r="N7" s="65">
        <v>9933421</v>
      </c>
      <c r="O7" s="65">
        <v>3572967</v>
      </c>
      <c r="P7" s="65">
        <v>598652</v>
      </c>
      <c r="Q7" s="65">
        <v>3291641</v>
      </c>
      <c r="R7" s="65">
        <v>7463260</v>
      </c>
      <c r="S7" s="65">
        <v>592274</v>
      </c>
      <c r="T7" s="65">
        <v>2733004</v>
      </c>
      <c r="U7" s="65">
        <v>0</v>
      </c>
      <c r="V7" s="65">
        <v>3325278</v>
      </c>
      <c r="W7" s="65">
        <v>22680671</v>
      </c>
      <c r="X7" s="65">
        <v>0</v>
      </c>
      <c r="Y7" s="65">
        <v>22680671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8990996</v>
      </c>
      <c r="D8" s="160"/>
      <c r="E8" s="161">
        <v>0</v>
      </c>
      <c r="F8" s="65">
        <v>0</v>
      </c>
      <c r="G8" s="65">
        <v>1128844</v>
      </c>
      <c r="H8" s="65">
        <v>1029654</v>
      </c>
      <c r="I8" s="65">
        <v>1059027</v>
      </c>
      <c r="J8" s="65">
        <v>3217525</v>
      </c>
      <c r="K8" s="65">
        <v>1002108</v>
      </c>
      <c r="L8" s="65">
        <v>1866480</v>
      </c>
      <c r="M8" s="65">
        <v>1781064</v>
      </c>
      <c r="N8" s="65">
        <v>4649652</v>
      </c>
      <c r="O8" s="65">
        <v>3738056</v>
      </c>
      <c r="P8" s="65">
        <v>1018707</v>
      </c>
      <c r="Q8" s="65">
        <v>1507365</v>
      </c>
      <c r="R8" s="65">
        <v>6264128</v>
      </c>
      <c r="S8" s="65">
        <v>1010245</v>
      </c>
      <c r="T8" s="65">
        <v>1703947</v>
      </c>
      <c r="U8" s="65">
        <v>0</v>
      </c>
      <c r="V8" s="65">
        <v>2714192</v>
      </c>
      <c r="W8" s="65">
        <v>16845497</v>
      </c>
      <c r="X8" s="65">
        <v>0</v>
      </c>
      <c r="Y8" s="65">
        <v>16845497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938433</v>
      </c>
      <c r="L9" s="65">
        <v>953914</v>
      </c>
      <c r="M9" s="65">
        <v>1014155</v>
      </c>
      <c r="N9" s="65">
        <v>2906502</v>
      </c>
      <c r="O9" s="65">
        <v>1016698</v>
      </c>
      <c r="P9" s="65">
        <v>945523</v>
      </c>
      <c r="Q9" s="65">
        <v>929091</v>
      </c>
      <c r="R9" s="65">
        <v>2891312</v>
      </c>
      <c r="S9" s="65">
        <v>0</v>
      </c>
      <c r="T9" s="65">
        <v>957843</v>
      </c>
      <c r="U9" s="65">
        <v>0</v>
      </c>
      <c r="V9" s="65">
        <v>957843</v>
      </c>
      <c r="W9" s="65">
        <v>6755657</v>
      </c>
      <c r="X9" s="65">
        <v>0</v>
      </c>
      <c r="Y9" s="65">
        <v>6755657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1037982</v>
      </c>
      <c r="L10" s="59">
        <v>1033748</v>
      </c>
      <c r="M10" s="59">
        <v>1031295</v>
      </c>
      <c r="N10" s="59">
        <v>3103025</v>
      </c>
      <c r="O10" s="59">
        <v>1022813</v>
      </c>
      <c r="P10" s="59">
        <v>1026086</v>
      </c>
      <c r="Q10" s="59">
        <v>1020877</v>
      </c>
      <c r="R10" s="59">
        <v>3069776</v>
      </c>
      <c r="S10" s="59">
        <v>0</v>
      </c>
      <c r="T10" s="59">
        <v>1025272</v>
      </c>
      <c r="U10" s="59">
        <v>0</v>
      </c>
      <c r="V10" s="59">
        <v>1025272</v>
      </c>
      <c r="W10" s="59">
        <v>7198073</v>
      </c>
      <c r="X10" s="59">
        <v>0</v>
      </c>
      <c r="Y10" s="59">
        <v>7198073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1285059</v>
      </c>
      <c r="D11" s="160"/>
      <c r="E11" s="161">
        <v>1194830</v>
      </c>
      <c r="F11" s="65">
        <v>1194830</v>
      </c>
      <c r="G11" s="65">
        <v>0</v>
      </c>
      <c r="H11" s="65">
        <v>110776</v>
      </c>
      <c r="I11" s="65">
        <v>106231</v>
      </c>
      <c r="J11" s="65">
        <v>217007</v>
      </c>
      <c r="K11" s="65">
        <v>-1381625</v>
      </c>
      <c r="L11" s="65">
        <v>149</v>
      </c>
      <c r="M11" s="65">
        <v>0</v>
      </c>
      <c r="N11" s="65">
        <v>-1381476</v>
      </c>
      <c r="O11" s="65">
        <v>79</v>
      </c>
      <c r="P11" s="65">
        <v>350513</v>
      </c>
      <c r="Q11" s="65">
        <v>329</v>
      </c>
      <c r="R11" s="65">
        <v>350921</v>
      </c>
      <c r="S11" s="65">
        <v>0</v>
      </c>
      <c r="T11" s="65">
        <v>501</v>
      </c>
      <c r="U11" s="65">
        <v>0</v>
      </c>
      <c r="V11" s="65">
        <v>501</v>
      </c>
      <c r="W11" s="65">
        <v>-813047</v>
      </c>
      <c r="X11" s="65">
        <v>1194830</v>
      </c>
      <c r="Y11" s="65">
        <v>-2007877</v>
      </c>
      <c r="Z11" s="145">
        <v>-168.05</v>
      </c>
      <c r="AA11" s="160">
        <v>1194830</v>
      </c>
    </row>
    <row r="12" spans="1:27" ht="13.5">
      <c r="A12" s="198" t="s">
        <v>108</v>
      </c>
      <c r="B12" s="200"/>
      <c r="C12" s="160">
        <v>745024</v>
      </c>
      <c r="D12" s="160"/>
      <c r="E12" s="161">
        <v>929002</v>
      </c>
      <c r="F12" s="65">
        <v>929002</v>
      </c>
      <c r="G12" s="65">
        <v>49940</v>
      </c>
      <c r="H12" s="65">
        <v>51722</v>
      </c>
      <c r="I12" s="65">
        <v>47675</v>
      </c>
      <c r="J12" s="65">
        <v>149337</v>
      </c>
      <c r="K12" s="65">
        <v>52658</v>
      </c>
      <c r="L12" s="65">
        <v>11583</v>
      </c>
      <c r="M12" s="65">
        <v>54949</v>
      </c>
      <c r="N12" s="65">
        <v>119190</v>
      </c>
      <c r="O12" s="65">
        <v>44548</v>
      </c>
      <c r="P12" s="65">
        <v>63993</v>
      </c>
      <c r="Q12" s="65">
        <v>5213</v>
      </c>
      <c r="R12" s="65">
        <v>113754</v>
      </c>
      <c r="S12" s="65">
        <v>38400</v>
      </c>
      <c r="T12" s="65">
        <v>48450</v>
      </c>
      <c r="U12" s="65">
        <v>0</v>
      </c>
      <c r="V12" s="65">
        <v>86850</v>
      </c>
      <c r="W12" s="65">
        <v>469131</v>
      </c>
      <c r="X12" s="65">
        <v>929002</v>
      </c>
      <c r="Y12" s="65">
        <v>-459871</v>
      </c>
      <c r="Z12" s="145">
        <v>-49.5</v>
      </c>
      <c r="AA12" s="160">
        <v>929002</v>
      </c>
    </row>
    <row r="13" spans="1:27" ht="13.5">
      <c r="A13" s="196" t="s">
        <v>109</v>
      </c>
      <c r="B13" s="200"/>
      <c r="C13" s="160">
        <v>25422</v>
      </c>
      <c r="D13" s="160"/>
      <c r="E13" s="161">
        <v>36469</v>
      </c>
      <c r="F13" s="65">
        <v>36469</v>
      </c>
      <c r="G13" s="65">
        <v>409</v>
      </c>
      <c r="H13" s="65">
        <v>790</v>
      </c>
      <c r="I13" s="65">
        <v>911</v>
      </c>
      <c r="J13" s="65">
        <v>2110</v>
      </c>
      <c r="K13" s="65">
        <v>840</v>
      </c>
      <c r="L13" s="65">
        <v>0</v>
      </c>
      <c r="M13" s="65">
        <v>0</v>
      </c>
      <c r="N13" s="65">
        <v>840</v>
      </c>
      <c r="O13" s="65">
        <v>1476</v>
      </c>
      <c r="P13" s="65">
        <v>882</v>
      </c>
      <c r="Q13" s="65">
        <v>745</v>
      </c>
      <c r="R13" s="65">
        <v>3103</v>
      </c>
      <c r="S13" s="65">
        <v>1272</v>
      </c>
      <c r="T13" s="65">
        <v>670</v>
      </c>
      <c r="U13" s="65">
        <v>0</v>
      </c>
      <c r="V13" s="65">
        <v>1942</v>
      </c>
      <c r="W13" s="65">
        <v>7995</v>
      </c>
      <c r="X13" s="65">
        <v>36469</v>
      </c>
      <c r="Y13" s="65">
        <v>-28474</v>
      </c>
      <c r="Z13" s="145">
        <v>-78.08</v>
      </c>
      <c r="AA13" s="160">
        <v>36469</v>
      </c>
    </row>
    <row r="14" spans="1:27" ht="13.5">
      <c r="A14" s="196" t="s">
        <v>110</v>
      </c>
      <c r="B14" s="200"/>
      <c r="C14" s="160">
        <v>0</v>
      </c>
      <c r="D14" s="160"/>
      <c r="E14" s="161">
        <v>2347075</v>
      </c>
      <c r="F14" s="65">
        <v>2347075</v>
      </c>
      <c r="G14" s="65">
        <v>416451</v>
      </c>
      <c r="H14" s="65">
        <v>212138</v>
      </c>
      <c r="I14" s="65">
        <v>213429</v>
      </c>
      <c r="J14" s="65">
        <v>842018</v>
      </c>
      <c r="K14" s="65">
        <v>213476</v>
      </c>
      <c r="L14" s="65">
        <v>210196</v>
      </c>
      <c r="M14" s="65">
        <v>206707</v>
      </c>
      <c r="N14" s="65">
        <v>630379</v>
      </c>
      <c r="O14" s="65">
        <v>200472</v>
      </c>
      <c r="P14" s="65">
        <v>198802</v>
      </c>
      <c r="Q14" s="65">
        <v>42447</v>
      </c>
      <c r="R14" s="65">
        <v>441721</v>
      </c>
      <c r="S14" s="65">
        <v>200147</v>
      </c>
      <c r="T14" s="65">
        <v>203409</v>
      </c>
      <c r="U14" s="65">
        <v>0</v>
      </c>
      <c r="V14" s="65">
        <v>403556</v>
      </c>
      <c r="W14" s="65">
        <v>2317674</v>
      </c>
      <c r="X14" s="65">
        <v>2347075</v>
      </c>
      <c r="Y14" s="65">
        <v>-29401</v>
      </c>
      <c r="Z14" s="145">
        <v>-1.25</v>
      </c>
      <c r="AA14" s="160">
        <v>2347075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502207</v>
      </c>
      <c r="D16" s="160"/>
      <c r="E16" s="161">
        <v>526478</v>
      </c>
      <c r="F16" s="65">
        <v>526478</v>
      </c>
      <c r="G16" s="65">
        <v>15850</v>
      </c>
      <c r="H16" s="65">
        <v>41000</v>
      </c>
      <c r="I16" s="65">
        <v>34625</v>
      </c>
      <c r="J16" s="65">
        <v>91475</v>
      </c>
      <c r="K16" s="65">
        <v>52300</v>
      </c>
      <c r="L16" s="65">
        <v>46050</v>
      </c>
      <c r="M16" s="65">
        <v>34500</v>
      </c>
      <c r="N16" s="65">
        <v>132850</v>
      </c>
      <c r="O16" s="65">
        <v>43500</v>
      </c>
      <c r="P16" s="65">
        <v>39250</v>
      </c>
      <c r="Q16" s="65">
        <v>18950</v>
      </c>
      <c r="R16" s="65">
        <v>101700</v>
      </c>
      <c r="S16" s="65">
        <v>111744</v>
      </c>
      <c r="T16" s="65">
        <v>42196</v>
      </c>
      <c r="U16" s="65">
        <v>0</v>
      </c>
      <c r="V16" s="65">
        <v>153940</v>
      </c>
      <c r="W16" s="65">
        <v>479965</v>
      </c>
      <c r="X16" s="65">
        <v>526478</v>
      </c>
      <c r="Y16" s="65">
        <v>-46513</v>
      </c>
      <c r="Z16" s="145">
        <v>-8.83</v>
      </c>
      <c r="AA16" s="160">
        <v>526478</v>
      </c>
    </row>
    <row r="17" spans="1:27" ht="13.5">
      <c r="A17" s="196" t="s">
        <v>113</v>
      </c>
      <c r="B17" s="200"/>
      <c r="C17" s="160">
        <v>1644672</v>
      </c>
      <c r="D17" s="160"/>
      <c r="E17" s="161">
        <v>2092153</v>
      </c>
      <c r="F17" s="65">
        <v>2092153</v>
      </c>
      <c r="G17" s="65">
        <v>194314</v>
      </c>
      <c r="H17" s="65">
        <v>209847</v>
      </c>
      <c r="I17" s="65">
        <v>194575</v>
      </c>
      <c r="J17" s="65">
        <v>598736</v>
      </c>
      <c r="K17" s="65">
        <v>134390</v>
      </c>
      <c r="L17" s="65">
        <v>156986</v>
      </c>
      <c r="M17" s="65">
        <v>150544</v>
      </c>
      <c r="N17" s="65">
        <v>441920</v>
      </c>
      <c r="O17" s="65">
        <v>183757</v>
      </c>
      <c r="P17" s="65">
        <v>176129</v>
      </c>
      <c r="Q17" s="65">
        <v>171653</v>
      </c>
      <c r="R17" s="65">
        <v>531539</v>
      </c>
      <c r="S17" s="65">
        <v>162149</v>
      </c>
      <c r="T17" s="65">
        <v>188836</v>
      </c>
      <c r="U17" s="65">
        <v>0</v>
      </c>
      <c r="V17" s="65">
        <v>350985</v>
      </c>
      <c r="W17" s="65">
        <v>1923180</v>
      </c>
      <c r="X17" s="65">
        <v>2092153</v>
      </c>
      <c r="Y17" s="65">
        <v>-168973</v>
      </c>
      <c r="Z17" s="145">
        <v>-8.08</v>
      </c>
      <c r="AA17" s="160">
        <v>2092153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169405</v>
      </c>
      <c r="N18" s="65">
        <v>169405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169405</v>
      </c>
      <c r="X18" s="65">
        <v>0</v>
      </c>
      <c r="Y18" s="65">
        <v>169405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27087214</v>
      </c>
      <c r="D19" s="160"/>
      <c r="E19" s="161">
        <v>3301950</v>
      </c>
      <c r="F19" s="65">
        <v>3301950</v>
      </c>
      <c r="G19" s="65">
        <v>0</v>
      </c>
      <c r="H19" s="65">
        <v>20345988</v>
      </c>
      <c r="I19" s="65">
        <v>876825</v>
      </c>
      <c r="J19" s="65">
        <v>21222813</v>
      </c>
      <c r="K19" s="65">
        <v>757575</v>
      </c>
      <c r="L19" s="65">
        <v>1122466</v>
      </c>
      <c r="M19" s="65">
        <v>18453147</v>
      </c>
      <c r="N19" s="65">
        <v>20333188</v>
      </c>
      <c r="O19" s="65">
        <v>816837</v>
      </c>
      <c r="P19" s="65">
        <v>820417</v>
      </c>
      <c r="Q19" s="65">
        <v>1129405</v>
      </c>
      <c r="R19" s="65">
        <v>2766659</v>
      </c>
      <c r="S19" s="65">
        <v>760836</v>
      </c>
      <c r="T19" s="65">
        <v>639773</v>
      </c>
      <c r="U19" s="65">
        <v>0</v>
      </c>
      <c r="V19" s="65">
        <v>1400609</v>
      </c>
      <c r="W19" s="65">
        <v>45723269</v>
      </c>
      <c r="X19" s="65">
        <v>3301950</v>
      </c>
      <c r="Y19" s="65">
        <v>42421319</v>
      </c>
      <c r="Z19" s="145">
        <v>1284.74</v>
      </c>
      <c r="AA19" s="160">
        <v>3301950</v>
      </c>
    </row>
    <row r="20" spans="1:27" ht="13.5">
      <c r="A20" s="196" t="s">
        <v>35</v>
      </c>
      <c r="B20" s="200" t="s">
        <v>96</v>
      </c>
      <c r="C20" s="160">
        <v>84817718</v>
      </c>
      <c r="D20" s="160"/>
      <c r="E20" s="161">
        <v>105038394</v>
      </c>
      <c r="F20" s="59">
        <v>105038394</v>
      </c>
      <c r="G20" s="59">
        <v>7508938</v>
      </c>
      <c r="H20" s="59">
        <v>8389093</v>
      </c>
      <c r="I20" s="59">
        <v>6495781</v>
      </c>
      <c r="J20" s="59">
        <v>22393812</v>
      </c>
      <c r="K20" s="59">
        <v>554246</v>
      </c>
      <c r="L20" s="59">
        <v>1138133</v>
      </c>
      <c r="M20" s="59">
        <v>1066189</v>
      </c>
      <c r="N20" s="59">
        <v>2758568</v>
      </c>
      <c r="O20" s="59">
        <v>681364</v>
      </c>
      <c r="P20" s="59">
        <v>2281767</v>
      </c>
      <c r="Q20" s="59">
        <v>1224337</v>
      </c>
      <c r="R20" s="59">
        <v>4187468</v>
      </c>
      <c r="S20" s="59">
        <v>5949921</v>
      </c>
      <c r="T20" s="59">
        <v>1432727</v>
      </c>
      <c r="U20" s="59">
        <v>0</v>
      </c>
      <c r="V20" s="59">
        <v>7382648</v>
      </c>
      <c r="W20" s="59">
        <v>36722496</v>
      </c>
      <c r="X20" s="59">
        <v>105038394</v>
      </c>
      <c r="Y20" s="59">
        <v>-68315898</v>
      </c>
      <c r="Z20" s="199">
        <v>-65.04</v>
      </c>
      <c r="AA20" s="135">
        <v>105038394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93075</v>
      </c>
      <c r="T21" s="65">
        <v>0</v>
      </c>
      <c r="U21" s="65">
        <v>0</v>
      </c>
      <c r="V21" s="65">
        <v>93075</v>
      </c>
      <c r="W21" s="87">
        <v>93075</v>
      </c>
      <c r="X21" s="65">
        <v>0</v>
      </c>
      <c r="Y21" s="65">
        <v>93075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193372668</v>
      </c>
      <c r="D22" s="203">
        <f>SUM(D5:D21)</f>
        <v>0</v>
      </c>
      <c r="E22" s="204">
        <f t="shared" si="0"/>
        <v>187146106</v>
      </c>
      <c r="F22" s="205">
        <f t="shared" si="0"/>
        <v>187146106</v>
      </c>
      <c r="G22" s="205">
        <f t="shared" si="0"/>
        <v>18509415</v>
      </c>
      <c r="H22" s="205">
        <f t="shared" si="0"/>
        <v>35654991</v>
      </c>
      <c r="I22" s="205">
        <f t="shared" si="0"/>
        <v>15432527</v>
      </c>
      <c r="J22" s="205">
        <f t="shared" si="0"/>
        <v>69596933</v>
      </c>
      <c r="K22" s="205">
        <f t="shared" si="0"/>
        <v>12079192</v>
      </c>
      <c r="L22" s="205">
        <f t="shared" si="0"/>
        <v>15295119</v>
      </c>
      <c r="M22" s="205">
        <f t="shared" si="0"/>
        <v>32594458</v>
      </c>
      <c r="N22" s="205">
        <f t="shared" si="0"/>
        <v>59968769</v>
      </c>
      <c r="O22" s="205">
        <f t="shared" si="0"/>
        <v>16814695</v>
      </c>
      <c r="P22" s="205">
        <f t="shared" si="0"/>
        <v>13055948</v>
      </c>
      <c r="Q22" s="205">
        <f t="shared" si="0"/>
        <v>14730027</v>
      </c>
      <c r="R22" s="205">
        <f t="shared" si="0"/>
        <v>44600670</v>
      </c>
      <c r="S22" s="205">
        <f t="shared" si="0"/>
        <v>14330482</v>
      </c>
      <c r="T22" s="205">
        <f t="shared" si="0"/>
        <v>14143335</v>
      </c>
      <c r="U22" s="205">
        <f t="shared" si="0"/>
        <v>0</v>
      </c>
      <c r="V22" s="205">
        <f t="shared" si="0"/>
        <v>28473817</v>
      </c>
      <c r="W22" s="205">
        <f t="shared" si="0"/>
        <v>202640189</v>
      </c>
      <c r="X22" s="205">
        <f t="shared" si="0"/>
        <v>187146106</v>
      </c>
      <c r="Y22" s="205">
        <f t="shared" si="0"/>
        <v>15494083</v>
      </c>
      <c r="Z22" s="206">
        <f>+IF(X22&lt;&gt;0,+(Y22/X22)*100,0)</f>
        <v>8.279137264015528</v>
      </c>
      <c r="AA22" s="203">
        <f>SUM(AA5:AA21)</f>
        <v>187146106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62250899</v>
      </c>
      <c r="D25" s="160"/>
      <c r="E25" s="161">
        <v>66047346</v>
      </c>
      <c r="F25" s="65">
        <v>66047346</v>
      </c>
      <c r="G25" s="65">
        <v>4784066</v>
      </c>
      <c r="H25" s="65">
        <v>4730779</v>
      </c>
      <c r="I25" s="65">
        <v>5492121</v>
      </c>
      <c r="J25" s="65">
        <v>15006966</v>
      </c>
      <c r="K25" s="65">
        <v>4860353</v>
      </c>
      <c r="L25" s="65">
        <v>6055307</v>
      </c>
      <c r="M25" s="65">
        <v>8387177</v>
      </c>
      <c r="N25" s="65">
        <v>19302837</v>
      </c>
      <c r="O25" s="65">
        <v>5947785</v>
      </c>
      <c r="P25" s="65">
        <v>5308876</v>
      </c>
      <c r="Q25" s="65">
        <v>5123288</v>
      </c>
      <c r="R25" s="65">
        <v>16379949</v>
      </c>
      <c r="S25" s="65">
        <v>5383185</v>
      </c>
      <c r="T25" s="65">
        <v>5377690</v>
      </c>
      <c r="U25" s="65">
        <v>0</v>
      </c>
      <c r="V25" s="65">
        <v>10760875</v>
      </c>
      <c r="W25" s="65">
        <v>61450627</v>
      </c>
      <c r="X25" s="65">
        <v>66047346</v>
      </c>
      <c r="Y25" s="65">
        <v>-4596719</v>
      </c>
      <c r="Z25" s="145">
        <v>-6.96</v>
      </c>
      <c r="AA25" s="160">
        <v>66047346</v>
      </c>
    </row>
    <row r="26" spans="1:27" ht="13.5">
      <c r="A26" s="198" t="s">
        <v>38</v>
      </c>
      <c r="B26" s="197"/>
      <c r="C26" s="160">
        <v>4103763</v>
      </c>
      <c r="D26" s="160"/>
      <c r="E26" s="161">
        <v>3569350</v>
      </c>
      <c r="F26" s="65">
        <v>3569350</v>
      </c>
      <c r="G26" s="65">
        <v>377445</v>
      </c>
      <c r="H26" s="65">
        <v>374624</v>
      </c>
      <c r="I26" s="65">
        <v>0</v>
      </c>
      <c r="J26" s="65">
        <v>752069</v>
      </c>
      <c r="K26" s="65">
        <v>369129</v>
      </c>
      <c r="L26" s="65">
        <v>372880</v>
      </c>
      <c r="M26" s="65">
        <v>0</v>
      </c>
      <c r="N26" s="65">
        <v>742009</v>
      </c>
      <c r="O26" s="65">
        <v>387737</v>
      </c>
      <c r="P26" s="65">
        <v>391073</v>
      </c>
      <c r="Q26" s="65">
        <v>391179</v>
      </c>
      <c r="R26" s="65">
        <v>1169989</v>
      </c>
      <c r="S26" s="65">
        <v>391179</v>
      </c>
      <c r="T26" s="65">
        <v>400169</v>
      </c>
      <c r="U26" s="65">
        <v>0</v>
      </c>
      <c r="V26" s="65">
        <v>791348</v>
      </c>
      <c r="W26" s="65">
        <v>3455415</v>
      </c>
      <c r="X26" s="65">
        <v>3569350</v>
      </c>
      <c r="Y26" s="65">
        <v>-113935</v>
      </c>
      <c r="Z26" s="145">
        <v>-3.19</v>
      </c>
      <c r="AA26" s="160">
        <v>3569350</v>
      </c>
    </row>
    <row r="27" spans="1:27" ht="13.5">
      <c r="A27" s="198" t="s">
        <v>118</v>
      </c>
      <c r="B27" s="197" t="s">
        <v>99</v>
      </c>
      <c r="C27" s="160">
        <v>0</v>
      </c>
      <c r="D27" s="160"/>
      <c r="E27" s="161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0</v>
      </c>
      <c r="D28" s="160"/>
      <c r="E28" s="161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145">
        <v>0</v>
      </c>
      <c r="AA28" s="160">
        <v>0</v>
      </c>
    </row>
    <row r="29" spans="1:27" ht="13.5">
      <c r="A29" s="198" t="s">
        <v>40</v>
      </c>
      <c r="B29" s="197"/>
      <c r="C29" s="160">
        <v>0</v>
      </c>
      <c r="D29" s="160"/>
      <c r="E29" s="161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2435</v>
      </c>
      <c r="M29" s="65">
        <v>0</v>
      </c>
      <c r="N29" s="65">
        <v>2435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2435</v>
      </c>
      <c r="X29" s="65">
        <v>0</v>
      </c>
      <c r="Y29" s="65">
        <v>2435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5368510</v>
      </c>
      <c r="D30" s="160"/>
      <c r="E30" s="161">
        <v>0</v>
      </c>
      <c r="F30" s="65">
        <v>0</v>
      </c>
      <c r="G30" s="65">
        <v>3080605</v>
      </c>
      <c r="H30" s="65">
        <v>3836726</v>
      </c>
      <c r="I30" s="65">
        <v>3078575</v>
      </c>
      <c r="J30" s="65">
        <v>9995906</v>
      </c>
      <c r="K30" s="65">
        <v>2197292</v>
      </c>
      <c r="L30" s="65">
        <v>2543648</v>
      </c>
      <c r="M30" s="65">
        <v>2413913</v>
      </c>
      <c r="N30" s="65">
        <v>7154853</v>
      </c>
      <c r="O30" s="65">
        <v>2618329</v>
      </c>
      <c r="P30" s="65">
        <v>2540200</v>
      </c>
      <c r="Q30" s="65">
        <v>2366071</v>
      </c>
      <c r="R30" s="65">
        <v>7524600</v>
      </c>
      <c r="S30" s="65">
        <v>1897276</v>
      </c>
      <c r="T30" s="65">
        <v>2860306</v>
      </c>
      <c r="U30" s="65">
        <v>0</v>
      </c>
      <c r="V30" s="65">
        <v>4757582</v>
      </c>
      <c r="W30" s="65">
        <v>29432941</v>
      </c>
      <c r="X30" s="65">
        <v>0</v>
      </c>
      <c r="Y30" s="65">
        <v>29432941</v>
      </c>
      <c r="Z30" s="145">
        <v>0</v>
      </c>
      <c r="AA30" s="160">
        <v>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0</v>
      </c>
      <c r="D32" s="160"/>
      <c r="E32" s="161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145">
        <v>0</v>
      </c>
      <c r="AA32" s="160">
        <v>0</v>
      </c>
    </row>
    <row r="33" spans="1:27" ht="13.5">
      <c r="A33" s="198" t="s">
        <v>42</v>
      </c>
      <c r="B33" s="197"/>
      <c r="C33" s="160">
        <v>30258970</v>
      </c>
      <c r="D33" s="160"/>
      <c r="E33" s="161">
        <v>4457082</v>
      </c>
      <c r="F33" s="65">
        <v>4457082</v>
      </c>
      <c r="G33" s="65">
        <v>2724457</v>
      </c>
      <c r="H33" s="65">
        <v>1536266</v>
      </c>
      <c r="I33" s="65">
        <v>2505425</v>
      </c>
      <c r="J33" s="65">
        <v>6766148</v>
      </c>
      <c r="K33" s="65">
        <v>2618472</v>
      </c>
      <c r="L33" s="65">
        <v>3785598</v>
      </c>
      <c r="M33" s="65">
        <v>2250174</v>
      </c>
      <c r="N33" s="65">
        <v>8654244</v>
      </c>
      <c r="O33" s="65">
        <v>1477433</v>
      </c>
      <c r="P33" s="65">
        <v>2604591</v>
      </c>
      <c r="Q33" s="65">
        <v>2427334</v>
      </c>
      <c r="R33" s="65">
        <v>6509358</v>
      </c>
      <c r="S33" s="65">
        <v>3006664</v>
      </c>
      <c r="T33" s="65">
        <v>2503418</v>
      </c>
      <c r="U33" s="65">
        <v>0</v>
      </c>
      <c r="V33" s="65">
        <v>5510082</v>
      </c>
      <c r="W33" s="65">
        <v>27439832</v>
      </c>
      <c r="X33" s="65">
        <v>4457082</v>
      </c>
      <c r="Y33" s="65">
        <v>22982750</v>
      </c>
      <c r="Z33" s="145">
        <v>515.65</v>
      </c>
      <c r="AA33" s="160">
        <v>4457082</v>
      </c>
    </row>
    <row r="34" spans="1:27" ht="13.5">
      <c r="A34" s="198" t="s">
        <v>43</v>
      </c>
      <c r="B34" s="197" t="s">
        <v>123</v>
      </c>
      <c r="C34" s="160">
        <v>90955118</v>
      </c>
      <c r="D34" s="160"/>
      <c r="E34" s="161">
        <v>75462236</v>
      </c>
      <c r="F34" s="65">
        <v>75462236</v>
      </c>
      <c r="G34" s="65">
        <v>3774130</v>
      </c>
      <c r="H34" s="65">
        <v>7616539</v>
      </c>
      <c r="I34" s="65">
        <v>4989608</v>
      </c>
      <c r="J34" s="65">
        <v>16380277</v>
      </c>
      <c r="K34" s="65">
        <v>5970297</v>
      </c>
      <c r="L34" s="65">
        <v>5575808</v>
      </c>
      <c r="M34" s="65">
        <v>5067341</v>
      </c>
      <c r="N34" s="65">
        <v>16613446</v>
      </c>
      <c r="O34" s="65">
        <v>7355945</v>
      </c>
      <c r="P34" s="65">
        <v>5947015</v>
      </c>
      <c r="Q34" s="65">
        <v>5712707</v>
      </c>
      <c r="R34" s="65">
        <v>19015667</v>
      </c>
      <c r="S34" s="65">
        <v>6383127</v>
      </c>
      <c r="T34" s="65">
        <v>7051986</v>
      </c>
      <c r="U34" s="65">
        <v>0</v>
      </c>
      <c r="V34" s="65">
        <v>13435113</v>
      </c>
      <c r="W34" s="65">
        <v>65444503</v>
      </c>
      <c r="X34" s="65">
        <v>75462236</v>
      </c>
      <c r="Y34" s="65">
        <v>-10017733</v>
      </c>
      <c r="Z34" s="145">
        <v>-13.28</v>
      </c>
      <c r="AA34" s="160">
        <v>75462236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192937260</v>
      </c>
      <c r="D36" s="203">
        <f>SUM(D25:D35)</f>
        <v>0</v>
      </c>
      <c r="E36" s="204">
        <f t="shared" si="1"/>
        <v>149536014</v>
      </c>
      <c r="F36" s="205">
        <f t="shared" si="1"/>
        <v>149536014</v>
      </c>
      <c r="G36" s="205">
        <f t="shared" si="1"/>
        <v>14740703</v>
      </c>
      <c r="H36" s="205">
        <f t="shared" si="1"/>
        <v>18094934</v>
      </c>
      <c r="I36" s="205">
        <f t="shared" si="1"/>
        <v>16065729</v>
      </c>
      <c r="J36" s="205">
        <f t="shared" si="1"/>
        <v>48901366</v>
      </c>
      <c r="K36" s="205">
        <f t="shared" si="1"/>
        <v>16015543</v>
      </c>
      <c r="L36" s="205">
        <f t="shared" si="1"/>
        <v>18335676</v>
      </c>
      <c r="M36" s="205">
        <f t="shared" si="1"/>
        <v>18118605</v>
      </c>
      <c r="N36" s="205">
        <f t="shared" si="1"/>
        <v>52469824</v>
      </c>
      <c r="O36" s="205">
        <f t="shared" si="1"/>
        <v>17787229</v>
      </c>
      <c r="P36" s="205">
        <f t="shared" si="1"/>
        <v>16791755</v>
      </c>
      <c r="Q36" s="205">
        <f t="shared" si="1"/>
        <v>16020579</v>
      </c>
      <c r="R36" s="205">
        <f t="shared" si="1"/>
        <v>50599563</v>
      </c>
      <c r="S36" s="205">
        <f t="shared" si="1"/>
        <v>17061431</v>
      </c>
      <c r="T36" s="205">
        <f t="shared" si="1"/>
        <v>18193569</v>
      </c>
      <c r="U36" s="205">
        <f t="shared" si="1"/>
        <v>0</v>
      </c>
      <c r="V36" s="205">
        <f t="shared" si="1"/>
        <v>35255000</v>
      </c>
      <c r="W36" s="205">
        <f t="shared" si="1"/>
        <v>187225753</v>
      </c>
      <c r="X36" s="205">
        <f t="shared" si="1"/>
        <v>149536014</v>
      </c>
      <c r="Y36" s="205">
        <f t="shared" si="1"/>
        <v>37689739</v>
      </c>
      <c r="Z36" s="206">
        <f>+IF(X36&lt;&gt;0,+(Y36/X36)*100,0)</f>
        <v>25.20445609844863</v>
      </c>
      <c r="AA36" s="203">
        <f>SUM(AA25:AA35)</f>
        <v>149536014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435408</v>
      </c>
      <c r="D38" s="214">
        <f>+D22-D36</f>
        <v>0</v>
      </c>
      <c r="E38" s="215">
        <f t="shared" si="2"/>
        <v>37610092</v>
      </c>
      <c r="F38" s="111">
        <f t="shared" si="2"/>
        <v>37610092</v>
      </c>
      <c r="G38" s="111">
        <f t="shared" si="2"/>
        <v>3768712</v>
      </c>
      <c r="H38" s="111">
        <f t="shared" si="2"/>
        <v>17560057</v>
      </c>
      <c r="I38" s="111">
        <f t="shared" si="2"/>
        <v>-633202</v>
      </c>
      <c r="J38" s="111">
        <f t="shared" si="2"/>
        <v>20695567</v>
      </c>
      <c r="K38" s="111">
        <f t="shared" si="2"/>
        <v>-3936351</v>
      </c>
      <c r="L38" s="111">
        <f t="shared" si="2"/>
        <v>-3040557</v>
      </c>
      <c r="M38" s="111">
        <f t="shared" si="2"/>
        <v>14475853</v>
      </c>
      <c r="N38" s="111">
        <f t="shared" si="2"/>
        <v>7498945</v>
      </c>
      <c r="O38" s="111">
        <f t="shared" si="2"/>
        <v>-972534</v>
      </c>
      <c r="P38" s="111">
        <f t="shared" si="2"/>
        <v>-3735807</v>
      </c>
      <c r="Q38" s="111">
        <f t="shared" si="2"/>
        <v>-1290552</v>
      </c>
      <c r="R38" s="111">
        <f t="shared" si="2"/>
        <v>-5998893</v>
      </c>
      <c r="S38" s="111">
        <f t="shared" si="2"/>
        <v>-2730949</v>
      </c>
      <c r="T38" s="111">
        <f t="shared" si="2"/>
        <v>-4050234</v>
      </c>
      <c r="U38" s="111">
        <f t="shared" si="2"/>
        <v>0</v>
      </c>
      <c r="V38" s="111">
        <f t="shared" si="2"/>
        <v>-6781183</v>
      </c>
      <c r="W38" s="111">
        <f t="shared" si="2"/>
        <v>15414436</v>
      </c>
      <c r="X38" s="111">
        <f>IF(F22=F36,0,X22-X36)</f>
        <v>37610092</v>
      </c>
      <c r="Y38" s="111">
        <f t="shared" si="2"/>
        <v>-22195656</v>
      </c>
      <c r="Z38" s="216">
        <f>+IF(X38&lt;&gt;0,+(Y38/X38)*100,0)</f>
        <v>-59.01516007990622</v>
      </c>
      <c r="AA38" s="214">
        <f>+AA22-AA36</f>
        <v>37610092</v>
      </c>
    </row>
    <row r="39" spans="1:27" ht="13.5">
      <c r="A39" s="196" t="s">
        <v>46</v>
      </c>
      <c r="B39" s="200"/>
      <c r="C39" s="160">
        <v>22219452</v>
      </c>
      <c r="D39" s="160"/>
      <c r="E39" s="161">
        <v>72134638</v>
      </c>
      <c r="F39" s="65">
        <v>72134638</v>
      </c>
      <c r="G39" s="65">
        <v>0</v>
      </c>
      <c r="H39" s="65">
        <v>928863</v>
      </c>
      <c r="I39" s="65">
        <v>1792252</v>
      </c>
      <c r="J39" s="65">
        <v>2721115</v>
      </c>
      <c r="K39" s="65">
        <v>1101058</v>
      </c>
      <c r="L39" s="65">
        <v>3639561</v>
      </c>
      <c r="M39" s="65">
        <v>7344382</v>
      </c>
      <c r="N39" s="65">
        <v>12085001</v>
      </c>
      <c r="O39" s="65">
        <v>916528</v>
      </c>
      <c r="P39" s="65">
        <v>2805198</v>
      </c>
      <c r="Q39" s="65">
        <v>2823115</v>
      </c>
      <c r="R39" s="65">
        <v>6544841</v>
      </c>
      <c r="S39" s="65">
        <v>3130986</v>
      </c>
      <c r="T39" s="65">
        <v>-3192925</v>
      </c>
      <c r="U39" s="65">
        <v>0</v>
      </c>
      <c r="V39" s="65">
        <v>-61939</v>
      </c>
      <c r="W39" s="65">
        <v>21289018</v>
      </c>
      <c r="X39" s="65">
        <v>72134638</v>
      </c>
      <c r="Y39" s="65">
        <v>-50845620</v>
      </c>
      <c r="Z39" s="145">
        <v>-70.49</v>
      </c>
      <c r="AA39" s="160">
        <v>72134638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22654860</v>
      </c>
      <c r="D42" s="221">
        <f>SUM(D38:D41)</f>
        <v>0</v>
      </c>
      <c r="E42" s="222">
        <f t="shared" si="3"/>
        <v>109744730</v>
      </c>
      <c r="F42" s="93">
        <f t="shared" si="3"/>
        <v>109744730</v>
      </c>
      <c r="G42" s="93">
        <f t="shared" si="3"/>
        <v>3768712</v>
      </c>
      <c r="H42" s="93">
        <f t="shared" si="3"/>
        <v>18488920</v>
      </c>
      <c r="I42" s="93">
        <f t="shared" si="3"/>
        <v>1159050</v>
      </c>
      <c r="J42" s="93">
        <f t="shared" si="3"/>
        <v>23416682</v>
      </c>
      <c r="K42" s="93">
        <f t="shared" si="3"/>
        <v>-2835293</v>
      </c>
      <c r="L42" s="93">
        <f t="shared" si="3"/>
        <v>599004</v>
      </c>
      <c r="M42" s="93">
        <f t="shared" si="3"/>
        <v>21820235</v>
      </c>
      <c r="N42" s="93">
        <f t="shared" si="3"/>
        <v>19583946</v>
      </c>
      <c r="O42" s="93">
        <f t="shared" si="3"/>
        <v>-56006</v>
      </c>
      <c r="P42" s="93">
        <f t="shared" si="3"/>
        <v>-930609</v>
      </c>
      <c r="Q42" s="93">
        <f t="shared" si="3"/>
        <v>1532563</v>
      </c>
      <c r="R42" s="93">
        <f t="shared" si="3"/>
        <v>545948</v>
      </c>
      <c r="S42" s="93">
        <f t="shared" si="3"/>
        <v>400037</v>
      </c>
      <c r="T42" s="93">
        <f t="shared" si="3"/>
        <v>-7243159</v>
      </c>
      <c r="U42" s="93">
        <f t="shared" si="3"/>
        <v>0</v>
      </c>
      <c r="V42" s="93">
        <f t="shared" si="3"/>
        <v>-6843122</v>
      </c>
      <c r="W42" s="93">
        <f t="shared" si="3"/>
        <v>36703454</v>
      </c>
      <c r="X42" s="93">
        <f t="shared" si="3"/>
        <v>109744730</v>
      </c>
      <c r="Y42" s="93">
        <f t="shared" si="3"/>
        <v>-73041276</v>
      </c>
      <c r="Z42" s="223">
        <f>+IF(X42&lt;&gt;0,+(Y42/X42)*100,0)</f>
        <v>-66.5556113719538</v>
      </c>
      <c r="AA42" s="221">
        <f>SUM(AA38:AA41)</f>
        <v>109744730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22654860</v>
      </c>
      <c r="D44" s="225">
        <f>+D42-D43</f>
        <v>0</v>
      </c>
      <c r="E44" s="226">
        <f t="shared" si="4"/>
        <v>109744730</v>
      </c>
      <c r="F44" s="82">
        <f t="shared" si="4"/>
        <v>109744730</v>
      </c>
      <c r="G44" s="82">
        <f t="shared" si="4"/>
        <v>3768712</v>
      </c>
      <c r="H44" s="82">
        <f t="shared" si="4"/>
        <v>18488920</v>
      </c>
      <c r="I44" s="82">
        <f t="shared" si="4"/>
        <v>1159050</v>
      </c>
      <c r="J44" s="82">
        <f t="shared" si="4"/>
        <v>23416682</v>
      </c>
      <c r="K44" s="82">
        <f t="shared" si="4"/>
        <v>-2835293</v>
      </c>
      <c r="L44" s="82">
        <f t="shared" si="4"/>
        <v>599004</v>
      </c>
      <c r="M44" s="82">
        <f t="shared" si="4"/>
        <v>21820235</v>
      </c>
      <c r="N44" s="82">
        <f t="shared" si="4"/>
        <v>19583946</v>
      </c>
      <c r="O44" s="82">
        <f t="shared" si="4"/>
        <v>-56006</v>
      </c>
      <c r="P44" s="82">
        <f t="shared" si="4"/>
        <v>-930609</v>
      </c>
      <c r="Q44" s="82">
        <f t="shared" si="4"/>
        <v>1532563</v>
      </c>
      <c r="R44" s="82">
        <f t="shared" si="4"/>
        <v>545948</v>
      </c>
      <c r="S44" s="82">
        <f t="shared" si="4"/>
        <v>400037</v>
      </c>
      <c r="T44" s="82">
        <f t="shared" si="4"/>
        <v>-7243159</v>
      </c>
      <c r="U44" s="82">
        <f t="shared" si="4"/>
        <v>0</v>
      </c>
      <c r="V44" s="82">
        <f t="shared" si="4"/>
        <v>-6843122</v>
      </c>
      <c r="W44" s="82">
        <f t="shared" si="4"/>
        <v>36703454</v>
      </c>
      <c r="X44" s="82">
        <f t="shared" si="4"/>
        <v>109744730</v>
      </c>
      <c r="Y44" s="82">
        <f t="shared" si="4"/>
        <v>-73041276</v>
      </c>
      <c r="Z44" s="227">
        <f>+IF(X44&lt;&gt;0,+(Y44/X44)*100,0)</f>
        <v>-66.5556113719538</v>
      </c>
      <c r="AA44" s="225">
        <f>+AA42-AA43</f>
        <v>109744730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22654860</v>
      </c>
      <c r="D46" s="221">
        <f>SUM(D44:D45)</f>
        <v>0</v>
      </c>
      <c r="E46" s="222">
        <f t="shared" si="5"/>
        <v>109744730</v>
      </c>
      <c r="F46" s="93">
        <f t="shared" si="5"/>
        <v>109744730</v>
      </c>
      <c r="G46" s="93">
        <f t="shared" si="5"/>
        <v>3768712</v>
      </c>
      <c r="H46" s="93">
        <f t="shared" si="5"/>
        <v>18488920</v>
      </c>
      <c r="I46" s="93">
        <f t="shared" si="5"/>
        <v>1159050</v>
      </c>
      <c r="J46" s="93">
        <f t="shared" si="5"/>
        <v>23416682</v>
      </c>
      <c r="K46" s="93">
        <f t="shared" si="5"/>
        <v>-2835293</v>
      </c>
      <c r="L46" s="93">
        <f t="shared" si="5"/>
        <v>599004</v>
      </c>
      <c r="M46" s="93">
        <f t="shared" si="5"/>
        <v>21820235</v>
      </c>
      <c r="N46" s="93">
        <f t="shared" si="5"/>
        <v>19583946</v>
      </c>
      <c r="O46" s="93">
        <f t="shared" si="5"/>
        <v>-56006</v>
      </c>
      <c r="P46" s="93">
        <f t="shared" si="5"/>
        <v>-930609</v>
      </c>
      <c r="Q46" s="93">
        <f t="shared" si="5"/>
        <v>1532563</v>
      </c>
      <c r="R46" s="93">
        <f t="shared" si="5"/>
        <v>545948</v>
      </c>
      <c r="S46" s="93">
        <f t="shared" si="5"/>
        <v>400037</v>
      </c>
      <c r="T46" s="93">
        <f t="shared" si="5"/>
        <v>-7243159</v>
      </c>
      <c r="U46" s="93">
        <f t="shared" si="5"/>
        <v>0</v>
      </c>
      <c r="V46" s="93">
        <f t="shared" si="5"/>
        <v>-6843122</v>
      </c>
      <c r="W46" s="93">
        <f t="shared" si="5"/>
        <v>36703454</v>
      </c>
      <c r="X46" s="93">
        <f t="shared" si="5"/>
        <v>109744730</v>
      </c>
      <c r="Y46" s="93">
        <f t="shared" si="5"/>
        <v>-73041276</v>
      </c>
      <c r="Z46" s="223">
        <f>+IF(X46&lt;&gt;0,+(Y46/X46)*100,0)</f>
        <v>-66.5556113719538</v>
      </c>
      <c r="AA46" s="221">
        <f>SUM(AA44:AA45)</f>
        <v>109744730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22654860</v>
      </c>
      <c r="D48" s="232">
        <f>SUM(D46:D47)</f>
        <v>0</v>
      </c>
      <c r="E48" s="233">
        <f t="shared" si="6"/>
        <v>109744730</v>
      </c>
      <c r="F48" s="234">
        <f t="shared" si="6"/>
        <v>109744730</v>
      </c>
      <c r="G48" s="234">
        <f t="shared" si="6"/>
        <v>3768712</v>
      </c>
      <c r="H48" s="235">
        <f t="shared" si="6"/>
        <v>18488920</v>
      </c>
      <c r="I48" s="235">
        <f t="shared" si="6"/>
        <v>1159050</v>
      </c>
      <c r="J48" s="235">
        <f t="shared" si="6"/>
        <v>23416682</v>
      </c>
      <c r="K48" s="235">
        <f t="shared" si="6"/>
        <v>-2835293</v>
      </c>
      <c r="L48" s="235">
        <f t="shared" si="6"/>
        <v>599004</v>
      </c>
      <c r="M48" s="234">
        <f t="shared" si="6"/>
        <v>21820235</v>
      </c>
      <c r="N48" s="234">
        <f t="shared" si="6"/>
        <v>19583946</v>
      </c>
      <c r="O48" s="235">
        <f t="shared" si="6"/>
        <v>-56006</v>
      </c>
      <c r="P48" s="235">
        <f t="shared" si="6"/>
        <v>-930609</v>
      </c>
      <c r="Q48" s="235">
        <f t="shared" si="6"/>
        <v>1532563</v>
      </c>
      <c r="R48" s="235">
        <f t="shared" si="6"/>
        <v>545948</v>
      </c>
      <c r="S48" s="235">
        <f t="shared" si="6"/>
        <v>400037</v>
      </c>
      <c r="T48" s="234">
        <f t="shared" si="6"/>
        <v>-7243159</v>
      </c>
      <c r="U48" s="234">
        <f t="shared" si="6"/>
        <v>0</v>
      </c>
      <c r="V48" s="235">
        <f t="shared" si="6"/>
        <v>-6843122</v>
      </c>
      <c r="W48" s="235">
        <f t="shared" si="6"/>
        <v>36703454</v>
      </c>
      <c r="X48" s="235">
        <f t="shared" si="6"/>
        <v>109744730</v>
      </c>
      <c r="Y48" s="235">
        <f t="shared" si="6"/>
        <v>-73041276</v>
      </c>
      <c r="Z48" s="236">
        <f>+IF(X48&lt;&gt;0,+(Y48/X48)*100,0)</f>
        <v>-66.5556113719538</v>
      </c>
      <c r="AA48" s="237">
        <f>SUM(AA46:AA47)</f>
        <v>109744730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220721</v>
      </c>
      <c r="D5" s="158">
        <f>SUM(D6:D8)</f>
        <v>0</v>
      </c>
      <c r="E5" s="159">
        <f t="shared" si="0"/>
        <v>538960</v>
      </c>
      <c r="F5" s="105">
        <f t="shared" si="0"/>
        <v>538960</v>
      </c>
      <c r="G5" s="105">
        <f t="shared" si="0"/>
        <v>3210</v>
      </c>
      <c r="H5" s="105">
        <f t="shared" si="0"/>
        <v>17009</v>
      </c>
      <c r="I5" s="105">
        <f t="shared" si="0"/>
        <v>144654</v>
      </c>
      <c r="J5" s="105">
        <f t="shared" si="0"/>
        <v>164873</v>
      </c>
      <c r="K5" s="105">
        <f t="shared" si="0"/>
        <v>-41694</v>
      </c>
      <c r="L5" s="105">
        <f t="shared" si="0"/>
        <v>51666</v>
      </c>
      <c r="M5" s="105">
        <f t="shared" si="0"/>
        <v>43543</v>
      </c>
      <c r="N5" s="105">
        <f t="shared" si="0"/>
        <v>53515</v>
      </c>
      <c r="O5" s="105">
        <f t="shared" si="0"/>
        <v>83515</v>
      </c>
      <c r="P5" s="105">
        <f t="shared" si="0"/>
        <v>-51927</v>
      </c>
      <c r="Q5" s="105">
        <f t="shared" si="0"/>
        <v>206467</v>
      </c>
      <c r="R5" s="105">
        <f t="shared" si="0"/>
        <v>238055</v>
      </c>
      <c r="S5" s="105">
        <f t="shared" si="0"/>
        <v>403147</v>
      </c>
      <c r="T5" s="105">
        <f t="shared" si="0"/>
        <v>230606</v>
      </c>
      <c r="U5" s="105">
        <f t="shared" si="0"/>
        <v>58678</v>
      </c>
      <c r="V5" s="105">
        <f t="shared" si="0"/>
        <v>692431</v>
      </c>
      <c r="W5" s="105">
        <f t="shared" si="0"/>
        <v>1148874</v>
      </c>
      <c r="X5" s="105">
        <f t="shared" si="0"/>
        <v>538960</v>
      </c>
      <c r="Y5" s="105">
        <f t="shared" si="0"/>
        <v>609914</v>
      </c>
      <c r="Z5" s="142">
        <f>+IF(X5&lt;&gt;0,+(Y5/X5)*100,0)</f>
        <v>113.16498441442779</v>
      </c>
      <c r="AA5" s="158">
        <f>SUM(AA6:AA8)</f>
        <v>538960</v>
      </c>
    </row>
    <row r="6" spans="1:27" ht="13.5">
      <c r="A6" s="143" t="s">
        <v>75</v>
      </c>
      <c r="B6" s="141"/>
      <c r="C6" s="160">
        <v>3158</v>
      </c>
      <c r="D6" s="160"/>
      <c r="E6" s="161"/>
      <c r="F6" s="65"/>
      <c r="G6" s="65"/>
      <c r="H6" s="65"/>
      <c r="I6" s="65">
        <v>87524</v>
      </c>
      <c r="J6" s="65">
        <v>87524</v>
      </c>
      <c r="K6" s="65">
        <v>-87524</v>
      </c>
      <c r="L6" s="65">
        <v>903</v>
      </c>
      <c r="M6" s="65"/>
      <c r="N6" s="65">
        <v>-86621</v>
      </c>
      <c r="O6" s="65">
        <v>74841</v>
      </c>
      <c r="P6" s="65">
        <v>-74841</v>
      </c>
      <c r="Q6" s="65"/>
      <c r="R6" s="65"/>
      <c r="S6" s="65">
        <v>403147</v>
      </c>
      <c r="T6" s="65">
        <v>7508</v>
      </c>
      <c r="U6" s="65"/>
      <c r="V6" s="65">
        <v>410655</v>
      </c>
      <c r="W6" s="65">
        <v>411558</v>
      </c>
      <c r="X6" s="65"/>
      <c r="Y6" s="65">
        <v>411558</v>
      </c>
      <c r="Z6" s="145"/>
      <c r="AA6" s="67"/>
    </row>
    <row r="7" spans="1:27" ht="13.5">
      <c r="A7" s="143" t="s">
        <v>76</v>
      </c>
      <c r="B7" s="141"/>
      <c r="C7" s="162">
        <v>192431</v>
      </c>
      <c r="D7" s="162"/>
      <c r="E7" s="163">
        <v>538960</v>
      </c>
      <c r="F7" s="164">
        <v>538960</v>
      </c>
      <c r="G7" s="164">
        <v>3210</v>
      </c>
      <c r="H7" s="164">
        <v>17009</v>
      </c>
      <c r="I7" s="164">
        <v>57130</v>
      </c>
      <c r="J7" s="164">
        <v>77349</v>
      </c>
      <c r="K7" s="164">
        <v>45830</v>
      </c>
      <c r="L7" s="164">
        <v>50763</v>
      </c>
      <c r="M7" s="164">
        <v>43543</v>
      </c>
      <c r="N7" s="164">
        <v>140136</v>
      </c>
      <c r="O7" s="164">
        <v>2551</v>
      </c>
      <c r="P7" s="164">
        <v>22914</v>
      </c>
      <c r="Q7" s="164">
        <v>102914</v>
      </c>
      <c r="R7" s="164">
        <v>128379</v>
      </c>
      <c r="S7" s="164"/>
      <c r="T7" s="164">
        <v>55440</v>
      </c>
      <c r="U7" s="164">
        <v>58678</v>
      </c>
      <c r="V7" s="164">
        <v>114118</v>
      </c>
      <c r="W7" s="164">
        <v>459982</v>
      </c>
      <c r="X7" s="164">
        <v>538960</v>
      </c>
      <c r="Y7" s="164">
        <v>-78978</v>
      </c>
      <c r="Z7" s="146">
        <v>-14.65</v>
      </c>
      <c r="AA7" s="239">
        <v>538960</v>
      </c>
    </row>
    <row r="8" spans="1:27" ht="13.5">
      <c r="A8" s="143" t="s">
        <v>77</v>
      </c>
      <c r="B8" s="141"/>
      <c r="C8" s="160">
        <v>25132</v>
      </c>
      <c r="D8" s="160"/>
      <c r="E8" s="161"/>
      <c r="F8" s="65"/>
      <c r="G8" s="65"/>
      <c r="H8" s="65"/>
      <c r="I8" s="65"/>
      <c r="J8" s="65"/>
      <c r="K8" s="65"/>
      <c r="L8" s="65"/>
      <c r="M8" s="65"/>
      <c r="N8" s="65"/>
      <c r="O8" s="65">
        <v>6123</v>
      </c>
      <c r="P8" s="65"/>
      <c r="Q8" s="65">
        <v>103553</v>
      </c>
      <c r="R8" s="65">
        <v>109676</v>
      </c>
      <c r="S8" s="65"/>
      <c r="T8" s="65">
        <v>167658</v>
      </c>
      <c r="U8" s="65"/>
      <c r="V8" s="65">
        <v>167658</v>
      </c>
      <c r="W8" s="65">
        <v>277334</v>
      </c>
      <c r="X8" s="65"/>
      <c r="Y8" s="65">
        <v>277334</v>
      </c>
      <c r="Z8" s="145"/>
      <c r="AA8" s="67"/>
    </row>
    <row r="9" spans="1:27" ht="13.5">
      <c r="A9" s="140" t="s">
        <v>78</v>
      </c>
      <c r="B9" s="141"/>
      <c r="C9" s="158">
        <f aca="true" t="shared" si="1" ref="C9:Y9">SUM(C10:C14)</f>
        <v>143559</v>
      </c>
      <c r="D9" s="158">
        <f>SUM(D10:D14)</f>
        <v>0</v>
      </c>
      <c r="E9" s="159">
        <f t="shared" si="1"/>
        <v>0</v>
      </c>
      <c r="F9" s="105">
        <f t="shared" si="1"/>
        <v>0</v>
      </c>
      <c r="G9" s="105">
        <f t="shared" si="1"/>
        <v>53850</v>
      </c>
      <c r="H9" s="105">
        <f t="shared" si="1"/>
        <v>200519</v>
      </c>
      <c r="I9" s="105">
        <f t="shared" si="1"/>
        <v>5417</v>
      </c>
      <c r="J9" s="105">
        <f t="shared" si="1"/>
        <v>259786</v>
      </c>
      <c r="K9" s="105">
        <f t="shared" si="1"/>
        <v>1369</v>
      </c>
      <c r="L9" s="105">
        <f t="shared" si="1"/>
        <v>2399</v>
      </c>
      <c r="M9" s="105">
        <f t="shared" si="1"/>
        <v>0</v>
      </c>
      <c r="N9" s="105">
        <f t="shared" si="1"/>
        <v>3768</v>
      </c>
      <c r="O9" s="105">
        <f t="shared" si="1"/>
        <v>1305</v>
      </c>
      <c r="P9" s="105">
        <f t="shared" si="1"/>
        <v>0</v>
      </c>
      <c r="Q9" s="105">
        <f t="shared" si="1"/>
        <v>13027</v>
      </c>
      <c r="R9" s="105">
        <f t="shared" si="1"/>
        <v>14332</v>
      </c>
      <c r="S9" s="105">
        <f t="shared" si="1"/>
        <v>118719</v>
      </c>
      <c r="T9" s="105">
        <f t="shared" si="1"/>
        <v>58093</v>
      </c>
      <c r="U9" s="105">
        <f t="shared" si="1"/>
        <v>151248</v>
      </c>
      <c r="V9" s="105">
        <f t="shared" si="1"/>
        <v>328060</v>
      </c>
      <c r="W9" s="105">
        <f t="shared" si="1"/>
        <v>605946</v>
      </c>
      <c r="X9" s="105">
        <f t="shared" si="1"/>
        <v>0</v>
      </c>
      <c r="Y9" s="105">
        <f t="shared" si="1"/>
        <v>605946</v>
      </c>
      <c r="Z9" s="142">
        <f>+IF(X9&lt;&gt;0,+(Y9/X9)*100,0)</f>
        <v>0</v>
      </c>
      <c r="AA9" s="107">
        <f>SUM(AA10:AA14)</f>
        <v>0</v>
      </c>
    </row>
    <row r="10" spans="1:27" ht="13.5">
      <c r="A10" s="143" t="s">
        <v>79</v>
      </c>
      <c r="B10" s="141"/>
      <c r="C10" s="160">
        <v>143559</v>
      </c>
      <c r="D10" s="160"/>
      <c r="E10" s="161"/>
      <c r="F10" s="65"/>
      <c r="G10" s="65">
        <v>53850</v>
      </c>
      <c r="H10" s="65">
        <v>19663</v>
      </c>
      <c r="I10" s="65">
        <v>5417</v>
      </c>
      <c r="J10" s="65">
        <v>78930</v>
      </c>
      <c r="K10" s="65">
        <v>1369</v>
      </c>
      <c r="L10" s="65">
        <v>2399</v>
      </c>
      <c r="M10" s="65"/>
      <c r="N10" s="65">
        <v>3768</v>
      </c>
      <c r="O10" s="65">
        <v>1305</v>
      </c>
      <c r="P10" s="65"/>
      <c r="Q10" s="65">
        <v>13027</v>
      </c>
      <c r="R10" s="65">
        <v>14332</v>
      </c>
      <c r="S10" s="65">
        <v>116965</v>
      </c>
      <c r="T10" s="65">
        <v>25983</v>
      </c>
      <c r="U10" s="65">
        <v>133745</v>
      </c>
      <c r="V10" s="65">
        <v>276693</v>
      </c>
      <c r="W10" s="65">
        <v>373723</v>
      </c>
      <c r="X10" s="65"/>
      <c r="Y10" s="65">
        <v>373723</v>
      </c>
      <c r="Z10" s="145"/>
      <c r="AA10" s="67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>
        <v>8353</v>
      </c>
      <c r="V12" s="65">
        <v>8353</v>
      </c>
      <c r="W12" s="65">
        <v>8353</v>
      </c>
      <c r="X12" s="65"/>
      <c r="Y12" s="65">
        <v>8353</v>
      </c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>
        <v>4364</v>
      </c>
      <c r="V13" s="65">
        <v>4364</v>
      </c>
      <c r="W13" s="65">
        <v>4364</v>
      </c>
      <c r="X13" s="65"/>
      <c r="Y13" s="65">
        <v>4364</v>
      </c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>
        <v>180856</v>
      </c>
      <c r="I14" s="164"/>
      <c r="J14" s="164">
        <v>180856</v>
      </c>
      <c r="K14" s="164"/>
      <c r="L14" s="164"/>
      <c r="M14" s="164"/>
      <c r="N14" s="164"/>
      <c r="O14" s="164"/>
      <c r="P14" s="164"/>
      <c r="Q14" s="164"/>
      <c r="R14" s="164"/>
      <c r="S14" s="164">
        <v>1754</v>
      </c>
      <c r="T14" s="164">
        <v>32110</v>
      </c>
      <c r="U14" s="164">
        <v>4786</v>
      </c>
      <c r="V14" s="164">
        <v>38650</v>
      </c>
      <c r="W14" s="164">
        <v>219506</v>
      </c>
      <c r="X14" s="164"/>
      <c r="Y14" s="164">
        <v>219506</v>
      </c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3608359</v>
      </c>
      <c r="D15" s="158">
        <f>SUM(D16:D18)</f>
        <v>0</v>
      </c>
      <c r="E15" s="159">
        <f t="shared" si="2"/>
        <v>200000</v>
      </c>
      <c r="F15" s="105">
        <f t="shared" si="2"/>
        <v>200000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21360</v>
      </c>
      <c r="P15" s="105">
        <f t="shared" si="2"/>
        <v>8668</v>
      </c>
      <c r="Q15" s="105">
        <f t="shared" si="2"/>
        <v>0</v>
      </c>
      <c r="R15" s="105">
        <f t="shared" si="2"/>
        <v>30028</v>
      </c>
      <c r="S15" s="105">
        <f t="shared" si="2"/>
        <v>74245</v>
      </c>
      <c r="T15" s="105">
        <f t="shared" si="2"/>
        <v>0</v>
      </c>
      <c r="U15" s="105">
        <f t="shared" si="2"/>
        <v>606366</v>
      </c>
      <c r="V15" s="105">
        <f t="shared" si="2"/>
        <v>680611</v>
      </c>
      <c r="W15" s="105">
        <f t="shared" si="2"/>
        <v>710639</v>
      </c>
      <c r="X15" s="105">
        <f t="shared" si="2"/>
        <v>200000</v>
      </c>
      <c r="Y15" s="105">
        <f t="shared" si="2"/>
        <v>510639</v>
      </c>
      <c r="Z15" s="142">
        <f>+IF(X15&lt;&gt;0,+(Y15/X15)*100,0)</f>
        <v>255.3195</v>
      </c>
      <c r="AA15" s="107">
        <f>SUM(AA16:AA18)</f>
        <v>200000</v>
      </c>
    </row>
    <row r="16" spans="1:27" ht="13.5">
      <c r="A16" s="143" t="s">
        <v>85</v>
      </c>
      <c r="B16" s="141"/>
      <c r="C16" s="160">
        <v>673950</v>
      </c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>
        <v>21360</v>
      </c>
      <c r="P16" s="65">
        <v>8668</v>
      </c>
      <c r="Q16" s="65"/>
      <c r="R16" s="65">
        <v>30028</v>
      </c>
      <c r="S16" s="65">
        <v>31343</v>
      </c>
      <c r="T16" s="65"/>
      <c r="U16" s="65">
        <v>13158</v>
      </c>
      <c r="V16" s="65">
        <v>44501</v>
      </c>
      <c r="W16" s="65">
        <v>74529</v>
      </c>
      <c r="X16" s="65"/>
      <c r="Y16" s="65">
        <v>74529</v>
      </c>
      <c r="Z16" s="145"/>
      <c r="AA16" s="67"/>
    </row>
    <row r="17" spans="1:27" ht="13.5">
      <c r="A17" s="143" t="s">
        <v>86</v>
      </c>
      <c r="B17" s="141"/>
      <c r="C17" s="160">
        <v>2934409</v>
      </c>
      <c r="D17" s="160"/>
      <c r="E17" s="161">
        <v>200000</v>
      </c>
      <c r="F17" s="65">
        <v>200000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>
        <v>200000</v>
      </c>
      <c r="Y17" s="65">
        <v>-200000</v>
      </c>
      <c r="Z17" s="145">
        <v>-100</v>
      </c>
      <c r="AA17" s="67">
        <v>200000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>
        <v>42902</v>
      </c>
      <c r="T18" s="65"/>
      <c r="U18" s="65">
        <v>593208</v>
      </c>
      <c r="V18" s="65">
        <v>636110</v>
      </c>
      <c r="W18" s="65">
        <v>636110</v>
      </c>
      <c r="X18" s="65"/>
      <c r="Y18" s="65">
        <v>636110</v>
      </c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26873231</v>
      </c>
      <c r="D19" s="158">
        <f>SUM(D20:D23)</f>
        <v>0</v>
      </c>
      <c r="E19" s="159">
        <f t="shared" si="3"/>
        <v>33614188</v>
      </c>
      <c r="F19" s="105">
        <f t="shared" si="3"/>
        <v>33614188</v>
      </c>
      <c r="G19" s="105">
        <f t="shared" si="3"/>
        <v>871802</v>
      </c>
      <c r="H19" s="105">
        <f t="shared" si="3"/>
        <v>1127480</v>
      </c>
      <c r="I19" s="105">
        <f t="shared" si="3"/>
        <v>1038512</v>
      </c>
      <c r="J19" s="105">
        <f t="shared" si="3"/>
        <v>3037794</v>
      </c>
      <c r="K19" s="105">
        <f t="shared" si="3"/>
        <v>2565095</v>
      </c>
      <c r="L19" s="105">
        <f t="shared" si="3"/>
        <v>3182230</v>
      </c>
      <c r="M19" s="105">
        <f t="shared" si="3"/>
        <v>841734</v>
      </c>
      <c r="N19" s="105">
        <f t="shared" si="3"/>
        <v>6589059</v>
      </c>
      <c r="O19" s="105">
        <f t="shared" si="3"/>
        <v>2334808</v>
      </c>
      <c r="P19" s="105">
        <f t="shared" si="3"/>
        <v>2423615</v>
      </c>
      <c r="Q19" s="105">
        <f t="shared" si="3"/>
        <v>2516277</v>
      </c>
      <c r="R19" s="105">
        <f t="shared" si="3"/>
        <v>7274700</v>
      </c>
      <c r="S19" s="105">
        <f t="shared" si="3"/>
        <v>161284</v>
      </c>
      <c r="T19" s="105">
        <f t="shared" si="3"/>
        <v>2400679</v>
      </c>
      <c r="U19" s="105">
        <f t="shared" si="3"/>
        <v>4546786</v>
      </c>
      <c r="V19" s="105">
        <f t="shared" si="3"/>
        <v>7108749</v>
      </c>
      <c r="W19" s="105">
        <f t="shared" si="3"/>
        <v>24010302</v>
      </c>
      <c r="X19" s="105">
        <f t="shared" si="3"/>
        <v>33614188</v>
      </c>
      <c r="Y19" s="105">
        <f t="shared" si="3"/>
        <v>-9603886</v>
      </c>
      <c r="Z19" s="142">
        <f>+IF(X19&lt;&gt;0,+(Y19/X19)*100,0)</f>
        <v>-28.57092963245163</v>
      </c>
      <c r="AA19" s="107">
        <f>SUM(AA20:AA23)</f>
        <v>33614188</v>
      </c>
    </row>
    <row r="20" spans="1:27" ht="13.5">
      <c r="A20" s="143" t="s">
        <v>89</v>
      </c>
      <c r="B20" s="141"/>
      <c r="C20" s="160">
        <v>6835765</v>
      </c>
      <c r="D20" s="160"/>
      <c r="E20" s="161">
        <v>2000000</v>
      </c>
      <c r="F20" s="65">
        <v>2000000</v>
      </c>
      <c r="G20" s="65"/>
      <c r="H20" s="65"/>
      <c r="I20" s="65"/>
      <c r="J20" s="65"/>
      <c r="K20" s="65">
        <v>1700388</v>
      </c>
      <c r="L20" s="65"/>
      <c r="M20" s="65"/>
      <c r="N20" s="65">
        <v>1700388</v>
      </c>
      <c r="O20" s="65"/>
      <c r="P20" s="65"/>
      <c r="Q20" s="65"/>
      <c r="R20" s="65"/>
      <c r="S20" s="65"/>
      <c r="T20" s="65"/>
      <c r="U20" s="65">
        <v>750000</v>
      </c>
      <c r="V20" s="65">
        <v>750000</v>
      </c>
      <c r="W20" s="65">
        <v>2450388</v>
      </c>
      <c r="X20" s="65">
        <v>2000000</v>
      </c>
      <c r="Y20" s="65">
        <v>450388</v>
      </c>
      <c r="Z20" s="145">
        <v>22.52</v>
      </c>
      <c r="AA20" s="67">
        <v>2000000</v>
      </c>
    </row>
    <row r="21" spans="1:27" ht="13.5">
      <c r="A21" s="143" t="s">
        <v>90</v>
      </c>
      <c r="B21" s="141"/>
      <c r="C21" s="160">
        <v>7995839</v>
      </c>
      <c r="D21" s="160"/>
      <c r="E21" s="161">
        <v>8600000</v>
      </c>
      <c r="F21" s="65">
        <v>8600000</v>
      </c>
      <c r="G21" s="65">
        <v>867258</v>
      </c>
      <c r="H21" s="65">
        <v>918846</v>
      </c>
      <c r="I21" s="65">
        <v>418200</v>
      </c>
      <c r="J21" s="65">
        <v>2204304</v>
      </c>
      <c r="K21" s="65">
        <v>244395</v>
      </c>
      <c r="L21" s="65">
        <v>101376</v>
      </c>
      <c r="M21" s="65">
        <v>21441</v>
      </c>
      <c r="N21" s="65">
        <v>367212</v>
      </c>
      <c r="O21" s="65">
        <v>45074</v>
      </c>
      <c r="P21" s="65">
        <v>33749</v>
      </c>
      <c r="Q21" s="65">
        <v>168165</v>
      </c>
      <c r="R21" s="65">
        <v>246988</v>
      </c>
      <c r="S21" s="65">
        <v>161284</v>
      </c>
      <c r="T21" s="65">
        <v>22950</v>
      </c>
      <c r="U21" s="65">
        <v>713982</v>
      </c>
      <c r="V21" s="65">
        <v>898216</v>
      </c>
      <c r="W21" s="65">
        <v>3716720</v>
      </c>
      <c r="X21" s="65">
        <v>8600000</v>
      </c>
      <c r="Y21" s="65">
        <v>-4883280</v>
      </c>
      <c r="Z21" s="145">
        <v>-56.78</v>
      </c>
      <c r="AA21" s="67">
        <v>8600000</v>
      </c>
    </row>
    <row r="22" spans="1:27" ht="13.5">
      <c r="A22" s="143" t="s">
        <v>91</v>
      </c>
      <c r="B22" s="141"/>
      <c r="C22" s="162">
        <v>12041627</v>
      </c>
      <c r="D22" s="162"/>
      <c r="E22" s="163"/>
      <c r="F22" s="164"/>
      <c r="G22" s="164">
        <v>4544</v>
      </c>
      <c r="H22" s="164">
        <v>208634</v>
      </c>
      <c r="I22" s="164">
        <v>620312</v>
      </c>
      <c r="J22" s="164">
        <v>833490</v>
      </c>
      <c r="K22" s="164">
        <v>620312</v>
      </c>
      <c r="L22" s="164">
        <v>3080854</v>
      </c>
      <c r="M22" s="164">
        <v>820293</v>
      </c>
      <c r="N22" s="164">
        <v>4521459</v>
      </c>
      <c r="O22" s="164">
        <v>2289734</v>
      </c>
      <c r="P22" s="164">
        <v>2389866</v>
      </c>
      <c r="Q22" s="164">
        <v>2348112</v>
      </c>
      <c r="R22" s="164">
        <v>7027712</v>
      </c>
      <c r="S22" s="164"/>
      <c r="T22" s="164">
        <v>2377729</v>
      </c>
      <c r="U22" s="164">
        <v>3082804</v>
      </c>
      <c r="V22" s="164">
        <v>5460533</v>
      </c>
      <c r="W22" s="164">
        <v>17843194</v>
      </c>
      <c r="X22" s="164"/>
      <c r="Y22" s="164">
        <v>17843194</v>
      </c>
      <c r="Z22" s="146"/>
      <c r="AA22" s="239"/>
    </row>
    <row r="23" spans="1:27" ht="13.5">
      <c r="A23" s="143" t="s">
        <v>92</v>
      </c>
      <c r="B23" s="141"/>
      <c r="C23" s="160"/>
      <c r="D23" s="160"/>
      <c r="E23" s="161">
        <v>23014188</v>
      </c>
      <c r="F23" s="65">
        <v>23014188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>
        <v>23014188</v>
      </c>
      <c r="Y23" s="65">
        <v>-23014188</v>
      </c>
      <c r="Z23" s="145">
        <v>-100</v>
      </c>
      <c r="AA23" s="67">
        <v>23014188</v>
      </c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30845870</v>
      </c>
      <c r="D25" s="232">
        <f>+D5+D9+D15+D19+D24</f>
        <v>0</v>
      </c>
      <c r="E25" s="245">
        <f t="shared" si="4"/>
        <v>34353148</v>
      </c>
      <c r="F25" s="234">
        <f t="shared" si="4"/>
        <v>34353148</v>
      </c>
      <c r="G25" s="234">
        <f t="shared" si="4"/>
        <v>928862</v>
      </c>
      <c r="H25" s="234">
        <f t="shared" si="4"/>
        <v>1345008</v>
      </c>
      <c r="I25" s="234">
        <f t="shared" si="4"/>
        <v>1188583</v>
      </c>
      <c r="J25" s="234">
        <f t="shared" si="4"/>
        <v>3462453</v>
      </c>
      <c r="K25" s="234">
        <f t="shared" si="4"/>
        <v>2524770</v>
      </c>
      <c r="L25" s="234">
        <f t="shared" si="4"/>
        <v>3236295</v>
      </c>
      <c r="M25" s="234">
        <f t="shared" si="4"/>
        <v>885277</v>
      </c>
      <c r="N25" s="234">
        <f t="shared" si="4"/>
        <v>6646342</v>
      </c>
      <c r="O25" s="234">
        <f t="shared" si="4"/>
        <v>2440988</v>
      </c>
      <c r="P25" s="234">
        <f t="shared" si="4"/>
        <v>2380356</v>
      </c>
      <c r="Q25" s="234">
        <f t="shared" si="4"/>
        <v>2735771</v>
      </c>
      <c r="R25" s="234">
        <f t="shared" si="4"/>
        <v>7557115</v>
      </c>
      <c r="S25" s="234">
        <f t="shared" si="4"/>
        <v>757395</v>
      </c>
      <c r="T25" s="234">
        <f t="shared" si="4"/>
        <v>2689378</v>
      </c>
      <c r="U25" s="234">
        <f t="shared" si="4"/>
        <v>5363078</v>
      </c>
      <c r="V25" s="234">
        <f t="shared" si="4"/>
        <v>8809851</v>
      </c>
      <c r="W25" s="234">
        <f t="shared" si="4"/>
        <v>26475761</v>
      </c>
      <c r="X25" s="234">
        <f t="shared" si="4"/>
        <v>34353148</v>
      </c>
      <c r="Y25" s="234">
        <f t="shared" si="4"/>
        <v>-7877387</v>
      </c>
      <c r="Z25" s="246">
        <f>+IF(X25&lt;&gt;0,+(Y25/X25)*100,0)</f>
        <v>-22.930611773919527</v>
      </c>
      <c r="AA25" s="247">
        <f>+AA5+AA9+AA15+AA19+AA24</f>
        <v>34353148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23812323</v>
      </c>
      <c r="D28" s="160"/>
      <c r="E28" s="161">
        <v>34353148</v>
      </c>
      <c r="F28" s="65">
        <v>34353148</v>
      </c>
      <c r="G28" s="65">
        <v>3210</v>
      </c>
      <c r="H28" s="65">
        <v>17009</v>
      </c>
      <c r="I28" s="65">
        <v>57130</v>
      </c>
      <c r="J28" s="65">
        <v>77349</v>
      </c>
      <c r="K28" s="65">
        <v>45830</v>
      </c>
      <c r="L28" s="65">
        <v>3131617</v>
      </c>
      <c r="M28" s="65">
        <v>841734</v>
      </c>
      <c r="N28" s="65">
        <v>4019181</v>
      </c>
      <c r="O28" s="65">
        <v>2440988</v>
      </c>
      <c r="P28" s="65">
        <v>2390645</v>
      </c>
      <c r="Q28" s="65">
        <v>2722744</v>
      </c>
      <c r="R28" s="65">
        <v>7554377</v>
      </c>
      <c r="S28" s="65">
        <v>31343</v>
      </c>
      <c r="T28" s="65">
        <v>2460544</v>
      </c>
      <c r="U28" s="65">
        <v>3131689</v>
      </c>
      <c r="V28" s="65">
        <v>5623576</v>
      </c>
      <c r="W28" s="65">
        <v>17274483</v>
      </c>
      <c r="X28" s="65">
        <v>34353148</v>
      </c>
      <c r="Y28" s="65">
        <v>-17078665</v>
      </c>
      <c r="Z28" s="145">
        <v>-49.71</v>
      </c>
      <c r="AA28" s="160">
        <v>34353148</v>
      </c>
    </row>
    <row r="29" spans="1:27" ht="13.5">
      <c r="A29" s="249" t="s">
        <v>138</v>
      </c>
      <c r="B29" s="141"/>
      <c r="C29" s="160">
        <v>182577</v>
      </c>
      <c r="D29" s="160"/>
      <c r="E29" s="161"/>
      <c r="F29" s="65"/>
      <c r="G29" s="65"/>
      <c r="H29" s="65"/>
      <c r="I29" s="65"/>
      <c r="J29" s="65"/>
      <c r="K29" s="65"/>
      <c r="L29" s="65">
        <v>95103</v>
      </c>
      <c r="M29" s="65">
        <v>43543</v>
      </c>
      <c r="N29" s="65">
        <v>138646</v>
      </c>
      <c r="O29" s="65"/>
      <c r="P29" s="65">
        <v>-10289</v>
      </c>
      <c r="Q29" s="65"/>
      <c r="R29" s="65">
        <v>-10289</v>
      </c>
      <c r="S29" s="65">
        <v>28448</v>
      </c>
      <c r="T29" s="65"/>
      <c r="U29" s="65">
        <v>145879</v>
      </c>
      <c r="V29" s="65">
        <v>174327</v>
      </c>
      <c r="W29" s="65">
        <v>302684</v>
      </c>
      <c r="X29" s="65"/>
      <c r="Y29" s="65">
        <v>302684</v>
      </c>
      <c r="Z29" s="145"/>
      <c r="AA29" s="67"/>
    </row>
    <row r="30" spans="1:27" ht="13.5">
      <c r="A30" s="249" t="s">
        <v>139</v>
      </c>
      <c r="B30" s="141"/>
      <c r="C30" s="162">
        <v>6850970</v>
      </c>
      <c r="D30" s="162"/>
      <c r="E30" s="163"/>
      <c r="F30" s="164"/>
      <c r="G30" s="164">
        <v>53850</v>
      </c>
      <c r="H30" s="164">
        <v>200519</v>
      </c>
      <c r="I30" s="164">
        <v>5417</v>
      </c>
      <c r="J30" s="164">
        <v>259786</v>
      </c>
      <c r="K30" s="164">
        <v>1369</v>
      </c>
      <c r="L30" s="164">
        <v>9575</v>
      </c>
      <c r="M30" s="164"/>
      <c r="N30" s="164">
        <v>10944</v>
      </c>
      <c r="O30" s="164"/>
      <c r="P30" s="164"/>
      <c r="Q30" s="164">
        <v>13027</v>
      </c>
      <c r="R30" s="164">
        <v>13027</v>
      </c>
      <c r="S30" s="164">
        <v>25918</v>
      </c>
      <c r="T30" s="164"/>
      <c r="U30" s="164">
        <v>685496</v>
      </c>
      <c r="V30" s="164">
        <v>711414</v>
      </c>
      <c r="W30" s="164">
        <v>995171</v>
      </c>
      <c r="X30" s="164"/>
      <c r="Y30" s="164">
        <v>995171</v>
      </c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>
        <v>871802</v>
      </c>
      <c r="H31" s="65">
        <v>1127480</v>
      </c>
      <c r="I31" s="65">
        <v>1126036</v>
      </c>
      <c r="J31" s="65">
        <v>3125318</v>
      </c>
      <c r="K31" s="65">
        <v>2477571</v>
      </c>
      <c r="L31" s="65"/>
      <c r="M31" s="65"/>
      <c r="N31" s="65">
        <v>2477571</v>
      </c>
      <c r="O31" s="65"/>
      <c r="P31" s="65"/>
      <c r="Q31" s="65"/>
      <c r="R31" s="65"/>
      <c r="S31" s="65"/>
      <c r="T31" s="65"/>
      <c r="U31" s="65"/>
      <c r="V31" s="65"/>
      <c r="W31" s="65">
        <v>5602889</v>
      </c>
      <c r="X31" s="65"/>
      <c r="Y31" s="65">
        <v>5602889</v>
      </c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30845870</v>
      </c>
      <c r="D32" s="225">
        <f>SUM(D28:D31)</f>
        <v>0</v>
      </c>
      <c r="E32" s="226">
        <f t="shared" si="5"/>
        <v>34353148</v>
      </c>
      <c r="F32" s="82">
        <f t="shared" si="5"/>
        <v>34353148</v>
      </c>
      <c r="G32" s="82">
        <f t="shared" si="5"/>
        <v>928862</v>
      </c>
      <c r="H32" s="82">
        <f t="shared" si="5"/>
        <v>1345008</v>
      </c>
      <c r="I32" s="82">
        <f t="shared" si="5"/>
        <v>1188583</v>
      </c>
      <c r="J32" s="82">
        <f t="shared" si="5"/>
        <v>3462453</v>
      </c>
      <c r="K32" s="82">
        <f t="shared" si="5"/>
        <v>2524770</v>
      </c>
      <c r="L32" s="82">
        <f t="shared" si="5"/>
        <v>3236295</v>
      </c>
      <c r="M32" s="82">
        <f t="shared" si="5"/>
        <v>885277</v>
      </c>
      <c r="N32" s="82">
        <f t="shared" si="5"/>
        <v>6646342</v>
      </c>
      <c r="O32" s="82">
        <f t="shared" si="5"/>
        <v>2440988</v>
      </c>
      <c r="P32" s="82">
        <f t="shared" si="5"/>
        <v>2380356</v>
      </c>
      <c r="Q32" s="82">
        <f t="shared" si="5"/>
        <v>2735771</v>
      </c>
      <c r="R32" s="82">
        <f t="shared" si="5"/>
        <v>7557115</v>
      </c>
      <c r="S32" s="82">
        <f t="shared" si="5"/>
        <v>85709</v>
      </c>
      <c r="T32" s="82">
        <f t="shared" si="5"/>
        <v>2460544</v>
      </c>
      <c r="U32" s="82">
        <f t="shared" si="5"/>
        <v>3963064</v>
      </c>
      <c r="V32" s="82">
        <f t="shared" si="5"/>
        <v>6509317</v>
      </c>
      <c r="W32" s="82">
        <f t="shared" si="5"/>
        <v>24175227</v>
      </c>
      <c r="X32" s="82">
        <f t="shared" si="5"/>
        <v>34353148</v>
      </c>
      <c r="Y32" s="82">
        <f t="shared" si="5"/>
        <v>-10177921</v>
      </c>
      <c r="Z32" s="227">
        <f>+IF(X32&lt;&gt;0,+(Y32/X32)*100,0)</f>
        <v>-29.627331387504867</v>
      </c>
      <c r="AA32" s="84">
        <f>SUM(AA28:AA31)</f>
        <v>34353148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>
        <v>671686</v>
      </c>
      <c r="T33" s="65">
        <v>228834</v>
      </c>
      <c r="U33" s="65">
        <v>1400014</v>
      </c>
      <c r="V33" s="65">
        <v>2300534</v>
      </c>
      <c r="W33" s="65">
        <v>2300534</v>
      </c>
      <c r="X33" s="65"/>
      <c r="Y33" s="65">
        <v>2300534</v>
      </c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30845870</v>
      </c>
      <c r="D36" s="237">
        <f>SUM(D32:D35)</f>
        <v>0</v>
      </c>
      <c r="E36" s="233">
        <f t="shared" si="6"/>
        <v>34353148</v>
      </c>
      <c r="F36" s="235">
        <f t="shared" si="6"/>
        <v>34353148</v>
      </c>
      <c r="G36" s="235">
        <f t="shared" si="6"/>
        <v>928862</v>
      </c>
      <c r="H36" s="235">
        <f t="shared" si="6"/>
        <v>1345008</v>
      </c>
      <c r="I36" s="235">
        <f t="shared" si="6"/>
        <v>1188583</v>
      </c>
      <c r="J36" s="235">
        <f t="shared" si="6"/>
        <v>3462453</v>
      </c>
      <c r="K36" s="235">
        <f t="shared" si="6"/>
        <v>2524770</v>
      </c>
      <c r="L36" s="235">
        <f t="shared" si="6"/>
        <v>3236295</v>
      </c>
      <c r="M36" s="235">
        <f t="shared" si="6"/>
        <v>885277</v>
      </c>
      <c r="N36" s="235">
        <f t="shared" si="6"/>
        <v>6646342</v>
      </c>
      <c r="O36" s="235">
        <f t="shared" si="6"/>
        <v>2440988</v>
      </c>
      <c r="P36" s="235">
        <f t="shared" si="6"/>
        <v>2380356</v>
      </c>
      <c r="Q36" s="235">
        <f t="shared" si="6"/>
        <v>2735771</v>
      </c>
      <c r="R36" s="235">
        <f t="shared" si="6"/>
        <v>7557115</v>
      </c>
      <c r="S36" s="235">
        <f t="shared" si="6"/>
        <v>757395</v>
      </c>
      <c r="T36" s="235">
        <f t="shared" si="6"/>
        <v>2689378</v>
      </c>
      <c r="U36" s="235">
        <f t="shared" si="6"/>
        <v>5363078</v>
      </c>
      <c r="V36" s="235">
        <f t="shared" si="6"/>
        <v>8809851</v>
      </c>
      <c r="W36" s="235">
        <f t="shared" si="6"/>
        <v>26475761</v>
      </c>
      <c r="X36" s="235">
        <f t="shared" si="6"/>
        <v>34353148</v>
      </c>
      <c r="Y36" s="235">
        <f t="shared" si="6"/>
        <v>-7877387</v>
      </c>
      <c r="Z36" s="236">
        <f>+IF(X36&lt;&gt;0,+(Y36/X36)*100,0)</f>
        <v>-22.930611773919527</v>
      </c>
      <c r="AA36" s="254">
        <f>SUM(AA32:AA35)</f>
        <v>34353148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18777094</v>
      </c>
      <c r="D6" s="160"/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/>
      <c r="AA6" s="67"/>
    </row>
    <row r="7" spans="1:27" ht="13.5">
      <c r="A7" s="264" t="s">
        <v>147</v>
      </c>
      <c r="B7" s="197" t="s">
        <v>72</v>
      </c>
      <c r="C7" s="160">
        <v>60522</v>
      </c>
      <c r="D7" s="160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145"/>
      <c r="AA7" s="67"/>
    </row>
    <row r="8" spans="1:27" ht="13.5">
      <c r="A8" s="264" t="s">
        <v>148</v>
      </c>
      <c r="B8" s="197" t="s">
        <v>72</v>
      </c>
      <c r="C8" s="160">
        <v>24690806</v>
      </c>
      <c r="D8" s="160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264" t="s">
        <v>149</v>
      </c>
      <c r="B9" s="197"/>
      <c r="C9" s="160">
        <v>209892</v>
      </c>
      <c r="D9" s="160"/>
      <c r="E9" s="64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145"/>
      <c r="AA9" s="67"/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293818</v>
      </c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44032132</v>
      </c>
      <c r="D12" s="177">
        <f>SUM(D6:D11)</f>
        <v>0</v>
      </c>
      <c r="E12" s="77">
        <f t="shared" si="0"/>
        <v>0</v>
      </c>
      <c r="F12" s="78">
        <f t="shared" si="0"/>
        <v>0</v>
      </c>
      <c r="G12" s="78">
        <f t="shared" si="0"/>
        <v>0</v>
      </c>
      <c r="H12" s="78">
        <f t="shared" si="0"/>
        <v>0</v>
      </c>
      <c r="I12" s="78">
        <f t="shared" si="0"/>
        <v>0</v>
      </c>
      <c r="J12" s="78">
        <f t="shared" si="0"/>
        <v>0</v>
      </c>
      <c r="K12" s="78">
        <f t="shared" si="0"/>
        <v>0</v>
      </c>
      <c r="L12" s="78">
        <f t="shared" si="0"/>
        <v>0</v>
      </c>
      <c r="M12" s="78">
        <f t="shared" si="0"/>
        <v>0</v>
      </c>
      <c r="N12" s="78">
        <f t="shared" si="0"/>
        <v>0</v>
      </c>
      <c r="O12" s="78">
        <f t="shared" si="0"/>
        <v>0</v>
      </c>
      <c r="P12" s="78">
        <f t="shared" si="0"/>
        <v>0</v>
      </c>
      <c r="Q12" s="78">
        <f t="shared" si="0"/>
        <v>0</v>
      </c>
      <c r="R12" s="78">
        <f t="shared" si="0"/>
        <v>0</v>
      </c>
      <c r="S12" s="78">
        <f t="shared" si="0"/>
        <v>0</v>
      </c>
      <c r="T12" s="78">
        <f t="shared" si="0"/>
        <v>0</v>
      </c>
      <c r="U12" s="78">
        <f t="shared" si="0"/>
        <v>0</v>
      </c>
      <c r="V12" s="78">
        <f t="shared" si="0"/>
        <v>0</v>
      </c>
      <c r="W12" s="78">
        <f t="shared" si="0"/>
        <v>0</v>
      </c>
      <c r="X12" s="78">
        <f t="shared" si="0"/>
        <v>0</v>
      </c>
      <c r="Y12" s="78">
        <f t="shared" si="0"/>
        <v>0</v>
      </c>
      <c r="Z12" s="179">
        <f>+IF(X12&lt;&gt;0,+(Y12/X12)*100,0)</f>
        <v>0</v>
      </c>
      <c r="AA12" s="79">
        <f>SUM(AA6:AA11)</f>
        <v>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>
        <v>5225614</v>
      </c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98944843</v>
      </c>
      <c r="D19" s="160"/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145"/>
      <c r="AA19" s="67"/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104170457</v>
      </c>
      <c r="D24" s="177">
        <f>SUM(D15:D23)</f>
        <v>0</v>
      </c>
      <c r="E24" s="81">
        <f t="shared" si="1"/>
        <v>0</v>
      </c>
      <c r="F24" s="82">
        <f t="shared" si="1"/>
        <v>0</v>
      </c>
      <c r="G24" s="82">
        <f t="shared" si="1"/>
        <v>0</v>
      </c>
      <c r="H24" s="82">
        <f t="shared" si="1"/>
        <v>0</v>
      </c>
      <c r="I24" s="82">
        <f t="shared" si="1"/>
        <v>0</v>
      </c>
      <c r="J24" s="82">
        <f t="shared" si="1"/>
        <v>0</v>
      </c>
      <c r="K24" s="82">
        <f t="shared" si="1"/>
        <v>0</v>
      </c>
      <c r="L24" s="82">
        <f t="shared" si="1"/>
        <v>0</v>
      </c>
      <c r="M24" s="82">
        <f t="shared" si="1"/>
        <v>0</v>
      </c>
      <c r="N24" s="82">
        <f t="shared" si="1"/>
        <v>0</v>
      </c>
      <c r="O24" s="82">
        <f t="shared" si="1"/>
        <v>0</v>
      </c>
      <c r="P24" s="82">
        <f t="shared" si="1"/>
        <v>0</v>
      </c>
      <c r="Q24" s="82">
        <f t="shared" si="1"/>
        <v>0</v>
      </c>
      <c r="R24" s="82">
        <f t="shared" si="1"/>
        <v>0</v>
      </c>
      <c r="S24" s="82">
        <f t="shared" si="1"/>
        <v>0</v>
      </c>
      <c r="T24" s="82">
        <f t="shared" si="1"/>
        <v>0</v>
      </c>
      <c r="U24" s="82">
        <f t="shared" si="1"/>
        <v>0</v>
      </c>
      <c r="V24" s="82">
        <f t="shared" si="1"/>
        <v>0</v>
      </c>
      <c r="W24" s="82">
        <f t="shared" si="1"/>
        <v>0</v>
      </c>
      <c r="X24" s="82">
        <f t="shared" si="1"/>
        <v>0</v>
      </c>
      <c r="Y24" s="82">
        <f t="shared" si="1"/>
        <v>0</v>
      </c>
      <c r="Z24" s="227">
        <f>+IF(X24&lt;&gt;0,+(Y24/X24)*100,0)</f>
        <v>0</v>
      </c>
      <c r="AA24" s="84">
        <f>SUM(AA15:AA23)</f>
        <v>0</v>
      </c>
    </row>
    <row r="25" spans="1:27" ht="13.5">
      <c r="A25" s="265" t="s">
        <v>162</v>
      </c>
      <c r="B25" s="266"/>
      <c r="C25" s="177">
        <f aca="true" t="shared" si="2" ref="C25:Y25">+C12+C24</f>
        <v>148202589</v>
      </c>
      <c r="D25" s="177">
        <f>+D12+D24</f>
        <v>0</v>
      </c>
      <c r="E25" s="77">
        <f t="shared" si="2"/>
        <v>0</v>
      </c>
      <c r="F25" s="78">
        <f t="shared" si="2"/>
        <v>0</v>
      </c>
      <c r="G25" s="78">
        <f t="shared" si="2"/>
        <v>0</v>
      </c>
      <c r="H25" s="78">
        <f t="shared" si="2"/>
        <v>0</v>
      </c>
      <c r="I25" s="78">
        <f t="shared" si="2"/>
        <v>0</v>
      </c>
      <c r="J25" s="78">
        <f t="shared" si="2"/>
        <v>0</v>
      </c>
      <c r="K25" s="78">
        <f t="shared" si="2"/>
        <v>0</v>
      </c>
      <c r="L25" s="78">
        <f t="shared" si="2"/>
        <v>0</v>
      </c>
      <c r="M25" s="78">
        <f t="shared" si="2"/>
        <v>0</v>
      </c>
      <c r="N25" s="78">
        <f t="shared" si="2"/>
        <v>0</v>
      </c>
      <c r="O25" s="78">
        <f t="shared" si="2"/>
        <v>0</v>
      </c>
      <c r="P25" s="78">
        <f t="shared" si="2"/>
        <v>0</v>
      </c>
      <c r="Q25" s="78">
        <f t="shared" si="2"/>
        <v>0</v>
      </c>
      <c r="R25" s="78">
        <f t="shared" si="2"/>
        <v>0</v>
      </c>
      <c r="S25" s="78">
        <f t="shared" si="2"/>
        <v>0</v>
      </c>
      <c r="T25" s="78">
        <f t="shared" si="2"/>
        <v>0</v>
      </c>
      <c r="U25" s="78">
        <f t="shared" si="2"/>
        <v>0</v>
      </c>
      <c r="V25" s="78">
        <f t="shared" si="2"/>
        <v>0</v>
      </c>
      <c r="W25" s="78">
        <f t="shared" si="2"/>
        <v>0</v>
      </c>
      <c r="X25" s="78">
        <f t="shared" si="2"/>
        <v>0</v>
      </c>
      <c r="Y25" s="78">
        <f t="shared" si="2"/>
        <v>0</v>
      </c>
      <c r="Z25" s="179">
        <f>+IF(X25&lt;&gt;0,+(Y25/X25)*100,0)</f>
        <v>0</v>
      </c>
      <c r="AA25" s="79">
        <f>+AA12+AA24</f>
        <v>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2846172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>
        <v>1554479</v>
      </c>
      <c r="D31" s="160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64" t="s">
        <v>167</v>
      </c>
      <c r="B32" s="197" t="s">
        <v>94</v>
      </c>
      <c r="C32" s="160">
        <v>50846874</v>
      </c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168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58</v>
      </c>
      <c r="B34" s="266"/>
      <c r="C34" s="177">
        <f aca="true" t="shared" si="3" ref="C34:Y34">SUM(C29:C33)</f>
        <v>55247525</v>
      </c>
      <c r="D34" s="177">
        <f>SUM(D29:D33)</f>
        <v>0</v>
      </c>
      <c r="E34" s="77">
        <f t="shared" si="3"/>
        <v>0</v>
      </c>
      <c r="F34" s="78">
        <f t="shared" si="3"/>
        <v>0</v>
      </c>
      <c r="G34" s="78">
        <f t="shared" si="3"/>
        <v>0</v>
      </c>
      <c r="H34" s="78">
        <f t="shared" si="3"/>
        <v>0</v>
      </c>
      <c r="I34" s="78">
        <f t="shared" si="3"/>
        <v>0</v>
      </c>
      <c r="J34" s="78">
        <f t="shared" si="3"/>
        <v>0</v>
      </c>
      <c r="K34" s="78">
        <f t="shared" si="3"/>
        <v>0</v>
      </c>
      <c r="L34" s="78">
        <f t="shared" si="3"/>
        <v>0</v>
      </c>
      <c r="M34" s="78">
        <f t="shared" si="3"/>
        <v>0</v>
      </c>
      <c r="N34" s="78">
        <f t="shared" si="3"/>
        <v>0</v>
      </c>
      <c r="O34" s="78">
        <f t="shared" si="3"/>
        <v>0</v>
      </c>
      <c r="P34" s="78">
        <f t="shared" si="3"/>
        <v>0</v>
      </c>
      <c r="Q34" s="78">
        <f t="shared" si="3"/>
        <v>0</v>
      </c>
      <c r="R34" s="78">
        <f t="shared" si="3"/>
        <v>0</v>
      </c>
      <c r="S34" s="78">
        <f t="shared" si="3"/>
        <v>0</v>
      </c>
      <c r="T34" s="78">
        <f t="shared" si="3"/>
        <v>0</v>
      </c>
      <c r="U34" s="78">
        <f t="shared" si="3"/>
        <v>0</v>
      </c>
      <c r="V34" s="78">
        <f t="shared" si="3"/>
        <v>0</v>
      </c>
      <c r="W34" s="78">
        <f t="shared" si="3"/>
        <v>0</v>
      </c>
      <c r="X34" s="78">
        <f t="shared" si="3"/>
        <v>0</v>
      </c>
      <c r="Y34" s="78">
        <f t="shared" si="3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30376639</v>
      </c>
      <c r="D37" s="160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145"/>
      <c r="AA37" s="67"/>
    </row>
    <row r="38" spans="1:27" ht="13.5">
      <c r="A38" s="264" t="s">
        <v>168</v>
      </c>
      <c r="B38" s="197"/>
      <c r="C38" s="160">
        <v>44409051</v>
      </c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74785690</v>
      </c>
      <c r="D39" s="177">
        <f>SUM(D37:D38)</f>
        <v>0</v>
      </c>
      <c r="E39" s="81">
        <f t="shared" si="4"/>
        <v>0</v>
      </c>
      <c r="F39" s="82">
        <f t="shared" si="4"/>
        <v>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0</v>
      </c>
      <c r="Y39" s="82">
        <f t="shared" si="4"/>
        <v>0</v>
      </c>
      <c r="Z39" s="227">
        <f>+IF(X39&lt;&gt;0,+(Y39/X39)*100,0)</f>
        <v>0</v>
      </c>
      <c r="AA39" s="84">
        <f>SUM(AA37:AA38)</f>
        <v>0</v>
      </c>
    </row>
    <row r="40" spans="1:27" ht="13.5">
      <c r="A40" s="265" t="s">
        <v>170</v>
      </c>
      <c r="B40" s="266"/>
      <c r="C40" s="177">
        <f aca="true" t="shared" si="5" ref="C40:Y40">+C34+C39</f>
        <v>130033215</v>
      </c>
      <c r="D40" s="177">
        <f>+D34+D39</f>
        <v>0</v>
      </c>
      <c r="E40" s="77">
        <f t="shared" si="5"/>
        <v>0</v>
      </c>
      <c r="F40" s="78">
        <f t="shared" si="5"/>
        <v>0</v>
      </c>
      <c r="G40" s="78">
        <f t="shared" si="5"/>
        <v>0</v>
      </c>
      <c r="H40" s="78">
        <f t="shared" si="5"/>
        <v>0</v>
      </c>
      <c r="I40" s="78">
        <f t="shared" si="5"/>
        <v>0</v>
      </c>
      <c r="J40" s="78">
        <f t="shared" si="5"/>
        <v>0</v>
      </c>
      <c r="K40" s="78">
        <f t="shared" si="5"/>
        <v>0</v>
      </c>
      <c r="L40" s="78">
        <f t="shared" si="5"/>
        <v>0</v>
      </c>
      <c r="M40" s="78">
        <f t="shared" si="5"/>
        <v>0</v>
      </c>
      <c r="N40" s="78">
        <f t="shared" si="5"/>
        <v>0</v>
      </c>
      <c r="O40" s="78">
        <f t="shared" si="5"/>
        <v>0</v>
      </c>
      <c r="P40" s="78">
        <f t="shared" si="5"/>
        <v>0</v>
      </c>
      <c r="Q40" s="78">
        <f t="shared" si="5"/>
        <v>0</v>
      </c>
      <c r="R40" s="78">
        <f t="shared" si="5"/>
        <v>0</v>
      </c>
      <c r="S40" s="78">
        <f t="shared" si="5"/>
        <v>0</v>
      </c>
      <c r="T40" s="78">
        <f t="shared" si="5"/>
        <v>0</v>
      </c>
      <c r="U40" s="78">
        <f t="shared" si="5"/>
        <v>0</v>
      </c>
      <c r="V40" s="78">
        <f t="shared" si="5"/>
        <v>0</v>
      </c>
      <c r="W40" s="78">
        <f t="shared" si="5"/>
        <v>0</v>
      </c>
      <c r="X40" s="78">
        <f t="shared" si="5"/>
        <v>0</v>
      </c>
      <c r="Y40" s="78">
        <f t="shared" si="5"/>
        <v>0</v>
      </c>
      <c r="Z40" s="179">
        <f>+IF(X40&lt;&gt;0,+(Y40/X40)*100,0)</f>
        <v>0</v>
      </c>
      <c r="AA40" s="79">
        <f>+AA34+AA39</f>
        <v>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18169374</v>
      </c>
      <c r="D42" s="272">
        <f>+D25-D40</f>
        <v>0</v>
      </c>
      <c r="E42" s="273">
        <f t="shared" si="6"/>
        <v>0</v>
      </c>
      <c r="F42" s="274">
        <f t="shared" si="6"/>
        <v>0</v>
      </c>
      <c r="G42" s="274">
        <f t="shared" si="6"/>
        <v>0</v>
      </c>
      <c r="H42" s="274">
        <f t="shared" si="6"/>
        <v>0</v>
      </c>
      <c r="I42" s="274">
        <f t="shared" si="6"/>
        <v>0</v>
      </c>
      <c r="J42" s="274">
        <f t="shared" si="6"/>
        <v>0</v>
      </c>
      <c r="K42" s="274">
        <f t="shared" si="6"/>
        <v>0</v>
      </c>
      <c r="L42" s="274">
        <f t="shared" si="6"/>
        <v>0</v>
      </c>
      <c r="M42" s="274">
        <f t="shared" si="6"/>
        <v>0</v>
      </c>
      <c r="N42" s="274">
        <f t="shared" si="6"/>
        <v>0</v>
      </c>
      <c r="O42" s="274">
        <f t="shared" si="6"/>
        <v>0</v>
      </c>
      <c r="P42" s="274">
        <f t="shared" si="6"/>
        <v>0</v>
      </c>
      <c r="Q42" s="274">
        <f t="shared" si="6"/>
        <v>0</v>
      </c>
      <c r="R42" s="274">
        <f t="shared" si="6"/>
        <v>0</v>
      </c>
      <c r="S42" s="274">
        <f t="shared" si="6"/>
        <v>0</v>
      </c>
      <c r="T42" s="274">
        <f t="shared" si="6"/>
        <v>0</v>
      </c>
      <c r="U42" s="274">
        <f t="shared" si="6"/>
        <v>0</v>
      </c>
      <c r="V42" s="274">
        <f t="shared" si="6"/>
        <v>0</v>
      </c>
      <c r="W42" s="274">
        <f t="shared" si="6"/>
        <v>0</v>
      </c>
      <c r="X42" s="274">
        <f t="shared" si="6"/>
        <v>0</v>
      </c>
      <c r="Y42" s="274">
        <f t="shared" si="6"/>
        <v>0</v>
      </c>
      <c r="Z42" s="275">
        <f>+IF(X42&lt;&gt;0,+(Y42/X42)*100,0)</f>
        <v>0</v>
      </c>
      <c r="AA42" s="276">
        <f>+AA25-AA40</f>
        <v>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18169374</v>
      </c>
      <c r="D45" s="160"/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144"/>
      <c r="AA45" s="67"/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18169374</v>
      </c>
      <c r="D48" s="232">
        <f>SUM(D45:D47)</f>
        <v>0</v>
      </c>
      <c r="E48" s="279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0</v>
      </c>
      <c r="Y48" s="234">
        <f t="shared" si="7"/>
        <v>0</v>
      </c>
      <c r="Z48" s="280">
        <f>+IF(X48&lt;&gt;0,+(Y48/X48)*100,0)</f>
        <v>0</v>
      </c>
      <c r="AA48" s="247">
        <f>SUM(AA45:AA47)</f>
        <v>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140041474</v>
      </c>
      <c r="D6" s="160">
        <v>284338930</v>
      </c>
      <c r="E6" s="64">
        <v>231333082</v>
      </c>
      <c r="F6" s="65">
        <v>231333082</v>
      </c>
      <c r="G6" s="65">
        <v>24120622</v>
      </c>
      <c r="H6" s="65">
        <v>27716363</v>
      </c>
      <c r="I6" s="65">
        <v>26177490</v>
      </c>
      <c r="J6" s="65">
        <v>78014475</v>
      </c>
      <c r="K6" s="65">
        <v>18008045</v>
      </c>
      <c r="L6" s="65">
        <v>15254123</v>
      </c>
      <c r="M6" s="65">
        <v>43621998</v>
      </c>
      <c r="N6" s="65">
        <v>76884166</v>
      </c>
      <c r="O6" s="65">
        <v>14291647</v>
      </c>
      <c r="P6" s="65">
        <v>22403912</v>
      </c>
      <c r="Q6" s="65">
        <v>33463533</v>
      </c>
      <c r="R6" s="65">
        <v>70159092</v>
      </c>
      <c r="S6" s="65">
        <v>21220093</v>
      </c>
      <c r="T6" s="65">
        <v>17766177</v>
      </c>
      <c r="U6" s="65">
        <v>20294927</v>
      </c>
      <c r="V6" s="65">
        <v>59281197</v>
      </c>
      <c r="W6" s="65">
        <v>284338930</v>
      </c>
      <c r="X6" s="65">
        <v>231333082</v>
      </c>
      <c r="Y6" s="65">
        <v>53005848</v>
      </c>
      <c r="Z6" s="145">
        <v>22.91</v>
      </c>
      <c r="AA6" s="67">
        <v>231333082</v>
      </c>
    </row>
    <row r="7" spans="1:27" ht="13.5">
      <c r="A7" s="264" t="s">
        <v>181</v>
      </c>
      <c r="B7" s="197" t="s">
        <v>72</v>
      </c>
      <c r="C7" s="160">
        <v>12222911</v>
      </c>
      <c r="D7" s="160">
        <v>31089705</v>
      </c>
      <c r="E7" s="64">
        <v>13176489</v>
      </c>
      <c r="F7" s="65">
        <v>13176489</v>
      </c>
      <c r="G7" s="65">
        <v>20725726</v>
      </c>
      <c r="H7" s="65">
        <v>914988</v>
      </c>
      <c r="I7" s="65">
        <v>876826</v>
      </c>
      <c r="J7" s="65">
        <v>22517540</v>
      </c>
      <c r="K7" s="65">
        <v>399085</v>
      </c>
      <c r="L7" s="65">
        <v>1122465</v>
      </c>
      <c r="M7" s="65">
        <v>2282006</v>
      </c>
      <c r="N7" s="65">
        <v>3803556</v>
      </c>
      <c r="O7" s="65">
        <v>207642</v>
      </c>
      <c r="P7" s="65">
        <v>820416</v>
      </c>
      <c r="Q7" s="65">
        <v>1129406</v>
      </c>
      <c r="R7" s="65">
        <v>2157464</v>
      </c>
      <c r="S7" s="65">
        <v>760835</v>
      </c>
      <c r="T7" s="65">
        <v>639773</v>
      </c>
      <c r="U7" s="65">
        <v>1210537</v>
      </c>
      <c r="V7" s="65">
        <v>2611145</v>
      </c>
      <c r="W7" s="65">
        <v>31089705</v>
      </c>
      <c r="X7" s="65">
        <v>13176489</v>
      </c>
      <c r="Y7" s="65">
        <v>17913216</v>
      </c>
      <c r="Z7" s="145">
        <v>135.95</v>
      </c>
      <c r="AA7" s="67">
        <v>13176489</v>
      </c>
    </row>
    <row r="8" spans="1:27" ht="13.5">
      <c r="A8" s="264" t="s">
        <v>182</v>
      </c>
      <c r="B8" s="197" t="s">
        <v>72</v>
      </c>
      <c r="C8" s="160">
        <v>79948894</v>
      </c>
      <c r="D8" s="160">
        <v>30699429</v>
      </c>
      <c r="E8" s="64">
        <v>25754098</v>
      </c>
      <c r="F8" s="65">
        <v>25754098</v>
      </c>
      <c r="G8" s="65"/>
      <c r="H8" s="65">
        <v>928862</v>
      </c>
      <c r="I8" s="65">
        <v>1792252</v>
      </c>
      <c r="J8" s="65">
        <v>2721114</v>
      </c>
      <c r="K8" s="65">
        <v>1101058</v>
      </c>
      <c r="L8" s="65">
        <v>3639561</v>
      </c>
      <c r="M8" s="65">
        <v>7344382</v>
      </c>
      <c r="N8" s="65">
        <v>12085001</v>
      </c>
      <c r="O8" s="65">
        <v>916528</v>
      </c>
      <c r="P8" s="65">
        <v>2805199</v>
      </c>
      <c r="Q8" s="65">
        <v>2823115</v>
      </c>
      <c r="R8" s="65">
        <v>6544842</v>
      </c>
      <c r="S8" s="65">
        <v>3130987</v>
      </c>
      <c r="T8" s="65">
        <v>3192926</v>
      </c>
      <c r="U8" s="65">
        <v>3024559</v>
      </c>
      <c r="V8" s="65">
        <v>9348472</v>
      </c>
      <c r="W8" s="65">
        <v>30699429</v>
      </c>
      <c r="X8" s="65">
        <v>25754098</v>
      </c>
      <c r="Y8" s="65">
        <v>4945331</v>
      </c>
      <c r="Z8" s="145">
        <v>19.2</v>
      </c>
      <c r="AA8" s="67">
        <v>25754098</v>
      </c>
    </row>
    <row r="9" spans="1:27" ht="13.5">
      <c r="A9" s="264" t="s">
        <v>183</v>
      </c>
      <c r="B9" s="197"/>
      <c r="C9" s="160">
        <v>4292545</v>
      </c>
      <c r="D9" s="160">
        <v>2523523</v>
      </c>
      <c r="E9" s="64">
        <v>3360817</v>
      </c>
      <c r="F9" s="65">
        <v>3360817</v>
      </c>
      <c r="G9" s="65">
        <v>338460</v>
      </c>
      <c r="H9" s="65">
        <v>255584</v>
      </c>
      <c r="I9" s="65">
        <v>214340</v>
      </c>
      <c r="J9" s="65">
        <v>808384</v>
      </c>
      <c r="K9" s="65">
        <v>214316</v>
      </c>
      <c r="L9" s="65">
        <v>261443</v>
      </c>
      <c r="M9" s="65">
        <v>207188</v>
      </c>
      <c r="N9" s="65">
        <v>682947</v>
      </c>
      <c r="O9" s="65">
        <v>200472</v>
      </c>
      <c r="P9" s="65">
        <v>25972</v>
      </c>
      <c r="Q9" s="65">
        <v>202765</v>
      </c>
      <c r="R9" s="65">
        <v>429209</v>
      </c>
      <c r="S9" s="65">
        <v>201419</v>
      </c>
      <c r="T9" s="65">
        <v>204079</v>
      </c>
      <c r="U9" s="65">
        <v>197485</v>
      </c>
      <c r="V9" s="65">
        <v>602983</v>
      </c>
      <c r="W9" s="65">
        <v>2523523</v>
      </c>
      <c r="X9" s="65">
        <v>3360817</v>
      </c>
      <c r="Y9" s="65">
        <v>-837294</v>
      </c>
      <c r="Z9" s="145">
        <v>-24.91</v>
      </c>
      <c r="AA9" s="67">
        <v>3360817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-209511414</v>
      </c>
      <c r="D12" s="160">
        <v>-307890657</v>
      </c>
      <c r="E12" s="64">
        <v>-270487609</v>
      </c>
      <c r="F12" s="65">
        <v>-270487609</v>
      </c>
      <c r="G12" s="65">
        <v>-37499329</v>
      </c>
      <c r="H12" s="65">
        <v>-34047465</v>
      </c>
      <c r="I12" s="65">
        <v>-16321005</v>
      </c>
      <c r="J12" s="65">
        <v>-87867799</v>
      </c>
      <c r="K12" s="65">
        <v>-26017908</v>
      </c>
      <c r="L12" s="65">
        <v>-22182789</v>
      </c>
      <c r="M12" s="65">
        <v>-43529182</v>
      </c>
      <c r="N12" s="65">
        <v>-91729879</v>
      </c>
      <c r="O12" s="65">
        <v>-19126221</v>
      </c>
      <c r="P12" s="65">
        <v>-27210932</v>
      </c>
      <c r="Q12" s="65">
        <v>-30257079</v>
      </c>
      <c r="R12" s="65">
        <v>-76594232</v>
      </c>
      <c r="S12" s="65">
        <v>-16017061</v>
      </c>
      <c r="T12" s="65">
        <v>-18173699</v>
      </c>
      <c r="U12" s="65">
        <v>-17507987</v>
      </c>
      <c r="V12" s="65">
        <v>-51698747</v>
      </c>
      <c r="W12" s="65">
        <v>-307890657</v>
      </c>
      <c r="X12" s="65">
        <v>-270487609</v>
      </c>
      <c r="Y12" s="65">
        <v>-37403048</v>
      </c>
      <c r="Z12" s="145">
        <v>13.83</v>
      </c>
      <c r="AA12" s="67">
        <v>-270487609</v>
      </c>
    </row>
    <row r="13" spans="1:27" ht="13.5">
      <c r="A13" s="264" t="s">
        <v>40</v>
      </c>
      <c r="B13" s="197"/>
      <c r="C13" s="160">
        <v>-3840107</v>
      </c>
      <c r="D13" s="160">
        <v>-2435</v>
      </c>
      <c r="E13" s="64">
        <v>-7000</v>
      </c>
      <c r="F13" s="65">
        <v>-7000</v>
      </c>
      <c r="G13" s="65"/>
      <c r="H13" s="65"/>
      <c r="I13" s="65"/>
      <c r="J13" s="65"/>
      <c r="K13" s="65"/>
      <c r="L13" s="65">
        <v>-2435</v>
      </c>
      <c r="M13" s="65"/>
      <c r="N13" s="65">
        <v>-2435</v>
      </c>
      <c r="O13" s="65"/>
      <c r="P13" s="65"/>
      <c r="Q13" s="65"/>
      <c r="R13" s="65"/>
      <c r="S13" s="65"/>
      <c r="T13" s="65"/>
      <c r="U13" s="65"/>
      <c r="V13" s="65"/>
      <c r="W13" s="65">
        <v>-2435</v>
      </c>
      <c r="X13" s="65">
        <v>-7000</v>
      </c>
      <c r="Y13" s="65">
        <v>4565</v>
      </c>
      <c r="Z13" s="145">
        <v>-65.21</v>
      </c>
      <c r="AA13" s="67">
        <v>-7000</v>
      </c>
    </row>
    <row r="14" spans="1:27" ht="13.5">
      <c r="A14" s="264" t="s">
        <v>42</v>
      </c>
      <c r="B14" s="197" t="s">
        <v>72</v>
      </c>
      <c r="C14" s="160">
        <v>-12006419</v>
      </c>
      <c r="D14" s="160">
        <v>-20401828</v>
      </c>
      <c r="E14" s="64"/>
      <c r="F14" s="65"/>
      <c r="G14" s="65"/>
      <c r="H14" s="65"/>
      <c r="I14" s="65"/>
      <c r="J14" s="65"/>
      <c r="K14" s="65">
        <v>-2421164</v>
      </c>
      <c r="L14" s="65"/>
      <c r="M14" s="65">
        <v>-2825916</v>
      </c>
      <c r="N14" s="65">
        <v>-5247080</v>
      </c>
      <c r="O14" s="65">
        <v>-2517561</v>
      </c>
      <c r="P14" s="65">
        <v>-2995668</v>
      </c>
      <c r="Q14" s="65">
        <v>-2818512</v>
      </c>
      <c r="R14" s="65">
        <v>-8331741</v>
      </c>
      <c r="S14" s="65">
        <v>-2682717</v>
      </c>
      <c r="T14" s="65">
        <v>-2896789</v>
      </c>
      <c r="U14" s="65">
        <v>-1243501</v>
      </c>
      <c r="V14" s="65">
        <v>-6823007</v>
      </c>
      <c r="W14" s="65">
        <v>-20401828</v>
      </c>
      <c r="X14" s="65"/>
      <c r="Y14" s="65">
        <v>-20401828</v>
      </c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11147884</v>
      </c>
      <c r="D15" s="177">
        <f>SUM(D6:D14)</f>
        <v>20356667</v>
      </c>
      <c r="E15" s="77">
        <f t="shared" si="0"/>
        <v>3129877</v>
      </c>
      <c r="F15" s="78">
        <f t="shared" si="0"/>
        <v>3129877</v>
      </c>
      <c r="G15" s="78">
        <f t="shared" si="0"/>
        <v>7685479</v>
      </c>
      <c r="H15" s="78">
        <f t="shared" si="0"/>
        <v>-4231668</v>
      </c>
      <c r="I15" s="78">
        <f t="shared" si="0"/>
        <v>12739903</v>
      </c>
      <c r="J15" s="78">
        <f t="shared" si="0"/>
        <v>16193714</v>
      </c>
      <c r="K15" s="78">
        <f t="shared" si="0"/>
        <v>-8716568</v>
      </c>
      <c r="L15" s="78">
        <f t="shared" si="0"/>
        <v>-1907632</v>
      </c>
      <c r="M15" s="78">
        <f t="shared" si="0"/>
        <v>7100476</v>
      </c>
      <c r="N15" s="78">
        <f t="shared" si="0"/>
        <v>-3523724</v>
      </c>
      <c r="O15" s="78">
        <f t="shared" si="0"/>
        <v>-6027493</v>
      </c>
      <c r="P15" s="78">
        <f t="shared" si="0"/>
        <v>-4151101</v>
      </c>
      <c r="Q15" s="78">
        <f t="shared" si="0"/>
        <v>4543228</v>
      </c>
      <c r="R15" s="78">
        <f t="shared" si="0"/>
        <v>-5635366</v>
      </c>
      <c r="S15" s="78">
        <f t="shared" si="0"/>
        <v>6613556</v>
      </c>
      <c r="T15" s="78">
        <f t="shared" si="0"/>
        <v>732467</v>
      </c>
      <c r="U15" s="78">
        <f t="shared" si="0"/>
        <v>5976020</v>
      </c>
      <c r="V15" s="78">
        <f t="shared" si="0"/>
        <v>13322043</v>
      </c>
      <c r="W15" s="78">
        <f t="shared" si="0"/>
        <v>20356667</v>
      </c>
      <c r="X15" s="78">
        <f t="shared" si="0"/>
        <v>3129877</v>
      </c>
      <c r="Y15" s="78">
        <f t="shared" si="0"/>
        <v>17226790</v>
      </c>
      <c r="Z15" s="179">
        <f>+IF(X15&lt;&gt;0,+(Y15/X15)*100,0)</f>
        <v>550.39830638712</v>
      </c>
      <c r="AA15" s="79">
        <f>SUM(AA6:AA14)</f>
        <v>3129877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431677</v>
      </c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-33077646</v>
      </c>
      <c r="D24" s="160">
        <v>-11545622</v>
      </c>
      <c r="E24" s="64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>
        <v>-2735771</v>
      </c>
      <c r="R24" s="65">
        <v>-2735771</v>
      </c>
      <c r="S24" s="65">
        <v>-757396</v>
      </c>
      <c r="T24" s="65">
        <v>-2689376</v>
      </c>
      <c r="U24" s="65">
        <v>-5363079</v>
      </c>
      <c r="V24" s="65">
        <v>-8809851</v>
      </c>
      <c r="W24" s="65">
        <v>-11545622</v>
      </c>
      <c r="X24" s="65"/>
      <c r="Y24" s="65">
        <v>-11545622</v>
      </c>
      <c r="Z24" s="145"/>
      <c r="AA24" s="67"/>
    </row>
    <row r="25" spans="1:27" ht="13.5">
      <c r="A25" s="265" t="s">
        <v>194</v>
      </c>
      <c r="B25" s="266"/>
      <c r="C25" s="177">
        <f aca="true" t="shared" si="1" ref="C25:Y25">SUM(C19:C24)</f>
        <v>-32645969</v>
      </c>
      <c r="D25" s="177">
        <f>SUM(D19:D24)</f>
        <v>-11545622</v>
      </c>
      <c r="E25" s="77">
        <f t="shared" si="1"/>
        <v>0</v>
      </c>
      <c r="F25" s="78">
        <f t="shared" si="1"/>
        <v>0</v>
      </c>
      <c r="G25" s="78">
        <f t="shared" si="1"/>
        <v>0</v>
      </c>
      <c r="H25" s="78">
        <f t="shared" si="1"/>
        <v>0</v>
      </c>
      <c r="I25" s="78">
        <f t="shared" si="1"/>
        <v>0</v>
      </c>
      <c r="J25" s="78">
        <f t="shared" si="1"/>
        <v>0</v>
      </c>
      <c r="K25" s="78">
        <f t="shared" si="1"/>
        <v>0</v>
      </c>
      <c r="L25" s="78">
        <f t="shared" si="1"/>
        <v>0</v>
      </c>
      <c r="M25" s="78">
        <f t="shared" si="1"/>
        <v>0</v>
      </c>
      <c r="N25" s="78">
        <f t="shared" si="1"/>
        <v>0</v>
      </c>
      <c r="O25" s="78">
        <f t="shared" si="1"/>
        <v>0</v>
      </c>
      <c r="P25" s="78">
        <f t="shared" si="1"/>
        <v>0</v>
      </c>
      <c r="Q25" s="78">
        <f t="shared" si="1"/>
        <v>-2735771</v>
      </c>
      <c r="R25" s="78">
        <f t="shared" si="1"/>
        <v>-2735771</v>
      </c>
      <c r="S25" s="78">
        <f t="shared" si="1"/>
        <v>-757396</v>
      </c>
      <c r="T25" s="78">
        <f t="shared" si="1"/>
        <v>-2689376</v>
      </c>
      <c r="U25" s="78">
        <f t="shared" si="1"/>
        <v>-5363079</v>
      </c>
      <c r="V25" s="78">
        <f t="shared" si="1"/>
        <v>-8809851</v>
      </c>
      <c r="W25" s="78">
        <f t="shared" si="1"/>
        <v>-11545622</v>
      </c>
      <c r="X25" s="78">
        <f t="shared" si="1"/>
        <v>0</v>
      </c>
      <c r="Y25" s="78">
        <f t="shared" si="1"/>
        <v>-11545622</v>
      </c>
      <c r="Z25" s="179">
        <f>+IF(X25&lt;&gt;0,+(Y25/X25)*100,0)</f>
        <v>0</v>
      </c>
      <c r="AA25" s="79">
        <f>SUM(AA19:AA24)</f>
        <v>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>
        <v>33222812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>
        <v>24716</v>
      </c>
      <c r="D31" s="160">
        <v>2529240</v>
      </c>
      <c r="E31" s="64">
        <v>80121</v>
      </c>
      <c r="F31" s="65">
        <v>80121</v>
      </c>
      <c r="G31" s="65">
        <v>2167</v>
      </c>
      <c r="H31" s="164">
        <v>4388</v>
      </c>
      <c r="I31" s="164">
        <v>12298</v>
      </c>
      <c r="J31" s="164">
        <v>18853</v>
      </c>
      <c r="K31" s="65">
        <v>-3508</v>
      </c>
      <c r="L31" s="65">
        <v>14338</v>
      </c>
      <c r="M31" s="65">
        <v>110959</v>
      </c>
      <c r="N31" s="65">
        <v>121789</v>
      </c>
      <c r="O31" s="164">
        <v>33915</v>
      </c>
      <c r="P31" s="164">
        <v>2316976</v>
      </c>
      <c r="Q31" s="164">
        <v>16625</v>
      </c>
      <c r="R31" s="65">
        <v>2367516</v>
      </c>
      <c r="S31" s="65">
        <v>1024</v>
      </c>
      <c r="T31" s="65">
        <v>9770</v>
      </c>
      <c r="U31" s="65">
        <v>10288</v>
      </c>
      <c r="V31" s="164">
        <v>21082</v>
      </c>
      <c r="W31" s="164">
        <v>2529240</v>
      </c>
      <c r="X31" s="164">
        <v>80121</v>
      </c>
      <c r="Y31" s="65">
        <v>2449119</v>
      </c>
      <c r="Z31" s="145">
        <v>3056.78</v>
      </c>
      <c r="AA31" s="67">
        <v>80121</v>
      </c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-2585015</v>
      </c>
      <c r="D33" s="160">
        <v>-5902197</v>
      </c>
      <c r="E33" s="64">
        <v>-2200000</v>
      </c>
      <c r="F33" s="65">
        <v>-2200000</v>
      </c>
      <c r="G33" s="65"/>
      <c r="H33" s="65"/>
      <c r="I33" s="65">
        <v>-2723823</v>
      </c>
      <c r="J33" s="65">
        <v>-2723823</v>
      </c>
      <c r="K33" s="65"/>
      <c r="L33" s="65"/>
      <c r="M33" s="65"/>
      <c r="N33" s="65"/>
      <c r="O33" s="65"/>
      <c r="P33" s="65"/>
      <c r="Q33" s="65">
        <v>-2723823</v>
      </c>
      <c r="R33" s="65">
        <v>-2723823</v>
      </c>
      <c r="S33" s="65"/>
      <c r="T33" s="65"/>
      <c r="U33" s="65">
        <v>-454551</v>
      </c>
      <c r="V33" s="65">
        <v>-454551</v>
      </c>
      <c r="W33" s="65">
        <v>-5902197</v>
      </c>
      <c r="X33" s="65">
        <v>-2200000</v>
      </c>
      <c r="Y33" s="65">
        <v>-3702197</v>
      </c>
      <c r="Z33" s="145">
        <v>168.28</v>
      </c>
      <c r="AA33" s="67">
        <v>-2200000</v>
      </c>
    </row>
    <row r="34" spans="1:27" ht="13.5">
      <c r="A34" s="265" t="s">
        <v>200</v>
      </c>
      <c r="B34" s="266"/>
      <c r="C34" s="177">
        <f aca="true" t="shared" si="2" ref="C34:Y34">SUM(C29:C33)</f>
        <v>30662513</v>
      </c>
      <c r="D34" s="177">
        <f>SUM(D29:D33)</f>
        <v>-3372957</v>
      </c>
      <c r="E34" s="77">
        <f t="shared" si="2"/>
        <v>-2119879</v>
      </c>
      <c r="F34" s="78">
        <f t="shared" si="2"/>
        <v>-2119879</v>
      </c>
      <c r="G34" s="78">
        <f t="shared" si="2"/>
        <v>2167</v>
      </c>
      <c r="H34" s="78">
        <f t="shared" si="2"/>
        <v>4388</v>
      </c>
      <c r="I34" s="78">
        <f t="shared" si="2"/>
        <v>-2711525</v>
      </c>
      <c r="J34" s="78">
        <f t="shared" si="2"/>
        <v>-2704970</v>
      </c>
      <c r="K34" s="78">
        <f t="shared" si="2"/>
        <v>-3508</v>
      </c>
      <c r="L34" s="78">
        <f t="shared" si="2"/>
        <v>14338</v>
      </c>
      <c r="M34" s="78">
        <f t="shared" si="2"/>
        <v>110959</v>
      </c>
      <c r="N34" s="78">
        <f t="shared" si="2"/>
        <v>121789</v>
      </c>
      <c r="O34" s="78">
        <f t="shared" si="2"/>
        <v>33915</v>
      </c>
      <c r="P34" s="78">
        <f t="shared" si="2"/>
        <v>2316976</v>
      </c>
      <c r="Q34" s="78">
        <f t="shared" si="2"/>
        <v>-2707198</v>
      </c>
      <c r="R34" s="78">
        <f t="shared" si="2"/>
        <v>-356307</v>
      </c>
      <c r="S34" s="78">
        <f t="shared" si="2"/>
        <v>1024</v>
      </c>
      <c r="T34" s="78">
        <f t="shared" si="2"/>
        <v>9770</v>
      </c>
      <c r="U34" s="78">
        <f t="shared" si="2"/>
        <v>-444263</v>
      </c>
      <c r="V34" s="78">
        <f t="shared" si="2"/>
        <v>-433469</v>
      </c>
      <c r="W34" s="78">
        <f t="shared" si="2"/>
        <v>-3372957</v>
      </c>
      <c r="X34" s="78">
        <f t="shared" si="2"/>
        <v>-2119879</v>
      </c>
      <c r="Y34" s="78">
        <f t="shared" si="2"/>
        <v>-1253078</v>
      </c>
      <c r="Z34" s="179">
        <f>+IF(X34&lt;&gt;0,+(Y34/X34)*100,0)</f>
        <v>59.11082660849982</v>
      </c>
      <c r="AA34" s="79">
        <f>SUM(AA29:AA33)</f>
        <v>-2119879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9164428</v>
      </c>
      <c r="D36" s="158">
        <f>+D15+D25+D34</f>
        <v>5438088</v>
      </c>
      <c r="E36" s="104">
        <f t="shared" si="3"/>
        <v>1009998</v>
      </c>
      <c r="F36" s="105">
        <f t="shared" si="3"/>
        <v>1009998</v>
      </c>
      <c r="G36" s="105">
        <f t="shared" si="3"/>
        <v>7687646</v>
      </c>
      <c r="H36" s="105">
        <f t="shared" si="3"/>
        <v>-4227280</v>
      </c>
      <c r="I36" s="105">
        <f t="shared" si="3"/>
        <v>10028378</v>
      </c>
      <c r="J36" s="105">
        <f t="shared" si="3"/>
        <v>13488744</v>
      </c>
      <c r="K36" s="105">
        <f t="shared" si="3"/>
        <v>-8720076</v>
      </c>
      <c r="L36" s="105">
        <f t="shared" si="3"/>
        <v>-1893294</v>
      </c>
      <c r="M36" s="105">
        <f t="shared" si="3"/>
        <v>7211435</v>
      </c>
      <c r="N36" s="105">
        <f t="shared" si="3"/>
        <v>-3401935</v>
      </c>
      <c r="O36" s="105">
        <f t="shared" si="3"/>
        <v>-5993578</v>
      </c>
      <c r="P36" s="105">
        <f t="shared" si="3"/>
        <v>-1834125</v>
      </c>
      <c r="Q36" s="105">
        <f t="shared" si="3"/>
        <v>-899741</v>
      </c>
      <c r="R36" s="105">
        <f t="shared" si="3"/>
        <v>-8727444</v>
      </c>
      <c r="S36" s="105">
        <f t="shared" si="3"/>
        <v>5857184</v>
      </c>
      <c r="T36" s="105">
        <f t="shared" si="3"/>
        <v>-1947139</v>
      </c>
      <c r="U36" s="105">
        <f t="shared" si="3"/>
        <v>168678</v>
      </c>
      <c r="V36" s="105">
        <f t="shared" si="3"/>
        <v>4078723</v>
      </c>
      <c r="W36" s="105">
        <f t="shared" si="3"/>
        <v>5438088</v>
      </c>
      <c r="X36" s="105">
        <f t="shared" si="3"/>
        <v>1009998</v>
      </c>
      <c r="Y36" s="105">
        <f t="shared" si="3"/>
        <v>4428090</v>
      </c>
      <c r="Z36" s="142">
        <f>+IF(X36&lt;&gt;0,+(Y36/X36)*100,0)</f>
        <v>438.4256206447933</v>
      </c>
      <c r="AA36" s="107">
        <f>+AA15+AA25+AA34</f>
        <v>1009998</v>
      </c>
    </row>
    <row r="37" spans="1:27" ht="13.5">
      <c r="A37" s="264" t="s">
        <v>202</v>
      </c>
      <c r="B37" s="197" t="s">
        <v>96</v>
      </c>
      <c r="C37" s="158">
        <v>9612666</v>
      </c>
      <c r="D37" s="158">
        <v>-8805802</v>
      </c>
      <c r="E37" s="104">
        <v>1411724</v>
      </c>
      <c r="F37" s="105">
        <v>1411724</v>
      </c>
      <c r="G37" s="105">
        <v>-8805802</v>
      </c>
      <c r="H37" s="105">
        <v>-1118156</v>
      </c>
      <c r="I37" s="105">
        <v>-5345436</v>
      </c>
      <c r="J37" s="105">
        <v>-8805802</v>
      </c>
      <c r="K37" s="105">
        <v>4682942</v>
      </c>
      <c r="L37" s="105">
        <v>-4037134</v>
      </c>
      <c r="M37" s="105">
        <v>-5930428</v>
      </c>
      <c r="N37" s="105">
        <v>4682942</v>
      </c>
      <c r="O37" s="105">
        <v>1281007</v>
      </c>
      <c r="P37" s="105">
        <v>-4712571</v>
      </c>
      <c r="Q37" s="105">
        <v>-6546696</v>
      </c>
      <c r="R37" s="105">
        <v>1281007</v>
      </c>
      <c r="S37" s="105">
        <v>-7446437</v>
      </c>
      <c r="T37" s="105">
        <v>-1589253</v>
      </c>
      <c r="U37" s="105">
        <v>-3536392</v>
      </c>
      <c r="V37" s="105">
        <v>-7446437</v>
      </c>
      <c r="W37" s="105">
        <v>-8805802</v>
      </c>
      <c r="X37" s="105">
        <v>1411724</v>
      </c>
      <c r="Y37" s="105">
        <v>-10217526</v>
      </c>
      <c r="Z37" s="142">
        <v>-723.76</v>
      </c>
      <c r="AA37" s="107">
        <v>1411724</v>
      </c>
    </row>
    <row r="38" spans="1:27" ht="13.5">
      <c r="A38" s="282" t="s">
        <v>203</v>
      </c>
      <c r="B38" s="271" t="s">
        <v>96</v>
      </c>
      <c r="C38" s="272">
        <v>18777094</v>
      </c>
      <c r="D38" s="272">
        <v>-3367714</v>
      </c>
      <c r="E38" s="273">
        <v>2421722</v>
      </c>
      <c r="F38" s="274">
        <v>2421722</v>
      </c>
      <c r="G38" s="274">
        <v>-1118156</v>
      </c>
      <c r="H38" s="274">
        <v>-5345436</v>
      </c>
      <c r="I38" s="274">
        <v>4682942</v>
      </c>
      <c r="J38" s="274">
        <v>4682942</v>
      </c>
      <c r="K38" s="274">
        <v>-4037134</v>
      </c>
      <c r="L38" s="274">
        <v>-5930428</v>
      </c>
      <c r="M38" s="274">
        <v>1281007</v>
      </c>
      <c r="N38" s="274">
        <v>1281007</v>
      </c>
      <c r="O38" s="274">
        <v>-4712571</v>
      </c>
      <c r="P38" s="274">
        <v>-6546696</v>
      </c>
      <c r="Q38" s="274">
        <v>-7446437</v>
      </c>
      <c r="R38" s="274">
        <v>-7446437</v>
      </c>
      <c r="S38" s="274">
        <v>-1589253</v>
      </c>
      <c r="T38" s="274">
        <v>-3536392</v>
      </c>
      <c r="U38" s="274">
        <v>-3367714</v>
      </c>
      <c r="V38" s="274">
        <v>-3367714</v>
      </c>
      <c r="W38" s="274">
        <v>-3367714</v>
      </c>
      <c r="X38" s="274">
        <v>2421722</v>
      </c>
      <c r="Y38" s="274">
        <v>-5789436</v>
      </c>
      <c r="Z38" s="275">
        <v>-239.06</v>
      </c>
      <c r="AA38" s="276">
        <v>2421722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2012-08-02T06:50:32Z</dcterms:created>
  <dcterms:modified xsi:type="dcterms:W3CDTF">2012-08-02T06:50:32Z</dcterms:modified>
  <cp:category/>
  <cp:version/>
  <cp:contentType/>
  <cp:contentStatus/>
</cp:coreProperties>
</file>