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<sst xmlns="http://schemas.openxmlformats.org/spreadsheetml/2006/main" count="536" uniqueCount="252">
  <si>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Kouga(EC108)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</si>
  <si>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</si>
  <si>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</si>
  <si>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</si>
  <si>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</si>
  <si>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</si>
  <si>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</si>
  <si>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</si>
  <si>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</si>
  <si>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</si>
  <si>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</si>
  <si>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</si>
  <si>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</si>
  <si>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</si>
  <si>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</si>
  <si>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</si>
  <si>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</si>
  <si>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</si>
  <si>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</si>
  <si>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</si>
  <si>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</si>
  <si>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</si>
  <si>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</si>
  <si>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</si>
  <si>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</si>
  <si>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</si>
  <si>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</si>
  <si>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</si>
  <si>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</si>
  <si>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</si>
  <si>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</si>
  <si>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</si>
  <si>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</si>
  <si>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</si>
  <si>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</si>
  <si>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</si>
  <si>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</si>
  <si>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</si>
  <si>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</si>
  <si>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</si>
  <si>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</si>
  <si>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</si>
  <si>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</si>
  <si>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</si>
  <si>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</si>
  <si>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</si>
  <si>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</si>
  <si>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</si>
  <si>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</si>
  <si>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</si>
  <si>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</si>
  <si>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</si>
  <si>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</si>
  <si>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</si>
  <si>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</si>
  <si>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</si>
  <si>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</si>
  <si>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</si>
  <si>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</si>
  <si>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</si>
  <si>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</si>
  <si>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</si>
  <si>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</si>
  <si>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</si>
  <si>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</si>
  <si>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</si>
  <si>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</si>
  <si>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</si>
  <si>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</si>
  <si>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</si>
  <si>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Kouga(EC108)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</si>
  <si>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</si>
  <si>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</si>
  <si>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</si>
  <si>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</si>
  <si>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</si>
  <si>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</si>
  <si>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</si>
  <si>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</si>
  <si>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</si>
  <si>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</si>
  <si>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</si>
  <si>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</si>
  <si>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</si>
  <si>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</si>
  <si>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</si>
  <si>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</si>
  <si>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</si>
  <si>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</si>
  <si>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</si>
  <si>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</si>
  <si>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</si>
  <si>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</si>
  <si>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</si>
  <si>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</si>
  <si>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</si>
  <si>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</si>
  <si>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</si>
  <si>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</si>
  <si>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</si>
  <si>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Kouga(EC108)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</si>
  <si>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</si>
  <si>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</si>
  <si>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</si>
  <si>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</si>
  <si>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</si>
  <si>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</si>
  <si>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</si>
  <si>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</si>
  <si>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</si>
  <si>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</si>
  <si>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</si>
  <si>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</si>
  <si>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</si>
  <si>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</si>
  <si>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</si>
  <si>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</si>
  <si>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</si>
  <si>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</si>
  <si>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</si>
  <si>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</si>
  <si>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</si>
  <si>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</si>
  <si>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</si>
  <si>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</si>
  <si>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</si>
  <si>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</si>
  <si>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</si>
  <si>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</si>
  <si>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</si>
  <si>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</si>
  <si>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</si>
  <si>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</si>
  <si>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Kouga(EC108)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</si>
  <si>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</si>
  <si>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</si>
  <si>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</si>
  <si>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</si>
  <si>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</si>
  <si>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</si>
  <si>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</si>
  <si>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</si>
  <si>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</si>
  <si>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Kouga(EC108)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</si>
  <si>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</si>
  <si>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</si>
  <si>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</si>
  <si>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</si>
  <si>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</si>
  <si>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</si>
  <si>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</si>
  <si>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</si>
  <si>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</si>
  <si>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</si>
  <si>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</si>
  <si>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</si>
  <si>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</si>
  <si>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</si>
  <si>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</si>
  <si>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</si>
  <si>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</si>
  <si>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</si>
  <si>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</si>
  <si>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</si>
  <si>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</si>
  <si>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</si>
  <si>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</si>
  <si>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</si>
  <si>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</si>
  <si>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</si>
  <si>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</si>
  <si>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</si>
  <si>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</si>
  <si>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</si>
  <si>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</si>
  <si>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</si>
  <si>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</si>
  <si>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Kouga(EC108)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</si>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</sst>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103233983</v>
      </c>
      <c r="C5" s="19"/>
      <c r="D5" s="64">
        <v>123453175</v>
      </c>
      <c r="E5" s="65">
        <v>120035000</v>
      </c>
      <c r="F5" s="65">
        <v>2194129</v>
      </c>
      <c r="G5" s="65">
        <v>-2129</v>
      </c>
      <c r="H5" s="65">
        <v>0</v>
      </c>
      <c r="I5" s="65">
        <v>2192000</v>
      </c>
      <c r="J5" s="65">
        <v>0</v>
      </c>
      <c r="K5" s="65">
        <v>-2129</v>
      </c>
      <c r="L5" s="65">
        <v>-473</v>
      </c>
      <c r="M5" s="65">
        <v>-2602</v>
      </c>
      <c r="N5" s="65">
        <v>27730</v>
      </c>
      <c r="O5" s="65">
        <v>-20510</v>
      </c>
      <c r="P5" s="65">
        <v>168440</v>
      </c>
      <c r="Q5" s="65">
        <v>175660</v>
      </c>
      <c r="R5" s="65">
        <v>-136555</v>
      </c>
      <c r="S5" s="65">
        <v>-274623</v>
      </c>
      <c r="T5" s="65">
        <v>-69103</v>
      </c>
      <c r="U5" s="65">
        <v>-480281</v>
      </c>
      <c r="V5" s="65">
        <v>1884777</v>
      </c>
      <c r="W5" s="65">
        <v>120035000</v>
      </c>
      <c r="X5" s="65">
        <v>-118150223</v>
      </c>
      <c r="Y5" s="66">
        <v>-98.43</v>
      </c>
      <c r="Z5" s="67">
        <v>120035000</v>
      </c>
    </row>
    <row r="6" spans="1:26" ht="13.5">
      <c r="A6" s="63" t="s">
        <v>32</v>
      </c>
      <c r="B6" s="19">
        <v>223286918</v>
      </c>
      <c r="C6" s="19"/>
      <c r="D6" s="64">
        <v>267460869</v>
      </c>
      <c r="E6" s="65">
        <v>256796503</v>
      </c>
      <c r="F6" s="65">
        <v>29015092</v>
      </c>
      <c r="G6" s="65">
        <v>19158181</v>
      </c>
      <c r="H6" s="65">
        <v>12957125</v>
      </c>
      <c r="I6" s="65">
        <v>61130398</v>
      </c>
      <c r="J6" s="65">
        <v>22430157</v>
      </c>
      <c r="K6" s="65">
        <v>19797400</v>
      </c>
      <c r="L6" s="65">
        <v>16852937</v>
      </c>
      <c r="M6" s="65">
        <v>59080494</v>
      </c>
      <c r="N6" s="65">
        <v>25594051</v>
      </c>
      <c r="O6" s="65">
        <v>14806861</v>
      </c>
      <c r="P6" s="65">
        <v>22789616</v>
      </c>
      <c r="Q6" s="65">
        <v>63190528</v>
      </c>
      <c r="R6" s="65">
        <v>23634790</v>
      </c>
      <c r="S6" s="65">
        <v>17310610</v>
      </c>
      <c r="T6" s="65">
        <v>19934654</v>
      </c>
      <c r="U6" s="65">
        <v>60880054</v>
      </c>
      <c r="V6" s="65">
        <v>244281474</v>
      </c>
      <c r="W6" s="65">
        <v>256796503</v>
      </c>
      <c r="X6" s="65">
        <v>-12515029</v>
      </c>
      <c r="Y6" s="66">
        <v>-4.87</v>
      </c>
      <c r="Z6" s="67">
        <v>256796503</v>
      </c>
    </row>
    <row r="7" spans="1:26" ht="13.5">
      <c r="A7" s="63" t="s">
        <v>33</v>
      </c>
      <c r="B7" s="19">
        <v>0</v>
      </c>
      <c r="C7" s="19"/>
      <c r="D7" s="64">
        <v>554668</v>
      </c>
      <c r="E7" s="65">
        <v>572057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30118</v>
      </c>
      <c r="O7" s="65">
        <v>98</v>
      </c>
      <c r="P7" s="65">
        <v>32</v>
      </c>
      <c r="Q7" s="65">
        <v>30248</v>
      </c>
      <c r="R7" s="65">
        <v>0</v>
      </c>
      <c r="S7" s="65">
        <v>35</v>
      </c>
      <c r="T7" s="65">
        <v>534057</v>
      </c>
      <c r="U7" s="65">
        <v>534092</v>
      </c>
      <c r="V7" s="65">
        <v>564340</v>
      </c>
      <c r="W7" s="65">
        <v>572057</v>
      </c>
      <c r="X7" s="65">
        <v>-7717</v>
      </c>
      <c r="Y7" s="66">
        <v>-1.35</v>
      </c>
      <c r="Z7" s="67">
        <v>572057</v>
      </c>
    </row>
    <row r="8" spans="1:26" ht="13.5">
      <c r="A8" s="63" t="s">
        <v>34</v>
      </c>
      <c r="B8" s="19">
        <v>39267702</v>
      </c>
      <c r="C8" s="19"/>
      <c r="D8" s="64">
        <v>46304000</v>
      </c>
      <c r="E8" s="65">
        <v>45154000</v>
      </c>
      <c r="F8" s="65">
        <v>221810</v>
      </c>
      <c r="G8" s="65">
        <v>0</v>
      </c>
      <c r="H8" s="65">
        <v>0</v>
      </c>
      <c r="I8" s="65">
        <v>221810</v>
      </c>
      <c r="J8" s="65">
        <v>0</v>
      </c>
      <c r="K8" s="65">
        <v>72782</v>
      </c>
      <c r="L8" s="65">
        <v>0</v>
      </c>
      <c r="M8" s="65">
        <v>72782</v>
      </c>
      <c r="N8" s="65">
        <v>10329565</v>
      </c>
      <c r="O8" s="65">
        <v>3552084</v>
      </c>
      <c r="P8" s="65">
        <v>-50000</v>
      </c>
      <c r="Q8" s="65">
        <v>13831649</v>
      </c>
      <c r="R8" s="65">
        <v>10842535</v>
      </c>
      <c r="S8" s="65">
        <v>22945</v>
      </c>
      <c r="T8" s="65">
        <v>159079</v>
      </c>
      <c r="U8" s="65">
        <v>11024559</v>
      </c>
      <c r="V8" s="65">
        <v>25150800</v>
      </c>
      <c r="W8" s="65">
        <v>45154000</v>
      </c>
      <c r="X8" s="65">
        <v>-20003200</v>
      </c>
      <c r="Y8" s="66">
        <v>-44.3</v>
      </c>
      <c r="Z8" s="67">
        <v>45154000</v>
      </c>
    </row>
    <row r="9" spans="1:26" ht="13.5">
      <c r="A9" s="63" t="s">
        <v>35</v>
      </c>
      <c r="B9" s="19">
        <v>26451847</v>
      </c>
      <c r="C9" s="19"/>
      <c r="D9" s="64">
        <v>59628761</v>
      </c>
      <c r="E9" s="65">
        <v>46156057</v>
      </c>
      <c r="F9" s="65">
        <v>5837969</v>
      </c>
      <c r="G9" s="65">
        <v>2990367</v>
      </c>
      <c r="H9" s="65">
        <v>3447193</v>
      </c>
      <c r="I9" s="65">
        <v>12275529</v>
      </c>
      <c r="J9" s="65">
        <v>3836955</v>
      </c>
      <c r="K9" s="65">
        <v>3316554</v>
      </c>
      <c r="L9" s="65">
        <v>3023129</v>
      </c>
      <c r="M9" s="65">
        <v>10176638</v>
      </c>
      <c r="N9" s="65">
        <v>3872022</v>
      </c>
      <c r="O9" s="65">
        <v>3501170</v>
      </c>
      <c r="P9" s="65">
        <v>2545867</v>
      </c>
      <c r="Q9" s="65">
        <v>9919059</v>
      </c>
      <c r="R9" s="65">
        <v>4565094</v>
      </c>
      <c r="S9" s="65">
        <v>3096952</v>
      </c>
      <c r="T9" s="65">
        <v>3411353</v>
      </c>
      <c r="U9" s="65">
        <v>11073399</v>
      </c>
      <c r="V9" s="65">
        <v>43444625</v>
      </c>
      <c r="W9" s="65">
        <v>46156057</v>
      </c>
      <c r="X9" s="65">
        <v>-2711432</v>
      </c>
      <c r="Y9" s="66">
        <v>-5.87</v>
      </c>
      <c r="Z9" s="67">
        <v>46156057</v>
      </c>
    </row>
    <row r="10" spans="1:26" ht="25.5">
      <c r="A10" s="68" t="s">
        <v>213</v>
      </c>
      <c r="B10" s="69">
        <f>SUM(B5:B9)</f>
        <v>392240450</v>
      </c>
      <c r="C10" s="69">
        <f>SUM(C5:C9)</f>
        <v>0</v>
      </c>
      <c r="D10" s="70">
        <f aca="true" t="shared" si="0" ref="D10:Z10">SUM(D5:D9)</f>
        <v>497401473</v>
      </c>
      <c r="E10" s="71">
        <f t="shared" si="0"/>
        <v>468713617</v>
      </c>
      <c r="F10" s="71">
        <f t="shared" si="0"/>
        <v>37269000</v>
      </c>
      <c r="G10" s="71">
        <f t="shared" si="0"/>
        <v>22146419</v>
      </c>
      <c r="H10" s="71">
        <f t="shared" si="0"/>
        <v>16404318</v>
      </c>
      <c r="I10" s="71">
        <f t="shared" si="0"/>
        <v>75819737</v>
      </c>
      <c r="J10" s="71">
        <f t="shared" si="0"/>
        <v>26267112</v>
      </c>
      <c r="K10" s="71">
        <f t="shared" si="0"/>
        <v>23184607</v>
      </c>
      <c r="L10" s="71">
        <f t="shared" si="0"/>
        <v>19875593</v>
      </c>
      <c r="M10" s="71">
        <f t="shared" si="0"/>
        <v>69327312</v>
      </c>
      <c r="N10" s="71">
        <f t="shared" si="0"/>
        <v>39853486</v>
      </c>
      <c r="O10" s="71">
        <f t="shared" si="0"/>
        <v>21839703</v>
      </c>
      <c r="P10" s="71">
        <f t="shared" si="0"/>
        <v>25453955</v>
      </c>
      <c r="Q10" s="71">
        <f t="shared" si="0"/>
        <v>87147144</v>
      </c>
      <c r="R10" s="71">
        <f t="shared" si="0"/>
        <v>38905864</v>
      </c>
      <c r="S10" s="71">
        <f t="shared" si="0"/>
        <v>20155919</v>
      </c>
      <c r="T10" s="71">
        <f t="shared" si="0"/>
        <v>23970040</v>
      </c>
      <c r="U10" s="71">
        <f t="shared" si="0"/>
        <v>83031823</v>
      </c>
      <c r="V10" s="71">
        <f t="shared" si="0"/>
        <v>315326016</v>
      </c>
      <c r="W10" s="71">
        <f t="shared" si="0"/>
        <v>468713617</v>
      </c>
      <c r="X10" s="71">
        <f t="shared" si="0"/>
        <v>-153387601</v>
      </c>
      <c r="Y10" s="72">
        <f>+IF(W10&lt;&gt;0,(X10/W10)*100,0)</f>
        <v>-32.72522824955606</v>
      </c>
      <c r="Z10" s="73">
        <f t="shared" si="0"/>
        <v>468713617</v>
      </c>
    </row>
    <row r="11" spans="1:26" ht="13.5">
      <c r="A11" s="63" t="s">
        <v>37</v>
      </c>
      <c r="B11" s="19">
        <v>189881938</v>
      </c>
      <c r="C11" s="19"/>
      <c r="D11" s="64">
        <v>167517000</v>
      </c>
      <c r="E11" s="65">
        <v>173897353</v>
      </c>
      <c r="F11" s="65">
        <v>11072891</v>
      </c>
      <c r="G11" s="65">
        <v>12064160</v>
      </c>
      <c r="H11" s="65">
        <v>11209207</v>
      </c>
      <c r="I11" s="65">
        <v>34346258</v>
      </c>
      <c r="J11" s="65">
        <v>11563111</v>
      </c>
      <c r="K11" s="65">
        <v>18277527</v>
      </c>
      <c r="L11" s="65">
        <v>11292963</v>
      </c>
      <c r="M11" s="65">
        <v>41133601</v>
      </c>
      <c r="N11" s="65">
        <v>14429896</v>
      </c>
      <c r="O11" s="65">
        <v>13755115</v>
      </c>
      <c r="P11" s="65">
        <v>13220568</v>
      </c>
      <c r="Q11" s="65">
        <v>41405579</v>
      </c>
      <c r="R11" s="65">
        <v>13320918</v>
      </c>
      <c r="S11" s="65">
        <v>13479723</v>
      </c>
      <c r="T11" s="65">
        <v>13455861</v>
      </c>
      <c r="U11" s="65">
        <v>40256502</v>
      </c>
      <c r="V11" s="65">
        <v>157141940</v>
      </c>
      <c r="W11" s="65">
        <v>173897353</v>
      </c>
      <c r="X11" s="65">
        <v>-16755413</v>
      </c>
      <c r="Y11" s="66">
        <v>-9.64</v>
      </c>
      <c r="Z11" s="67">
        <v>173897353</v>
      </c>
    </row>
    <row r="12" spans="1:26" ht="13.5">
      <c r="A12" s="63" t="s">
        <v>38</v>
      </c>
      <c r="B12" s="19">
        <v>7777393</v>
      </c>
      <c r="C12" s="19"/>
      <c r="D12" s="64">
        <v>8177000</v>
      </c>
      <c r="E12" s="65">
        <v>7952000</v>
      </c>
      <c r="F12" s="65">
        <v>627655</v>
      </c>
      <c r="G12" s="65">
        <v>609804</v>
      </c>
      <c r="H12" s="65">
        <v>640389</v>
      </c>
      <c r="I12" s="65">
        <v>1877848</v>
      </c>
      <c r="J12" s="65">
        <v>631586</v>
      </c>
      <c r="K12" s="65">
        <v>631507</v>
      </c>
      <c r="L12" s="65">
        <v>819317</v>
      </c>
      <c r="M12" s="65">
        <v>2082410</v>
      </c>
      <c r="N12" s="65">
        <v>663097</v>
      </c>
      <c r="O12" s="65">
        <v>660227</v>
      </c>
      <c r="P12" s="65">
        <v>641990</v>
      </c>
      <c r="Q12" s="65">
        <v>1965314</v>
      </c>
      <c r="R12" s="65">
        <v>658415</v>
      </c>
      <c r="S12" s="65">
        <v>658332</v>
      </c>
      <c r="T12" s="65">
        <v>661088</v>
      </c>
      <c r="U12" s="65">
        <v>1977835</v>
      </c>
      <c r="V12" s="65">
        <v>7903407</v>
      </c>
      <c r="W12" s="65">
        <v>7952000</v>
      </c>
      <c r="X12" s="65">
        <v>-48593</v>
      </c>
      <c r="Y12" s="66">
        <v>-0.61</v>
      </c>
      <c r="Z12" s="67">
        <v>7952000</v>
      </c>
    </row>
    <row r="13" spans="1:26" ht="13.5">
      <c r="A13" s="63" t="s">
        <v>214</v>
      </c>
      <c r="B13" s="19">
        <v>0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7835469</v>
      </c>
      <c r="C14" s="19"/>
      <c r="D14" s="64">
        <v>24295334</v>
      </c>
      <c r="E14" s="65">
        <v>24008497</v>
      </c>
      <c r="F14" s="65">
        <v>0</v>
      </c>
      <c r="G14" s="65">
        <v>0</v>
      </c>
      <c r="H14" s="65">
        <v>547622</v>
      </c>
      <c r="I14" s="65">
        <v>547622</v>
      </c>
      <c r="J14" s="65">
        <v>273811</v>
      </c>
      <c r="K14" s="65">
        <v>273811</v>
      </c>
      <c r="L14" s="65">
        <v>273812</v>
      </c>
      <c r="M14" s="65">
        <v>821434</v>
      </c>
      <c r="N14" s="65">
        <v>273812</v>
      </c>
      <c r="O14" s="65">
        <v>273811</v>
      </c>
      <c r="P14" s="65">
        <v>1160579</v>
      </c>
      <c r="Q14" s="65">
        <v>1708202</v>
      </c>
      <c r="R14" s="65">
        <v>-1795248</v>
      </c>
      <c r="S14" s="65">
        <v>822878</v>
      </c>
      <c r="T14" s="65">
        <v>718442</v>
      </c>
      <c r="U14" s="65">
        <v>-253928</v>
      </c>
      <c r="V14" s="65">
        <v>2823330</v>
      </c>
      <c r="W14" s="65">
        <v>24008497</v>
      </c>
      <c r="X14" s="65">
        <v>-21185167</v>
      </c>
      <c r="Y14" s="66">
        <v>-88.24</v>
      </c>
      <c r="Z14" s="67">
        <v>24008497</v>
      </c>
    </row>
    <row r="15" spans="1:26" ht="13.5">
      <c r="A15" s="63" t="s">
        <v>41</v>
      </c>
      <c r="B15" s="19">
        <v>114019677</v>
      </c>
      <c r="C15" s="19"/>
      <c r="D15" s="64">
        <v>140490640</v>
      </c>
      <c r="E15" s="65">
        <v>139580640</v>
      </c>
      <c r="F15" s="65">
        <v>8130</v>
      </c>
      <c r="G15" s="65">
        <v>32242368</v>
      </c>
      <c r="H15" s="65">
        <v>1068388</v>
      </c>
      <c r="I15" s="65">
        <v>33318886</v>
      </c>
      <c r="J15" s="65">
        <v>21608477</v>
      </c>
      <c r="K15" s="65">
        <v>782715</v>
      </c>
      <c r="L15" s="65">
        <v>-8275057</v>
      </c>
      <c r="M15" s="65">
        <v>14116135</v>
      </c>
      <c r="N15" s="65">
        <v>27054609</v>
      </c>
      <c r="O15" s="65">
        <v>11700572</v>
      </c>
      <c r="P15" s="65">
        <v>10341892</v>
      </c>
      <c r="Q15" s="65">
        <v>49097073</v>
      </c>
      <c r="R15" s="65">
        <v>9602452</v>
      </c>
      <c r="S15" s="65">
        <v>10030865</v>
      </c>
      <c r="T15" s="65">
        <v>12813426</v>
      </c>
      <c r="U15" s="65">
        <v>32446743</v>
      </c>
      <c r="V15" s="65">
        <v>128978837</v>
      </c>
      <c r="W15" s="65">
        <v>139580640</v>
      </c>
      <c r="X15" s="65">
        <v>-10601803</v>
      </c>
      <c r="Y15" s="66">
        <v>-7.6</v>
      </c>
      <c r="Z15" s="67">
        <v>139580640</v>
      </c>
    </row>
    <row r="16" spans="1:26" ht="13.5">
      <c r="A16" s="74" t="s">
        <v>42</v>
      </c>
      <c r="B16" s="19">
        <v>8585644</v>
      </c>
      <c r="C16" s="19"/>
      <c r="D16" s="64">
        <v>14981849</v>
      </c>
      <c r="E16" s="65">
        <v>1990000</v>
      </c>
      <c r="F16" s="65">
        <v>1442317</v>
      </c>
      <c r="G16" s="65">
        <v>1152124</v>
      </c>
      <c r="H16" s="65">
        <v>1349305</v>
      </c>
      <c r="I16" s="65">
        <v>3943746</v>
      </c>
      <c r="J16" s="65">
        <v>1415515</v>
      </c>
      <c r="K16" s="65">
        <v>1572376</v>
      </c>
      <c r="L16" s="65">
        <v>1514551</v>
      </c>
      <c r="M16" s="65">
        <v>4502442</v>
      </c>
      <c r="N16" s="65">
        <v>1430191</v>
      </c>
      <c r="O16" s="65">
        <v>1428674</v>
      </c>
      <c r="P16" s="65">
        <v>1937741</v>
      </c>
      <c r="Q16" s="65">
        <v>4796606</v>
      </c>
      <c r="R16" s="65">
        <v>1458311</v>
      </c>
      <c r="S16" s="65">
        <v>1459829</v>
      </c>
      <c r="T16" s="65">
        <v>1697233</v>
      </c>
      <c r="U16" s="65">
        <v>4615373</v>
      </c>
      <c r="V16" s="65">
        <v>17858167</v>
      </c>
      <c r="W16" s="65">
        <v>1990000</v>
      </c>
      <c r="X16" s="65">
        <v>15868167</v>
      </c>
      <c r="Y16" s="66">
        <v>797.4</v>
      </c>
      <c r="Z16" s="67">
        <v>1990000</v>
      </c>
    </row>
    <row r="17" spans="1:26" ht="13.5">
      <c r="A17" s="63" t="s">
        <v>43</v>
      </c>
      <c r="B17" s="19">
        <v>93380278</v>
      </c>
      <c r="C17" s="19"/>
      <c r="D17" s="64">
        <v>127639650</v>
      </c>
      <c r="E17" s="65">
        <v>121063128</v>
      </c>
      <c r="F17" s="65">
        <v>1191977</v>
      </c>
      <c r="G17" s="65">
        <v>1499187</v>
      </c>
      <c r="H17" s="65">
        <v>4263513</v>
      </c>
      <c r="I17" s="65">
        <v>6954677</v>
      </c>
      <c r="J17" s="65">
        <v>2748468</v>
      </c>
      <c r="K17" s="65">
        <v>3054732</v>
      </c>
      <c r="L17" s="65">
        <v>2357044</v>
      </c>
      <c r="M17" s="65">
        <v>8160244</v>
      </c>
      <c r="N17" s="65">
        <v>3689678</v>
      </c>
      <c r="O17" s="65">
        <v>4742402</v>
      </c>
      <c r="P17" s="65">
        <v>4867355</v>
      </c>
      <c r="Q17" s="65">
        <v>13299435</v>
      </c>
      <c r="R17" s="65">
        <v>4689500</v>
      </c>
      <c r="S17" s="65">
        <v>6849552</v>
      </c>
      <c r="T17" s="65">
        <v>11762117</v>
      </c>
      <c r="U17" s="65">
        <v>23301169</v>
      </c>
      <c r="V17" s="65">
        <v>51715525</v>
      </c>
      <c r="W17" s="65">
        <v>121063128</v>
      </c>
      <c r="X17" s="65">
        <v>-69347603</v>
      </c>
      <c r="Y17" s="66">
        <v>-57.28</v>
      </c>
      <c r="Z17" s="67">
        <v>121063128</v>
      </c>
    </row>
    <row r="18" spans="1:26" ht="13.5">
      <c r="A18" s="75" t="s">
        <v>44</v>
      </c>
      <c r="B18" s="76">
        <f>SUM(B11:B17)</f>
        <v>421480399</v>
      </c>
      <c r="C18" s="76">
        <f>SUM(C11:C17)</f>
        <v>0</v>
      </c>
      <c r="D18" s="77">
        <f aca="true" t="shared" si="1" ref="D18:Z18">SUM(D11:D17)</f>
        <v>483101473</v>
      </c>
      <c r="E18" s="78">
        <f t="shared" si="1"/>
        <v>468491618</v>
      </c>
      <c r="F18" s="78">
        <f t="shared" si="1"/>
        <v>14342970</v>
      </c>
      <c r="G18" s="78">
        <f t="shared" si="1"/>
        <v>47567643</v>
      </c>
      <c r="H18" s="78">
        <f t="shared" si="1"/>
        <v>19078424</v>
      </c>
      <c r="I18" s="78">
        <f t="shared" si="1"/>
        <v>80989037</v>
      </c>
      <c r="J18" s="78">
        <f t="shared" si="1"/>
        <v>38240968</v>
      </c>
      <c r="K18" s="78">
        <f t="shared" si="1"/>
        <v>24592668</v>
      </c>
      <c r="L18" s="78">
        <f t="shared" si="1"/>
        <v>7982630</v>
      </c>
      <c r="M18" s="78">
        <f t="shared" si="1"/>
        <v>70816266</v>
      </c>
      <c r="N18" s="78">
        <f t="shared" si="1"/>
        <v>47541283</v>
      </c>
      <c r="O18" s="78">
        <f t="shared" si="1"/>
        <v>32560801</v>
      </c>
      <c r="P18" s="78">
        <f t="shared" si="1"/>
        <v>32170125</v>
      </c>
      <c r="Q18" s="78">
        <f t="shared" si="1"/>
        <v>112272209</v>
      </c>
      <c r="R18" s="78">
        <f t="shared" si="1"/>
        <v>27934348</v>
      </c>
      <c r="S18" s="78">
        <f t="shared" si="1"/>
        <v>33301179</v>
      </c>
      <c r="T18" s="78">
        <f t="shared" si="1"/>
        <v>41108167</v>
      </c>
      <c r="U18" s="78">
        <f t="shared" si="1"/>
        <v>102343694</v>
      </c>
      <c r="V18" s="78">
        <f t="shared" si="1"/>
        <v>366421206</v>
      </c>
      <c r="W18" s="78">
        <f t="shared" si="1"/>
        <v>468491618</v>
      </c>
      <c r="X18" s="78">
        <f t="shared" si="1"/>
        <v>-102070412</v>
      </c>
      <c r="Y18" s="72">
        <f>+IF(W18&lt;&gt;0,(X18/W18)*100,0)</f>
        <v>-21.78703056326613</v>
      </c>
      <c r="Z18" s="79">
        <f t="shared" si="1"/>
        <v>468491618</v>
      </c>
    </row>
    <row r="19" spans="1:26" ht="13.5">
      <c r="A19" s="75" t="s">
        <v>45</v>
      </c>
      <c r="B19" s="80">
        <f>+B10-B18</f>
        <v>-29239949</v>
      </c>
      <c r="C19" s="80">
        <f>+C10-C18</f>
        <v>0</v>
      </c>
      <c r="D19" s="81">
        <f aca="true" t="shared" si="2" ref="D19:Z19">+D10-D18</f>
        <v>14300000</v>
      </c>
      <c r="E19" s="82">
        <f t="shared" si="2"/>
        <v>221999</v>
      </c>
      <c r="F19" s="82">
        <f t="shared" si="2"/>
        <v>22926030</v>
      </c>
      <c r="G19" s="82">
        <f t="shared" si="2"/>
        <v>-25421224</v>
      </c>
      <c r="H19" s="82">
        <f t="shared" si="2"/>
        <v>-2674106</v>
      </c>
      <c r="I19" s="82">
        <f t="shared" si="2"/>
        <v>-5169300</v>
      </c>
      <c r="J19" s="82">
        <f t="shared" si="2"/>
        <v>-11973856</v>
      </c>
      <c r="K19" s="82">
        <f t="shared" si="2"/>
        <v>-1408061</v>
      </c>
      <c r="L19" s="82">
        <f t="shared" si="2"/>
        <v>11892963</v>
      </c>
      <c r="M19" s="82">
        <f t="shared" si="2"/>
        <v>-1488954</v>
      </c>
      <c r="N19" s="82">
        <f t="shared" si="2"/>
        <v>-7687797</v>
      </c>
      <c r="O19" s="82">
        <f t="shared" si="2"/>
        <v>-10721098</v>
      </c>
      <c r="P19" s="82">
        <f t="shared" si="2"/>
        <v>-6716170</v>
      </c>
      <c r="Q19" s="82">
        <f t="shared" si="2"/>
        <v>-25125065</v>
      </c>
      <c r="R19" s="82">
        <f t="shared" si="2"/>
        <v>10971516</v>
      </c>
      <c r="S19" s="82">
        <f t="shared" si="2"/>
        <v>-13145260</v>
      </c>
      <c r="T19" s="82">
        <f t="shared" si="2"/>
        <v>-17138127</v>
      </c>
      <c r="U19" s="82">
        <f t="shared" si="2"/>
        <v>-19311871</v>
      </c>
      <c r="V19" s="82">
        <f t="shared" si="2"/>
        <v>-51095190</v>
      </c>
      <c r="W19" s="82">
        <f>IF(E10=E18,0,W10-W18)</f>
        <v>221999</v>
      </c>
      <c r="X19" s="82">
        <f t="shared" si="2"/>
        <v>-51317189</v>
      </c>
      <c r="Y19" s="83">
        <f>+IF(W19&lt;&gt;0,(X19/W19)*100,0)</f>
        <v>-23115.955026824446</v>
      </c>
      <c r="Z19" s="84">
        <f t="shared" si="2"/>
        <v>221999</v>
      </c>
    </row>
    <row r="20" spans="1:26" ht="13.5">
      <c r="A20" s="63" t="s">
        <v>46</v>
      </c>
      <c r="B20" s="19">
        <v>18876128</v>
      </c>
      <c r="C20" s="19"/>
      <c r="D20" s="64">
        <v>23851900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-10363821</v>
      </c>
      <c r="C22" s="91">
        <f>SUM(C19:C21)</f>
        <v>0</v>
      </c>
      <c r="D22" s="92">
        <f aca="true" t="shared" si="3" ref="D22:Z22">SUM(D19:D21)</f>
        <v>38151900</v>
      </c>
      <c r="E22" s="93">
        <f t="shared" si="3"/>
        <v>221999</v>
      </c>
      <c r="F22" s="93">
        <f t="shared" si="3"/>
        <v>22926030</v>
      </c>
      <c r="G22" s="93">
        <f t="shared" si="3"/>
        <v>-25421224</v>
      </c>
      <c r="H22" s="93">
        <f t="shared" si="3"/>
        <v>-2674106</v>
      </c>
      <c r="I22" s="93">
        <f t="shared" si="3"/>
        <v>-5169300</v>
      </c>
      <c r="J22" s="93">
        <f t="shared" si="3"/>
        <v>-11973856</v>
      </c>
      <c r="K22" s="93">
        <f t="shared" si="3"/>
        <v>-1408061</v>
      </c>
      <c r="L22" s="93">
        <f t="shared" si="3"/>
        <v>11892963</v>
      </c>
      <c r="M22" s="93">
        <f t="shared" si="3"/>
        <v>-1488954</v>
      </c>
      <c r="N22" s="93">
        <f t="shared" si="3"/>
        <v>-7687797</v>
      </c>
      <c r="O22" s="93">
        <f t="shared" si="3"/>
        <v>-10721098</v>
      </c>
      <c r="P22" s="93">
        <f t="shared" si="3"/>
        <v>-6716170</v>
      </c>
      <c r="Q22" s="93">
        <f t="shared" si="3"/>
        <v>-25125065</v>
      </c>
      <c r="R22" s="93">
        <f t="shared" si="3"/>
        <v>10971516</v>
      </c>
      <c r="S22" s="93">
        <f t="shared" si="3"/>
        <v>-13145260</v>
      </c>
      <c r="T22" s="93">
        <f t="shared" si="3"/>
        <v>-17138127</v>
      </c>
      <c r="U22" s="93">
        <f t="shared" si="3"/>
        <v>-19311871</v>
      </c>
      <c r="V22" s="93">
        <f t="shared" si="3"/>
        <v>-51095190</v>
      </c>
      <c r="W22" s="93">
        <f t="shared" si="3"/>
        <v>221999</v>
      </c>
      <c r="X22" s="93">
        <f t="shared" si="3"/>
        <v>-51317189</v>
      </c>
      <c r="Y22" s="94">
        <f>+IF(W22&lt;&gt;0,(X22/W22)*100,0)</f>
        <v>-23115.955026824446</v>
      </c>
      <c r="Z22" s="95">
        <f t="shared" si="3"/>
        <v>221999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-10363821</v>
      </c>
      <c r="C24" s="80">
        <f>SUM(C22:C23)</f>
        <v>0</v>
      </c>
      <c r="D24" s="81">
        <f aca="true" t="shared" si="4" ref="D24:Z24">SUM(D22:D23)</f>
        <v>38151900</v>
      </c>
      <c r="E24" s="82">
        <f t="shared" si="4"/>
        <v>221999</v>
      </c>
      <c r="F24" s="82">
        <f t="shared" si="4"/>
        <v>22926030</v>
      </c>
      <c r="G24" s="82">
        <f t="shared" si="4"/>
        <v>-25421224</v>
      </c>
      <c r="H24" s="82">
        <f t="shared" si="4"/>
        <v>-2674106</v>
      </c>
      <c r="I24" s="82">
        <f t="shared" si="4"/>
        <v>-5169300</v>
      </c>
      <c r="J24" s="82">
        <f t="shared" si="4"/>
        <v>-11973856</v>
      </c>
      <c r="K24" s="82">
        <f t="shared" si="4"/>
        <v>-1408061</v>
      </c>
      <c r="L24" s="82">
        <f t="shared" si="4"/>
        <v>11892963</v>
      </c>
      <c r="M24" s="82">
        <f t="shared" si="4"/>
        <v>-1488954</v>
      </c>
      <c r="N24" s="82">
        <f t="shared" si="4"/>
        <v>-7687797</v>
      </c>
      <c r="O24" s="82">
        <f t="shared" si="4"/>
        <v>-10721098</v>
      </c>
      <c r="P24" s="82">
        <f t="shared" si="4"/>
        <v>-6716170</v>
      </c>
      <c r="Q24" s="82">
        <f t="shared" si="4"/>
        <v>-25125065</v>
      </c>
      <c r="R24" s="82">
        <f t="shared" si="4"/>
        <v>10971516</v>
      </c>
      <c r="S24" s="82">
        <f t="shared" si="4"/>
        <v>-13145260</v>
      </c>
      <c r="T24" s="82">
        <f t="shared" si="4"/>
        <v>-17138127</v>
      </c>
      <c r="U24" s="82">
        <f t="shared" si="4"/>
        <v>-19311871</v>
      </c>
      <c r="V24" s="82">
        <f t="shared" si="4"/>
        <v>-51095190</v>
      </c>
      <c r="W24" s="82">
        <f t="shared" si="4"/>
        <v>221999</v>
      </c>
      <c r="X24" s="82">
        <f t="shared" si="4"/>
        <v>-51317189</v>
      </c>
      <c r="Y24" s="83">
        <f>+IF(W24&lt;&gt;0,(X24/W24)*100,0)</f>
        <v>-23115.955026824446</v>
      </c>
      <c r="Z24" s="84">
        <f t="shared" si="4"/>
        <v>221999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29408997</v>
      </c>
      <c r="C27" s="22"/>
      <c r="D27" s="104">
        <v>38151900</v>
      </c>
      <c r="E27" s="105">
        <v>28551900</v>
      </c>
      <c r="F27" s="105">
        <v>0</v>
      </c>
      <c r="G27" s="105">
        <v>0</v>
      </c>
      <c r="H27" s="105">
        <v>22800</v>
      </c>
      <c r="I27" s="105">
        <v>22800</v>
      </c>
      <c r="J27" s="105">
        <v>2323366</v>
      </c>
      <c r="K27" s="105">
        <v>4707703</v>
      </c>
      <c r="L27" s="105">
        <v>964614</v>
      </c>
      <c r="M27" s="105">
        <v>7995683</v>
      </c>
      <c r="N27" s="105">
        <v>1077270</v>
      </c>
      <c r="O27" s="105">
        <v>1708362</v>
      </c>
      <c r="P27" s="105">
        <v>2310546</v>
      </c>
      <c r="Q27" s="105">
        <v>5096178</v>
      </c>
      <c r="R27" s="105">
        <v>1556618</v>
      </c>
      <c r="S27" s="105">
        <v>3582600</v>
      </c>
      <c r="T27" s="105">
        <v>3883471</v>
      </c>
      <c r="U27" s="105">
        <v>9022689</v>
      </c>
      <c r="V27" s="105">
        <v>22137350</v>
      </c>
      <c r="W27" s="105">
        <v>28551900</v>
      </c>
      <c r="X27" s="105">
        <v>-6414550</v>
      </c>
      <c r="Y27" s="106">
        <v>-22.47</v>
      </c>
      <c r="Z27" s="107">
        <v>28551900</v>
      </c>
    </row>
    <row r="28" spans="1:26" ht="13.5">
      <c r="A28" s="108" t="s">
        <v>46</v>
      </c>
      <c r="B28" s="19">
        <v>14376179</v>
      </c>
      <c r="C28" s="19"/>
      <c r="D28" s="64">
        <v>23851900</v>
      </c>
      <c r="E28" s="65">
        <v>28351900</v>
      </c>
      <c r="F28" s="65">
        <v>0</v>
      </c>
      <c r="G28" s="65">
        <v>0</v>
      </c>
      <c r="H28" s="65">
        <v>0</v>
      </c>
      <c r="I28" s="65">
        <v>0</v>
      </c>
      <c r="J28" s="65">
        <v>2323366</v>
      </c>
      <c r="K28" s="65">
        <v>4707703</v>
      </c>
      <c r="L28" s="65">
        <v>964614</v>
      </c>
      <c r="M28" s="65">
        <v>7995683</v>
      </c>
      <c r="N28" s="65">
        <v>1077270</v>
      </c>
      <c r="O28" s="65">
        <v>1708362</v>
      </c>
      <c r="P28" s="65">
        <v>2286144</v>
      </c>
      <c r="Q28" s="65">
        <v>5071776</v>
      </c>
      <c r="R28" s="65">
        <v>1514904</v>
      </c>
      <c r="S28" s="65">
        <v>3578666</v>
      </c>
      <c r="T28" s="65">
        <v>3697522</v>
      </c>
      <c r="U28" s="65">
        <v>8791092</v>
      </c>
      <c r="V28" s="65">
        <v>21858551</v>
      </c>
      <c r="W28" s="65">
        <v>28351900</v>
      </c>
      <c r="X28" s="65">
        <v>-6493349</v>
      </c>
      <c r="Y28" s="66">
        <v>-22.9</v>
      </c>
      <c r="Z28" s="67">
        <v>28351900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15032818</v>
      </c>
      <c r="C31" s="19"/>
      <c r="D31" s="64">
        <v>14300000</v>
      </c>
      <c r="E31" s="65">
        <v>200000</v>
      </c>
      <c r="F31" s="65">
        <v>0</v>
      </c>
      <c r="G31" s="65">
        <v>0</v>
      </c>
      <c r="H31" s="65">
        <v>22800</v>
      </c>
      <c r="I31" s="65">
        <v>22800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24402</v>
      </c>
      <c r="Q31" s="65">
        <v>24402</v>
      </c>
      <c r="R31" s="65">
        <v>41714</v>
      </c>
      <c r="S31" s="65">
        <v>3934</v>
      </c>
      <c r="T31" s="65">
        <v>185949</v>
      </c>
      <c r="U31" s="65">
        <v>231597</v>
      </c>
      <c r="V31" s="65">
        <v>278799</v>
      </c>
      <c r="W31" s="65">
        <v>200000</v>
      </c>
      <c r="X31" s="65">
        <v>78799</v>
      </c>
      <c r="Y31" s="66">
        <v>39.4</v>
      </c>
      <c r="Z31" s="67">
        <v>200000</v>
      </c>
    </row>
    <row r="32" spans="1:26" ht="13.5">
      <c r="A32" s="75" t="s">
        <v>54</v>
      </c>
      <c r="B32" s="22">
        <f>SUM(B28:B31)</f>
        <v>29408997</v>
      </c>
      <c r="C32" s="22">
        <f>SUM(C28:C31)</f>
        <v>0</v>
      </c>
      <c r="D32" s="104">
        <f aca="true" t="shared" si="5" ref="D32:Z32">SUM(D28:D31)</f>
        <v>38151900</v>
      </c>
      <c r="E32" s="105">
        <f t="shared" si="5"/>
        <v>28551900</v>
      </c>
      <c r="F32" s="105">
        <f t="shared" si="5"/>
        <v>0</v>
      </c>
      <c r="G32" s="105">
        <f t="shared" si="5"/>
        <v>0</v>
      </c>
      <c r="H32" s="105">
        <f t="shared" si="5"/>
        <v>22800</v>
      </c>
      <c r="I32" s="105">
        <f t="shared" si="5"/>
        <v>22800</v>
      </c>
      <c r="J32" s="105">
        <f t="shared" si="5"/>
        <v>2323366</v>
      </c>
      <c r="K32" s="105">
        <f t="shared" si="5"/>
        <v>4707703</v>
      </c>
      <c r="L32" s="105">
        <f t="shared" si="5"/>
        <v>964614</v>
      </c>
      <c r="M32" s="105">
        <f t="shared" si="5"/>
        <v>7995683</v>
      </c>
      <c r="N32" s="105">
        <f t="shared" si="5"/>
        <v>1077270</v>
      </c>
      <c r="O32" s="105">
        <f t="shared" si="5"/>
        <v>1708362</v>
      </c>
      <c r="P32" s="105">
        <f t="shared" si="5"/>
        <v>2310546</v>
      </c>
      <c r="Q32" s="105">
        <f t="shared" si="5"/>
        <v>5096178</v>
      </c>
      <c r="R32" s="105">
        <f t="shared" si="5"/>
        <v>1556618</v>
      </c>
      <c r="S32" s="105">
        <f t="shared" si="5"/>
        <v>3582600</v>
      </c>
      <c r="T32" s="105">
        <f t="shared" si="5"/>
        <v>3883471</v>
      </c>
      <c r="U32" s="105">
        <f t="shared" si="5"/>
        <v>9022689</v>
      </c>
      <c r="V32" s="105">
        <f t="shared" si="5"/>
        <v>22137350</v>
      </c>
      <c r="W32" s="105">
        <f t="shared" si="5"/>
        <v>28551900</v>
      </c>
      <c r="X32" s="105">
        <f t="shared" si="5"/>
        <v>-6414550</v>
      </c>
      <c r="Y32" s="106">
        <f>+IF(W32&lt;&gt;0,(X32/W32)*100,0)</f>
        <v>-22.466280702860406</v>
      </c>
      <c r="Z32" s="107">
        <f t="shared" si="5"/>
        <v>28551900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120860773</v>
      </c>
      <c r="C35" s="19"/>
      <c r="D35" s="64">
        <v>0</v>
      </c>
      <c r="E35" s="65">
        <v>0</v>
      </c>
      <c r="F35" s="65">
        <v>220155615</v>
      </c>
      <c r="G35" s="65">
        <v>212225796</v>
      </c>
      <c r="H35" s="65">
        <v>188795966</v>
      </c>
      <c r="I35" s="65">
        <v>621177377</v>
      </c>
      <c r="J35" s="65">
        <v>190748061</v>
      </c>
      <c r="K35" s="65">
        <v>179731706</v>
      </c>
      <c r="L35" s="65">
        <v>177707931</v>
      </c>
      <c r="M35" s="65">
        <v>548187698</v>
      </c>
      <c r="N35" s="65">
        <v>181604220</v>
      </c>
      <c r="O35" s="65">
        <v>149227068</v>
      </c>
      <c r="P35" s="65">
        <v>153847195</v>
      </c>
      <c r="Q35" s="65">
        <v>484678483</v>
      </c>
      <c r="R35" s="65">
        <v>144317268</v>
      </c>
      <c r="S35" s="65">
        <v>125026970</v>
      </c>
      <c r="T35" s="65">
        <v>110051449</v>
      </c>
      <c r="U35" s="65">
        <v>379395687</v>
      </c>
      <c r="V35" s="65">
        <v>2033439245</v>
      </c>
      <c r="W35" s="65">
        <v>0</v>
      </c>
      <c r="X35" s="65">
        <v>2033439245</v>
      </c>
      <c r="Y35" s="66">
        <v>0</v>
      </c>
      <c r="Z35" s="67">
        <v>0</v>
      </c>
    </row>
    <row r="36" spans="1:26" ht="13.5">
      <c r="A36" s="63" t="s">
        <v>57</v>
      </c>
      <c r="B36" s="19">
        <v>391283262</v>
      </c>
      <c r="C36" s="19"/>
      <c r="D36" s="64">
        <v>38151900</v>
      </c>
      <c r="E36" s="65">
        <v>28551900</v>
      </c>
      <c r="F36" s="65">
        <v>350027730</v>
      </c>
      <c r="G36" s="65">
        <v>353627050</v>
      </c>
      <c r="H36" s="65">
        <v>354618560</v>
      </c>
      <c r="I36" s="65">
        <v>1058273340</v>
      </c>
      <c r="J36" s="65">
        <v>386474728</v>
      </c>
      <c r="K36" s="65">
        <v>386474568</v>
      </c>
      <c r="L36" s="65">
        <v>390604133</v>
      </c>
      <c r="M36" s="65">
        <v>1163553429</v>
      </c>
      <c r="N36" s="65">
        <v>392366285</v>
      </c>
      <c r="O36" s="65">
        <v>389273330</v>
      </c>
      <c r="P36" s="65">
        <v>391781780</v>
      </c>
      <c r="Q36" s="65">
        <v>1173421395</v>
      </c>
      <c r="R36" s="65">
        <v>393148220</v>
      </c>
      <c r="S36" s="65">
        <v>396834043</v>
      </c>
      <c r="T36" s="65">
        <v>400093695</v>
      </c>
      <c r="U36" s="65">
        <v>1190075958</v>
      </c>
      <c r="V36" s="65">
        <v>4585324122</v>
      </c>
      <c r="W36" s="65">
        <v>28551900</v>
      </c>
      <c r="X36" s="65">
        <v>4556772222</v>
      </c>
      <c r="Y36" s="66">
        <v>15959.61</v>
      </c>
      <c r="Z36" s="67">
        <v>28551900</v>
      </c>
    </row>
    <row r="37" spans="1:26" ht="13.5">
      <c r="A37" s="63" t="s">
        <v>58</v>
      </c>
      <c r="B37" s="19">
        <v>226964440</v>
      </c>
      <c r="C37" s="19"/>
      <c r="D37" s="64">
        <v>23851900</v>
      </c>
      <c r="E37" s="65">
        <v>28351900</v>
      </c>
      <c r="F37" s="65">
        <v>137998427</v>
      </c>
      <c r="G37" s="65">
        <v>149442748</v>
      </c>
      <c r="H37" s="65">
        <v>145583787</v>
      </c>
      <c r="I37" s="65">
        <v>433024962</v>
      </c>
      <c r="J37" s="65">
        <v>194697810</v>
      </c>
      <c r="K37" s="65">
        <v>190922389</v>
      </c>
      <c r="L37" s="65">
        <v>182873307</v>
      </c>
      <c r="M37" s="65">
        <v>568493506</v>
      </c>
      <c r="N37" s="65">
        <v>206732119</v>
      </c>
      <c r="O37" s="65">
        <v>188233963</v>
      </c>
      <c r="P37" s="65">
        <v>203786945</v>
      </c>
      <c r="Q37" s="65">
        <v>598753027</v>
      </c>
      <c r="R37" s="65">
        <v>184460481</v>
      </c>
      <c r="S37" s="65">
        <v>180485763</v>
      </c>
      <c r="T37" s="65">
        <v>181856261</v>
      </c>
      <c r="U37" s="65">
        <v>546802505</v>
      </c>
      <c r="V37" s="65">
        <v>2147074000</v>
      </c>
      <c r="W37" s="65">
        <v>28351900</v>
      </c>
      <c r="X37" s="65">
        <v>2118722100</v>
      </c>
      <c r="Y37" s="66">
        <v>7472.95</v>
      </c>
      <c r="Z37" s="67">
        <v>28351900</v>
      </c>
    </row>
    <row r="38" spans="1:26" ht="13.5">
      <c r="A38" s="63" t="s">
        <v>59</v>
      </c>
      <c r="B38" s="19">
        <v>145958645</v>
      </c>
      <c r="C38" s="19"/>
      <c r="D38" s="64">
        <v>0</v>
      </c>
      <c r="E38" s="65">
        <v>0</v>
      </c>
      <c r="F38" s="65">
        <v>148282320</v>
      </c>
      <c r="G38" s="65">
        <v>148282320</v>
      </c>
      <c r="H38" s="65">
        <v>146569759</v>
      </c>
      <c r="I38" s="65">
        <v>443134399</v>
      </c>
      <c r="J38" s="65">
        <v>144523630</v>
      </c>
      <c r="K38" s="65">
        <v>144523630</v>
      </c>
      <c r="L38" s="65">
        <v>148523630</v>
      </c>
      <c r="M38" s="65">
        <v>437570890</v>
      </c>
      <c r="N38" s="65">
        <v>148523630</v>
      </c>
      <c r="O38" s="65">
        <v>127989374</v>
      </c>
      <c r="P38" s="65">
        <v>127676128</v>
      </c>
      <c r="Q38" s="65">
        <v>404189132</v>
      </c>
      <c r="R38" s="65">
        <v>129435016</v>
      </c>
      <c r="S38" s="65">
        <v>129352269</v>
      </c>
      <c r="T38" s="65">
        <v>125273472</v>
      </c>
      <c r="U38" s="65">
        <v>384060757</v>
      </c>
      <c r="V38" s="65">
        <v>1668955178</v>
      </c>
      <c r="W38" s="65">
        <v>0</v>
      </c>
      <c r="X38" s="65">
        <v>1668955178</v>
      </c>
      <c r="Y38" s="66">
        <v>0</v>
      </c>
      <c r="Z38" s="67">
        <v>0</v>
      </c>
    </row>
    <row r="39" spans="1:26" ht="13.5">
      <c r="A39" s="63" t="s">
        <v>60</v>
      </c>
      <c r="B39" s="19">
        <v>139220950</v>
      </c>
      <c r="C39" s="19"/>
      <c r="D39" s="64">
        <v>14300000</v>
      </c>
      <c r="E39" s="65">
        <v>200000</v>
      </c>
      <c r="F39" s="65">
        <v>283902598</v>
      </c>
      <c r="G39" s="65">
        <v>268127778</v>
      </c>
      <c r="H39" s="65">
        <v>251260980</v>
      </c>
      <c r="I39" s="65">
        <v>803291356</v>
      </c>
      <c r="J39" s="65">
        <v>238001349</v>
      </c>
      <c r="K39" s="65">
        <v>230760255</v>
      </c>
      <c r="L39" s="65">
        <v>236915127</v>
      </c>
      <c r="M39" s="65">
        <v>705676731</v>
      </c>
      <c r="N39" s="65">
        <v>218714756</v>
      </c>
      <c r="O39" s="65">
        <v>222277061</v>
      </c>
      <c r="P39" s="65">
        <v>214165902</v>
      </c>
      <c r="Q39" s="65">
        <v>655157719</v>
      </c>
      <c r="R39" s="65">
        <v>223569991</v>
      </c>
      <c r="S39" s="65">
        <v>212022981</v>
      </c>
      <c r="T39" s="65">
        <v>203015411</v>
      </c>
      <c r="U39" s="65">
        <v>638608383</v>
      </c>
      <c r="V39" s="65">
        <v>2802734189</v>
      </c>
      <c r="W39" s="65">
        <v>200000</v>
      </c>
      <c r="X39" s="65">
        <v>2802534189</v>
      </c>
      <c r="Y39" s="66">
        <v>1401267.09</v>
      </c>
      <c r="Z39" s="67">
        <v>200000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-38869338</v>
      </c>
      <c r="C42" s="19">
        <v>28159088</v>
      </c>
      <c r="D42" s="64">
        <v>12151908</v>
      </c>
      <c r="E42" s="65">
        <v>28574899</v>
      </c>
      <c r="F42" s="65">
        <v>7638052</v>
      </c>
      <c r="G42" s="65">
        <v>-2497209</v>
      </c>
      <c r="H42" s="65">
        <v>2120827</v>
      </c>
      <c r="I42" s="65">
        <v>7261670</v>
      </c>
      <c r="J42" s="65">
        <v>5543231</v>
      </c>
      <c r="K42" s="65">
        <v>9960226</v>
      </c>
      <c r="L42" s="65">
        <v>-8757678</v>
      </c>
      <c r="M42" s="65">
        <v>6745779</v>
      </c>
      <c r="N42" s="65">
        <v>3970562</v>
      </c>
      <c r="O42" s="65">
        <v>1745995</v>
      </c>
      <c r="P42" s="65">
        <v>-2370204</v>
      </c>
      <c r="Q42" s="65">
        <v>3346353</v>
      </c>
      <c r="R42" s="65">
        <v>3637181</v>
      </c>
      <c r="S42" s="65">
        <v>2906701</v>
      </c>
      <c r="T42" s="65">
        <v>4261404</v>
      </c>
      <c r="U42" s="65">
        <v>10805286</v>
      </c>
      <c r="V42" s="65">
        <v>28159088</v>
      </c>
      <c r="W42" s="65">
        <v>28574899</v>
      </c>
      <c r="X42" s="65">
        <v>-415811</v>
      </c>
      <c r="Y42" s="66">
        <v>-1.46</v>
      </c>
      <c r="Z42" s="67">
        <v>28574899</v>
      </c>
    </row>
    <row r="43" spans="1:26" ht="13.5">
      <c r="A43" s="63" t="s">
        <v>63</v>
      </c>
      <c r="B43" s="19">
        <v>-29525244</v>
      </c>
      <c r="C43" s="19">
        <v>-21274651</v>
      </c>
      <c r="D43" s="64">
        <v>-12151908</v>
      </c>
      <c r="E43" s="65">
        <v>0</v>
      </c>
      <c r="F43" s="65">
        <v>0</v>
      </c>
      <c r="G43" s="65">
        <v>0</v>
      </c>
      <c r="H43" s="65">
        <v>-22800</v>
      </c>
      <c r="I43" s="65">
        <v>-22800</v>
      </c>
      <c r="J43" s="65">
        <v>-2323366</v>
      </c>
      <c r="K43" s="65">
        <v>-4707704</v>
      </c>
      <c r="L43" s="65">
        <v>-964614</v>
      </c>
      <c r="M43" s="65">
        <v>-7995684</v>
      </c>
      <c r="N43" s="65">
        <v>-1077270</v>
      </c>
      <c r="O43" s="65">
        <v>-1708362</v>
      </c>
      <c r="P43" s="65">
        <v>-1448046</v>
      </c>
      <c r="Q43" s="65">
        <v>-4233678</v>
      </c>
      <c r="R43" s="65">
        <v>-1556618</v>
      </c>
      <c r="S43" s="65">
        <v>-3582600</v>
      </c>
      <c r="T43" s="65">
        <v>-3883271</v>
      </c>
      <c r="U43" s="65">
        <v>-9022489</v>
      </c>
      <c r="V43" s="65">
        <v>-21274651</v>
      </c>
      <c r="W43" s="65">
        <v>0</v>
      </c>
      <c r="X43" s="65">
        <v>-21274651</v>
      </c>
      <c r="Y43" s="66">
        <v>0</v>
      </c>
      <c r="Z43" s="67">
        <v>0</v>
      </c>
    </row>
    <row r="44" spans="1:26" ht="13.5">
      <c r="A44" s="63" t="s">
        <v>64</v>
      </c>
      <c r="B44" s="19">
        <v>306930</v>
      </c>
      <c r="C44" s="19">
        <v>-4647372</v>
      </c>
      <c r="D44" s="64">
        <v>0</v>
      </c>
      <c r="E44" s="65">
        <v>0</v>
      </c>
      <c r="F44" s="65">
        <v>-4000872</v>
      </c>
      <c r="G44" s="65">
        <v>-905</v>
      </c>
      <c r="H44" s="65">
        <v>-53477</v>
      </c>
      <c r="I44" s="65">
        <v>-4055254</v>
      </c>
      <c r="J44" s="65">
        <v>-49101</v>
      </c>
      <c r="K44" s="65">
        <v>-54501</v>
      </c>
      <c r="L44" s="65">
        <v>-50123</v>
      </c>
      <c r="M44" s="65">
        <v>-153725</v>
      </c>
      <c r="N44" s="65">
        <v>-50671</v>
      </c>
      <c r="O44" s="65">
        <v>-60817</v>
      </c>
      <c r="P44" s="65">
        <v>-78111</v>
      </c>
      <c r="Q44" s="65">
        <v>-189599</v>
      </c>
      <c r="R44" s="65">
        <v>-83732</v>
      </c>
      <c r="S44" s="65">
        <v>-79751</v>
      </c>
      <c r="T44" s="65">
        <v>-85311</v>
      </c>
      <c r="U44" s="65">
        <v>-248794</v>
      </c>
      <c r="V44" s="65">
        <v>-4647372</v>
      </c>
      <c r="W44" s="65">
        <v>0</v>
      </c>
      <c r="X44" s="65">
        <v>-4647372</v>
      </c>
      <c r="Y44" s="66">
        <v>0</v>
      </c>
      <c r="Z44" s="67">
        <v>0</v>
      </c>
    </row>
    <row r="45" spans="1:26" ht="13.5">
      <c r="A45" s="75" t="s">
        <v>65</v>
      </c>
      <c r="B45" s="22">
        <v>-70015978</v>
      </c>
      <c r="C45" s="22">
        <v>305581</v>
      </c>
      <c r="D45" s="104">
        <v>0</v>
      </c>
      <c r="E45" s="105">
        <v>28574899</v>
      </c>
      <c r="F45" s="105">
        <v>1705696</v>
      </c>
      <c r="G45" s="105">
        <v>-792418</v>
      </c>
      <c r="H45" s="105">
        <v>1252132</v>
      </c>
      <c r="I45" s="105">
        <v>1252132</v>
      </c>
      <c r="J45" s="105">
        <v>4422896</v>
      </c>
      <c r="K45" s="105">
        <v>9620917</v>
      </c>
      <c r="L45" s="105">
        <v>-151498</v>
      </c>
      <c r="M45" s="105">
        <v>-151498</v>
      </c>
      <c r="N45" s="105">
        <v>2691123</v>
      </c>
      <c r="O45" s="105">
        <v>2667939</v>
      </c>
      <c r="P45" s="105">
        <v>-1228422</v>
      </c>
      <c r="Q45" s="105">
        <v>-1228422</v>
      </c>
      <c r="R45" s="105">
        <v>768409</v>
      </c>
      <c r="S45" s="105">
        <v>12759</v>
      </c>
      <c r="T45" s="105">
        <v>305581</v>
      </c>
      <c r="U45" s="105">
        <v>305581</v>
      </c>
      <c r="V45" s="105">
        <v>305581</v>
      </c>
      <c r="W45" s="105">
        <v>28574899</v>
      </c>
      <c r="X45" s="105">
        <v>-28269318</v>
      </c>
      <c r="Y45" s="106">
        <v>-98.93</v>
      </c>
      <c r="Z45" s="107">
        <v>28574899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8801983</v>
      </c>
      <c r="C49" s="57"/>
      <c r="D49" s="134">
        <v>4276762</v>
      </c>
      <c r="E49" s="59">
        <v>3221819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98760888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18699218</v>
      </c>
      <c r="C51" s="57"/>
      <c r="D51" s="134">
        <v>1449992</v>
      </c>
      <c r="E51" s="59">
        <v>3772976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37801649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94.55174810802154</v>
      </c>
      <c r="C58" s="5">
        <f>IF(C67=0,0,+(C76/C67)*100)</f>
        <v>0</v>
      </c>
      <c r="D58" s="6">
        <f aca="true" t="shared" si="6" ref="D58:Z58">IF(D67=0,0,+(D76/D67)*100)</f>
        <v>101.96649778077555</v>
      </c>
      <c r="E58" s="7">
        <f t="shared" si="6"/>
        <v>99.68473567092154</v>
      </c>
      <c r="F58" s="7">
        <f t="shared" si="6"/>
        <v>72.40521959840011</v>
      </c>
      <c r="G58" s="7">
        <f t="shared" si="6"/>
        <v>150.12124627767767</v>
      </c>
      <c r="H58" s="7">
        <f t="shared" si="6"/>
        <v>289.7676220612211</v>
      </c>
      <c r="I58" s="7">
        <f t="shared" si="6"/>
        <v>140.39260168258318</v>
      </c>
      <c r="J58" s="7">
        <f t="shared" si="6"/>
        <v>141.59183995011716</v>
      </c>
      <c r="K58" s="7">
        <f t="shared" si="6"/>
        <v>118.92385812752954</v>
      </c>
      <c r="L58" s="7">
        <f t="shared" si="6"/>
        <v>118.76240768115571</v>
      </c>
      <c r="M58" s="7">
        <f t="shared" si="6"/>
        <v>127.48417631421243</v>
      </c>
      <c r="N58" s="7">
        <f t="shared" si="6"/>
        <v>90.5550046409664</v>
      </c>
      <c r="O58" s="7">
        <f t="shared" si="6"/>
        <v>185.0315524235899</v>
      </c>
      <c r="P58" s="7">
        <f t="shared" si="6"/>
        <v>93.98535926321205</v>
      </c>
      <c r="Q58" s="7">
        <f t="shared" si="6"/>
        <v>113.90452080228475</v>
      </c>
      <c r="R58" s="7">
        <f t="shared" si="6"/>
        <v>97.28696399833461</v>
      </c>
      <c r="S58" s="7">
        <f t="shared" si="6"/>
        <v>127.12285417460932</v>
      </c>
      <c r="T58" s="7">
        <f t="shared" si="6"/>
        <v>110.22561648260591</v>
      </c>
      <c r="U58" s="7">
        <f t="shared" si="6"/>
        <v>109.86552490067581</v>
      </c>
      <c r="V58" s="7">
        <f t="shared" si="6"/>
        <v>122.89463570912775</v>
      </c>
      <c r="W58" s="7">
        <f t="shared" si="6"/>
        <v>99.68473567092154</v>
      </c>
      <c r="X58" s="7">
        <f t="shared" si="6"/>
        <v>0</v>
      </c>
      <c r="Y58" s="7">
        <f t="shared" si="6"/>
        <v>0</v>
      </c>
      <c r="Z58" s="8">
        <f t="shared" si="6"/>
        <v>99.68473567092154</v>
      </c>
    </row>
    <row r="59" spans="1:26" ht="13.5">
      <c r="A59" s="37" t="s">
        <v>31</v>
      </c>
      <c r="B59" s="9">
        <f aca="true" t="shared" si="7" ref="B59:Z66">IF(B68=0,0,+(B77/B68)*100)</f>
        <v>99.78571857211467</v>
      </c>
      <c r="C59" s="9">
        <f t="shared" si="7"/>
        <v>0</v>
      </c>
      <c r="D59" s="2">
        <f t="shared" si="7"/>
        <v>100.00000405011859</v>
      </c>
      <c r="E59" s="10">
        <f t="shared" si="7"/>
        <v>98.99945515891199</v>
      </c>
      <c r="F59" s="10">
        <f t="shared" si="7"/>
        <v>252.88262449473117</v>
      </c>
      <c r="G59" s="10">
        <f t="shared" si="7"/>
        <v>-630093.7999060592</v>
      </c>
      <c r="H59" s="10">
        <f t="shared" si="7"/>
        <v>0</v>
      </c>
      <c r="I59" s="10">
        <f t="shared" si="7"/>
        <v>1690.9829379562045</v>
      </c>
      <c r="J59" s="10">
        <f t="shared" si="7"/>
        <v>0</v>
      </c>
      <c r="K59" s="10">
        <f t="shared" si="7"/>
        <v>-324546.64161578205</v>
      </c>
      <c r="L59" s="10">
        <f t="shared" si="7"/>
        <v>-1316606.1310782242</v>
      </c>
      <c r="M59" s="10">
        <f t="shared" si="7"/>
        <v>-946746.771714066</v>
      </c>
      <c r="N59" s="10">
        <f t="shared" si="7"/>
        <v>-4382.515964240102</v>
      </c>
      <c r="O59" s="10">
        <f t="shared" si="7"/>
        <v>-3232.35289854022</v>
      </c>
      <c r="P59" s="10">
        <f t="shared" si="7"/>
        <v>-75960.21122436448</v>
      </c>
      <c r="Q59" s="10">
        <f t="shared" si="7"/>
        <v>-5310.252036632481</v>
      </c>
      <c r="R59" s="10">
        <f t="shared" si="7"/>
        <v>-1868.7076998838324</v>
      </c>
      <c r="S59" s="10">
        <f t="shared" si="7"/>
        <v>-1328.724025903758</v>
      </c>
      <c r="T59" s="10">
        <f t="shared" si="7"/>
        <v>-2914.416236963124</v>
      </c>
      <c r="U59" s="10">
        <f t="shared" si="7"/>
        <v>-1849.0202826231905</v>
      </c>
      <c r="V59" s="10">
        <f t="shared" si="7"/>
        <v>11109.108899516357</v>
      </c>
      <c r="W59" s="10">
        <f t="shared" si="7"/>
        <v>98.99945515891199</v>
      </c>
      <c r="X59" s="10">
        <f t="shared" si="7"/>
        <v>0</v>
      </c>
      <c r="Y59" s="10">
        <f t="shared" si="7"/>
        <v>0</v>
      </c>
      <c r="Z59" s="11">
        <f t="shared" si="7"/>
        <v>98.99945515891199</v>
      </c>
    </row>
    <row r="60" spans="1:26" ht="13.5">
      <c r="A60" s="38" t="s">
        <v>32</v>
      </c>
      <c r="B60" s="12">
        <f t="shared" si="7"/>
        <v>91.14880523363217</v>
      </c>
      <c r="C60" s="12">
        <f t="shared" si="7"/>
        <v>0</v>
      </c>
      <c r="D60" s="3">
        <f t="shared" si="7"/>
        <v>100.00000112165941</v>
      </c>
      <c r="E60" s="13">
        <f t="shared" si="7"/>
        <v>100.00019353846108</v>
      </c>
      <c r="F60" s="13">
        <f t="shared" si="7"/>
        <v>58.757470077985616</v>
      </c>
      <c r="G60" s="13">
        <f t="shared" si="7"/>
        <v>80.08383990108456</v>
      </c>
      <c r="H60" s="13">
        <f t="shared" si="7"/>
        <v>150.05238430593207</v>
      </c>
      <c r="I60" s="13">
        <f t="shared" si="7"/>
        <v>84.7918837367949</v>
      </c>
      <c r="J60" s="13">
        <f t="shared" si="7"/>
        <v>90.33403555757545</v>
      </c>
      <c r="K60" s="13">
        <f t="shared" si="7"/>
        <v>84.00952650348026</v>
      </c>
      <c r="L60" s="13">
        <f t="shared" si="7"/>
        <v>81.80677943553695</v>
      </c>
      <c r="M60" s="13">
        <f t="shared" si="7"/>
        <v>85.78231082495688</v>
      </c>
      <c r="N60" s="13">
        <f t="shared" si="7"/>
        <v>64.6312105887419</v>
      </c>
      <c r="O60" s="13">
        <f t="shared" si="7"/>
        <v>141.9188442438948</v>
      </c>
      <c r="P60" s="13">
        <f t="shared" si="7"/>
        <v>68.39235027040385</v>
      </c>
      <c r="Q60" s="13">
        <f t="shared" si="7"/>
        <v>84.09777015947707</v>
      </c>
      <c r="R60" s="13">
        <f t="shared" si="7"/>
        <v>75.12505928760103</v>
      </c>
      <c r="S60" s="13">
        <f t="shared" si="7"/>
        <v>95.2686531554925</v>
      </c>
      <c r="T60" s="13">
        <f t="shared" si="7"/>
        <v>82.01827330436736</v>
      </c>
      <c r="U60" s="13">
        <f t="shared" si="7"/>
        <v>83.10980473177636</v>
      </c>
      <c r="V60" s="13">
        <f t="shared" si="7"/>
        <v>84.4326606609554</v>
      </c>
      <c r="W60" s="13">
        <f t="shared" si="7"/>
        <v>100.00019353846108</v>
      </c>
      <c r="X60" s="13">
        <f t="shared" si="7"/>
        <v>0</v>
      </c>
      <c r="Y60" s="13">
        <f t="shared" si="7"/>
        <v>0</v>
      </c>
      <c r="Z60" s="14">
        <f t="shared" si="7"/>
        <v>100.00019353846108</v>
      </c>
    </row>
    <row r="61" spans="1:26" ht="13.5">
      <c r="A61" s="39" t="s">
        <v>103</v>
      </c>
      <c r="B61" s="12">
        <f t="shared" si="7"/>
        <v>97.77124028383626</v>
      </c>
      <c r="C61" s="12">
        <f t="shared" si="7"/>
        <v>0</v>
      </c>
      <c r="D61" s="3">
        <f t="shared" si="7"/>
        <v>100</v>
      </c>
      <c r="E61" s="13">
        <f t="shared" si="7"/>
        <v>100.00025361479332</v>
      </c>
      <c r="F61" s="13">
        <f t="shared" si="7"/>
        <v>72.7097148089186</v>
      </c>
      <c r="G61" s="13">
        <f t="shared" si="7"/>
        <v>75.21399232395211</v>
      </c>
      <c r="H61" s="13">
        <f t="shared" si="7"/>
        <v>165.35376477446096</v>
      </c>
      <c r="I61" s="13">
        <f t="shared" si="7"/>
        <v>92.86787176012663</v>
      </c>
      <c r="J61" s="13">
        <f t="shared" si="7"/>
        <v>92.46398137717662</v>
      </c>
      <c r="K61" s="13">
        <f t="shared" si="7"/>
        <v>86.71890413508731</v>
      </c>
      <c r="L61" s="13">
        <f t="shared" si="7"/>
        <v>94.44783215591525</v>
      </c>
      <c r="M61" s="13">
        <f t="shared" si="7"/>
        <v>91.03536092652573</v>
      </c>
      <c r="N61" s="13">
        <f t="shared" si="7"/>
        <v>63.969040547286816</v>
      </c>
      <c r="O61" s="13">
        <f t="shared" si="7"/>
        <v>175.72326634385593</v>
      </c>
      <c r="P61" s="13">
        <f t="shared" si="7"/>
        <v>64.60688307188612</v>
      </c>
      <c r="Q61" s="13">
        <f t="shared" si="7"/>
        <v>85.83534505246521</v>
      </c>
      <c r="R61" s="13">
        <f t="shared" si="7"/>
        <v>72.73851972455633</v>
      </c>
      <c r="S61" s="13">
        <f t="shared" si="7"/>
        <v>103.26194763136711</v>
      </c>
      <c r="T61" s="13">
        <f t="shared" si="7"/>
        <v>81.86375739646077</v>
      </c>
      <c r="U61" s="13">
        <f t="shared" si="7"/>
        <v>83.77848039789633</v>
      </c>
      <c r="V61" s="13">
        <f t="shared" si="7"/>
        <v>88.26897999604346</v>
      </c>
      <c r="W61" s="13">
        <f t="shared" si="7"/>
        <v>100.00025361479332</v>
      </c>
      <c r="X61" s="13">
        <f t="shared" si="7"/>
        <v>0</v>
      </c>
      <c r="Y61" s="13">
        <f t="shared" si="7"/>
        <v>0</v>
      </c>
      <c r="Z61" s="14">
        <f t="shared" si="7"/>
        <v>100.00025361479332</v>
      </c>
    </row>
    <row r="62" spans="1:26" ht="13.5">
      <c r="A62" s="39" t="s">
        <v>104</v>
      </c>
      <c r="B62" s="12">
        <f t="shared" si="7"/>
        <v>97.4922733010275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35.10706432159991</v>
      </c>
      <c r="G62" s="13">
        <f t="shared" si="7"/>
        <v>85.13057025464022</v>
      </c>
      <c r="H62" s="13">
        <f t="shared" si="7"/>
        <v>231.47769221510387</v>
      </c>
      <c r="I62" s="13">
        <f t="shared" si="7"/>
        <v>71.8717680362882</v>
      </c>
      <c r="J62" s="13">
        <f t="shared" si="7"/>
        <v>87.79787416270526</v>
      </c>
      <c r="K62" s="13">
        <f t="shared" si="7"/>
        <v>92.84822017326452</v>
      </c>
      <c r="L62" s="13">
        <f t="shared" si="7"/>
        <v>64.36602199158861</v>
      </c>
      <c r="M62" s="13">
        <f t="shared" si="7"/>
        <v>80.85055948332582</v>
      </c>
      <c r="N62" s="13">
        <f t="shared" si="7"/>
        <v>60.719248796496686</v>
      </c>
      <c r="O62" s="13">
        <f t="shared" si="7"/>
        <v>122.53304686435347</v>
      </c>
      <c r="P62" s="13">
        <f t="shared" si="7"/>
        <v>82.21371350463492</v>
      </c>
      <c r="Q62" s="13">
        <f t="shared" si="7"/>
        <v>85.25045065436852</v>
      </c>
      <c r="R62" s="13">
        <f t="shared" si="7"/>
        <v>78.80887145335241</v>
      </c>
      <c r="S62" s="13">
        <f t="shared" si="7"/>
        <v>91.06272579869545</v>
      </c>
      <c r="T62" s="13">
        <f t="shared" si="7"/>
        <v>85.76588537269465</v>
      </c>
      <c r="U62" s="13">
        <f t="shared" si="7"/>
        <v>84.84804797318483</v>
      </c>
      <c r="V62" s="13">
        <f t="shared" si="7"/>
        <v>80.49748332284442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99.6723968648028</v>
      </c>
      <c r="C63" s="12">
        <f t="shared" si="7"/>
        <v>0</v>
      </c>
      <c r="D63" s="3">
        <f t="shared" si="7"/>
        <v>100.0000125</v>
      </c>
      <c r="E63" s="13">
        <f t="shared" si="7"/>
        <v>100.00023969994749</v>
      </c>
      <c r="F63" s="13">
        <f t="shared" si="7"/>
        <v>40.178914205794754</v>
      </c>
      <c r="G63" s="13">
        <f t="shared" si="7"/>
        <v>269.25952552120776</v>
      </c>
      <c r="H63" s="13">
        <f t="shared" si="7"/>
        <v>129.61028012380802</v>
      </c>
      <c r="I63" s="13">
        <f t="shared" si="7"/>
        <v>78.98342857871957</v>
      </c>
      <c r="J63" s="13">
        <f t="shared" si="7"/>
        <v>103.83025902733927</v>
      </c>
      <c r="K63" s="13">
        <f t="shared" si="7"/>
        <v>73.9287561679664</v>
      </c>
      <c r="L63" s="13">
        <f t="shared" si="7"/>
        <v>75.83698719205356</v>
      </c>
      <c r="M63" s="13">
        <f t="shared" si="7"/>
        <v>83.8297743435694</v>
      </c>
      <c r="N63" s="13">
        <f t="shared" si="7"/>
        <v>74.78324692686951</v>
      </c>
      <c r="O63" s="13">
        <f t="shared" si="7"/>
        <v>113.06345765005628</v>
      </c>
      <c r="P63" s="13">
        <f t="shared" si="7"/>
        <v>82.07828180229497</v>
      </c>
      <c r="Q63" s="13">
        <f t="shared" si="7"/>
        <v>89.07116539257211</v>
      </c>
      <c r="R63" s="13">
        <f t="shared" si="7"/>
        <v>92.22418634510998</v>
      </c>
      <c r="S63" s="13">
        <f t="shared" si="7"/>
        <v>91.02783770211533</v>
      </c>
      <c r="T63" s="13">
        <f t="shared" si="7"/>
        <v>94.29275979746609</v>
      </c>
      <c r="U63" s="13">
        <f t="shared" si="7"/>
        <v>92.46847174268581</v>
      </c>
      <c r="V63" s="13">
        <f t="shared" si="7"/>
        <v>85.9108085187105</v>
      </c>
      <c r="W63" s="13">
        <f t="shared" si="7"/>
        <v>100.00023969994749</v>
      </c>
      <c r="X63" s="13">
        <f t="shared" si="7"/>
        <v>0</v>
      </c>
      <c r="Y63" s="13">
        <f t="shared" si="7"/>
        <v>0</v>
      </c>
      <c r="Z63" s="14">
        <f t="shared" si="7"/>
        <v>100.00023969994749</v>
      </c>
    </row>
    <row r="64" spans="1:26" ht="13.5">
      <c r="A64" s="39" t="s">
        <v>106</v>
      </c>
      <c r="B64" s="12">
        <f t="shared" si="7"/>
        <v>99.99664268637639</v>
      </c>
      <c r="C64" s="12">
        <f t="shared" si="7"/>
        <v>0</v>
      </c>
      <c r="D64" s="3">
        <f t="shared" si="7"/>
        <v>99.99999525492287</v>
      </c>
      <c r="E64" s="13">
        <f t="shared" si="7"/>
        <v>99.99998102106662</v>
      </c>
      <c r="F64" s="13">
        <f t="shared" si="7"/>
        <v>55.60443553126993</v>
      </c>
      <c r="G64" s="13">
        <f t="shared" si="7"/>
        <v>63.92810062616719</v>
      </c>
      <c r="H64" s="13">
        <f t="shared" si="7"/>
        <v>61.27633152329706</v>
      </c>
      <c r="I64" s="13">
        <f t="shared" si="7"/>
        <v>60.268336196295245</v>
      </c>
      <c r="J64" s="13">
        <f t="shared" si="7"/>
        <v>62.80365858527761</v>
      </c>
      <c r="K64" s="13">
        <f t="shared" si="7"/>
        <v>66.8145471933693</v>
      </c>
      <c r="L64" s="13">
        <f t="shared" si="7"/>
        <v>57.55114821089706</v>
      </c>
      <c r="M64" s="13">
        <f t="shared" si="7"/>
        <v>62.38009465991002</v>
      </c>
      <c r="N64" s="13">
        <f t="shared" si="7"/>
        <v>65.23526961536254</v>
      </c>
      <c r="O64" s="13">
        <f t="shared" si="7"/>
        <v>65.50175637569117</v>
      </c>
      <c r="P64" s="13">
        <f t="shared" si="7"/>
        <v>63.7608311548497</v>
      </c>
      <c r="Q64" s="13">
        <f t="shared" si="7"/>
        <v>64.8321578756331</v>
      </c>
      <c r="R64" s="13">
        <f t="shared" si="7"/>
        <v>69.96705963852196</v>
      </c>
      <c r="S64" s="13">
        <f t="shared" si="7"/>
        <v>63.139753379606354</v>
      </c>
      <c r="T64" s="13">
        <f t="shared" si="7"/>
        <v>66.06497093779127</v>
      </c>
      <c r="U64" s="13">
        <f t="shared" si="7"/>
        <v>66.38331595883909</v>
      </c>
      <c r="V64" s="13">
        <f t="shared" si="7"/>
        <v>63.48421160506599</v>
      </c>
      <c r="W64" s="13">
        <f t="shared" si="7"/>
        <v>99.99998102106662</v>
      </c>
      <c r="X64" s="13">
        <f t="shared" si="7"/>
        <v>0</v>
      </c>
      <c r="Y64" s="13">
        <f t="shared" si="7"/>
        <v>0</v>
      </c>
      <c r="Z64" s="14">
        <f t="shared" si="7"/>
        <v>99.99998102106662</v>
      </c>
    </row>
    <row r="65" spans="1:26" ht="13.5">
      <c r="A65" s="39" t="s">
        <v>107</v>
      </c>
      <c r="B65" s="12">
        <f t="shared" si="7"/>
        <v>-57.76762243934138</v>
      </c>
      <c r="C65" s="12">
        <f t="shared" si="7"/>
        <v>0</v>
      </c>
      <c r="D65" s="3">
        <f t="shared" si="7"/>
        <v>100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155.96936950835536</v>
      </c>
      <c r="C66" s="15">
        <f t="shared" si="7"/>
        <v>0</v>
      </c>
      <c r="D66" s="4">
        <f t="shared" si="7"/>
        <v>0</v>
      </c>
      <c r="E66" s="16">
        <f t="shared" si="7"/>
        <v>100.01229832645737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100.01229832645737</v>
      </c>
      <c r="X66" s="16">
        <f t="shared" si="7"/>
        <v>0</v>
      </c>
      <c r="Y66" s="16">
        <f t="shared" si="7"/>
        <v>0</v>
      </c>
      <c r="Z66" s="17">
        <f t="shared" si="7"/>
        <v>100.01229832645737</v>
      </c>
    </row>
    <row r="67" spans="1:26" ht="13.5" hidden="1">
      <c r="A67" s="41" t="s">
        <v>221</v>
      </c>
      <c r="B67" s="24">
        <v>317945083</v>
      </c>
      <c r="C67" s="24"/>
      <c r="D67" s="25">
        <v>390914044</v>
      </c>
      <c r="E67" s="26">
        <v>380645030</v>
      </c>
      <c r="F67" s="26">
        <v>31209221</v>
      </c>
      <c r="G67" s="26">
        <v>19156052</v>
      </c>
      <c r="H67" s="26">
        <v>12957125</v>
      </c>
      <c r="I67" s="26">
        <v>63322398</v>
      </c>
      <c r="J67" s="26">
        <v>22430157</v>
      </c>
      <c r="K67" s="26">
        <v>19795271</v>
      </c>
      <c r="L67" s="26">
        <v>16852464</v>
      </c>
      <c r="M67" s="26">
        <v>59077892</v>
      </c>
      <c r="N67" s="26">
        <v>25845910</v>
      </c>
      <c r="O67" s="26">
        <v>14972067</v>
      </c>
      <c r="P67" s="26">
        <v>23165091</v>
      </c>
      <c r="Q67" s="26">
        <v>63983068</v>
      </c>
      <c r="R67" s="26">
        <v>24335652</v>
      </c>
      <c r="S67" s="26">
        <v>17319501</v>
      </c>
      <c r="T67" s="26">
        <v>20048092</v>
      </c>
      <c r="U67" s="26">
        <v>61703245</v>
      </c>
      <c r="V67" s="26">
        <v>248086603</v>
      </c>
      <c r="W67" s="26">
        <v>380645030</v>
      </c>
      <c r="X67" s="26"/>
      <c r="Y67" s="25"/>
      <c r="Z67" s="27">
        <v>380645030</v>
      </c>
    </row>
    <row r="68" spans="1:26" ht="13.5" hidden="1">
      <c r="A68" s="37" t="s">
        <v>31</v>
      </c>
      <c r="B68" s="19">
        <v>89952266</v>
      </c>
      <c r="C68" s="19"/>
      <c r="D68" s="20">
        <v>123453175</v>
      </c>
      <c r="E68" s="21">
        <v>120035000</v>
      </c>
      <c r="F68" s="21">
        <v>2194129</v>
      </c>
      <c r="G68" s="21">
        <v>-2129</v>
      </c>
      <c r="H68" s="21"/>
      <c r="I68" s="21">
        <v>2192000</v>
      </c>
      <c r="J68" s="21"/>
      <c r="K68" s="21">
        <v>-2129</v>
      </c>
      <c r="L68" s="21">
        <v>-473</v>
      </c>
      <c r="M68" s="21">
        <v>-2602</v>
      </c>
      <c r="N68" s="21">
        <v>-156600</v>
      </c>
      <c r="O68" s="21">
        <v>-206949</v>
      </c>
      <c r="P68" s="21">
        <v>-8143</v>
      </c>
      <c r="Q68" s="21">
        <v>-371692</v>
      </c>
      <c r="R68" s="21">
        <v>-316784</v>
      </c>
      <c r="S68" s="21">
        <v>-415847</v>
      </c>
      <c r="T68" s="21">
        <v>-197229</v>
      </c>
      <c r="U68" s="21">
        <v>-929860</v>
      </c>
      <c r="V68" s="21">
        <v>887846</v>
      </c>
      <c r="W68" s="21">
        <v>120035000</v>
      </c>
      <c r="X68" s="21"/>
      <c r="Y68" s="20"/>
      <c r="Z68" s="23">
        <v>120035000</v>
      </c>
    </row>
    <row r="69" spans="1:26" ht="13.5" hidden="1">
      <c r="A69" s="38" t="s">
        <v>32</v>
      </c>
      <c r="B69" s="19">
        <v>223286918</v>
      </c>
      <c r="C69" s="19"/>
      <c r="D69" s="20">
        <v>267460869</v>
      </c>
      <c r="E69" s="21">
        <v>256796503</v>
      </c>
      <c r="F69" s="21">
        <v>29015092</v>
      </c>
      <c r="G69" s="21">
        <v>19158181</v>
      </c>
      <c r="H69" s="21">
        <v>12957125</v>
      </c>
      <c r="I69" s="21">
        <v>61130398</v>
      </c>
      <c r="J69" s="21">
        <v>22430157</v>
      </c>
      <c r="K69" s="21">
        <v>19797400</v>
      </c>
      <c r="L69" s="21">
        <v>16852937</v>
      </c>
      <c r="M69" s="21">
        <v>59080494</v>
      </c>
      <c r="N69" s="21">
        <v>25594051</v>
      </c>
      <c r="O69" s="21">
        <v>14806861</v>
      </c>
      <c r="P69" s="21">
        <v>22789616</v>
      </c>
      <c r="Q69" s="21">
        <v>63190528</v>
      </c>
      <c r="R69" s="21">
        <v>23634790</v>
      </c>
      <c r="S69" s="21">
        <v>17310610</v>
      </c>
      <c r="T69" s="21">
        <v>19934654</v>
      </c>
      <c r="U69" s="21">
        <v>60880054</v>
      </c>
      <c r="V69" s="21">
        <v>244281474</v>
      </c>
      <c r="W69" s="21">
        <v>256796503</v>
      </c>
      <c r="X69" s="21"/>
      <c r="Y69" s="20"/>
      <c r="Z69" s="23">
        <v>256796503</v>
      </c>
    </row>
    <row r="70" spans="1:26" ht="13.5" hidden="1">
      <c r="A70" s="39" t="s">
        <v>103</v>
      </c>
      <c r="B70" s="19">
        <v>131549219</v>
      </c>
      <c r="C70" s="19"/>
      <c r="D70" s="20">
        <v>157591944</v>
      </c>
      <c r="E70" s="21">
        <v>168365573</v>
      </c>
      <c r="F70" s="21">
        <v>16544206</v>
      </c>
      <c r="G70" s="21">
        <v>13939986</v>
      </c>
      <c r="H70" s="21">
        <v>7995977</v>
      </c>
      <c r="I70" s="21">
        <v>38480169</v>
      </c>
      <c r="J70" s="21">
        <v>15547374</v>
      </c>
      <c r="K70" s="21">
        <v>12549868</v>
      </c>
      <c r="L70" s="21">
        <v>9365549</v>
      </c>
      <c r="M70" s="21">
        <v>37462791</v>
      </c>
      <c r="N70" s="21">
        <v>17256765</v>
      </c>
      <c r="O70" s="21">
        <v>7922289</v>
      </c>
      <c r="P70" s="21">
        <v>15770168</v>
      </c>
      <c r="Q70" s="21">
        <v>40949222</v>
      </c>
      <c r="R70" s="21">
        <v>16348606</v>
      </c>
      <c r="S70" s="21">
        <v>10577515</v>
      </c>
      <c r="T70" s="21">
        <v>13369401</v>
      </c>
      <c r="U70" s="21">
        <v>40295522</v>
      </c>
      <c r="V70" s="21">
        <v>157187704</v>
      </c>
      <c r="W70" s="21">
        <v>168365573</v>
      </c>
      <c r="X70" s="21"/>
      <c r="Y70" s="20"/>
      <c r="Z70" s="23">
        <v>168365573</v>
      </c>
    </row>
    <row r="71" spans="1:26" ht="13.5" hidden="1">
      <c r="A71" s="39" t="s">
        <v>104</v>
      </c>
      <c r="B71" s="19">
        <v>33868603</v>
      </c>
      <c r="C71" s="19"/>
      <c r="D71" s="20">
        <v>46170672</v>
      </c>
      <c r="E71" s="21">
        <v>36483000</v>
      </c>
      <c r="F71" s="21">
        <v>5806743</v>
      </c>
      <c r="G71" s="21">
        <v>2799872</v>
      </c>
      <c r="H71" s="21">
        <v>1104973</v>
      </c>
      <c r="I71" s="21">
        <v>9711588</v>
      </c>
      <c r="J71" s="21">
        <v>2796357</v>
      </c>
      <c r="K71" s="21">
        <v>2814656</v>
      </c>
      <c r="L71" s="21">
        <v>3227052</v>
      </c>
      <c r="M71" s="21">
        <v>8838065</v>
      </c>
      <c r="N71" s="21">
        <v>3844817</v>
      </c>
      <c r="O71" s="21">
        <v>2759112</v>
      </c>
      <c r="P71" s="21">
        <v>2815152</v>
      </c>
      <c r="Q71" s="21">
        <v>9419081</v>
      </c>
      <c r="R71" s="21">
        <v>3063985</v>
      </c>
      <c r="S71" s="21">
        <v>2595232</v>
      </c>
      <c r="T71" s="21">
        <v>2588057</v>
      </c>
      <c r="U71" s="21">
        <v>8247274</v>
      </c>
      <c r="V71" s="21">
        <v>36216008</v>
      </c>
      <c r="W71" s="21">
        <v>36483000</v>
      </c>
      <c r="X71" s="21"/>
      <c r="Y71" s="20"/>
      <c r="Z71" s="23">
        <v>36483000</v>
      </c>
    </row>
    <row r="72" spans="1:26" ht="13.5" hidden="1">
      <c r="A72" s="39" t="s">
        <v>105</v>
      </c>
      <c r="B72" s="19">
        <v>28616637</v>
      </c>
      <c r="C72" s="19"/>
      <c r="D72" s="20">
        <v>32000000</v>
      </c>
      <c r="E72" s="21">
        <v>30871930</v>
      </c>
      <c r="F72" s="21">
        <v>4699012</v>
      </c>
      <c r="G72" s="21">
        <v>452075</v>
      </c>
      <c r="H72" s="21">
        <v>1902623</v>
      </c>
      <c r="I72" s="21">
        <v>7053710</v>
      </c>
      <c r="J72" s="21">
        <v>2107847</v>
      </c>
      <c r="K72" s="21">
        <v>2437797</v>
      </c>
      <c r="L72" s="21">
        <v>2254694</v>
      </c>
      <c r="M72" s="21">
        <v>6800338</v>
      </c>
      <c r="N72" s="21">
        <v>2487854</v>
      </c>
      <c r="O72" s="21">
        <v>2122187</v>
      </c>
      <c r="P72" s="21">
        <v>2197931</v>
      </c>
      <c r="Q72" s="21">
        <v>6807972</v>
      </c>
      <c r="R72" s="21">
        <v>2224346</v>
      </c>
      <c r="S72" s="21">
        <v>2126756</v>
      </c>
      <c r="T72" s="21">
        <v>1977348</v>
      </c>
      <c r="U72" s="21">
        <v>6328450</v>
      </c>
      <c r="V72" s="21">
        <v>26990470</v>
      </c>
      <c r="W72" s="21">
        <v>30871930</v>
      </c>
      <c r="X72" s="21"/>
      <c r="Y72" s="20"/>
      <c r="Z72" s="23">
        <v>30871930</v>
      </c>
    </row>
    <row r="73" spans="1:26" ht="13.5" hidden="1">
      <c r="A73" s="39" t="s">
        <v>106</v>
      </c>
      <c r="B73" s="19">
        <v>19182003</v>
      </c>
      <c r="C73" s="19"/>
      <c r="D73" s="20">
        <v>21074473</v>
      </c>
      <c r="E73" s="21">
        <v>21076000</v>
      </c>
      <c r="F73" s="21">
        <v>1965131</v>
      </c>
      <c r="G73" s="21">
        <v>1966248</v>
      </c>
      <c r="H73" s="21">
        <v>1953552</v>
      </c>
      <c r="I73" s="21">
        <v>5884931</v>
      </c>
      <c r="J73" s="21">
        <v>1978579</v>
      </c>
      <c r="K73" s="21">
        <v>1995079</v>
      </c>
      <c r="L73" s="21">
        <v>2005642</v>
      </c>
      <c r="M73" s="21">
        <v>5979300</v>
      </c>
      <c r="N73" s="21">
        <v>2004615</v>
      </c>
      <c r="O73" s="21">
        <v>2003273</v>
      </c>
      <c r="P73" s="21">
        <v>2006365</v>
      </c>
      <c r="Q73" s="21">
        <v>6014253</v>
      </c>
      <c r="R73" s="21">
        <v>1997853</v>
      </c>
      <c r="S73" s="21">
        <v>2011107</v>
      </c>
      <c r="T73" s="21">
        <v>1999848</v>
      </c>
      <c r="U73" s="21">
        <v>6008808</v>
      </c>
      <c r="V73" s="21">
        <v>23887292</v>
      </c>
      <c r="W73" s="21">
        <v>21076000</v>
      </c>
      <c r="X73" s="21"/>
      <c r="Y73" s="20"/>
      <c r="Z73" s="23">
        <v>21076000</v>
      </c>
    </row>
    <row r="74" spans="1:26" ht="13.5" hidden="1">
      <c r="A74" s="39" t="s">
        <v>107</v>
      </c>
      <c r="B74" s="19">
        <v>10070456</v>
      </c>
      <c r="C74" s="19"/>
      <c r="D74" s="20">
        <v>10623780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4705899</v>
      </c>
      <c r="C75" s="28"/>
      <c r="D75" s="29"/>
      <c r="E75" s="30">
        <v>3813527</v>
      </c>
      <c r="F75" s="30"/>
      <c r="G75" s="30"/>
      <c r="H75" s="30"/>
      <c r="I75" s="30"/>
      <c r="J75" s="30"/>
      <c r="K75" s="30"/>
      <c r="L75" s="30"/>
      <c r="M75" s="30"/>
      <c r="N75" s="30">
        <v>408459</v>
      </c>
      <c r="O75" s="30">
        <v>372155</v>
      </c>
      <c r="P75" s="30">
        <v>383618</v>
      </c>
      <c r="Q75" s="30">
        <v>1164232</v>
      </c>
      <c r="R75" s="30">
        <v>1017646</v>
      </c>
      <c r="S75" s="30">
        <v>424738</v>
      </c>
      <c r="T75" s="30">
        <v>310667</v>
      </c>
      <c r="U75" s="30">
        <v>1753051</v>
      </c>
      <c r="V75" s="30">
        <v>2917283</v>
      </c>
      <c r="W75" s="30">
        <v>3813527</v>
      </c>
      <c r="X75" s="30"/>
      <c r="Y75" s="29"/>
      <c r="Z75" s="31">
        <v>3813527</v>
      </c>
    </row>
    <row r="76" spans="1:26" ht="13.5" hidden="1">
      <c r="A76" s="42" t="s">
        <v>222</v>
      </c>
      <c r="B76" s="32">
        <v>300622634</v>
      </c>
      <c r="C76" s="32">
        <v>304885127</v>
      </c>
      <c r="D76" s="33">
        <v>398601360</v>
      </c>
      <c r="E76" s="34">
        <v>379444992</v>
      </c>
      <c r="F76" s="34">
        <v>22597105</v>
      </c>
      <c r="G76" s="34">
        <v>28757304</v>
      </c>
      <c r="H76" s="34">
        <v>37545553</v>
      </c>
      <c r="I76" s="34">
        <v>88899962</v>
      </c>
      <c r="J76" s="34">
        <v>31759272</v>
      </c>
      <c r="K76" s="34">
        <v>23541300</v>
      </c>
      <c r="L76" s="34">
        <v>20014392</v>
      </c>
      <c r="M76" s="34">
        <v>75314964</v>
      </c>
      <c r="N76" s="34">
        <v>23404765</v>
      </c>
      <c r="O76" s="34">
        <v>27703048</v>
      </c>
      <c r="P76" s="34">
        <v>21771794</v>
      </c>
      <c r="Q76" s="34">
        <v>72879607</v>
      </c>
      <c r="R76" s="34">
        <v>23675417</v>
      </c>
      <c r="S76" s="34">
        <v>22017044</v>
      </c>
      <c r="T76" s="34">
        <v>22098133</v>
      </c>
      <c r="U76" s="34">
        <v>67790594</v>
      </c>
      <c r="V76" s="34">
        <v>304885127</v>
      </c>
      <c r="W76" s="34">
        <v>379444992</v>
      </c>
      <c r="X76" s="34"/>
      <c r="Y76" s="33"/>
      <c r="Z76" s="35">
        <v>379444992</v>
      </c>
    </row>
    <row r="77" spans="1:26" ht="13.5" hidden="1">
      <c r="A77" s="37" t="s">
        <v>31</v>
      </c>
      <c r="B77" s="19">
        <v>89759515</v>
      </c>
      <c r="C77" s="19">
        <v>98631779</v>
      </c>
      <c r="D77" s="20">
        <v>123453180</v>
      </c>
      <c r="E77" s="21">
        <v>118833996</v>
      </c>
      <c r="F77" s="21">
        <v>5548571</v>
      </c>
      <c r="G77" s="21">
        <v>13414697</v>
      </c>
      <c r="H77" s="21">
        <v>18103078</v>
      </c>
      <c r="I77" s="21">
        <v>37066346</v>
      </c>
      <c r="J77" s="21">
        <v>11497206</v>
      </c>
      <c r="K77" s="21">
        <v>6909598</v>
      </c>
      <c r="L77" s="21">
        <v>6227547</v>
      </c>
      <c r="M77" s="21">
        <v>24634351</v>
      </c>
      <c r="N77" s="21">
        <v>6863020</v>
      </c>
      <c r="O77" s="21">
        <v>6689322</v>
      </c>
      <c r="P77" s="21">
        <v>6185440</v>
      </c>
      <c r="Q77" s="21">
        <v>19737782</v>
      </c>
      <c r="R77" s="21">
        <v>5919767</v>
      </c>
      <c r="S77" s="21">
        <v>5525459</v>
      </c>
      <c r="T77" s="21">
        <v>5748074</v>
      </c>
      <c r="U77" s="21">
        <v>17193300</v>
      </c>
      <c r="V77" s="21">
        <v>98631779</v>
      </c>
      <c r="W77" s="21">
        <v>118833996</v>
      </c>
      <c r="X77" s="21"/>
      <c r="Y77" s="20"/>
      <c r="Z77" s="23">
        <v>118833996</v>
      </c>
    </row>
    <row r="78" spans="1:26" ht="13.5" hidden="1">
      <c r="A78" s="38" t="s">
        <v>32</v>
      </c>
      <c r="B78" s="19">
        <v>203523358</v>
      </c>
      <c r="C78" s="19">
        <v>206253348</v>
      </c>
      <c r="D78" s="20">
        <v>267460872</v>
      </c>
      <c r="E78" s="21">
        <v>256797000</v>
      </c>
      <c r="F78" s="21">
        <v>17048534</v>
      </c>
      <c r="G78" s="21">
        <v>15342607</v>
      </c>
      <c r="H78" s="21">
        <v>19442475</v>
      </c>
      <c r="I78" s="21">
        <v>51833616</v>
      </c>
      <c r="J78" s="21">
        <v>20262066</v>
      </c>
      <c r="K78" s="21">
        <v>16631702</v>
      </c>
      <c r="L78" s="21">
        <v>13786845</v>
      </c>
      <c r="M78" s="21">
        <v>50680613</v>
      </c>
      <c r="N78" s="21">
        <v>16541745</v>
      </c>
      <c r="O78" s="21">
        <v>21013726</v>
      </c>
      <c r="P78" s="21">
        <v>15586354</v>
      </c>
      <c r="Q78" s="21">
        <v>53141825</v>
      </c>
      <c r="R78" s="21">
        <v>17755650</v>
      </c>
      <c r="S78" s="21">
        <v>16491585</v>
      </c>
      <c r="T78" s="21">
        <v>16350059</v>
      </c>
      <c r="U78" s="21">
        <v>50597294</v>
      </c>
      <c r="V78" s="21">
        <v>206253348</v>
      </c>
      <c r="W78" s="21">
        <v>256797000</v>
      </c>
      <c r="X78" s="21"/>
      <c r="Y78" s="20"/>
      <c r="Z78" s="23">
        <v>256797000</v>
      </c>
    </row>
    <row r="79" spans="1:26" ht="13.5" hidden="1">
      <c r="A79" s="39" t="s">
        <v>103</v>
      </c>
      <c r="B79" s="19">
        <v>128617303</v>
      </c>
      <c r="C79" s="19">
        <v>138747983</v>
      </c>
      <c r="D79" s="20">
        <v>157591944</v>
      </c>
      <c r="E79" s="21">
        <v>168366000</v>
      </c>
      <c r="F79" s="21">
        <v>12029245</v>
      </c>
      <c r="G79" s="21">
        <v>10484820</v>
      </c>
      <c r="H79" s="21">
        <v>13221649</v>
      </c>
      <c r="I79" s="21">
        <v>35735714</v>
      </c>
      <c r="J79" s="21">
        <v>14375721</v>
      </c>
      <c r="K79" s="21">
        <v>10883108</v>
      </c>
      <c r="L79" s="21">
        <v>8845558</v>
      </c>
      <c r="M79" s="21">
        <v>34104387</v>
      </c>
      <c r="N79" s="21">
        <v>11038987</v>
      </c>
      <c r="O79" s="21">
        <v>13921305</v>
      </c>
      <c r="P79" s="21">
        <v>10188614</v>
      </c>
      <c r="Q79" s="21">
        <v>35148906</v>
      </c>
      <c r="R79" s="21">
        <v>11891734</v>
      </c>
      <c r="S79" s="21">
        <v>10922548</v>
      </c>
      <c r="T79" s="21">
        <v>10944694</v>
      </c>
      <c r="U79" s="21">
        <v>33758976</v>
      </c>
      <c r="V79" s="21">
        <v>138747983</v>
      </c>
      <c r="W79" s="21">
        <v>168366000</v>
      </c>
      <c r="X79" s="21"/>
      <c r="Y79" s="20"/>
      <c r="Z79" s="23">
        <v>168366000</v>
      </c>
    </row>
    <row r="80" spans="1:26" ht="13.5" hidden="1">
      <c r="A80" s="39" t="s">
        <v>104</v>
      </c>
      <c r="B80" s="19">
        <v>33019271</v>
      </c>
      <c r="C80" s="19">
        <v>29152975</v>
      </c>
      <c r="D80" s="20">
        <v>46170672</v>
      </c>
      <c r="E80" s="21">
        <v>36483000</v>
      </c>
      <c r="F80" s="21">
        <v>2038577</v>
      </c>
      <c r="G80" s="21">
        <v>2383547</v>
      </c>
      <c r="H80" s="21">
        <v>2557766</v>
      </c>
      <c r="I80" s="21">
        <v>6979890</v>
      </c>
      <c r="J80" s="21">
        <v>2455142</v>
      </c>
      <c r="K80" s="21">
        <v>2613358</v>
      </c>
      <c r="L80" s="21">
        <v>2077125</v>
      </c>
      <c r="M80" s="21">
        <v>7145625</v>
      </c>
      <c r="N80" s="21">
        <v>2334544</v>
      </c>
      <c r="O80" s="21">
        <v>3380824</v>
      </c>
      <c r="P80" s="21">
        <v>2314441</v>
      </c>
      <c r="Q80" s="21">
        <v>8029809</v>
      </c>
      <c r="R80" s="21">
        <v>2414692</v>
      </c>
      <c r="S80" s="21">
        <v>2363289</v>
      </c>
      <c r="T80" s="21">
        <v>2219670</v>
      </c>
      <c r="U80" s="21">
        <v>6997651</v>
      </c>
      <c r="V80" s="21">
        <v>29152975</v>
      </c>
      <c r="W80" s="21">
        <v>36483000</v>
      </c>
      <c r="X80" s="21"/>
      <c r="Y80" s="20"/>
      <c r="Z80" s="23">
        <v>36483000</v>
      </c>
    </row>
    <row r="81" spans="1:26" ht="13.5" hidden="1">
      <c r="A81" s="39" t="s">
        <v>105</v>
      </c>
      <c r="B81" s="19">
        <v>28522888</v>
      </c>
      <c r="C81" s="19">
        <v>23187731</v>
      </c>
      <c r="D81" s="20">
        <v>32000004</v>
      </c>
      <c r="E81" s="21">
        <v>30872004</v>
      </c>
      <c r="F81" s="21">
        <v>1888012</v>
      </c>
      <c r="G81" s="21">
        <v>1217255</v>
      </c>
      <c r="H81" s="21">
        <v>2465995</v>
      </c>
      <c r="I81" s="21">
        <v>5571262</v>
      </c>
      <c r="J81" s="21">
        <v>2188583</v>
      </c>
      <c r="K81" s="21">
        <v>1802233</v>
      </c>
      <c r="L81" s="21">
        <v>1709892</v>
      </c>
      <c r="M81" s="21">
        <v>5700708</v>
      </c>
      <c r="N81" s="21">
        <v>1860498</v>
      </c>
      <c r="O81" s="21">
        <v>2399418</v>
      </c>
      <c r="P81" s="21">
        <v>1804024</v>
      </c>
      <c r="Q81" s="21">
        <v>6063940</v>
      </c>
      <c r="R81" s="21">
        <v>2051385</v>
      </c>
      <c r="S81" s="21">
        <v>1935940</v>
      </c>
      <c r="T81" s="21">
        <v>1864496</v>
      </c>
      <c r="U81" s="21">
        <v>5851821</v>
      </c>
      <c r="V81" s="21">
        <v>23187731</v>
      </c>
      <c r="W81" s="21">
        <v>30872004</v>
      </c>
      <c r="X81" s="21"/>
      <c r="Y81" s="20"/>
      <c r="Z81" s="23">
        <v>30872004</v>
      </c>
    </row>
    <row r="82" spans="1:26" ht="13.5" hidden="1">
      <c r="A82" s="39" t="s">
        <v>106</v>
      </c>
      <c r="B82" s="19">
        <v>19181359</v>
      </c>
      <c r="C82" s="19">
        <v>15164659</v>
      </c>
      <c r="D82" s="20">
        <v>21074472</v>
      </c>
      <c r="E82" s="21">
        <v>21075996</v>
      </c>
      <c r="F82" s="21">
        <v>1092700</v>
      </c>
      <c r="G82" s="21">
        <v>1256985</v>
      </c>
      <c r="H82" s="21">
        <v>1197065</v>
      </c>
      <c r="I82" s="21">
        <v>3546750</v>
      </c>
      <c r="J82" s="21">
        <v>1242620</v>
      </c>
      <c r="K82" s="21">
        <v>1333003</v>
      </c>
      <c r="L82" s="21">
        <v>1154270</v>
      </c>
      <c r="M82" s="21">
        <v>3729893</v>
      </c>
      <c r="N82" s="21">
        <v>1307716</v>
      </c>
      <c r="O82" s="21">
        <v>1312179</v>
      </c>
      <c r="P82" s="21">
        <v>1279275</v>
      </c>
      <c r="Q82" s="21">
        <v>3899170</v>
      </c>
      <c r="R82" s="21">
        <v>1397839</v>
      </c>
      <c r="S82" s="21">
        <v>1269808</v>
      </c>
      <c r="T82" s="21">
        <v>1321199</v>
      </c>
      <c r="U82" s="21">
        <v>3988846</v>
      </c>
      <c r="V82" s="21">
        <v>15164659</v>
      </c>
      <c r="W82" s="21">
        <v>21075996</v>
      </c>
      <c r="X82" s="21"/>
      <c r="Y82" s="20"/>
      <c r="Z82" s="23">
        <v>21075996</v>
      </c>
    </row>
    <row r="83" spans="1:26" ht="13.5" hidden="1">
      <c r="A83" s="39" t="s">
        <v>107</v>
      </c>
      <c r="B83" s="19">
        <v>-5817463</v>
      </c>
      <c r="C83" s="19"/>
      <c r="D83" s="20">
        <v>10623780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7339761</v>
      </c>
      <c r="C84" s="28"/>
      <c r="D84" s="29">
        <v>7687308</v>
      </c>
      <c r="E84" s="30">
        <v>3813996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3813996</v>
      </c>
      <c r="X84" s="30"/>
      <c r="Y84" s="29"/>
      <c r="Z84" s="31">
        <v>3813996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151003393</v>
      </c>
      <c r="D5" s="158">
        <f>SUM(D6:D8)</f>
        <v>0</v>
      </c>
      <c r="E5" s="159">
        <f t="shared" si="0"/>
        <v>243607486</v>
      </c>
      <c r="F5" s="105">
        <f t="shared" si="0"/>
        <v>190886739</v>
      </c>
      <c r="G5" s="105">
        <f t="shared" si="0"/>
        <v>303356</v>
      </c>
      <c r="H5" s="105">
        <f t="shared" si="0"/>
        <v>27480</v>
      </c>
      <c r="I5" s="105">
        <f t="shared" si="0"/>
        <v>28937</v>
      </c>
      <c r="J5" s="105">
        <f t="shared" si="0"/>
        <v>359773</v>
      </c>
      <c r="K5" s="105">
        <f t="shared" si="0"/>
        <v>30169</v>
      </c>
      <c r="L5" s="105">
        <f t="shared" si="0"/>
        <v>104526</v>
      </c>
      <c r="M5" s="105">
        <f t="shared" si="0"/>
        <v>25506</v>
      </c>
      <c r="N5" s="105">
        <f t="shared" si="0"/>
        <v>160201</v>
      </c>
      <c r="O5" s="105">
        <f t="shared" si="0"/>
        <v>10766852</v>
      </c>
      <c r="P5" s="105">
        <f t="shared" si="0"/>
        <v>2909751</v>
      </c>
      <c r="Q5" s="105">
        <f t="shared" si="0"/>
        <v>582278</v>
      </c>
      <c r="R5" s="105">
        <f t="shared" si="0"/>
        <v>14258881</v>
      </c>
      <c r="S5" s="105">
        <f t="shared" si="0"/>
        <v>11216505</v>
      </c>
      <c r="T5" s="105">
        <f t="shared" si="0"/>
        <v>493736</v>
      </c>
      <c r="U5" s="105">
        <f t="shared" si="0"/>
        <v>1161194</v>
      </c>
      <c r="V5" s="105">
        <f t="shared" si="0"/>
        <v>12871435</v>
      </c>
      <c r="W5" s="105">
        <f t="shared" si="0"/>
        <v>27650290</v>
      </c>
      <c r="X5" s="105">
        <f t="shared" si="0"/>
        <v>190886739</v>
      </c>
      <c r="Y5" s="105">
        <f t="shared" si="0"/>
        <v>-163236449</v>
      </c>
      <c r="Z5" s="142">
        <f>+IF(X5&lt;&gt;0,+(Y5/X5)*100,0)</f>
        <v>-85.51481881619864</v>
      </c>
      <c r="AA5" s="158">
        <f>SUM(AA6:AA8)</f>
        <v>190886739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>
        <v>0</v>
      </c>
      <c r="AA6" s="160"/>
    </row>
    <row r="7" spans="1:27" ht="13.5">
      <c r="A7" s="143" t="s">
        <v>76</v>
      </c>
      <c r="B7" s="141"/>
      <c r="C7" s="162">
        <v>150320998</v>
      </c>
      <c r="D7" s="162"/>
      <c r="E7" s="163">
        <v>217065648</v>
      </c>
      <c r="F7" s="164">
        <v>190428025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>
        <v>462430</v>
      </c>
      <c r="U7" s="164">
        <v>1042629</v>
      </c>
      <c r="V7" s="164">
        <v>1505059</v>
      </c>
      <c r="W7" s="164">
        <v>1505059</v>
      </c>
      <c r="X7" s="164">
        <v>190428025</v>
      </c>
      <c r="Y7" s="164">
        <v>-188922966</v>
      </c>
      <c r="Z7" s="146">
        <v>-99.21</v>
      </c>
      <c r="AA7" s="162">
        <v>190428025</v>
      </c>
    </row>
    <row r="8" spans="1:27" ht="13.5">
      <c r="A8" s="143" t="s">
        <v>77</v>
      </c>
      <c r="B8" s="141"/>
      <c r="C8" s="160">
        <v>682395</v>
      </c>
      <c r="D8" s="160"/>
      <c r="E8" s="161">
        <v>26541838</v>
      </c>
      <c r="F8" s="65">
        <v>458714</v>
      </c>
      <c r="G8" s="65">
        <v>303356</v>
      </c>
      <c r="H8" s="65">
        <v>27480</v>
      </c>
      <c r="I8" s="65">
        <v>28937</v>
      </c>
      <c r="J8" s="65">
        <v>359773</v>
      </c>
      <c r="K8" s="65">
        <v>30169</v>
      </c>
      <c r="L8" s="65">
        <v>104526</v>
      </c>
      <c r="M8" s="65">
        <v>25506</v>
      </c>
      <c r="N8" s="65">
        <v>160201</v>
      </c>
      <c r="O8" s="65">
        <v>10766852</v>
      </c>
      <c r="P8" s="65">
        <v>2909751</v>
      </c>
      <c r="Q8" s="65">
        <v>582278</v>
      </c>
      <c r="R8" s="65">
        <v>14258881</v>
      </c>
      <c r="S8" s="65">
        <v>11216505</v>
      </c>
      <c r="T8" s="65">
        <v>31306</v>
      </c>
      <c r="U8" s="65">
        <v>118565</v>
      </c>
      <c r="V8" s="65">
        <v>11366376</v>
      </c>
      <c r="W8" s="65">
        <v>26145231</v>
      </c>
      <c r="X8" s="65">
        <v>458714</v>
      </c>
      <c r="Y8" s="65">
        <v>25686517</v>
      </c>
      <c r="Z8" s="145">
        <v>5599.68</v>
      </c>
      <c r="AA8" s="160">
        <v>458714</v>
      </c>
    </row>
    <row r="9" spans="1:27" ht="13.5">
      <c r="A9" s="140" t="s">
        <v>78</v>
      </c>
      <c r="B9" s="141"/>
      <c r="C9" s="158">
        <f aca="true" t="shared" si="1" ref="C9:Y9">SUM(C10:C14)</f>
        <v>5485644</v>
      </c>
      <c r="D9" s="158">
        <f>SUM(D10:D14)</f>
        <v>0</v>
      </c>
      <c r="E9" s="159">
        <f t="shared" si="1"/>
        <v>2460112</v>
      </c>
      <c r="F9" s="105">
        <f t="shared" si="1"/>
        <v>2072140</v>
      </c>
      <c r="G9" s="105">
        <f t="shared" si="1"/>
        <v>1822772</v>
      </c>
      <c r="H9" s="105">
        <f t="shared" si="1"/>
        <v>1630956</v>
      </c>
      <c r="I9" s="105">
        <f t="shared" si="1"/>
        <v>2034057</v>
      </c>
      <c r="J9" s="105">
        <f t="shared" si="1"/>
        <v>5487785</v>
      </c>
      <c r="K9" s="105">
        <f t="shared" si="1"/>
        <v>2198938</v>
      </c>
      <c r="L9" s="105">
        <f t="shared" si="1"/>
        <v>2055995</v>
      </c>
      <c r="M9" s="105">
        <f t="shared" si="1"/>
        <v>1494337</v>
      </c>
      <c r="N9" s="105">
        <f t="shared" si="1"/>
        <v>5749270</v>
      </c>
      <c r="O9" s="105">
        <f t="shared" si="1"/>
        <v>2344999</v>
      </c>
      <c r="P9" s="105">
        <f t="shared" si="1"/>
        <v>2814203</v>
      </c>
      <c r="Q9" s="105">
        <f t="shared" si="1"/>
        <v>995240</v>
      </c>
      <c r="R9" s="105">
        <f t="shared" si="1"/>
        <v>6154442</v>
      </c>
      <c r="S9" s="105">
        <f t="shared" si="1"/>
        <v>2941236</v>
      </c>
      <c r="T9" s="105">
        <f t="shared" si="1"/>
        <v>1057763</v>
      </c>
      <c r="U9" s="105">
        <f t="shared" si="1"/>
        <v>1087221</v>
      </c>
      <c r="V9" s="105">
        <f t="shared" si="1"/>
        <v>5086220</v>
      </c>
      <c r="W9" s="105">
        <f t="shared" si="1"/>
        <v>22477717</v>
      </c>
      <c r="X9" s="105">
        <f t="shared" si="1"/>
        <v>2072140</v>
      </c>
      <c r="Y9" s="105">
        <f t="shared" si="1"/>
        <v>20405577</v>
      </c>
      <c r="Z9" s="142">
        <f>+IF(X9&lt;&gt;0,+(Y9/X9)*100,0)</f>
        <v>984.7586070439256</v>
      </c>
      <c r="AA9" s="158">
        <f>SUM(AA10:AA14)</f>
        <v>2072140</v>
      </c>
    </row>
    <row r="10" spans="1:27" ht="13.5">
      <c r="A10" s="143" t="s">
        <v>79</v>
      </c>
      <c r="B10" s="141"/>
      <c r="C10" s="160">
        <v>1985564</v>
      </c>
      <c r="D10" s="160"/>
      <c r="E10" s="161">
        <v>206604</v>
      </c>
      <c r="F10" s="65">
        <v>2056798</v>
      </c>
      <c r="G10" s="65">
        <v>17301</v>
      </c>
      <c r="H10" s="65">
        <v>13207</v>
      </c>
      <c r="I10" s="65">
        <v>13914</v>
      </c>
      <c r="J10" s="65">
        <v>44422</v>
      </c>
      <c r="K10" s="65">
        <v>14691</v>
      </c>
      <c r="L10" s="65">
        <v>17105</v>
      </c>
      <c r="M10" s="65">
        <v>11203</v>
      </c>
      <c r="N10" s="65">
        <v>42999</v>
      </c>
      <c r="O10" s="65">
        <v>1815907</v>
      </c>
      <c r="P10" s="65">
        <v>1295847</v>
      </c>
      <c r="Q10" s="65">
        <v>556936</v>
      </c>
      <c r="R10" s="65">
        <v>3668690</v>
      </c>
      <c r="S10" s="65">
        <v>2718358</v>
      </c>
      <c r="T10" s="65">
        <v>99954</v>
      </c>
      <c r="U10" s="65">
        <v>83903</v>
      </c>
      <c r="V10" s="65">
        <v>2902215</v>
      </c>
      <c r="W10" s="65">
        <v>6658326</v>
      </c>
      <c r="X10" s="65">
        <v>2056798</v>
      </c>
      <c r="Y10" s="65">
        <v>4601528</v>
      </c>
      <c r="Z10" s="145">
        <v>223.72</v>
      </c>
      <c r="AA10" s="160">
        <v>2056798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>
        <v>47940</v>
      </c>
      <c r="H11" s="65">
        <v>23514</v>
      </c>
      <c r="I11" s="65">
        <v>44379</v>
      </c>
      <c r="J11" s="65">
        <v>115833</v>
      </c>
      <c r="K11" s="65">
        <v>231402</v>
      </c>
      <c r="L11" s="65">
        <v>133911</v>
      </c>
      <c r="M11" s="65">
        <v>242715</v>
      </c>
      <c r="N11" s="65">
        <v>608028</v>
      </c>
      <c r="O11" s="65">
        <v>345745</v>
      </c>
      <c r="P11" s="65">
        <v>107160</v>
      </c>
      <c r="Q11" s="65">
        <v>215843</v>
      </c>
      <c r="R11" s="65">
        <v>668748</v>
      </c>
      <c r="S11" s="65">
        <v>29320</v>
      </c>
      <c r="T11" s="65"/>
      <c r="U11" s="65"/>
      <c r="V11" s="65">
        <v>29320</v>
      </c>
      <c r="W11" s="65">
        <v>1421929</v>
      </c>
      <c r="X11" s="65"/>
      <c r="Y11" s="65">
        <v>1421929</v>
      </c>
      <c r="Z11" s="145">
        <v>0</v>
      </c>
      <c r="AA11" s="160"/>
    </row>
    <row r="12" spans="1:27" ht="13.5">
      <c r="A12" s="143" t="s">
        <v>81</v>
      </c>
      <c r="B12" s="141"/>
      <c r="C12" s="160">
        <v>2680340</v>
      </c>
      <c r="D12" s="160"/>
      <c r="E12" s="161">
        <v>2253508</v>
      </c>
      <c r="F12" s="65">
        <v>15342</v>
      </c>
      <c r="G12" s="65">
        <v>1757531</v>
      </c>
      <c r="H12" s="65">
        <v>1594235</v>
      </c>
      <c r="I12" s="65">
        <v>1975764</v>
      </c>
      <c r="J12" s="65">
        <v>5327530</v>
      </c>
      <c r="K12" s="65">
        <v>1952845</v>
      </c>
      <c r="L12" s="65">
        <v>1904979</v>
      </c>
      <c r="M12" s="65">
        <v>1240419</v>
      </c>
      <c r="N12" s="65">
        <v>5098243</v>
      </c>
      <c r="O12" s="65">
        <v>171032</v>
      </c>
      <c r="P12" s="65">
        <v>337789</v>
      </c>
      <c r="Q12" s="65">
        <v>218412</v>
      </c>
      <c r="R12" s="65">
        <v>727233</v>
      </c>
      <c r="S12" s="65">
        <v>187393</v>
      </c>
      <c r="T12" s="65">
        <v>957809</v>
      </c>
      <c r="U12" s="65">
        <v>1003318</v>
      </c>
      <c r="V12" s="65">
        <v>2148520</v>
      </c>
      <c r="W12" s="65">
        <v>13301526</v>
      </c>
      <c r="X12" s="65">
        <v>15342</v>
      </c>
      <c r="Y12" s="65">
        <v>13286184</v>
      </c>
      <c r="Z12" s="145">
        <v>86600.08</v>
      </c>
      <c r="AA12" s="160">
        <v>15342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>
        <v>819740</v>
      </c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>
        <v>12315</v>
      </c>
      <c r="P14" s="164">
        <v>1073407</v>
      </c>
      <c r="Q14" s="164">
        <v>4049</v>
      </c>
      <c r="R14" s="164">
        <v>1089771</v>
      </c>
      <c r="S14" s="164">
        <v>6165</v>
      </c>
      <c r="T14" s="164"/>
      <c r="U14" s="164"/>
      <c r="V14" s="164">
        <v>6165</v>
      </c>
      <c r="W14" s="164">
        <v>1095936</v>
      </c>
      <c r="X14" s="164"/>
      <c r="Y14" s="164">
        <v>1095936</v>
      </c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21911615</v>
      </c>
      <c r="D15" s="158">
        <f>SUM(D16:D18)</f>
        <v>0</v>
      </c>
      <c r="E15" s="159">
        <f t="shared" si="2"/>
        <v>18348686</v>
      </c>
      <c r="F15" s="105">
        <f t="shared" si="2"/>
        <v>17585031</v>
      </c>
      <c r="G15" s="105">
        <f t="shared" si="2"/>
        <v>3304922</v>
      </c>
      <c r="H15" s="105">
        <f t="shared" si="2"/>
        <v>864185</v>
      </c>
      <c r="I15" s="105">
        <f t="shared" si="2"/>
        <v>890636</v>
      </c>
      <c r="J15" s="105">
        <f t="shared" si="2"/>
        <v>5059743</v>
      </c>
      <c r="K15" s="105">
        <f t="shared" si="2"/>
        <v>968057</v>
      </c>
      <c r="L15" s="105">
        <f t="shared" si="2"/>
        <v>960416</v>
      </c>
      <c r="M15" s="105">
        <f t="shared" si="2"/>
        <v>1276410</v>
      </c>
      <c r="N15" s="105">
        <f t="shared" si="2"/>
        <v>3204883</v>
      </c>
      <c r="O15" s="105">
        <f t="shared" si="2"/>
        <v>903237</v>
      </c>
      <c r="P15" s="105">
        <f t="shared" si="2"/>
        <v>842558</v>
      </c>
      <c r="Q15" s="105">
        <f t="shared" si="2"/>
        <v>861707</v>
      </c>
      <c r="R15" s="105">
        <f t="shared" si="2"/>
        <v>2607502</v>
      </c>
      <c r="S15" s="105">
        <f t="shared" si="2"/>
        <v>834709</v>
      </c>
      <c r="T15" s="105">
        <f t="shared" si="2"/>
        <v>1080598</v>
      </c>
      <c r="U15" s="105">
        <f t="shared" si="2"/>
        <v>1401393</v>
      </c>
      <c r="V15" s="105">
        <f t="shared" si="2"/>
        <v>3316700</v>
      </c>
      <c r="W15" s="105">
        <f t="shared" si="2"/>
        <v>14188828</v>
      </c>
      <c r="X15" s="105">
        <f t="shared" si="2"/>
        <v>17585031</v>
      </c>
      <c r="Y15" s="105">
        <f t="shared" si="2"/>
        <v>-3396203</v>
      </c>
      <c r="Z15" s="142">
        <f>+IF(X15&lt;&gt;0,+(Y15/X15)*100,0)</f>
        <v>-19.313033909351653</v>
      </c>
      <c r="AA15" s="158">
        <f>SUM(AA16:AA18)</f>
        <v>17585031</v>
      </c>
    </row>
    <row r="16" spans="1:27" ht="13.5">
      <c r="A16" s="143" t="s">
        <v>85</v>
      </c>
      <c r="B16" s="141"/>
      <c r="C16" s="160">
        <v>2086969</v>
      </c>
      <c r="D16" s="160"/>
      <c r="E16" s="161">
        <v>5879917</v>
      </c>
      <c r="F16" s="65">
        <v>1500746</v>
      </c>
      <c r="G16" s="65">
        <v>82107</v>
      </c>
      <c r="H16" s="65">
        <v>71877</v>
      </c>
      <c r="I16" s="65">
        <v>118019</v>
      </c>
      <c r="J16" s="65">
        <v>272003</v>
      </c>
      <c r="K16" s="65">
        <v>162822</v>
      </c>
      <c r="L16" s="65">
        <v>87112</v>
      </c>
      <c r="M16" s="65">
        <v>94739</v>
      </c>
      <c r="N16" s="65">
        <v>344673</v>
      </c>
      <c r="O16" s="65">
        <v>58365</v>
      </c>
      <c r="P16" s="65">
        <v>57372</v>
      </c>
      <c r="Q16" s="65">
        <v>89628</v>
      </c>
      <c r="R16" s="65">
        <v>205365</v>
      </c>
      <c r="S16" s="65">
        <v>98264</v>
      </c>
      <c r="T16" s="65">
        <v>329259</v>
      </c>
      <c r="U16" s="65">
        <v>587816</v>
      </c>
      <c r="V16" s="65">
        <v>1015339</v>
      </c>
      <c r="W16" s="65">
        <v>1837380</v>
      </c>
      <c r="X16" s="65">
        <v>1500746</v>
      </c>
      <c r="Y16" s="65">
        <v>336634</v>
      </c>
      <c r="Z16" s="145">
        <v>22.43</v>
      </c>
      <c r="AA16" s="160">
        <v>1500746</v>
      </c>
    </row>
    <row r="17" spans="1:27" ht="13.5">
      <c r="A17" s="143" t="s">
        <v>86</v>
      </c>
      <c r="B17" s="141"/>
      <c r="C17" s="160">
        <v>7545157</v>
      </c>
      <c r="D17" s="160"/>
      <c r="E17" s="161"/>
      <c r="F17" s="65">
        <v>2555873</v>
      </c>
      <c r="G17" s="65">
        <v>543094</v>
      </c>
      <c r="H17" s="65">
        <v>34084</v>
      </c>
      <c r="I17" s="65">
        <v>37886</v>
      </c>
      <c r="J17" s="65">
        <v>615064</v>
      </c>
      <c r="K17" s="65">
        <v>29280</v>
      </c>
      <c r="L17" s="65">
        <v>47497</v>
      </c>
      <c r="M17" s="65">
        <v>230779</v>
      </c>
      <c r="N17" s="65">
        <v>307556</v>
      </c>
      <c r="O17" s="65">
        <v>35025</v>
      </c>
      <c r="P17" s="65">
        <v>27306</v>
      </c>
      <c r="Q17" s="65">
        <v>8701</v>
      </c>
      <c r="R17" s="65">
        <v>71032</v>
      </c>
      <c r="S17" s="65">
        <v>2768</v>
      </c>
      <c r="T17" s="65"/>
      <c r="U17" s="65"/>
      <c r="V17" s="65">
        <v>2768</v>
      </c>
      <c r="W17" s="65">
        <v>996420</v>
      </c>
      <c r="X17" s="65">
        <v>2555873</v>
      </c>
      <c r="Y17" s="65">
        <v>-1559453</v>
      </c>
      <c r="Z17" s="145">
        <v>-61.01</v>
      </c>
      <c r="AA17" s="160">
        <v>2555873</v>
      </c>
    </row>
    <row r="18" spans="1:27" ht="13.5">
      <c r="A18" s="143" t="s">
        <v>87</v>
      </c>
      <c r="B18" s="141"/>
      <c r="C18" s="160">
        <v>12279489</v>
      </c>
      <c r="D18" s="160"/>
      <c r="E18" s="161">
        <v>12468769</v>
      </c>
      <c r="F18" s="65">
        <v>13528412</v>
      </c>
      <c r="G18" s="65">
        <v>2679721</v>
      </c>
      <c r="H18" s="65">
        <v>758224</v>
      </c>
      <c r="I18" s="65">
        <v>734731</v>
      </c>
      <c r="J18" s="65">
        <v>4172676</v>
      </c>
      <c r="K18" s="65">
        <v>775955</v>
      </c>
      <c r="L18" s="65">
        <v>825807</v>
      </c>
      <c r="M18" s="65">
        <v>950892</v>
      </c>
      <c r="N18" s="65">
        <v>2552654</v>
      </c>
      <c r="O18" s="65">
        <v>809847</v>
      </c>
      <c r="P18" s="65">
        <v>757880</v>
      </c>
      <c r="Q18" s="65">
        <v>763378</v>
      </c>
      <c r="R18" s="65">
        <v>2331105</v>
      </c>
      <c r="S18" s="65">
        <v>733677</v>
      </c>
      <c r="T18" s="65">
        <v>751339</v>
      </c>
      <c r="U18" s="65">
        <v>813577</v>
      </c>
      <c r="V18" s="65">
        <v>2298593</v>
      </c>
      <c r="W18" s="65">
        <v>11355028</v>
      </c>
      <c r="X18" s="65">
        <v>13528412</v>
      </c>
      <c r="Y18" s="65">
        <v>-2173384</v>
      </c>
      <c r="Z18" s="145">
        <v>-16.07</v>
      </c>
      <c r="AA18" s="160">
        <v>13528412</v>
      </c>
    </row>
    <row r="19" spans="1:27" ht="13.5">
      <c r="A19" s="140" t="s">
        <v>88</v>
      </c>
      <c r="B19" s="147"/>
      <c r="C19" s="158">
        <f aca="true" t="shared" si="3" ref="C19:Y19">SUM(C20:C23)</f>
        <v>232715926</v>
      </c>
      <c r="D19" s="158">
        <f>SUM(D20:D23)</f>
        <v>0</v>
      </c>
      <c r="E19" s="159">
        <f t="shared" si="3"/>
        <v>256837089</v>
      </c>
      <c r="F19" s="105">
        <f t="shared" si="3"/>
        <v>258169707</v>
      </c>
      <c r="G19" s="105">
        <f t="shared" si="3"/>
        <v>31837950</v>
      </c>
      <c r="H19" s="105">
        <f t="shared" si="3"/>
        <v>19623798</v>
      </c>
      <c r="I19" s="105">
        <f t="shared" si="3"/>
        <v>13450688</v>
      </c>
      <c r="J19" s="105">
        <f t="shared" si="3"/>
        <v>64912436</v>
      </c>
      <c r="K19" s="105">
        <f t="shared" si="3"/>
        <v>23069948</v>
      </c>
      <c r="L19" s="105">
        <f t="shared" si="3"/>
        <v>20063670</v>
      </c>
      <c r="M19" s="105">
        <f t="shared" si="3"/>
        <v>17079340</v>
      </c>
      <c r="N19" s="105">
        <f t="shared" si="3"/>
        <v>60212958</v>
      </c>
      <c r="O19" s="105">
        <f t="shared" si="3"/>
        <v>25837959</v>
      </c>
      <c r="P19" s="105">
        <f t="shared" si="3"/>
        <v>15272546</v>
      </c>
      <c r="Q19" s="105">
        <f t="shared" si="3"/>
        <v>23014730</v>
      </c>
      <c r="R19" s="105">
        <f t="shared" si="3"/>
        <v>64125235</v>
      </c>
      <c r="S19" s="105">
        <f t="shared" si="3"/>
        <v>23913254</v>
      </c>
      <c r="T19" s="105">
        <f t="shared" si="3"/>
        <v>17523822</v>
      </c>
      <c r="U19" s="105">
        <f t="shared" si="3"/>
        <v>20320232</v>
      </c>
      <c r="V19" s="105">
        <f t="shared" si="3"/>
        <v>61757308</v>
      </c>
      <c r="W19" s="105">
        <f t="shared" si="3"/>
        <v>251007937</v>
      </c>
      <c r="X19" s="105">
        <f t="shared" si="3"/>
        <v>258169707</v>
      </c>
      <c r="Y19" s="105">
        <f t="shared" si="3"/>
        <v>-7161770</v>
      </c>
      <c r="Z19" s="142">
        <f>+IF(X19&lt;&gt;0,+(Y19/X19)*100,0)</f>
        <v>-2.7740551295586355</v>
      </c>
      <c r="AA19" s="158">
        <f>SUM(AA20:AA23)</f>
        <v>258169707</v>
      </c>
    </row>
    <row r="20" spans="1:27" ht="13.5">
      <c r="A20" s="143" t="s">
        <v>89</v>
      </c>
      <c r="B20" s="141"/>
      <c r="C20" s="160">
        <v>131549219</v>
      </c>
      <c r="D20" s="160"/>
      <c r="E20" s="161">
        <v>157591944</v>
      </c>
      <c r="F20" s="65">
        <v>168365573</v>
      </c>
      <c r="G20" s="65">
        <v>17172148</v>
      </c>
      <c r="H20" s="65">
        <v>14407732</v>
      </c>
      <c r="I20" s="65">
        <v>8489540</v>
      </c>
      <c r="J20" s="65">
        <v>40069420</v>
      </c>
      <c r="K20" s="65">
        <v>16187165</v>
      </c>
      <c r="L20" s="65">
        <v>12818267</v>
      </c>
      <c r="M20" s="65">
        <v>9592425</v>
      </c>
      <c r="N20" s="65">
        <v>38597857</v>
      </c>
      <c r="O20" s="65">
        <v>17500673</v>
      </c>
      <c r="P20" s="65">
        <v>8387824</v>
      </c>
      <c r="Q20" s="65">
        <v>15995282</v>
      </c>
      <c r="R20" s="65">
        <v>41883779</v>
      </c>
      <c r="S20" s="65">
        <v>16626452</v>
      </c>
      <c r="T20" s="65">
        <v>10790727</v>
      </c>
      <c r="U20" s="65">
        <v>13758384</v>
      </c>
      <c r="V20" s="65">
        <v>41175563</v>
      </c>
      <c r="W20" s="65">
        <v>161726619</v>
      </c>
      <c r="X20" s="65">
        <v>168365573</v>
      </c>
      <c r="Y20" s="65">
        <v>-6638954</v>
      </c>
      <c r="Z20" s="145">
        <v>-3.94</v>
      </c>
      <c r="AA20" s="160">
        <v>168365573</v>
      </c>
    </row>
    <row r="21" spans="1:27" ht="13.5">
      <c r="A21" s="143" t="s">
        <v>90</v>
      </c>
      <c r="B21" s="141"/>
      <c r="C21" s="160">
        <v>34502542</v>
      </c>
      <c r="D21" s="160"/>
      <c r="E21" s="161">
        <v>46170672</v>
      </c>
      <c r="F21" s="65">
        <v>37856204</v>
      </c>
      <c r="G21" s="65">
        <v>5806743</v>
      </c>
      <c r="H21" s="65">
        <v>2799872</v>
      </c>
      <c r="I21" s="65">
        <v>1104973</v>
      </c>
      <c r="J21" s="65">
        <v>9711588</v>
      </c>
      <c r="K21" s="65">
        <v>2796357</v>
      </c>
      <c r="L21" s="65">
        <v>2814656</v>
      </c>
      <c r="M21" s="65">
        <v>3227052</v>
      </c>
      <c r="N21" s="65">
        <v>8838065</v>
      </c>
      <c r="O21" s="65">
        <v>3844817</v>
      </c>
      <c r="P21" s="65">
        <v>2759112</v>
      </c>
      <c r="Q21" s="65">
        <v>2815152</v>
      </c>
      <c r="R21" s="65">
        <v>9419081</v>
      </c>
      <c r="S21" s="65">
        <v>3063985</v>
      </c>
      <c r="T21" s="65">
        <v>2595232</v>
      </c>
      <c r="U21" s="65">
        <v>2588057</v>
      </c>
      <c r="V21" s="65">
        <v>8247274</v>
      </c>
      <c r="W21" s="65">
        <v>36216008</v>
      </c>
      <c r="X21" s="65">
        <v>37856204</v>
      </c>
      <c r="Y21" s="65">
        <v>-1640196</v>
      </c>
      <c r="Z21" s="145">
        <v>-4.33</v>
      </c>
      <c r="AA21" s="160">
        <v>37856204</v>
      </c>
    </row>
    <row r="22" spans="1:27" ht="13.5">
      <c r="A22" s="143" t="s">
        <v>91</v>
      </c>
      <c r="B22" s="141"/>
      <c r="C22" s="162">
        <v>47482162</v>
      </c>
      <c r="D22" s="162"/>
      <c r="E22" s="163">
        <v>32000000</v>
      </c>
      <c r="F22" s="164">
        <v>30871930</v>
      </c>
      <c r="G22" s="164">
        <v>6893141</v>
      </c>
      <c r="H22" s="164">
        <v>449946</v>
      </c>
      <c r="I22" s="164">
        <v>1902623</v>
      </c>
      <c r="J22" s="164">
        <v>9245710</v>
      </c>
      <c r="K22" s="164">
        <v>2107847</v>
      </c>
      <c r="L22" s="164">
        <v>2435668</v>
      </c>
      <c r="M22" s="164">
        <v>2254221</v>
      </c>
      <c r="N22" s="164">
        <v>6797736</v>
      </c>
      <c r="O22" s="164">
        <v>2487854</v>
      </c>
      <c r="P22" s="164">
        <v>2122187</v>
      </c>
      <c r="Q22" s="164">
        <v>2197931</v>
      </c>
      <c r="R22" s="164">
        <v>6807972</v>
      </c>
      <c r="S22" s="164">
        <v>2224702</v>
      </c>
      <c r="T22" s="164">
        <v>2126756</v>
      </c>
      <c r="U22" s="164">
        <v>1973943</v>
      </c>
      <c r="V22" s="164">
        <v>6325401</v>
      </c>
      <c r="W22" s="164">
        <v>29176819</v>
      </c>
      <c r="X22" s="164">
        <v>30871930</v>
      </c>
      <c r="Y22" s="164">
        <v>-1695111</v>
      </c>
      <c r="Z22" s="146">
        <v>-5.49</v>
      </c>
      <c r="AA22" s="162">
        <v>30871930</v>
      </c>
    </row>
    <row r="23" spans="1:27" ht="13.5">
      <c r="A23" s="143" t="s">
        <v>92</v>
      </c>
      <c r="B23" s="141"/>
      <c r="C23" s="160">
        <v>19182003</v>
      </c>
      <c r="D23" s="160"/>
      <c r="E23" s="161">
        <v>21074473</v>
      </c>
      <c r="F23" s="65">
        <v>21076000</v>
      </c>
      <c r="G23" s="65">
        <v>1965918</v>
      </c>
      <c r="H23" s="65">
        <v>1966248</v>
      </c>
      <c r="I23" s="65">
        <v>1953552</v>
      </c>
      <c r="J23" s="65">
        <v>5885718</v>
      </c>
      <c r="K23" s="65">
        <v>1978579</v>
      </c>
      <c r="L23" s="65">
        <v>1995079</v>
      </c>
      <c r="M23" s="65">
        <v>2005642</v>
      </c>
      <c r="N23" s="65">
        <v>5979300</v>
      </c>
      <c r="O23" s="65">
        <v>2004615</v>
      </c>
      <c r="P23" s="65">
        <v>2003423</v>
      </c>
      <c r="Q23" s="65">
        <v>2006365</v>
      </c>
      <c r="R23" s="65">
        <v>6014403</v>
      </c>
      <c r="S23" s="65">
        <v>1998115</v>
      </c>
      <c r="T23" s="65">
        <v>2011107</v>
      </c>
      <c r="U23" s="65">
        <v>1999848</v>
      </c>
      <c r="V23" s="65">
        <v>6009070</v>
      </c>
      <c r="W23" s="65">
        <v>23888491</v>
      </c>
      <c r="X23" s="65">
        <v>21076000</v>
      </c>
      <c r="Y23" s="65">
        <v>2812491</v>
      </c>
      <c r="Z23" s="145">
        <v>13.34</v>
      </c>
      <c r="AA23" s="160">
        <v>21076000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>
        <v>439</v>
      </c>
      <c r="P24" s="105">
        <v>645</v>
      </c>
      <c r="Q24" s="105"/>
      <c r="R24" s="105">
        <v>1084</v>
      </c>
      <c r="S24" s="105">
        <v>160</v>
      </c>
      <c r="T24" s="105"/>
      <c r="U24" s="105"/>
      <c r="V24" s="105">
        <v>160</v>
      </c>
      <c r="W24" s="105">
        <v>1244</v>
      </c>
      <c r="X24" s="105"/>
      <c r="Y24" s="105">
        <v>1244</v>
      </c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411116578</v>
      </c>
      <c r="D25" s="177">
        <f>+D5+D9+D15+D19+D24</f>
        <v>0</v>
      </c>
      <c r="E25" s="178">
        <f t="shared" si="4"/>
        <v>521253373</v>
      </c>
      <c r="F25" s="78">
        <f t="shared" si="4"/>
        <v>468713617</v>
      </c>
      <c r="G25" s="78">
        <f t="shared" si="4"/>
        <v>37269000</v>
      </c>
      <c r="H25" s="78">
        <f t="shared" si="4"/>
        <v>22146419</v>
      </c>
      <c r="I25" s="78">
        <f t="shared" si="4"/>
        <v>16404318</v>
      </c>
      <c r="J25" s="78">
        <f t="shared" si="4"/>
        <v>75819737</v>
      </c>
      <c r="K25" s="78">
        <f t="shared" si="4"/>
        <v>26267112</v>
      </c>
      <c r="L25" s="78">
        <f t="shared" si="4"/>
        <v>23184607</v>
      </c>
      <c r="M25" s="78">
        <f t="shared" si="4"/>
        <v>19875593</v>
      </c>
      <c r="N25" s="78">
        <f t="shared" si="4"/>
        <v>69327312</v>
      </c>
      <c r="O25" s="78">
        <f t="shared" si="4"/>
        <v>39853486</v>
      </c>
      <c r="P25" s="78">
        <f t="shared" si="4"/>
        <v>21839703</v>
      </c>
      <c r="Q25" s="78">
        <f t="shared" si="4"/>
        <v>25453955</v>
      </c>
      <c r="R25" s="78">
        <f t="shared" si="4"/>
        <v>87147144</v>
      </c>
      <c r="S25" s="78">
        <f t="shared" si="4"/>
        <v>38905864</v>
      </c>
      <c r="T25" s="78">
        <f t="shared" si="4"/>
        <v>20155919</v>
      </c>
      <c r="U25" s="78">
        <f t="shared" si="4"/>
        <v>23970040</v>
      </c>
      <c r="V25" s="78">
        <f t="shared" si="4"/>
        <v>83031823</v>
      </c>
      <c r="W25" s="78">
        <f t="shared" si="4"/>
        <v>315326016</v>
      </c>
      <c r="X25" s="78">
        <f t="shared" si="4"/>
        <v>468713617</v>
      </c>
      <c r="Y25" s="78">
        <f t="shared" si="4"/>
        <v>-153387601</v>
      </c>
      <c r="Z25" s="179">
        <f>+IF(X25&lt;&gt;0,+(Y25/X25)*100,0)</f>
        <v>-32.72522824955606</v>
      </c>
      <c r="AA25" s="177">
        <f>+AA5+AA9+AA15+AA19+AA24</f>
        <v>468713617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102737766</v>
      </c>
      <c r="D28" s="158">
        <f>SUM(D29:D31)</f>
        <v>0</v>
      </c>
      <c r="E28" s="159">
        <f t="shared" si="5"/>
        <v>115868382</v>
      </c>
      <c r="F28" s="105">
        <f t="shared" si="5"/>
        <v>119397631</v>
      </c>
      <c r="G28" s="105">
        <f t="shared" si="5"/>
        <v>2246822</v>
      </c>
      <c r="H28" s="105">
        <f t="shared" si="5"/>
        <v>3138094</v>
      </c>
      <c r="I28" s="105">
        <f t="shared" si="5"/>
        <v>3481422</v>
      </c>
      <c r="J28" s="105">
        <f t="shared" si="5"/>
        <v>8866338</v>
      </c>
      <c r="K28" s="105">
        <f t="shared" si="5"/>
        <v>2476448</v>
      </c>
      <c r="L28" s="105">
        <f t="shared" si="5"/>
        <v>3532311</v>
      </c>
      <c r="M28" s="105">
        <f t="shared" si="5"/>
        <v>2919205</v>
      </c>
      <c r="N28" s="105">
        <f t="shared" si="5"/>
        <v>8927964</v>
      </c>
      <c r="O28" s="105">
        <f t="shared" si="5"/>
        <v>6252586</v>
      </c>
      <c r="P28" s="105">
        <f t="shared" si="5"/>
        <v>6700753</v>
      </c>
      <c r="Q28" s="105">
        <f t="shared" si="5"/>
        <v>6672452</v>
      </c>
      <c r="R28" s="105">
        <f t="shared" si="5"/>
        <v>19625791</v>
      </c>
      <c r="S28" s="105">
        <f t="shared" si="5"/>
        <v>5634212</v>
      </c>
      <c r="T28" s="105">
        <f t="shared" si="5"/>
        <v>7147042</v>
      </c>
      <c r="U28" s="105">
        <f t="shared" si="5"/>
        <v>7931649</v>
      </c>
      <c r="V28" s="105">
        <f t="shared" si="5"/>
        <v>20712903</v>
      </c>
      <c r="W28" s="105">
        <f t="shared" si="5"/>
        <v>58132996</v>
      </c>
      <c r="X28" s="105">
        <f t="shared" si="5"/>
        <v>119397631</v>
      </c>
      <c r="Y28" s="105">
        <f t="shared" si="5"/>
        <v>-61264635</v>
      </c>
      <c r="Z28" s="142">
        <f>+IF(X28&lt;&gt;0,+(Y28/X28)*100,0)</f>
        <v>-51.311432636381205</v>
      </c>
      <c r="AA28" s="158">
        <f>SUM(AA29:AA31)</f>
        <v>119397631</v>
      </c>
    </row>
    <row r="29" spans="1:27" ht="13.5">
      <c r="A29" s="143" t="s">
        <v>75</v>
      </c>
      <c r="B29" s="141"/>
      <c r="C29" s="160">
        <v>21495340</v>
      </c>
      <c r="D29" s="160"/>
      <c r="E29" s="161">
        <v>24039704</v>
      </c>
      <c r="F29" s="65">
        <v>20208409</v>
      </c>
      <c r="G29" s="65">
        <v>1209213</v>
      </c>
      <c r="H29" s="65">
        <v>1963107</v>
      </c>
      <c r="I29" s="65">
        <v>2137813</v>
      </c>
      <c r="J29" s="65">
        <v>5310133</v>
      </c>
      <c r="K29" s="65">
        <v>1302198</v>
      </c>
      <c r="L29" s="65">
        <v>1574660</v>
      </c>
      <c r="M29" s="65">
        <v>1745021</v>
      </c>
      <c r="N29" s="65">
        <v>4621879</v>
      </c>
      <c r="O29" s="65">
        <v>1287426</v>
      </c>
      <c r="P29" s="65">
        <v>1823478</v>
      </c>
      <c r="Q29" s="65">
        <v>1465343</v>
      </c>
      <c r="R29" s="65">
        <v>4576247</v>
      </c>
      <c r="S29" s="65">
        <v>1373057</v>
      </c>
      <c r="T29" s="65">
        <v>1506744</v>
      </c>
      <c r="U29" s="65">
        <v>2249541</v>
      </c>
      <c r="V29" s="65">
        <v>5129342</v>
      </c>
      <c r="W29" s="65">
        <v>19637601</v>
      </c>
      <c r="X29" s="65">
        <v>20208409</v>
      </c>
      <c r="Y29" s="65">
        <v>-570808</v>
      </c>
      <c r="Z29" s="145">
        <v>-2.82</v>
      </c>
      <c r="AA29" s="160">
        <v>20208409</v>
      </c>
    </row>
    <row r="30" spans="1:27" ht="13.5">
      <c r="A30" s="143" t="s">
        <v>76</v>
      </c>
      <c r="B30" s="141"/>
      <c r="C30" s="162">
        <v>38489255</v>
      </c>
      <c r="D30" s="162"/>
      <c r="E30" s="163">
        <v>62840032</v>
      </c>
      <c r="F30" s="164">
        <v>67573510</v>
      </c>
      <c r="G30" s="164"/>
      <c r="H30" s="164"/>
      <c r="I30" s="164"/>
      <c r="J30" s="164"/>
      <c r="K30" s="164"/>
      <c r="L30" s="164"/>
      <c r="M30" s="164"/>
      <c r="N30" s="164"/>
      <c r="O30" s="164">
        <v>132348</v>
      </c>
      <c r="P30" s="164">
        <v>126315</v>
      </c>
      <c r="Q30" s="164">
        <v>125749</v>
      </c>
      <c r="R30" s="164">
        <v>384412</v>
      </c>
      <c r="S30" s="164">
        <v>126178</v>
      </c>
      <c r="T30" s="164">
        <v>3078178</v>
      </c>
      <c r="U30" s="164">
        <v>2987874</v>
      </c>
      <c r="V30" s="164">
        <v>6192230</v>
      </c>
      <c r="W30" s="164">
        <v>6576642</v>
      </c>
      <c r="X30" s="164">
        <v>67573510</v>
      </c>
      <c r="Y30" s="164">
        <v>-60996868</v>
      </c>
      <c r="Z30" s="146">
        <v>-90.27</v>
      </c>
      <c r="AA30" s="162">
        <v>67573510</v>
      </c>
    </row>
    <row r="31" spans="1:27" ht="13.5">
      <c r="A31" s="143" t="s">
        <v>77</v>
      </c>
      <c r="B31" s="141"/>
      <c r="C31" s="160">
        <v>42753171</v>
      </c>
      <c r="D31" s="160"/>
      <c r="E31" s="161">
        <v>28988646</v>
      </c>
      <c r="F31" s="65">
        <v>31615712</v>
      </c>
      <c r="G31" s="65">
        <v>1037609</v>
      </c>
      <c r="H31" s="65">
        <v>1174987</v>
      </c>
      <c r="I31" s="65">
        <v>1343609</v>
      </c>
      <c r="J31" s="65">
        <v>3556205</v>
      </c>
      <c r="K31" s="65">
        <v>1174250</v>
      </c>
      <c r="L31" s="65">
        <v>1957651</v>
      </c>
      <c r="M31" s="65">
        <v>1174184</v>
      </c>
      <c r="N31" s="65">
        <v>4306085</v>
      </c>
      <c r="O31" s="65">
        <v>4832812</v>
      </c>
      <c r="P31" s="65">
        <v>4750960</v>
      </c>
      <c r="Q31" s="65">
        <v>5081360</v>
      </c>
      <c r="R31" s="65">
        <v>14665132</v>
      </c>
      <c r="S31" s="65">
        <v>4134977</v>
      </c>
      <c r="T31" s="65">
        <v>2562120</v>
      </c>
      <c r="U31" s="65">
        <v>2694234</v>
      </c>
      <c r="V31" s="65">
        <v>9391331</v>
      </c>
      <c r="W31" s="65">
        <v>31918753</v>
      </c>
      <c r="X31" s="65">
        <v>31615712</v>
      </c>
      <c r="Y31" s="65">
        <v>303041</v>
      </c>
      <c r="Z31" s="145">
        <v>0.96</v>
      </c>
      <c r="AA31" s="160">
        <v>31615712</v>
      </c>
    </row>
    <row r="32" spans="1:27" ht="13.5">
      <c r="A32" s="140" t="s">
        <v>78</v>
      </c>
      <c r="B32" s="141"/>
      <c r="C32" s="158">
        <f aca="true" t="shared" si="6" ref="C32:Y32">SUM(C33:C37)</f>
        <v>79744328</v>
      </c>
      <c r="D32" s="158">
        <f>SUM(D33:D37)</f>
        <v>0</v>
      </c>
      <c r="E32" s="159">
        <f t="shared" si="6"/>
        <v>66123344</v>
      </c>
      <c r="F32" s="105">
        <f t="shared" si="6"/>
        <v>66257930</v>
      </c>
      <c r="G32" s="105">
        <f t="shared" si="6"/>
        <v>2549833</v>
      </c>
      <c r="H32" s="105">
        <f t="shared" si="6"/>
        <v>2842323</v>
      </c>
      <c r="I32" s="105">
        <f t="shared" si="6"/>
        <v>3286466</v>
      </c>
      <c r="J32" s="105">
        <f t="shared" si="6"/>
        <v>8678622</v>
      </c>
      <c r="K32" s="105">
        <f t="shared" si="6"/>
        <v>2908384</v>
      </c>
      <c r="L32" s="105">
        <f t="shared" si="6"/>
        <v>4514540</v>
      </c>
      <c r="M32" s="105">
        <f t="shared" si="6"/>
        <v>3029059</v>
      </c>
      <c r="N32" s="105">
        <f t="shared" si="6"/>
        <v>10451983</v>
      </c>
      <c r="O32" s="105">
        <f t="shared" si="6"/>
        <v>5139454</v>
      </c>
      <c r="P32" s="105">
        <f t="shared" si="6"/>
        <v>5075723</v>
      </c>
      <c r="Q32" s="105">
        <f t="shared" si="6"/>
        <v>4797043</v>
      </c>
      <c r="R32" s="105">
        <f t="shared" si="6"/>
        <v>15012220</v>
      </c>
      <c r="S32" s="105">
        <f t="shared" si="6"/>
        <v>4787017</v>
      </c>
      <c r="T32" s="105">
        <f t="shared" si="6"/>
        <v>4909169</v>
      </c>
      <c r="U32" s="105">
        <f t="shared" si="6"/>
        <v>5256680</v>
      </c>
      <c r="V32" s="105">
        <f t="shared" si="6"/>
        <v>14952866</v>
      </c>
      <c r="W32" s="105">
        <f t="shared" si="6"/>
        <v>49095691</v>
      </c>
      <c r="X32" s="105">
        <f t="shared" si="6"/>
        <v>66257930</v>
      </c>
      <c r="Y32" s="105">
        <f t="shared" si="6"/>
        <v>-17162239</v>
      </c>
      <c r="Z32" s="142">
        <f>+IF(X32&lt;&gt;0,+(Y32/X32)*100,0)</f>
        <v>-25.90216597469918</v>
      </c>
      <c r="AA32" s="158">
        <f>SUM(AA33:AA37)</f>
        <v>66257930</v>
      </c>
    </row>
    <row r="33" spans="1:27" ht="13.5">
      <c r="A33" s="143" t="s">
        <v>79</v>
      </c>
      <c r="B33" s="141"/>
      <c r="C33" s="160">
        <v>51838479</v>
      </c>
      <c r="D33" s="160"/>
      <c r="E33" s="161">
        <v>36372865</v>
      </c>
      <c r="F33" s="65">
        <v>39556311</v>
      </c>
      <c r="G33" s="65">
        <v>408889</v>
      </c>
      <c r="H33" s="65">
        <v>352051</v>
      </c>
      <c r="I33" s="65">
        <v>613369</v>
      </c>
      <c r="J33" s="65">
        <v>1374309</v>
      </c>
      <c r="K33" s="65">
        <v>516819</v>
      </c>
      <c r="L33" s="65">
        <v>716177</v>
      </c>
      <c r="M33" s="65">
        <v>504172</v>
      </c>
      <c r="N33" s="65">
        <v>1737168</v>
      </c>
      <c r="O33" s="65">
        <v>2598983</v>
      </c>
      <c r="P33" s="65">
        <v>2321725</v>
      </c>
      <c r="Q33" s="65">
        <v>2411388</v>
      </c>
      <c r="R33" s="65">
        <v>7332096</v>
      </c>
      <c r="S33" s="65">
        <v>2399339</v>
      </c>
      <c r="T33" s="65">
        <v>2516244</v>
      </c>
      <c r="U33" s="65">
        <v>2825732</v>
      </c>
      <c r="V33" s="65">
        <v>7741315</v>
      </c>
      <c r="W33" s="65">
        <v>18184888</v>
      </c>
      <c r="X33" s="65">
        <v>39556311</v>
      </c>
      <c r="Y33" s="65">
        <v>-21371423</v>
      </c>
      <c r="Z33" s="145">
        <v>-54.03</v>
      </c>
      <c r="AA33" s="160">
        <v>39556311</v>
      </c>
    </row>
    <row r="34" spans="1:27" ht="13.5">
      <c r="A34" s="143" t="s">
        <v>80</v>
      </c>
      <c r="B34" s="141"/>
      <c r="C34" s="160"/>
      <c r="D34" s="160"/>
      <c r="E34" s="161">
        <v>2002825</v>
      </c>
      <c r="F34" s="65">
        <v>359031</v>
      </c>
      <c r="G34" s="65">
        <v>376137</v>
      </c>
      <c r="H34" s="65">
        <v>396513</v>
      </c>
      <c r="I34" s="65">
        <v>370435</v>
      </c>
      <c r="J34" s="65">
        <v>1143085</v>
      </c>
      <c r="K34" s="65">
        <v>376944</v>
      </c>
      <c r="L34" s="65">
        <v>702254</v>
      </c>
      <c r="M34" s="65">
        <v>531828</v>
      </c>
      <c r="N34" s="65">
        <v>1611026</v>
      </c>
      <c r="O34" s="65">
        <v>472384</v>
      </c>
      <c r="P34" s="65">
        <v>614221</v>
      </c>
      <c r="Q34" s="65">
        <v>477188</v>
      </c>
      <c r="R34" s="65">
        <v>1563793</v>
      </c>
      <c r="S34" s="65">
        <v>444757</v>
      </c>
      <c r="T34" s="65">
        <v>43772</v>
      </c>
      <c r="U34" s="65">
        <v>34717</v>
      </c>
      <c r="V34" s="65">
        <v>523246</v>
      </c>
      <c r="W34" s="65">
        <v>4841150</v>
      </c>
      <c r="X34" s="65">
        <v>359031</v>
      </c>
      <c r="Y34" s="65">
        <v>4482119</v>
      </c>
      <c r="Z34" s="145">
        <v>1248.39</v>
      </c>
      <c r="AA34" s="160">
        <v>359031</v>
      </c>
    </row>
    <row r="35" spans="1:27" ht="13.5">
      <c r="A35" s="143" t="s">
        <v>81</v>
      </c>
      <c r="B35" s="141"/>
      <c r="C35" s="160">
        <v>22161422</v>
      </c>
      <c r="D35" s="160"/>
      <c r="E35" s="161">
        <v>23430502</v>
      </c>
      <c r="F35" s="65">
        <v>22882587</v>
      </c>
      <c r="G35" s="65">
        <v>1473092</v>
      </c>
      <c r="H35" s="65">
        <v>1769151</v>
      </c>
      <c r="I35" s="65">
        <v>1974862</v>
      </c>
      <c r="J35" s="65">
        <v>5217105</v>
      </c>
      <c r="K35" s="65">
        <v>1744851</v>
      </c>
      <c r="L35" s="65">
        <v>2640145</v>
      </c>
      <c r="M35" s="65">
        <v>1717773</v>
      </c>
      <c r="N35" s="65">
        <v>6102769</v>
      </c>
      <c r="O35" s="65">
        <v>1619709</v>
      </c>
      <c r="P35" s="65">
        <v>1661018</v>
      </c>
      <c r="Q35" s="65">
        <v>1453963</v>
      </c>
      <c r="R35" s="65">
        <v>4734690</v>
      </c>
      <c r="S35" s="65">
        <v>1491225</v>
      </c>
      <c r="T35" s="65">
        <v>2069887</v>
      </c>
      <c r="U35" s="65">
        <v>2093464</v>
      </c>
      <c r="V35" s="65">
        <v>5654576</v>
      </c>
      <c r="W35" s="65">
        <v>21709140</v>
      </c>
      <c r="X35" s="65">
        <v>22882587</v>
      </c>
      <c r="Y35" s="65">
        <v>-1173447</v>
      </c>
      <c r="Z35" s="145">
        <v>-5.13</v>
      </c>
      <c r="AA35" s="160">
        <v>22882587</v>
      </c>
    </row>
    <row r="36" spans="1:27" ht="13.5">
      <c r="A36" s="143" t="s">
        <v>82</v>
      </c>
      <c r="B36" s="141"/>
      <c r="C36" s="160">
        <v>3902456</v>
      </c>
      <c r="D36" s="160"/>
      <c r="E36" s="161">
        <v>4317152</v>
      </c>
      <c r="F36" s="65">
        <v>3460001</v>
      </c>
      <c r="G36" s="65">
        <v>291715</v>
      </c>
      <c r="H36" s="65">
        <v>324608</v>
      </c>
      <c r="I36" s="65">
        <v>327800</v>
      </c>
      <c r="J36" s="65">
        <v>944123</v>
      </c>
      <c r="K36" s="65">
        <v>269770</v>
      </c>
      <c r="L36" s="65">
        <v>455964</v>
      </c>
      <c r="M36" s="65">
        <v>275286</v>
      </c>
      <c r="N36" s="65">
        <v>1001020</v>
      </c>
      <c r="O36" s="65">
        <v>280529</v>
      </c>
      <c r="P36" s="65">
        <v>271880</v>
      </c>
      <c r="Q36" s="65">
        <v>287428</v>
      </c>
      <c r="R36" s="65">
        <v>839837</v>
      </c>
      <c r="S36" s="65">
        <v>275854</v>
      </c>
      <c r="T36" s="65">
        <v>279266</v>
      </c>
      <c r="U36" s="65">
        <v>302767</v>
      </c>
      <c r="V36" s="65">
        <v>857887</v>
      </c>
      <c r="W36" s="65">
        <v>3642867</v>
      </c>
      <c r="X36" s="65">
        <v>3460001</v>
      </c>
      <c r="Y36" s="65">
        <v>182866</v>
      </c>
      <c r="Z36" s="145">
        <v>5.29</v>
      </c>
      <c r="AA36" s="160">
        <v>3460001</v>
      </c>
    </row>
    <row r="37" spans="1:27" ht="13.5">
      <c r="A37" s="143" t="s">
        <v>83</v>
      </c>
      <c r="B37" s="141"/>
      <c r="C37" s="162">
        <v>1841971</v>
      </c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>
        <v>167849</v>
      </c>
      <c r="P37" s="164">
        <v>206879</v>
      </c>
      <c r="Q37" s="164">
        <v>167076</v>
      </c>
      <c r="R37" s="164">
        <v>541804</v>
      </c>
      <c r="S37" s="164">
        <v>175842</v>
      </c>
      <c r="T37" s="164"/>
      <c r="U37" s="164"/>
      <c r="V37" s="164">
        <v>175842</v>
      </c>
      <c r="W37" s="164">
        <v>717646</v>
      </c>
      <c r="X37" s="164"/>
      <c r="Y37" s="164">
        <v>717646</v>
      </c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33425596</v>
      </c>
      <c r="D38" s="158">
        <f>SUM(D39:D41)</f>
        <v>0</v>
      </c>
      <c r="E38" s="159">
        <f t="shared" si="7"/>
        <v>45151734</v>
      </c>
      <c r="F38" s="105">
        <f t="shared" si="7"/>
        <v>31136941</v>
      </c>
      <c r="G38" s="105">
        <f t="shared" si="7"/>
        <v>3405447</v>
      </c>
      <c r="H38" s="105">
        <f t="shared" si="7"/>
        <v>3619710</v>
      </c>
      <c r="I38" s="105">
        <f t="shared" si="7"/>
        <v>4176158</v>
      </c>
      <c r="J38" s="105">
        <f t="shared" si="7"/>
        <v>11201315</v>
      </c>
      <c r="K38" s="105">
        <f t="shared" si="7"/>
        <v>4560670</v>
      </c>
      <c r="L38" s="105">
        <f t="shared" si="7"/>
        <v>6228771</v>
      </c>
      <c r="M38" s="105">
        <f t="shared" si="7"/>
        <v>4171468</v>
      </c>
      <c r="N38" s="105">
        <f t="shared" si="7"/>
        <v>14960909</v>
      </c>
      <c r="O38" s="105">
        <f t="shared" si="7"/>
        <v>2261967</v>
      </c>
      <c r="P38" s="105">
        <f t="shared" si="7"/>
        <v>2203963</v>
      </c>
      <c r="Q38" s="105">
        <f t="shared" si="7"/>
        <v>2359478</v>
      </c>
      <c r="R38" s="105">
        <f t="shared" si="7"/>
        <v>6825408</v>
      </c>
      <c r="S38" s="105">
        <f t="shared" si="7"/>
        <v>1697747</v>
      </c>
      <c r="T38" s="105">
        <f t="shared" si="7"/>
        <v>3208711</v>
      </c>
      <c r="U38" s="105">
        <f t="shared" si="7"/>
        <v>3651552</v>
      </c>
      <c r="V38" s="105">
        <f t="shared" si="7"/>
        <v>8558010</v>
      </c>
      <c r="W38" s="105">
        <f t="shared" si="7"/>
        <v>41545642</v>
      </c>
      <c r="X38" s="105">
        <f t="shared" si="7"/>
        <v>31136941</v>
      </c>
      <c r="Y38" s="105">
        <f t="shared" si="7"/>
        <v>10408701</v>
      </c>
      <c r="Z38" s="142">
        <f>+IF(X38&lt;&gt;0,+(Y38/X38)*100,0)</f>
        <v>33.42878479938026</v>
      </c>
      <c r="AA38" s="158">
        <f>SUM(AA39:AA41)</f>
        <v>31136941</v>
      </c>
    </row>
    <row r="39" spans="1:27" ht="13.5">
      <c r="A39" s="143" t="s">
        <v>85</v>
      </c>
      <c r="B39" s="141"/>
      <c r="C39" s="160">
        <v>6584626</v>
      </c>
      <c r="D39" s="160"/>
      <c r="E39" s="161">
        <v>35969444</v>
      </c>
      <c r="F39" s="65">
        <v>11897127</v>
      </c>
      <c r="G39" s="65">
        <v>681672</v>
      </c>
      <c r="H39" s="65">
        <v>766531</v>
      </c>
      <c r="I39" s="65">
        <v>982088</v>
      </c>
      <c r="J39" s="65">
        <v>2430291</v>
      </c>
      <c r="K39" s="65">
        <v>1547148</v>
      </c>
      <c r="L39" s="65">
        <v>1354700</v>
      </c>
      <c r="M39" s="65">
        <v>1087873</v>
      </c>
      <c r="N39" s="65">
        <v>3989721</v>
      </c>
      <c r="O39" s="65">
        <v>500785</v>
      </c>
      <c r="P39" s="65">
        <v>444663</v>
      </c>
      <c r="Q39" s="65">
        <v>442889</v>
      </c>
      <c r="R39" s="65">
        <v>1388337</v>
      </c>
      <c r="S39" s="65">
        <v>442327</v>
      </c>
      <c r="T39" s="65">
        <v>2302323</v>
      </c>
      <c r="U39" s="65">
        <v>2710823</v>
      </c>
      <c r="V39" s="65">
        <v>5455473</v>
      </c>
      <c r="W39" s="65">
        <v>13263822</v>
      </c>
      <c r="X39" s="65">
        <v>11897127</v>
      </c>
      <c r="Y39" s="65">
        <v>1366695</v>
      </c>
      <c r="Z39" s="145">
        <v>11.49</v>
      </c>
      <c r="AA39" s="160">
        <v>11897127</v>
      </c>
    </row>
    <row r="40" spans="1:27" ht="13.5">
      <c r="A40" s="143" t="s">
        <v>86</v>
      </c>
      <c r="B40" s="141"/>
      <c r="C40" s="160">
        <v>20591712</v>
      </c>
      <c r="D40" s="160"/>
      <c r="E40" s="161"/>
      <c r="F40" s="65">
        <v>14793577</v>
      </c>
      <c r="G40" s="65">
        <v>878182</v>
      </c>
      <c r="H40" s="65">
        <v>999710</v>
      </c>
      <c r="I40" s="65">
        <v>1079439</v>
      </c>
      <c r="J40" s="65">
        <v>2957331</v>
      </c>
      <c r="K40" s="65">
        <v>1015441</v>
      </c>
      <c r="L40" s="65">
        <v>1662610</v>
      </c>
      <c r="M40" s="65">
        <v>1093224</v>
      </c>
      <c r="N40" s="65">
        <v>3771275</v>
      </c>
      <c r="O40" s="65">
        <v>1225796</v>
      </c>
      <c r="P40" s="65">
        <v>1417358</v>
      </c>
      <c r="Q40" s="65">
        <v>1391140</v>
      </c>
      <c r="R40" s="65">
        <v>4034294</v>
      </c>
      <c r="S40" s="65">
        <v>917537</v>
      </c>
      <c r="T40" s="65"/>
      <c r="U40" s="65"/>
      <c r="V40" s="65">
        <v>917537</v>
      </c>
      <c r="W40" s="65">
        <v>11680437</v>
      </c>
      <c r="X40" s="65">
        <v>14793577</v>
      </c>
      <c r="Y40" s="65">
        <v>-3113140</v>
      </c>
      <c r="Z40" s="145">
        <v>-21.04</v>
      </c>
      <c r="AA40" s="160">
        <v>14793577</v>
      </c>
    </row>
    <row r="41" spans="1:27" ht="13.5">
      <c r="A41" s="143" t="s">
        <v>87</v>
      </c>
      <c r="B41" s="141"/>
      <c r="C41" s="160">
        <v>6249258</v>
      </c>
      <c r="D41" s="160"/>
      <c r="E41" s="161">
        <v>9182290</v>
      </c>
      <c r="F41" s="65">
        <v>4446237</v>
      </c>
      <c r="G41" s="65">
        <v>1845593</v>
      </c>
      <c r="H41" s="65">
        <v>1853469</v>
      </c>
      <c r="I41" s="65">
        <v>2114631</v>
      </c>
      <c r="J41" s="65">
        <v>5813693</v>
      </c>
      <c r="K41" s="65">
        <v>1998081</v>
      </c>
      <c r="L41" s="65">
        <v>3211461</v>
      </c>
      <c r="M41" s="65">
        <v>1990371</v>
      </c>
      <c r="N41" s="65">
        <v>7199913</v>
      </c>
      <c r="O41" s="65">
        <v>535386</v>
      </c>
      <c r="P41" s="65">
        <v>341942</v>
      </c>
      <c r="Q41" s="65">
        <v>525449</v>
      </c>
      <c r="R41" s="65">
        <v>1402777</v>
      </c>
      <c r="S41" s="65">
        <v>337883</v>
      </c>
      <c r="T41" s="65">
        <v>906388</v>
      </c>
      <c r="U41" s="65">
        <v>940729</v>
      </c>
      <c r="V41" s="65">
        <v>2185000</v>
      </c>
      <c r="W41" s="65">
        <v>16601383</v>
      </c>
      <c r="X41" s="65">
        <v>4446237</v>
      </c>
      <c r="Y41" s="65">
        <v>12155146</v>
      </c>
      <c r="Z41" s="145">
        <v>273.38</v>
      </c>
      <c r="AA41" s="160">
        <v>4446237</v>
      </c>
    </row>
    <row r="42" spans="1:27" ht="13.5">
      <c r="A42" s="140" t="s">
        <v>88</v>
      </c>
      <c r="B42" s="147"/>
      <c r="C42" s="158">
        <f aca="true" t="shared" si="8" ref="C42:Y42">SUM(C43:C46)</f>
        <v>205572709</v>
      </c>
      <c r="D42" s="158">
        <f>SUM(D43:D46)</f>
        <v>0</v>
      </c>
      <c r="E42" s="159">
        <f t="shared" si="8"/>
        <v>255958013</v>
      </c>
      <c r="F42" s="105">
        <f t="shared" si="8"/>
        <v>251699116</v>
      </c>
      <c r="G42" s="105">
        <f t="shared" si="8"/>
        <v>6140868</v>
      </c>
      <c r="H42" s="105">
        <f t="shared" si="8"/>
        <v>37967516</v>
      </c>
      <c r="I42" s="105">
        <f t="shared" si="8"/>
        <v>8134378</v>
      </c>
      <c r="J42" s="105">
        <f t="shared" si="8"/>
        <v>52242762</v>
      </c>
      <c r="K42" s="105">
        <f t="shared" si="8"/>
        <v>28295466</v>
      </c>
      <c r="L42" s="105">
        <f t="shared" si="8"/>
        <v>10317046</v>
      </c>
      <c r="M42" s="105">
        <f t="shared" si="8"/>
        <v>-2137102</v>
      </c>
      <c r="N42" s="105">
        <f t="shared" si="8"/>
        <v>36475410</v>
      </c>
      <c r="O42" s="105">
        <f t="shared" si="8"/>
        <v>33851407</v>
      </c>
      <c r="P42" s="105">
        <f t="shared" si="8"/>
        <v>18544168</v>
      </c>
      <c r="Q42" s="105">
        <f t="shared" si="8"/>
        <v>18306134</v>
      </c>
      <c r="R42" s="105">
        <f t="shared" si="8"/>
        <v>70701709</v>
      </c>
      <c r="S42" s="105">
        <f t="shared" si="8"/>
        <v>15775462</v>
      </c>
      <c r="T42" s="105">
        <f t="shared" si="8"/>
        <v>18036257</v>
      </c>
      <c r="U42" s="105">
        <f t="shared" si="8"/>
        <v>24268286</v>
      </c>
      <c r="V42" s="105">
        <f t="shared" si="8"/>
        <v>58080005</v>
      </c>
      <c r="W42" s="105">
        <f t="shared" si="8"/>
        <v>217499886</v>
      </c>
      <c r="X42" s="105">
        <f t="shared" si="8"/>
        <v>251699116</v>
      </c>
      <c r="Y42" s="105">
        <f t="shared" si="8"/>
        <v>-34199230</v>
      </c>
      <c r="Z42" s="142">
        <f>+IF(X42&lt;&gt;0,+(Y42/X42)*100,0)</f>
        <v>-13.587346091434027</v>
      </c>
      <c r="AA42" s="158">
        <f>SUM(AA43:AA46)</f>
        <v>251699116</v>
      </c>
    </row>
    <row r="43" spans="1:27" ht="13.5">
      <c r="A43" s="143" t="s">
        <v>89</v>
      </c>
      <c r="B43" s="141"/>
      <c r="C43" s="160">
        <v>116343339</v>
      </c>
      <c r="D43" s="160"/>
      <c r="E43" s="161">
        <v>157446416</v>
      </c>
      <c r="F43" s="65">
        <v>153311362</v>
      </c>
      <c r="G43" s="65">
        <v>1569371</v>
      </c>
      <c r="H43" s="65">
        <v>33663514</v>
      </c>
      <c r="I43" s="65">
        <v>1791360</v>
      </c>
      <c r="J43" s="65">
        <v>37024245</v>
      </c>
      <c r="K43" s="65">
        <v>22239887</v>
      </c>
      <c r="L43" s="65">
        <v>1762453</v>
      </c>
      <c r="M43" s="65">
        <v>-8130710</v>
      </c>
      <c r="N43" s="65">
        <v>15871630</v>
      </c>
      <c r="O43" s="65">
        <v>28388440</v>
      </c>
      <c r="P43" s="65">
        <v>11419014</v>
      </c>
      <c r="Q43" s="65">
        <v>10624686</v>
      </c>
      <c r="R43" s="65">
        <v>50432140</v>
      </c>
      <c r="S43" s="65">
        <v>10403369</v>
      </c>
      <c r="T43" s="65">
        <v>10917562</v>
      </c>
      <c r="U43" s="65">
        <v>15578333</v>
      </c>
      <c r="V43" s="65">
        <v>36899264</v>
      </c>
      <c r="W43" s="65">
        <v>140227279</v>
      </c>
      <c r="X43" s="65">
        <v>153311362</v>
      </c>
      <c r="Y43" s="65">
        <v>-13084083</v>
      </c>
      <c r="Z43" s="145">
        <v>-8.53</v>
      </c>
      <c r="AA43" s="160">
        <v>153311362</v>
      </c>
    </row>
    <row r="44" spans="1:27" ht="13.5">
      <c r="A44" s="143" t="s">
        <v>90</v>
      </c>
      <c r="B44" s="141"/>
      <c r="C44" s="160">
        <v>37811122</v>
      </c>
      <c r="D44" s="160"/>
      <c r="E44" s="161">
        <v>44040896</v>
      </c>
      <c r="F44" s="65">
        <v>42550363</v>
      </c>
      <c r="G44" s="65">
        <v>1327396</v>
      </c>
      <c r="H44" s="65">
        <v>1381944</v>
      </c>
      <c r="I44" s="65">
        <v>2537062</v>
      </c>
      <c r="J44" s="65">
        <v>5246402</v>
      </c>
      <c r="K44" s="65">
        <v>2454070</v>
      </c>
      <c r="L44" s="65">
        <v>3026529</v>
      </c>
      <c r="M44" s="65">
        <v>2559277</v>
      </c>
      <c r="N44" s="65">
        <v>8039876</v>
      </c>
      <c r="O44" s="65">
        <v>1590242</v>
      </c>
      <c r="P44" s="65">
        <v>3142865</v>
      </c>
      <c r="Q44" s="65">
        <v>3564540</v>
      </c>
      <c r="R44" s="65">
        <v>8297647</v>
      </c>
      <c r="S44" s="65">
        <v>2508087</v>
      </c>
      <c r="T44" s="65">
        <v>2866304</v>
      </c>
      <c r="U44" s="65">
        <v>3840942</v>
      </c>
      <c r="V44" s="65">
        <v>9215333</v>
      </c>
      <c r="W44" s="65">
        <v>30799258</v>
      </c>
      <c r="X44" s="65">
        <v>42550363</v>
      </c>
      <c r="Y44" s="65">
        <v>-11751105</v>
      </c>
      <c r="Z44" s="145">
        <v>-27.62</v>
      </c>
      <c r="AA44" s="160">
        <v>42550363</v>
      </c>
    </row>
    <row r="45" spans="1:27" ht="13.5">
      <c r="A45" s="143" t="s">
        <v>91</v>
      </c>
      <c r="B45" s="141"/>
      <c r="C45" s="162">
        <v>25694038</v>
      </c>
      <c r="D45" s="162"/>
      <c r="E45" s="163">
        <v>26168345</v>
      </c>
      <c r="F45" s="164">
        <v>27981716</v>
      </c>
      <c r="G45" s="164">
        <v>1411012</v>
      </c>
      <c r="H45" s="164">
        <v>1021327</v>
      </c>
      <c r="I45" s="164">
        <v>1667489</v>
      </c>
      <c r="J45" s="164">
        <v>4099828</v>
      </c>
      <c r="K45" s="164">
        <v>1571663</v>
      </c>
      <c r="L45" s="164">
        <v>2584536</v>
      </c>
      <c r="M45" s="164">
        <v>1386741</v>
      </c>
      <c r="N45" s="164">
        <v>5542940</v>
      </c>
      <c r="O45" s="164">
        <v>1716628</v>
      </c>
      <c r="P45" s="164">
        <v>1657420</v>
      </c>
      <c r="Q45" s="164">
        <v>1841154</v>
      </c>
      <c r="R45" s="164">
        <v>5215202</v>
      </c>
      <c r="S45" s="164">
        <v>826465</v>
      </c>
      <c r="T45" s="164">
        <v>1979513</v>
      </c>
      <c r="U45" s="164">
        <v>2263087</v>
      </c>
      <c r="V45" s="164">
        <v>5069065</v>
      </c>
      <c r="W45" s="164">
        <v>19927035</v>
      </c>
      <c r="X45" s="164">
        <v>27981716</v>
      </c>
      <c r="Y45" s="164">
        <v>-8054681</v>
      </c>
      <c r="Z45" s="146">
        <v>-28.79</v>
      </c>
      <c r="AA45" s="162">
        <v>27981716</v>
      </c>
    </row>
    <row r="46" spans="1:27" ht="13.5">
      <c r="A46" s="143" t="s">
        <v>92</v>
      </c>
      <c r="B46" s="141"/>
      <c r="C46" s="160">
        <v>25724210</v>
      </c>
      <c r="D46" s="160"/>
      <c r="E46" s="161">
        <v>28302356</v>
      </c>
      <c r="F46" s="65">
        <v>27855675</v>
      </c>
      <c r="G46" s="65">
        <v>1833089</v>
      </c>
      <c r="H46" s="65">
        <v>1900731</v>
      </c>
      <c r="I46" s="65">
        <v>2138467</v>
      </c>
      <c r="J46" s="65">
        <v>5872287</v>
      </c>
      <c r="K46" s="65">
        <v>2029846</v>
      </c>
      <c r="L46" s="65">
        <v>2943528</v>
      </c>
      <c r="M46" s="65">
        <v>2047590</v>
      </c>
      <c r="N46" s="65">
        <v>7020964</v>
      </c>
      <c r="O46" s="65">
        <v>2156097</v>
      </c>
      <c r="P46" s="65">
        <v>2324869</v>
      </c>
      <c r="Q46" s="65">
        <v>2275754</v>
      </c>
      <c r="R46" s="65">
        <v>6756720</v>
      </c>
      <c r="S46" s="65">
        <v>2037541</v>
      </c>
      <c r="T46" s="65">
        <v>2272878</v>
      </c>
      <c r="U46" s="65">
        <v>2585924</v>
      </c>
      <c r="V46" s="65">
        <v>6896343</v>
      </c>
      <c r="W46" s="65">
        <v>26546314</v>
      </c>
      <c r="X46" s="65">
        <v>27855675</v>
      </c>
      <c r="Y46" s="65">
        <v>-1309361</v>
      </c>
      <c r="Z46" s="145">
        <v>-4.7</v>
      </c>
      <c r="AA46" s="160">
        <v>27855675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>
        <v>35869</v>
      </c>
      <c r="P47" s="105">
        <v>36194</v>
      </c>
      <c r="Q47" s="105">
        <v>35018</v>
      </c>
      <c r="R47" s="105">
        <v>107081</v>
      </c>
      <c r="S47" s="105">
        <v>39910</v>
      </c>
      <c r="T47" s="105"/>
      <c r="U47" s="105"/>
      <c r="V47" s="105">
        <v>39910</v>
      </c>
      <c r="W47" s="105">
        <v>146991</v>
      </c>
      <c r="X47" s="105"/>
      <c r="Y47" s="105">
        <v>146991</v>
      </c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421480399</v>
      </c>
      <c r="D48" s="177">
        <f>+D28+D32+D38+D42+D47</f>
        <v>0</v>
      </c>
      <c r="E48" s="178">
        <f t="shared" si="9"/>
        <v>483101473</v>
      </c>
      <c r="F48" s="78">
        <f t="shared" si="9"/>
        <v>468491618</v>
      </c>
      <c r="G48" s="78">
        <f t="shared" si="9"/>
        <v>14342970</v>
      </c>
      <c r="H48" s="78">
        <f t="shared" si="9"/>
        <v>47567643</v>
      </c>
      <c r="I48" s="78">
        <f t="shared" si="9"/>
        <v>19078424</v>
      </c>
      <c r="J48" s="78">
        <f t="shared" si="9"/>
        <v>80989037</v>
      </c>
      <c r="K48" s="78">
        <f t="shared" si="9"/>
        <v>38240968</v>
      </c>
      <c r="L48" s="78">
        <f t="shared" si="9"/>
        <v>24592668</v>
      </c>
      <c r="M48" s="78">
        <f t="shared" si="9"/>
        <v>7982630</v>
      </c>
      <c r="N48" s="78">
        <f t="shared" si="9"/>
        <v>70816266</v>
      </c>
      <c r="O48" s="78">
        <f t="shared" si="9"/>
        <v>47541283</v>
      </c>
      <c r="P48" s="78">
        <f t="shared" si="9"/>
        <v>32560801</v>
      </c>
      <c r="Q48" s="78">
        <f t="shared" si="9"/>
        <v>32170125</v>
      </c>
      <c r="R48" s="78">
        <f t="shared" si="9"/>
        <v>112272209</v>
      </c>
      <c r="S48" s="78">
        <f t="shared" si="9"/>
        <v>27934348</v>
      </c>
      <c r="T48" s="78">
        <f t="shared" si="9"/>
        <v>33301179</v>
      </c>
      <c r="U48" s="78">
        <f t="shared" si="9"/>
        <v>41108167</v>
      </c>
      <c r="V48" s="78">
        <f t="shared" si="9"/>
        <v>102343694</v>
      </c>
      <c r="W48" s="78">
        <f t="shared" si="9"/>
        <v>366421206</v>
      </c>
      <c r="X48" s="78">
        <f t="shared" si="9"/>
        <v>468491618</v>
      </c>
      <c r="Y48" s="78">
        <f t="shared" si="9"/>
        <v>-102070412</v>
      </c>
      <c r="Z48" s="179">
        <f>+IF(X48&lt;&gt;0,+(Y48/X48)*100,0)</f>
        <v>-21.78703056326613</v>
      </c>
      <c r="AA48" s="177">
        <f>+AA28+AA32+AA38+AA42+AA47</f>
        <v>468491618</v>
      </c>
    </row>
    <row r="49" spans="1:27" ht="13.5">
      <c r="A49" s="153" t="s">
        <v>49</v>
      </c>
      <c r="B49" s="154"/>
      <c r="C49" s="180">
        <f aca="true" t="shared" si="10" ref="C49:Y49">+C25-C48</f>
        <v>-10363821</v>
      </c>
      <c r="D49" s="180">
        <f>+D25-D48</f>
        <v>0</v>
      </c>
      <c r="E49" s="181">
        <f t="shared" si="10"/>
        <v>38151900</v>
      </c>
      <c r="F49" s="182">
        <f t="shared" si="10"/>
        <v>221999</v>
      </c>
      <c r="G49" s="182">
        <f t="shared" si="10"/>
        <v>22926030</v>
      </c>
      <c r="H49" s="182">
        <f t="shared" si="10"/>
        <v>-25421224</v>
      </c>
      <c r="I49" s="182">
        <f t="shared" si="10"/>
        <v>-2674106</v>
      </c>
      <c r="J49" s="182">
        <f t="shared" si="10"/>
        <v>-5169300</v>
      </c>
      <c r="K49" s="182">
        <f t="shared" si="10"/>
        <v>-11973856</v>
      </c>
      <c r="L49" s="182">
        <f t="shared" si="10"/>
        <v>-1408061</v>
      </c>
      <c r="M49" s="182">
        <f t="shared" si="10"/>
        <v>11892963</v>
      </c>
      <c r="N49" s="182">
        <f t="shared" si="10"/>
        <v>-1488954</v>
      </c>
      <c r="O49" s="182">
        <f t="shared" si="10"/>
        <v>-7687797</v>
      </c>
      <c r="P49" s="182">
        <f t="shared" si="10"/>
        <v>-10721098</v>
      </c>
      <c r="Q49" s="182">
        <f t="shared" si="10"/>
        <v>-6716170</v>
      </c>
      <c r="R49" s="182">
        <f t="shared" si="10"/>
        <v>-25125065</v>
      </c>
      <c r="S49" s="182">
        <f t="shared" si="10"/>
        <v>10971516</v>
      </c>
      <c r="T49" s="182">
        <f t="shared" si="10"/>
        <v>-13145260</v>
      </c>
      <c r="U49" s="182">
        <f t="shared" si="10"/>
        <v>-17138127</v>
      </c>
      <c r="V49" s="182">
        <f t="shared" si="10"/>
        <v>-19311871</v>
      </c>
      <c r="W49" s="182">
        <f t="shared" si="10"/>
        <v>-51095190</v>
      </c>
      <c r="X49" s="182">
        <f>IF(F25=F48,0,X25-X48)</f>
        <v>221999</v>
      </c>
      <c r="Y49" s="182">
        <f t="shared" si="10"/>
        <v>-51317189</v>
      </c>
      <c r="Z49" s="183">
        <f>+IF(X49&lt;&gt;0,+(Y49/X49)*100,0)</f>
        <v>-23115.955026824446</v>
      </c>
      <c r="AA49" s="180">
        <f>+AA25-AA48</f>
        <v>221999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89952266</v>
      </c>
      <c r="D5" s="160"/>
      <c r="E5" s="161">
        <v>123453175</v>
      </c>
      <c r="F5" s="65">
        <v>120035000</v>
      </c>
      <c r="G5" s="65">
        <v>2194129</v>
      </c>
      <c r="H5" s="65">
        <v>-2129</v>
      </c>
      <c r="I5" s="65">
        <v>0</v>
      </c>
      <c r="J5" s="65">
        <v>2192000</v>
      </c>
      <c r="K5" s="65">
        <v>0</v>
      </c>
      <c r="L5" s="65">
        <v>-2129</v>
      </c>
      <c r="M5" s="65">
        <v>-473</v>
      </c>
      <c r="N5" s="65">
        <v>-2602</v>
      </c>
      <c r="O5" s="65">
        <v>-156600</v>
      </c>
      <c r="P5" s="65">
        <v>-206949</v>
      </c>
      <c r="Q5" s="65">
        <v>-8143</v>
      </c>
      <c r="R5" s="65">
        <v>-371692</v>
      </c>
      <c r="S5" s="65">
        <v>-316784</v>
      </c>
      <c r="T5" s="65">
        <v>-415847</v>
      </c>
      <c r="U5" s="65">
        <v>-197229</v>
      </c>
      <c r="V5" s="65">
        <v>-929860</v>
      </c>
      <c r="W5" s="65">
        <v>887846</v>
      </c>
      <c r="X5" s="65">
        <v>120035000</v>
      </c>
      <c r="Y5" s="65">
        <v>-119147154</v>
      </c>
      <c r="Z5" s="145">
        <v>-99.26</v>
      </c>
      <c r="AA5" s="160">
        <v>120035000</v>
      </c>
    </row>
    <row r="6" spans="1:27" ht="13.5">
      <c r="A6" s="196" t="s">
        <v>102</v>
      </c>
      <c r="B6" s="197"/>
      <c r="C6" s="160">
        <v>13281717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184330</v>
      </c>
      <c r="P6" s="65">
        <v>186439</v>
      </c>
      <c r="Q6" s="65">
        <v>176583</v>
      </c>
      <c r="R6" s="65">
        <v>547352</v>
      </c>
      <c r="S6" s="65">
        <v>180229</v>
      </c>
      <c r="T6" s="65">
        <v>141224</v>
      </c>
      <c r="U6" s="65">
        <v>128126</v>
      </c>
      <c r="V6" s="65">
        <v>449579</v>
      </c>
      <c r="W6" s="65">
        <v>996931</v>
      </c>
      <c r="X6" s="65">
        <v>0</v>
      </c>
      <c r="Y6" s="65">
        <v>996931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131549219</v>
      </c>
      <c r="D7" s="160"/>
      <c r="E7" s="161">
        <v>157591944</v>
      </c>
      <c r="F7" s="65">
        <v>168365573</v>
      </c>
      <c r="G7" s="65">
        <v>16544206</v>
      </c>
      <c r="H7" s="65">
        <v>13939986</v>
      </c>
      <c r="I7" s="65">
        <v>7995977</v>
      </c>
      <c r="J7" s="65">
        <v>38480169</v>
      </c>
      <c r="K7" s="65">
        <v>15547374</v>
      </c>
      <c r="L7" s="65">
        <v>12549868</v>
      </c>
      <c r="M7" s="65">
        <v>9365549</v>
      </c>
      <c r="N7" s="65">
        <v>37462791</v>
      </c>
      <c r="O7" s="65">
        <v>17256765</v>
      </c>
      <c r="P7" s="65">
        <v>7922289</v>
      </c>
      <c r="Q7" s="65">
        <v>15770168</v>
      </c>
      <c r="R7" s="65">
        <v>40949222</v>
      </c>
      <c r="S7" s="65">
        <v>16348606</v>
      </c>
      <c r="T7" s="65">
        <v>10577515</v>
      </c>
      <c r="U7" s="65">
        <v>13369401</v>
      </c>
      <c r="V7" s="65">
        <v>40295522</v>
      </c>
      <c r="W7" s="65">
        <v>157187704</v>
      </c>
      <c r="X7" s="65">
        <v>168365573</v>
      </c>
      <c r="Y7" s="65">
        <v>-11177869</v>
      </c>
      <c r="Z7" s="145">
        <v>-6.64</v>
      </c>
      <c r="AA7" s="160">
        <v>168365573</v>
      </c>
    </row>
    <row r="8" spans="1:27" ht="13.5">
      <c r="A8" s="198" t="s">
        <v>104</v>
      </c>
      <c r="B8" s="197" t="s">
        <v>96</v>
      </c>
      <c r="C8" s="160">
        <v>33868603</v>
      </c>
      <c r="D8" s="160"/>
      <c r="E8" s="161">
        <v>46170672</v>
      </c>
      <c r="F8" s="65">
        <v>36483000</v>
      </c>
      <c r="G8" s="65">
        <v>5806743</v>
      </c>
      <c r="H8" s="65">
        <v>2799872</v>
      </c>
      <c r="I8" s="65">
        <v>1104973</v>
      </c>
      <c r="J8" s="65">
        <v>9711588</v>
      </c>
      <c r="K8" s="65">
        <v>2796357</v>
      </c>
      <c r="L8" s="65">
        <v>2814656</v>
      </c>
      <c r="M8" s="65">
        <v>3227052</v>
      </c>
      <c r="N8" s="65">
        <v>8838065</v>
      </c>
      <c r="O8" s="65">
        <v>3844817</v>
      </c>
      <c r="P8" s="65">
        <v>2759112</v>
      </c>
      <c r="Q8" s="65">
        <v>2815152</v>
      </c>
      <c r="R8" s="65">
        <v>9419081</v>
      </c>
      <c r="S8" s="65">
        <v>3063985</v>
      </c>
      <c r="T8" s="65">
        <v>2595232</v>
      </c>
      <c r="U8" s="65">
        <v>2588057</v>
      </c>
      <c r="V8" s="65">
        <v>8247274</v>
      </c>
      <c r="W8" s="65">
        <v>36216008</v>
      </c>
      <c r="X8" s="65">
        <v>36483000</v>
      </c>
      <c r="Y8" s="65">
        <v>-266992</v>
      </c>
      <c r="Z8" s="145">
        <v>-0.73</v>
      </c>
      <c r="AA8" s="160">
        <v>36483000</v>
      </c>
    </row>
    <row r="9" spans="1:27" ht="13.5">
      <c r="A9" s="198" t="s">
        <v>105</v>
      </c>
      <c r="B9" s="197" t="s">
        <v>96</v>
      </c>
      <c r="C9" s="160">
        <v>28616637</v>
      </c>
      <c r="D9" s="160"/>
      <c r="E9" s="161">
        <v>32000000</v>
      </c>
      <c r="F9" s="65">
        <v>30871930</v>
      </c>
      <c r="G9" s="65">
        <v>4699012</v>
      </c>
      <c r="H9" s="65">
        <v>452075</v>
      </c>
      <c r="I9" s="65">
        <v>1902623</v>
      </c>
      <c r="J9" s="65">
        <v>7053710</v>
      </c>
      <c r="K9" s="65">
        <v>2107847</v>
      </c>
      <c r="L9" s="65">
        <v>2437797</v>
      </c>
      <c r="M9" s="65">
        <v>2254694</v>
      </c>
      <c r="N9" s="65">
        <v>6800338</v>
      </c>
      <c r="O9" s="65">
        <v>2487854</v>
      </c>
      <c r="P9" s="65">
        <v>2122187</v>
      </c>
      <c r="Q9" s="65">
        <v>2197931</v>
      </c>
      <c r="R9" s="65">
        <v>6807972</v>
      </c>
      <c r="S9" s="65">
        <v>2224346</v>
      </c>
      <c r="T9" s="65">
        <v>2126756</v>
      </c>
      <c r="U9" s="65">
        <v>1977348</v>
      </c>
      <c r="V9" s="65">
        <v>6328450</v>
      </c>
      <c r="W9" s="65">
        <v>26990470</v>
      </c>
      <c r="X9" s="65">
        <v>30871930</v>
      </c>
      <c r="Y9" s="65">
        <v>-3881460</v>
      </c>
      <c r="Z9" s="145">
        <v>-12.57</v>
      </c>
      <c r="AA9" s="160">
        <v>30871930</v>
      </c>
    </row>
    <row r="10" spans="1:27" ht="13.5">
      <c r="A10" s="198" t="s">
        <v>106</v>
      </c>
      <c r="B10" s="197" t="s">
        <v>96</v>
      </c>
      <c r="C10" s="160">
        <v>19182003</v>
      </c>
      <c r="D10" s="160"/>
      <c r="E10" s="161">
        <v>21074473</v>
      </c>
      <c r="F10" s="59">
        <v>21076000</v>
      </c>
      <c r="G10" s="59">
        <v>1965131</v>
      </c>
      <c r="H10" s="59">
        <v>1966248</v>
      </c>
      <c r="I10" s="59">
        <v>1953552</v>
      </c>
      <c r="J10" s="59">
        <v>5884931</v>
      </c>
      <c r="K10" s="59">
        <v>1978579</v>
      </c>
      <c r="L10" s="59">
        <v>1995079</v>
      </c>
      <c r="M10" s="59">
        <v>2005642</v>
      </c>
      <c r="N10" s="59">
        <v>5979300</v>
      </c>
      <c r="O10" s="59">
        <v>2004615</v>
      </c>
      <c r="P10" s="59">
        <v>2003273</v>
      </c>
      <c r="Q10" s="59">
        <v>2006365</v>
      </c>
      <c r="R10" s="59">
        <v>6014253</v>
      </c>
      <c r="S10" s="59">
        <v>1997853</v>
      </c>
      <c r="T10" s="59">
        <v>2011107</v>
      </c>
      <c r="U10" s="59">
        <v>1999848</v>
      </c>
      <c r="V10" s="59">
        <v>6008808</v>
      </c>
      <c r="W10" s="59">
        <v>23887292</v>
      </c>
      <c r="X10" s="59">
        <v>21076000</v>
      </c>
      <c r="Y10" s="59">
        <v>2811292</v>
      </c>
      <c r="Z10" s="199">
        <v>13.34</v>
      </c>
      <c r="AA10" s="135">
        <v>21076000</v>
      </c>
    </row>
    <row r="11" spans="1:27" ht="13.5">
      <c r="A11" s="198" t="s">
        <v>107</v>
      </c>
      <c r="B11" s="200"/>
      <c r="C11" s="160">
        <v>10070456</v>
      </c>
      <c r="D11" s="160"/>
      <c r="E11" s="161">
        <v>10623780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605789</v>
      </c>
      <c r="D12" s="160"/>
      <c r="E12" s="161">
        <v>0</v>
      </c>
      <c r="F12" s="65">
        <v>455582</v>
      </c>
      <c r="G12" s="65">
        <v>81955</v>
      </c>
      <c r="H12" s="65">
        <v>28044</v>
      </c>
      <c r="I12" s="65">
        <v>29720</v>
      </c>
      <c r="J12" s="65">
        <v>139719</v>
      </c>
      <c r="K12" s="65">
        <v>30952</v>
      </c>
      <c r="L12" s="65">
        <v>30419</v>
      </c>
      <c r="M12" s="65">
        <v>26289</v>
      </c>
      <c r="N12" s="65">
        <v>87660</v>
      </c>
      <c r="O12" s="65">
        <v>29440</v>
      </c>
      <c r="P12" s="65">
        <v>50762</v>
      </c>
      <c r="Q12" s="65">
        <v>33818</v>
      </c>
      <c r="R12" s="65">
        <v>114020</v>
      </c>
      <c r="S12" s="65">
        <v>29984</v>
      </c>
      <c r="T12" s="65">
        <v>32124</v>
      </c>
      <c r="U12" s="65">
        <v>295909</v>
      </c>
      <c r="V12" s="65">
        <v>358017</v>
      </c>
      <c r="W12" s="65">
        <v>699416</v>
      </c>
      <c r="X12" s="65">
        <v>455582</v>
      </c>
      <c r="Y12" s="65">
        <v>243834</v>
      </c>
      <c r="Z12" s="145">
        <v>53.52</v>
      </c>
      <c r="AA12" s="160">
        <v>455582</v>
      </c>
    </row>
    <row r="13" spans="1:27" ht="13.5">
      <c r="A13" s="196" t="s">
        <v>109</v>
      </c>
      <c r="B13" s="200"/>
      <c r="C13" s="160">
        <v>0</v>
      </c>
      <c r="D13" s="160"/>
      <c r="E13" s="161">
        <v>554668</v>
      </c>
      <c r="F13" s="65">
        <v>572057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30118</v>
      </c>
      <c r="P13" s="65">
        <v>98</v>
      </c>
      <c r="Q13" s="65">
        <v>32</v>
      </c>
      <c r="R13" s="65">
        <v>30248</v>
      </c>
      <c r="S13" s="65">
        <v>0</v>
      </c>
      <c r="T13" s="65">
        <v>35</v>
      </c>
      <c r="U13" s="65">
        <v>534057</v>
      </c>
      <c r="V13" s="65">
        <v>534092</v>
      </c>
      <c r="W13" s="65">
        <v>564340</v>
      </c>
      <c r="X13" s="65">
        <v>572057</v>
      </c>
      <c r="Y13" s="65">
        <v>-7717</v>
      </c>
      <c r="Z13" s="145">
        <v>-1.35</v>
      </c>
      <c r="AA13" s="160">
        <v>572057</v>
      </c>
    </row>
    <row r="14" spans="1:27" ht="13.5">
      <c r="A14" s="196" t="s">
        <v>110</v>
      </c>
      <c r="B14" s="200"/>
      <c r="C14" s="160">
        <v>4705899</v>
      </c>
      <c r="D14" s="160"/>
      <c r="E14" s="161">
        <v>0</v>
      </c>
      <c r="F14" s="65">
        <v>3813527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408459</v>
      </c>
      <c r="P14" s="65">
        <v>372155</v>
      </c>
      <c r="Q14" s="65">
        <v>383618</v>
      </c>
      <c r="R14" s="65">
        <v>1164232</v>
      </c>
      <c r="S14" s="65">
        <v>1017646</v>
      </c>
      <c r="T14" s="65">
        <v>424738</v>
      </c>
      <c r="U14" s="65">
        <v>310667</v>
      </c>
      <c r="V14" s="65">
        <v>1753051</v>
      </c>
      <c r="W14" s="65">
        <v>2917283</v>
      </c>
      <c r="X14" s="65">
        <v>3813527</v>
      </c>
      <c r="Y14" s="65">
        <v>-896244</v>
      </c>
      <c r="Z14" s="145">
        <v>-23.5</v>
      </c>
      <c r="AA14" s="160">
        <v>3813527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2327302</v>
      </c>
      <c r="D16" s="160"/>
      <c r="E16" s="161">
        <v>0</v>
      </c>
      <c r="F16" s="65">
        <v>2871639</v>
      </c>
      <c r="G16" s="65">
        <v>231584</v>
      </c>
      <c r="H16" s="65">
        <v>282490</v>
      </c>
      <c r="I16" s="65">
        <v>306590</v>
      </c>
      <c r="J16" s="65">
        <v>820664</v>
      </c>
      <c r="K16" s="65">
        <v>143264</v>
      </c>
      <c r="L16" s="65">
        <v>263030</v>
      </c>
      <c r="M16" s="65">
        <v>167348</v>
      </c>
      <c r="N16" s="65">
        <v>573642</v>
      </c>
      <c r="O16" s="65">
        <v>168670</v>
      </c>
      <c r="P16" s="65">
        <v>336898</v>
      </c>
      <c r="Q16" s="65">
        <v>220802</v>
      </c>
      <c r="R16" s="65">
        <v>726370</v>
      </c>
      <c r="S16" s="65">
        <v>197705</v>
      </c>
      <c r="T16" s="65">
        <v>334304</v>
      </c>
      <c r="U16" s="65">
        <v>260979</v>
      </c>
      <c r="V16" s="65">
        <v>792988</v>
      </c>
      <c r="W16" s="65">
        <v>2913664</v>
      </c>
      <c r="X16" s="65">
        <v>2871639</v>
      </c>
      <c r="Y16" s="65">
        <v>42025</v>
      </c>
      <c r="Z16" s="145">
        <v>1.46</v>
      </c>
      <c r="AA16" s="160">
        <v>2871639</v>
      </c>
    </row>
    <row r="17" spans="1:27" ht="13.5">
      <c r="A17" s="196" t="s">
        <v>113</v>
      </c>
      <c r="B17" s="200"/>
      <c r="C17" s="160">
        <v>6340033</v>
      </c>
      <c r="D17" s="160"/>
      <c r="E17" s="161">
        <v>0</v>
      </c>
      <c r="F17" s="65">
        <v>14914997</v>
      </c>
      <c r="G17" s="65">
        <v>1348632</v>
      </c>
      <c r="H17" s="65">
        <v>1081282</v>
      </c>
      <c r="I17" s="65">
        <v>1495140</v>
      </c>
      <c r="J17" s="65">
        <v>3925054</v>
      </c>
      <c r="K17" s="65">
        <v>1541791</v>
      </c>
      <c r="L17" s="65">
        <v>1373546</v>
      </c>
      <c r="M17" s="65">
        <v>1263467</v>
      </c>
      <c r="N17" s="65">
        <v>4178804</v>
      </c>
      <c r="O17" s="65">
        <v>1524021</v>
      </c>
      <c r="P17" s="65">
        <v>878609</v>
      </c>
      <c r="Q17" s="65">
        <v>157204</v>
      </c>
      <c r="R17" s="65">
        <v>2559834</v>
      </c>
      <c r="S17" s="65">
        <v>2227112</v>
      </c>
      <c r="T17" s="65">
        <v>251807</v>
      </c>
      <c r="U17" s="65">
        <v>317571</v>
      </c>
      <c r="V17" s="65">
        <v>2796490</v>
      </c>
      <c r="W17" s="65">
        <v>13460182</v>
      </c>
      <c r="X17" s="65">
        <v>14914997</v>
      </c>
      <c r="Y17" s="65">
        <v>-1454815</v>
      </c>
      <c r="Z17" s="145">
        <v>-9.75</v>
      </c>
      <c r="AA17" s="160">
        <v>14914997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39267702</v>
      </c>
      <c r="D19" s="160"/>
      <c r="E19" s="161">
        <v>46304000</v>
      </c>
      <c r="F19" s="65">
        <v>45154000</v>
      </c>
      <c r="G19" s="65">
        <v>221810</v>
      </c>
      <c r="H19" s="65">
        <v>0</v>
      </c>
      <c r="I19" s="65">
        <v>0</v>
      </c>
      <c r="J19" s="65">
        <v>221810</v>
      </c>
      <c r="K19" s="65">
        <v>0</v>
      </c>
      <c r="L19" s="65">
        <v>72782</v>
      </c>
      <c r="M19" s="65">
        <v>0</v>
      </c>
      <c r="N19" s="65">
        <v>72782</v>
      </c>
      <c r="O19" s="65">
        <v>10329565</v>
      </c>
      <c r="P19" s="65">
        <v>3552084</v>
      </c>
      <c r="Q19" s="65">
        <v>-50000</v>
      </c>
      <c r="R19" s="65">
        <v>13831649</v>
      </c>
      <c r="S19" s="65">
        <v>10842535</v>
      </c>
      <c r="T19" s="65">
        <v>22945</v>
      </c>
      <c r="U19" s="65">
        <v>159079</v>
      </c>
      <c r="V19" s="65">
        <v>11024559</v>
      </c>
      <c r="W19" s="65">
        <v>25150800</v>
      </c>
      <c r="X19" s="65">
        <v>45154000</v>
      </c>
      <c r="Y19" s="65">
        <v>-20003200</v>
      </c>
      <c r="Z19" s="145">
        <v>-44.3</v>
      </c>
      <c r="AA19" s="160">
        <v>45154000</v>
      </c>
    </row>
    <row r="20" spans="1:27" ht="13.5">
      <c r="A20" s="196" t="s">
        <v>35</v>
      </c>
      <c r="B20" s="200" t="s">
        <v>96</v>
      </c>
      <c r="C20" s="160">
        <v>10047580</v>
      </c>
      <c r="D20" s="160"/>
      <c r="E20" s="161">
        <v>59628761</v>
      </c>
      <c r="F20" s="59">
        <v>24100312</v>
      </c>
      <c r="G20" s="59">
        <v>4175798</v>
      </c>
      <c r="H20" s="59">
        <v>1598551</v>
      </c>
      <c r="I20" s="59">
        <v>1615743</v>
      </c>
      <c r="J20" s="59">
        <v>7390092</v>
      </c>
      <c r="K20" s="59">
        <v>2120948</v>
      </c>
      <c r="L20" s="59">
        <v>1649559</v>
      </c>
      <c r="M20" s="59">
        <v>1566025</v>
      </c>
      <c r="N20" s="59">
        <v>5336532</v>
      </c>
      <c r="O20" s="59">
        <v>1837923</v>
      </c>
      <c r="P20" s="59">
        <v>1862746</v>
      </c>
      <c r="Q20" s="59">
        <v>1750425</v>
      </c>
      <c r="R20" s="59">
        <v>5451094</v>
      </c>
      <c r="S20" s="59">
        <v>1463978</v>
      </c>
      <c r="T20" s="59">
        <v>1803979</v>
      </c>
      <c r="U20" s="59">
        <v>2015701</v>
      </c>
      <c r="V20" s="59">
        <v>5283658</v>
      </c>
      <c r="W20" s="59">
        <v>23461376</v>
      </c>
      <c r="X20" s="59">
        <v>24100312</v>
      </c>
      <c r="Y20" s="59">
        <v>-638936</v>
      </c>
      <c r="Z20" s="199">
        <v>-2.65</v>
      </c>
      <c r="AA20" s="135">
        <v>24100312</v>
      </c>
    </row>
    <row r="21" spans="1:27" ht="13.5">
      <c r="A21" s="196" t="s">
        <v>115</v>
      </c>
      <c r="B21" s="200"/>
      <c r="C21" s="160">
        <v>2425244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-96491</v>
      </c>
      <c r="P21" s="87">
        <v>0</v>
      </c>
      <c r="Q21" s="65">
        <v>0</v>
      </c>
      <c r="R21" s="65">
        <v>-96491</v>
      </c>
      <c r="S21" s="65">
        <v>-371331</v>
      </c>
      <c r="T21" s="65">
        <v>250000</v>
      </c>
      <c r="U21" s="65">
        <v>210526</v>
      </c>
      <c r="V21" s="65">
        <v>89195</v>
      </c>
      <c r="W21" s="87">
        <v>-7296</v>
      </c>
      <c r="X21" s="65">
        <v>0</v>
      </c>
      <c r="Y21" s="65">
        <v>-7296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392240450</v>
      </c>
      <c r="D22" s="203">
        <f>SUM(D5:D21)</f>
        <v>0</v>
      </c>
      <c r="E22" s="204">
        <f t="shared" si="0"/>
        <v>497401473</v>
      </c>
      <c r="F22" s="205">
        <f t="shared" si="0"/>
        <v>468713617</v>
      </c>
      <c r="G22" s="205">
        <f t="shared" si="0"/>
        <v>37269000</v>
      </c>
      <c r="H22" s="205">
        <f t="shared" si="0"/>
        <v>22146419</v>
      </c>
      <c r="I22" s="205">
        <f t="shared" si="0"/>
        <v>16404318</v>
      </c>
      <c r="J22" s="205">
        <f t="shared" si="0"/>
        <v>75819737</v>
      </c>
      <c r="K22" s="205">
        <f t="shared" si="0"/>
        <v>26267112</v>
      </c>
      <c r="L22" s="205">
        <f t="shared" si="0"/>
        <v>23184607</v>
      </c>
      <c r="M22" s="205">
        <f t="shared" si="0"/>
        <v>19875593</v>
      </c>
      <c r="N22" s="205">
        <f t="shared" si="0"/>
        <v>69327312</v>
      </c>
      <c r="O22" s="205">
        <f t="shared" si="0"/>
        <v>39853486</v>
      </c>
      <c r="P22" s="205">
        <f t="shared" si="0"/>
        <v>21839703</v>
      </c>
      <c r="Q22" s="205">
        <f t="shared" si="0"/>
        <v>25453955</v>
      </c>
      <c r="R22" s="205">
        <f t="shared" si="0"/>
        <v>87147144</v>
      </c>
      <c r="S22" s="205">
        <f t="shared" si="0"/>
        <v>38905864</v>
      </c>
      <c r="T22" s="205">
        <f t="shared" si="0"/>
        <v>20155919</v>
      </c>
      <c r="U22" s="205">
        <f t="shared" si="0"/>
        <v>23970040</v>
      </c>
      <c r="V22" s="205">
        <f t="shared" si="0"/>
        <v>83031823</v>
      </c>
      <c r="W22" s="205">
        <f t="shared" si="0"/>
        <v>315326016</v>
      </c>
      <c r="X22" s="205">
        <f t="shared" si="0"/>
        <v>468713617</v>
      </c>
      <c r="Y22" s="205">
        <f t="shared" si="0"/>
        <v>-153387601</v>
      </c>
      <c r="Z22" s="206">
        <f>+IF(X22&lt;&gt;0,+(Y22/X22)*100,0)</f>
        <v>-32.72522824955606</v>
      </c>
      <c r="AA22" s="203">
        <f>SUM(AA5:AA21)</f>
        <v>468713617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189881938</v>
      </c>
      <c r="D25" s="160"/>
      <c r="E25" s="161">
        <v>167517000</v>
      </c>
      <c r="F25" s="65">
        <v>173897353</v>
      </c>
      <c r="G25" s="65">
        <v>11072891</v>
      </c>
      <c r="H25" s="65">
        <v>12064160</v>
      </c>
      <c r="I25" s="65">
        <v>11209207</v>
      </c>
      <c r="J25" s="65">
        <v>34346258</v>
      </c>
      <c r="K25" s="65">
        <v>11563111</v>
      </c>
      <c r="L25" s="65">
        <v>18277527</v>
      </c>
      <c r="M25" s="65">
        <v>11292963</v>
      </c>
      <c r="N25" s="65">
        <v>41133601</v>
      </c>
      <c r="O25" s="65">
        <v>14429896</v>
      </c>
      <c r="P25" s="65">
        <v>13755115</v>
      </c>
      <c r="Q25" s="65">
        <v>13220568</v>
      </c>
      <c r="R25" s="65">
        <v>41405579</v>
      </c>
      <c r="S25" s="65">
        <v>13320918</v>
      </c>
      <c r="T25" s="65">
        <v>13479723</v>
      </c>
      <c r="U25" s="65">
        <v>13455861</v>
      </c>
      <c r="V25" s="65">
        <v>40256502</v>
      </c>
      <c r="W25" s="65">
        <v>157141940</v>
      </c>
      <c r="X25" s="65">
        <v>173897353</v>
      </c>
      <c r="Y25" s="65">
        <v>-16755413</v>
      </c>
      <c r="Z25" s="145">
        <v>-9.64</v>
      </c>
      <c r="AA25" s="160">
        <v>173897353</v>
      </c>
    </row>
    <row r="26" spans="1:27" ht="13.5">
      <c r="A26" s="198" t="s">
        <v>38</v>
      </c>
      <c r="B26" s="197"/>
      <c r="C26" s="160">
        <v>7777393</v>
      </c>
      <c r="D26" s="160"/>
      <c r="E26" s="161">
        <v>8177000</v>
      </c>
      <c r="F26" s="65">
        <v>7952000</v>
      </c>
      <c r="G26" s="65">
        <v>627655</v>
      </c>
      <c r="H26" s="65">
        <v>609804</v>
      </c>
      <c r="I26" s="65">
        <v>640389</v>
      </c>
      <c r="J26" s="65">
        <v>1877848</v>
      </c>
      <c r="K26" s="65">
        <v>631586</v>
      </c>
      <c r="L26" s="65">
        <v>631507</v>
      </c>
      <c r="M26" s="65">
        <v>819317</v>
      </c>
      <c r="N26" s="65">
        <v>2082410</v>
      </c>
      <c r="O26" s="65">
        <v>663097</v>
      </c>
      <c r="P26" s="65">
        <v>660227</v>
      </c>
      <c r="Q26" s="65">
        <v>641990</v>
      </c>
      <c r="R26" s="65">
        <v>1965314</v>
      </c>
      <c r="S26" s="65">
        <v>658415</v>
      </c>
      <c r="T26" s="65">
        <v>658332</v>
      </c>
      <c r="U26" s="65">
        <v>661088</v>
      </c>
      <c r="V26" s="65">
        <v>1977835</v>
      </c>
      <c r="W26" s="65">
        <v>7903407</v>
      </c>
      <c r="X26" s="65">
        <v>7952000</v>
      </c>
      <c r="Y26" s="65">
        <v>-48593</v>
      </c>
      <c r="Z26" s="145">
        <v>-0.61</v>
      </c>
      <c r="AA26" s="160">
        <v>7952000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7835469</v>
      </c>
      <c r="D29" s="160"/>
      <c r="E29" s="161">
        <v>24295334</v>
      </c>
      <c r="F29" s="65">
        <v>24008497</v>
      </c>
      <c r="G29" s="65">
        <v>0</v>
      </c>
      <c r="H29" s="65">
        <v>0</v>
      </c>
      <c r="I29" s="65">
        <v>547622</v>
      </c>
      <c r="J29" s="65">
        <v>547622</v>
      </c>
      <c r="K29" s="65">
        <v>273811</v>
      </c>
      <c r="L29" s="65">
        <v>273811</v>
      </c>
      <c r="M29" s="65">
        <v>273812</v>
      </c>
      <c r="N29" s="65">
        <v>821434</v>
      </c>
      <c r="O29" s="65">
        <v>273812</v>
      </c>
      <c r="P29" s="65">
        <v>273811</v>
      </c>
      <c r="Q29" s="65">
        <v>1160579</v>
      </c>
      <c r="R29" s="65">
        <v>1708202</v>
      </c>
      <c r="S29" s="65">
        <v>-1795248</v>
      </c>
      <c r="T29" s="65">
        <v>822878</v>
      </c>
      <c r="U29" s="65">
        <v>718442</v>
      </c>
      <c r="V29" s="65">
        <v>-253928</v>
      </c>
      <c r="W29" s="65">
        <v>2823330</v>
      </c>
      <c r="X29" s="65">
        <v>24008497</v>
      </c>
      <c r="Y29" s="65">
        <v>-21185167</v>
      </c>
      <c r="Z29" s="145">
        <v>-88.24</v>
      </c>
      <c r="AA29" s="160">
        <v>24008497</v>
      </c>
    </row>
    <row r="30" spans="1:27" ht="13.5">
      <c r="A30" s="198" t="s">
        <v>119</v>
      </c>
      <c r="B30" s="197" t="s">
        <v>96</v>
      </c>
      <c r="C30" s="160">
        <v>114019677</v>
      </c>
      <c r="D30" s="160"/>
      <c r="E30" s="161">
        <v>140490640</v>
      </c>
      <c r="F30" s="65">
        <v>139580640</v>
      </c>
      <c r="G30" s="65">
        <v>8130</v>
      </c>
      <c r="H30" s="65">
        <v>32242368</v>
      </c>
      <c r="I30" s="65">
        <v>1068388</v>
      </c>
      <c r="J30" s="65">
        <v>33318886</v>
      </c>
      <c r="K30" s="65">
        <v>21608477</v>
      </c>
      <c r="L30" s="65">
        <v>782715</v>
      </c>
      <c r="M30" s="65">
        <v>-8275057</v>
      </c>
      <c r="N30" s="65">
        <v>14116135</v>
      </c>
      <c r="O30" s="65">
        <v>27054609</v>
      </c>
      <c r="P30" s="65">
        <v>11700572</v>
      </c>
      <c r="Q30" s="65">
        <v>10341892</v>
      </c>
      <c r="R30" s="65">
        <v>49097073</v>
      </c>
      <c r="S30" s="65">
        <v>9602452</v>
      </c>
      <c r="T30" s="65">
        <v>10030865</v>
      </c>
      <c r="U30" s="65">
        <v>12813426</v>
      </c>
      <c r="V30" s="65">
        <v>32446743</v>
      </c>
      <c r="W30" s="65">
        <v>128978837</v>
      </c>
      <c r="X30" s="65">
        <v>139580640</v>
      </c>
      <c r="Y30" s="65">
        <v>-10601803</v>
      </c>
      <c r="Z30" s="145">
        <v>-7.6</v>
      </c>
      <c r="AA30" s="160">
        <v>139580640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3720131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146641</v>
      </c>
      <c r="J32" s="65">
        <v>146641</v>
      </c>
      <c r="K32" s="65">
        <v>166097</v>
      </c>
      <c r="L32" s="65">
        <v>119834</v>
      </c>
      <c r="M32" s="65">
        <v>79306</v>
      </c>
      <c r="N32" s="65">
        <v>365237</v>
      </c>
      <c r="O32" s="65">
        <v>107071</v>
      </c>
      <c r="P32" s="65">
        <v>103620</v>
      </c>
      <c r="Q32" s="65">
        <v>535470</v>
      </c>
      <c r="R32" s="65">
        <v>746161</v>
      </c>
      <c r="S32" s="65">
        <v>110316</v>
      </c>
      <c r="T32" s="65">
        <v>110856</v>
      </c>
      <c r="U32" s="65">
        <v>221296</v>
      </c>
      <c r="V32" s="65">
        <v>442468</v>
      </c>
      <c r="W32" s="65">
        <v>1700507</v>
      </c>
      <c r="X32" s="65">
        <v>0</v>
      </c>
      <c r="Y32" s="65">
        <v>1700507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8585644</v>
      </c>
      <c r="D33" s="160"/>
      <c r="E33" s="161">
        <v>14981849</v>
      </c>
      <c r="F33" s="65">
        <v>1990000</v>
      </c>
      <c r="G33" s="65">
        <v>1442317</v>
      </c>
      <c r="H33" s="65">
        <v>1152124</v>
      </c>
      <c r="I33" s="65">
        <v>1349305</v>
      </c>
      <c r="J33" s="65">
        <v>3943746</v>
      </c>
      <c r="K33" s="65">
        <v>1415515</v>
      </c>
      <c r="L33" s="65">
        <v>1572376</v>
      </c>
      <c r="M33" s="65">
        <v>1514551</v>
      </c>
      <c r="N33" s="65">
        <v>4502442</v>
      </c>
      <c r="O33" s="65">
        <v>1430191</v>
      </c>
      <c r="P33" s="65">
        <v>1428674</v>
      </c>
      <c r="Q33" s="65">
        <v>1937741</v>
      </c>
      <c r="R33" s="65">
        <v>4796606</v>
      </c>
      <c r="S33" s="65">
        <v>1458311</v>
      </c>
      <c r="T33" s="65">
        <v>1459829</v>
      </c>
      <c r="U33" s="65">
        <v>1697233</v>
      </c>
      <c r="V33" s="65">
        <v>4615373</v>
      </c>
      <c r="W33" s="65">
        <v>17858167</v>
      </c>
      <c r="X33" s="65">
        <v>1990000</v>
      </c>
      <c r="Y33" s="65">
        <v>15868167</v>
      </c>
      <c r="Z33" s="145">
        <v>797.4</v>
      </c>
      <c r="AA33" s="160">
        <v>1990000</v>
      </c>
    </row>
    <row r="34" spans="1:27" ht="13.5">
      <c r="A34" s="198" t="s">
        <v>43</v>
      </c>
      <c r="B34" s="197" t="s">
        <v>123</v>
      </c>
      <c r="C34" s="160">
        <v>89660147</v>
      </c>
      <c r="D34" s="160"/>
      <c r="E34" s="161">
        <v>127639650</v>
      </c>
      <c r="F34" s="65">
        <v>121063128</v>
      </c>
      <c r="G34" s="65">
        <v>1191977</v>
      </c>
      <c r="H34" s="65">
        <v>1499187</v>
      </c>
      <c r="I34" s="65">
        <v>4116872</v>
      </c>
      <c r="J34" s="65">
        <v>6808036</v>
      </c>
      <c r="K34" s="65">
        <v>2582371</v>
      </c>
      <c r="L34" s="65">
        <v>2934898</v>
      </c>
      <c r="M34" s="65">
        <v>2277738</v>
      </c>
      <c r="N34" s="65">
        <v>7795007</v>
      </c>
      <c r="O34" s="65">
        <v>3582607</v>
      </c>
      <c r="P34" s="65">
        <v>4638782</v>
      </c>
      <c r="Q34" s="65">
        <v>4331885</v>
      </c>
      <c r="R34" s="65">
        <v>12553274</v>
      </c>
      <c r="S34" s="65">
        <v>4579184</v>
      </c>
      <c r="T34" s="65">
        <v>6738696</v>
      </c>
      <c r="U34" s="65">
        <v>11540821</v>
      </c>
      <c r="V34" s="65">
        <v>22858701</v>
      </c>
      <c r="W34" s="65">
        <v>50015018</v>
      </c>
      <c r="X34" s="65">
        <v>121063128</v>
      </c>
      <c r="Y34" s="65">
        <v>-71048110</v>
      </c>
      <c r="Z34" s="145">
        <v>-58.69</v>
      </c>
      <c r="AA34" s="160">
        <v>121063128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421480399</v>
      </c>
      <c r="D36" s="203">
        <f>SUM(D25:D35)</f>
        <v>0</v>
      </c>
      <c r="E36" s="204">
        <f t="shared" si="1"/>
        <v>483101473</v>
      </c>
      <c r="F36" s="205">
        <f t="shared" si="1"/>
        <v>468491618</v>
      </c>
      <c r="G36" s="205">
        <f t="shared" si="1"/>
        <v>14342970</v>
      </c>
      <c r="H36" s="205">
        <f t="shared" si="1"/>
        <v>47567643</v>
      </c>
      <c r="I36" s="205">
        <f t="shared" si="1"/>
        <v>19078424</v>
      </c>
      <c r="J36" s="205">
        <f t="shared" si="1"/>
        <v>80989037</v>
      </c>
      <c r="K36" s="205">
        <f t="shared" si="1"/>
        <v>38240968</v>
      </c>
      <c r="L36" s="205">
        <f t="shared" si="1"/>
        <v>24592668</v>
      </c>
      <c r="M36" s="205">
        <f t="shared" si="1"/>
        <v>7982630</v>
      </c>
      <c r="N36" s="205">
        <f t="shared" si="1"/>
        <v>70816266</v>
      </c>
      <c r="O36" s="205">
        <f t="shared" si="1"/>
        <v>47541283</v>
      </c>
      <c r="P36" s="205">
        <f t="shared" si="1"/>
        <v>32560801</v>
      </c>
      <c r="Q36" s="205">
        <f t="shared" si="1"/>
        <v>32170125</v>
      </c>
      <c r="R36" s="205">
        <f t="shared" si="1"/>
        <v>112272209</v>
      </c>
      <c r="S36" s="205">
        <f t="shared" si="1"/>
        <v>27934348</v>
      </c>
      <c r="T36" s="205">
        <f t="shared" si="1"/>
        <v>33301179</v>
      </c>
      <c r="U36" s="205">
        <f t="shared" si="1"/>
        <v>41108167</v>
      </c>
      <c r="V36" s="205">
        <f t="shared" si="1"/>
        <v>102343694</v>
      </c>
      <c r="W36" s="205">
        <f t="shared" si="1"/>
        <v>366421206</v>
      </c>
      <c r="X36" s="205">
        <f t="shared" si="1"/>
        <v>468491618</v>
      </c>
      <c r="Y36" s="205">
        <f t="shared" si="1"/>
        <v>-102070412</v>
      </c>
      <c r="Z36" s="206">
        <f>+IF(X36&lt;&gt;0,+(Y36/X36)*100,0)</f>
        <v>-21.78703056326613</v>
      </c>
      <c r="AA36" s="203">
        <f>SUM(AA25:AA35)</f>
        <v>468491618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-29239949</v>
      </c>
      <c r="D38" s="214">
        <f>+D22-D36</f>
        <v>0</v>
      </c>
      <c r="E38" s="215">
        <f t="shared" si="2"/>
        <v>14300000</v>
      </c>
      <c r="F38" s="111">
        <f t="shared" si="2"/>
        <v>221999</v>
      </c>
      <c r="G38" s="111">
        <f t="shared" si="2"/>
        <v>22926030</v>
      </c>
      <c r="H38" s="111">
        <f t="shared" si="2"/>
        <v>-25421224</v>
      </c>
      <c r="I38" s="111">
        <f t="shared" si="2"/>
        <v>-2674106</v>
      </c>
      <c r="J38" s="111">
        <f t="shared" si="2"/>
        <v>-5169300</v>
      </c>
      <c r="K38" s="111">
        <f t="shared" si="2"/>
        <v>-11973856</v>
      </c>
      <c r="L38" s="111">
        <f t="shared" si="2"/>
        <v>-1408061</v>
      </c>
      <c r="M38" s="111">
        <f t="shared" si="2"/>
        <v>11892963</v>
      </c>
      <c r="N38" s="111">
        <f t="shared" si="2"/>
        <v>-1488954</v>
      </c>
      <c r="O38" s="111">
        <f t="shared" si="2"/>
        <v>-7687797</v>
      </c>
      <c r="P38" s="111">
        <f t="shared" si="2"/>
        <v>-10721098</v>
      </c>
      <c r="Q38" s="111">
        <f t="shared" si="2"/>
        <v>-6716170</v>
      </c>
      <c r="R38" s="111">
        <f t="shared" si="2"/>
        <v>-25125065</v>
      </c>
      <c r="S38" s="111">
        <f t="shared" si="2"/>
        <v>10971516</v>
      </c>
      <c r="T38" s="111">
        <f t="shared" si="2"/>
        <v>-13145260</v>
      </c>
      <c r="U38" s="111">
        <f t="shared" si="2"/>
        <v>-17138127</v>
      </c>
      <c r="V38" s="111">
        <f t="shared" si="2"/>
        <v>-19311871</v>
      </c>
      <c r="W38" s="111">
        <f t="shared" si="2"/>
        <v>-51095190</v>
      </c>
      <c r="X38" s="111">
        <f>IF(F22=F36,0,X22-X36)</f>
        <v>221999</v>
      </c>
      <c r="Y38" s="111">
        <f t="shared" si="2"/>
        <v>-51317189</v>
      </c>
      <c r="Z38" s="216">
        <f>+IF(X38&lt;&gt;0,+(Y38/X38)*100,0)</f>
        <v>-23115.955026824446</v>
      </c>
      <c r="AA38" s="214">
        <f>+AA22-AA36</f>
        <v>221999</v>
      </c>
    </row>
    <row r="39" spans="1:27" ht="13.5">
      <c r="A39" s="196" t="s">
        <v>46</v>
      </c>
      <c r="B39" s="200"/>
      <c r="C39" s="160">
        <v>18876128</v>
      </c>
      <c r="D39" s="160"/>
      <c r="E39" s="161">
        <v>23851900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-10363821</v>
      </c>
      <c r="D42" s="221">
        <f>SUM(D38:D41)</f>
        <v>0</v>
      </c>
      <c r="E42" s="222">
        <f t="shared" si="3"/>
        <v>38151900</v>
      </c>
      <c r="F42" s="93">
        <f t="shared" si="3"/>
        <v>221999</v>
      </c>
      <c r="G42" s="93">
        <f t="shared" si="3"/>
        <v>22926030</v>
      </c>
      <c r="H42" s="93">
        <f t="shared" si="3"/>
        <v>-25421224</v>
      </c>
      <c r="I42" s="93">
        <f t="shared" si="3"/>
        <v>-2674106</v>
      </c>
      <c r="J42" s="93">
        <f t="shared" si="3"/>
        <v>-5169300</v>
      </c>
      <c r="K42" s="93">
        <f t="shared" si="3"/>
        <v>-11973856</v>
      </c>
      <c r="L42" s="93">
        <f t="shared" si="3"/>
        <v>-1408061</v>
      </c>
      <c r="M42" s="93">
        <f t="shared" si="3"/>
        <v>11892963</v>
      </c>
      <c r="N42" s="93">
        <f t="shared" si="3"/>
        <v>-1488954</v>
      </c>
      <c r="O42" s="93">
        <f t="shared" si="3"/>
        <v>-7687797</v>
      </c>
      <c r="P42" s="93">
        <f t="shared" si="3"/>
        <v>-10721098</v>
      </c>
      <c r="Q42" s="93">
        <f t="shared" si="3"/>
        <v>-6716170</v>
      </c>
      <c r="R42" s="93">
        <f t="shared" si="3"/>
        <v>-25125065</v>
      </c>
      <c r="S42" s="93">
        <f t="shared" si="3"/>
        <v>10971516</v>
      </c>
      <c r="T42" s="93">
        <f t="shared" si="3"/>
        <v>-13145260</v>
      </c>
      <c r="U42" s="93">
        <f t="shared" si="3"/>
        <v>-17138127</v>
      </c>
      <c r="V42" s="93">
        <f t="shared" si="3"/>
        <v>-19311871</v>
      </c>
      <c r="W42" s="93">
        <f t="shared" si="3"/>
        <v>-51095190</v>
      </c>
      <c r="X42" s="93">
        <f t="shared" si="3"/>
        <v>221999</v>
      </c>
      <c r="Y42" s="93">
        <f t="shared" si="3"/>
        <v>-51317189</v>
      </c>
      <c r="Z42" s="223">
        <f>+IF(X42&lt;&gt;0,+(Y42/X42)*100,0)</f>
        <v>-23115.955026824446</v>
      </c>
      <c r="AA42" s="221">
        <f>SUM(AA38:AA41)</f>
        <v>221999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-10363821</v>
      </c>
      <c r="D44" s="225">
        <f>+D42-D43</f>
        <v>0</v>
      </c>
      <c r="E44" s="226">
        <f t="shared" si="4"/>
        <v>38151900</v>
      </c>
      <c r="F44" s="82">
        <f t="shared" si="4"/>
        <v>221999</v>
      </c>
      <c r="G44" s="82">
        <f t="shared" si="4"/>
        <v>22926030</v>
      </c>
      <c r="H44" s="82">
        <f t="shared" si="4"/>
        <v>-25421224</v>
      </c>
      <c r="I44" s="82">
        <f t="shared" si="4"/>
        <v>-2674106</v>
      </c>
      <c r="J44" s="82">
        <f t="shared" si="4"/>
        <v>-5169300</v>
      </c>
      <c r="K44" s="82">
        <f t="shared" si="4"/>
        <v>-11973856</v>
      </c>
      <c r="L44" s="82">
        <f t="shared" si="4"/>
        <v>-1408061</v>
      </c>
      <c r="M44" s="82">
        <f t="shared" si="4"/>
        <v>11892963</v>
      </c>
      <c r="N44" s="82">
        <f t="shared" si="4"/>
        <v>-1488954</v>
      </c>
      <c r="O44" s="82">
        <f t="shared" si="4"/>
        <v>-7687797</v>
      </c>
      <c r="P44" s="82">
        <f t="shared" si="4"/>
        <v>-10721098</v>
      </c>
      <c r="Q44" s="82">
        <f t="shared" si="4"/>
        <v>-6716170</v>
      </c>
      <c r="R44" s="82">
        <f t="shared" si="4"/>
        <v>-25125065</v>
      </c>
      <c r="S44" s="82">
        <f t="shared" si="4"/>
        <v>10971516</v>
      </c>
      <c r="T44" s="82">
        <f t="shared" si="4"/>
        <v>-13145260</v>
      </c>
      <c r="U44" s="82">
        <f t="shared" si="4"/>
        <v>-17138127</v>
      </c>
      <c r="V44" s="82">
        <f t="shared" si="4"/>
        <v>-19311871</v>
      </c>
      <c r="W44" s="82">
        <f t="shared" si="4"/>
        <v>-51095190</v>
      </c>
      <c r="X44" s="82">
        <f t="shared" si="4"/>
        <v>221999</v>
      </c>
      <c r="Y44" s="82">
        <f t="shared" si="4"/>
        <v>-51317189</v>
      </c>
      <c r="Z44" s="227">
        <f>+IF(X44&lt;&gt;0,+(Y44/X44)*100,0)</f>
        <v>-23115.955026824446</v>
      </c>
      <c r="AA44" s="225">
        <f>+AA42-AA43</f>
        <v>221999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-10363821</v>
      </c>
      <c r="D46" s="221">
        <f>SUM(D44:D45)</f>
        <v>0</v>
      </c>
      <c r="E46" s="222">
        <f t="shared" si="5"/>
        <v>38151900</v>
      </c>
      <c r="F46" s="93">
        <f t="shared" si="5"/>
        <v>221999</v>
      </c>
      <c r="G46" s="93">
        <f t="shared" si="5"/>
        <v>22926030</v>
      </c>
      <c r="H46" s="93">
        <f t="shared" si="5"/>
        <v>-25421224</v>
      </c>
      <c r="I46" s="93">
        <f t="shared" si="5"/>
        <v>-2674106</v>
      </c>
      <c r="J46" s="93">
        <f t="shared" si="5"/>
        <v>-5169300</v>
      </c>
      <c r="K46" s="93">
        <f t="shared" si="5"/>
        <v>-11973856</v>
      </c>
      <c r="L46" s="93">
        <f t="shared" si="5"/>
        <v>-1408061</v>
      </c>
      <c r="M46" s="93">
        <f t="shared" si="5"/>
        <v>11892963</v>
      </c>
      <c r="N46" s="93">
        <f t="shared" si="5"/>
        <v>-1488954</v>
      </c>
      <c r="O46" s="93">
        <f t="shared" si="5"/>
        <v>-7687797</v>
      </c>
      <c r="P46" s="93">
        <f t="shared" si="5"/>
        <v>-10721098</v>
      </c>
      <c r="Q46" s="93">
        <f t="shared" si="5"/>
        <v>-6716170</v>
      </c>
      <c r="R46" s="93">
        <f t="shared" si="5"/>
        <v>-25125065</v>
      </c>
      <c r="S46" s="93">
        <f t="shared" si="5"/>
        <v>10971516</v>
      </c>
      <c r="T46" s="93">
        <f t="shared" si="5"/>
        <v>-13145260</v>
      </c>
      <c r="U46" s="93">
        <f t="shared" si="5"/>
        <v>-17138127</v>
      </c>
      <c r="V46" s="93">
        <f t="shared" si="5"/>
        <v>-19311871</v>
      </c>
      <c r="W46" s="93">
        <f t="shared" si="5"/>
        <v>-51095190</v>
      </c>
      <c r="X46" s="93">
        <f t="shared" si="5"/>
        <v>221999</v>
      </c>
      <c r="Y46" s="93">
        <f t="shared" si="5"/>
        <v>-51317189</v>
      </c>
      <c r="Z46" s="223">
        <f>+IF(X46&lt;&gt;0,+(Y46/X46)*100,0)</f>
        <v>-23115.955026824446</v>
      </c>
      <c r="AA46" s="221">
        <f>SUM(AA44:AA45)</f>
        <v>221999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-10363821</v>
      </c>
      <c r="D48" s="232">
        <f>SUM(D46:D47)</f>
        <v>0</v>
      </c>
      <c r="E48" s="233">
        <f t="shared" si="6"/>
        <v>38151900</v>
      </c>
      <c r="F48" s="234">
        <f t="shared" si="6"/>
        <v>221999</v>
      </c>
      <c r="G48" s="234">
        <f t="shared" si="6"/>
        <v>22926030</v>
      </c>
      <c r="H48" s="235">
        <f t="shared" si="6"/>
        <v>-25421224</v>
      </c>
      <c r="I48" s="235">
        <f t="shared" si="6"/>
        <v>-2674106</v>
      </c>
      <c r="J48" s="235">
        <f t="shared" si="6"/>
        <v>-5169300</v>
      </c>
      <c r="K48" s="235">
        <f t="shared" si="6"/>
        <v>-11973856</v>
      </c>
      <c r="L48" s="235">
        <f t="shared" si="6"/>
        <v>-1408061</v>
      </c>
      <c r="M48" s="234">
        <f t="shared" si="6"/>
        <v>11892963</v>
      </c>
      <c r="N48" s="234">
        <f t="shared" si="6"/>
        <v>-1488954</v>
      </c>
      <c r="O48" s="235">
        <f t="shared" si="6"/>
        <v>-7687797</v>
      </c>
      <c r="P48" s="235">
        <f t="shared" si="6"/>
        <v>-10721098</v>
      </c>
      <c r="Q48" s="235">
        <f t="shared" si="6"/>
        <v>-6716170</v>
      </c>
      <c r="R48" s="235">
        <f t="shared" si="6"/>
        <v>-25125065</v>
      </c>
      <c r="S48" s="235">
        <f t="shared" si="6"/>
        <v>10971516</v>
      </c>
      <c r="T48" s="234">
        <f t="shared" si="6"/>
        <v>-13145260</v>
      </c>
      <c r="U48" s="234">
        <f t="shared" si="6"/>
        <v>-17138127</v>
      </c>
      <c r="V48" s="235">
        <f t="shared" si="6"/>
        <v>-19311871</v>
      </c>
      <c r="W48" s="235">
        <f t="shared" si="6"/>
        <v>-51095190</v>
      </c>
      <c r="X48" s="235">
        <f t="shared" si="6"/>
        <v>221999</v>
      </c>
      <c r="Y48" s="235">
        <f t="shared" si="6"/>
        <v>-51317189</v>
      </c>
      <c r="Z48" s="236">
        <f>+IF(X48&lt;&gt;0,+(Y48/X48)*100,0)</f>
        <v>-23115.955026824446</v>
      </c>
      <c r="AA48" s="237">
        <f>SUM(AA46:AA47)</f>
        <v>221999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11565684</v>
      </c>
      <c r="D5" s="158">
        <f>SUM(D6:D8)</f>
        <v>0</v>
      </c>
      <c r="E5" s="159">
        <f t="shared" si="0"/>
        <v>0</v>
      </c>
      <c r="F5" s="105">
        <f t="shared" si="0"/>
        <v>0</v>
      </c>
      <c r="G5" s="105">
        <f t="shared" si="0"/>
        <v>0</v>
      </c>
      <c r="H5" s="105">
        <f t="shared" si="0"/>
        <v>0</v>
      </c>
      <c r="I5" s="105">
        <f t="shared" si="0"/>
        <v>22800</v>
      </c>
      <c r="J5" s="105">
        <f t="shared" si="0"/>
        <v>22800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5">
        <f t="shared" si="0"/>
        <v>0</v>
      </c>
      <c r="O5" s="105">
        <f t="shared" si="0"/>
        <v>0</v>
      </c>
      <c r="P5" s="105">
        <f t="shared" si="0"/>
        <v>0</v>
      </c>
      <c r="Q5" s="105">
        <f t="shared" si="0"/>
        <v>981138</v>
      </c>
      <c r="R5" s="105">
        <f t="shared" si="0"/>
        <v>981138</v>
      </c>
      <c r="S5" s="105">
        <f t="shared" si="0"/>
        <v>0</v>
      </c>
      <c r="T5" s="105">
        <f t="shared" si="0"/>
        <v>97805</v>
      </c>
      <c r="U5" s="105">
        <f t="shared" si="0"/>
        <v>42114</v>
      </c>
      <c r="V5" s="105">
        <f t="shared" si="0"/>
        <v>139919</v>
      </c>
      <c r="W5" s="105">
        <f t="shared" si="0"/>
        <v>1143857</v>
      </c>
      <c r="X5" s="105">
        <f t="shared" si="0"/>
        <v>0</v>
      </c>
      <c r="Y5" s="105">
        <f t="shared" si="0"/>
        <v>1143857</v>
      </c>
      <c r="Z5" s="142">
        <f>+IF(X5&lt;&gt;0,+(Y5/X5)*100,0)</f>
        <v>0</v>
      </c>
      <c r="AA5" s="158">
        <f>SUM(AA6:AA8)</f>
        <v>0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/>
      <c r="AA6" s="67"/>
    </row>
    <row r="7" spans="1:27" ht="13.5">
      <c r="A7" s="143" t="s">
        <v>76</v>
      </c>
      <c r="B7" s="141"/>
      <c r="C7" s="162">
        <v>11565684</v>
      </c>
      <c r="D7" s="162"/>
      <c r="E7" s="163"/>
      <c r="F7" s="164"/>
      <c r="G7" s="164"/>
      <c r="H7" s="164"/>
      <c r="I7" s="164">
        <v>22800</v>
      </c>
      <c r="J7" s="164">
        <v>22800</v>
      </c>
      <c r="K7" s="164"/>
      <c r="L7" s="164"/>
      <c r="M7" s="164"/>
      <c r="N7" s="164"/>
      <c r="O7" s="164"/>
      <c r="P7" s="164"/>
      <c r="Q7" s="164">
        <v>22800</v>
      </c>
      <c r="R7" s="164">
        <v>22800</v>
      </c>
      <c r="S7" s="164"/>
      <c r="T7" s="164">
        <v>1967</v>
      </c>
      <c r="U7" s="164">
        <v>33145</v>
      </c>
      <c r="V7" s="164">
        <v>35112</v>
      </c>
      <c r="W7" s="164">
        <v>80712</v>
      </c>
      <c r="X7" s="164"/>
      <c r="Y7" s="164">
        <v>80712</v>
      </c>
      <c r="Z7" s="146"/>
      <c r="AA7" s="239"/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>
        <v>958338</v>
      </c>
      <c r="R8" s="65">
        <v>958338</v>
      </c>
      <c r="S8" s="65"/>
      <c r="T8" s="65">
        <v>95838</v>
      </c>
      <c r="U8" s="65">
        <v>8969</v>
      </c>
      <c r="V8" s="65">
        <v>104807</v>
      </c>
      <c r="W8" s="65">
        <v>1063145</v>
      </c>
      <c r="X8" s="65"/>
      <c r="Y8" s="65">
        <v>1063145</v>
      </c>
      <c r="Z8" s="145"/>
      <c r="AA8" s="67"/>
    </row>
    <row r="9" spans="1:27" ht="13.5">
      <c r="A9" s="140" t="s">
        <v>78</v>
      </c>
      <c r="B9" s="141"/>
      <c r="C9" s="158">
        <f aca="true" t="shared" si="1" ref="C9:Y9">SUM(C10:C14)</f>
        <v>281417</v>
      </c>
      <c r="D9" s="158">
        <f>SUM(D10:D14)</f>
        <v>0</v>
      </c>
      <c r="E9" s="159">
        <f t="shared" si="1"/>
        <v>3500000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1602</v>
      </c>
      <c r="R9" s="105">
        <f t="shared" si="1"/>
        <v>1602</v>
      </c>
      <c r="S9" s="105">
        <f t="shared" si="1"/>
        <v>41714</v>
      </c>
      <c r="T9" s="105">
        <f t="shared" si="1"/>
        <v>208033</v>
      </c>
      <c r="U9" s="105">
        <f t="shared" si="1"/>
        <v>155220</v>
      </c>
      <c r="V9" s="105">
        <f t="shared" si="1"/>
        <v>404967</v>
      </c>
      <c r="W9" s="105">
        <f t="shared" si="1"/>
        <v>406569</v>
      </c>
      <c r="X9" s="105">
        <f t="shared" si="1"/>
        <v>0</v>
      </c>
      <c r="Y9" s="105">
        <f t="shared" si="1"/>
        <v>406569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>
        <v>231457</v>
      </c>
      <c r="D10" s="160"/>
      <c r="E10" s="161">
        <v>3000000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v>1602</v>
      </c>
      <c r="R10" s="65">
        <v>1602</v>
      </c>
      <c r="S10" s="65">
        <v>41714</v>
      </c>
      <c r="T10" s="65">
        <v>208033</v>
      </c>
      <c r="U10" s="65">
        <v>147251</v>
      </c>
      <c r="V10" s="65">
        <v>396998</v>
      </c>
      <c r="W10" s="65">
        <v>398600</v>
      </c>
      <c r="X10" s="65"/>
      <c r="Y10" s="65">
        <v>398600</v>
      </c>
      <c r="Z10" s="145"/>
      <c r="AA10" s="67"/>
    </row>
    <row r="11" spans="1:27" ht="13.5">
      <c r="A11" s="143" t="s">
        <v>80</v>
      </c>
      <c r="B11" s="141"/>
      <c r="C11" s="160">
        <v>31360</v>
      </c>
      <c r="D11" s="160"/>
      <c r="E11" s="161">
        <v>500000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>
        <v>18600</v>
      </c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>
        <v>7969</v>
      </c>
      <c r="V12" s="65">
        <v>7969</v>
      </c>
      <c r="W12" s="65">
        <v>7969</v>
      </c>
      <c r="X12" s="65"/>
      <c r="Y12" s="65">
        <v>7969</v>
      </c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1074085</v>
      </c>
      <c r="D15" s="158">
        <f>SUM(D16:D18)</f>
        <v>0</v>
      </c>
      <c r="E15" s="159">
        <f t="shared" si="2"/>
        <v>3500000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0</v>
      </c>
      <c r="Y15" s="105">
        <f t="shared" si="2"/>
        <v>0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>
        <v>796778</v>
      </c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277307</v>
      </c>
      <c r="D17" s="160"/>
      <c r="E17" s="161">
        <v>3500000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16487811</v>
      </c>
      <c r="D19" s="158">
        <f>SUM(D20:D23)</f>
        <v>0</v>
      </c>
      <c r="E19" s="159">
        <f t="shared" si="3"/>
        <v>31151900</v>
      </c>
      <c r="F19" s="105">
        <f t="shared" si="3"/>
        <v>28551900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2323366</v>
      </c>
      <c r="L19" s="105">
        <f t="shared" si="3"/>
        <v>4707703</v>
      </c>
      <c r="M19" s="105">
        <f t="shared" si="3"/>
        <v>964614</v>
      </c>
      <c r="N19" s="105">
        <f t="shared" si="3"/>
        <v>7995683</v>
      </c>
      <c r="O19" s="105">
        <f t="shared" si="3"/>
        <v>1077270</v>
      </c>
      <c r="P19" s="105">
        <f t="shared" si="3"/>
        <v>1708362</v>
      </c>
      <c r="Q19" s="105">
        <f t="shared" si="3"/>
        <v>1327806</v>
      </c>
      <c r="R19" s="105">
        <f t="shared" si="3"/>
        <v>4113438</v>
      </c>
      <c r="S19" s="105">
        <f t="shared" si="3"/>
        <v>1514904</v>
      </c>
      <c r="T19" s="105">
        <f t="shared" si="3"/>
        <v>3276762</v>
      </c>
      <c r="U19" s="105">
        <f t="shared" si="3"/>
        <v>3686137</v>
      </c>
      <c r="V19" s="105">
        <f t="shared" si="3"/>
        <v>8477803</v>
      </c>
      <c r="W19" s="105">
        <f t="shared" si="3"/>
        <v>20586924</v>
      </c>
      <c r="X19" s="105">
        <f t="shared" si="3"/>
        <v>28551900</v>
      </c>
      <c r="Y19" s="105">
        <f t="shared" si="3"/>
        <v>-7964976</v>
      </c>
      <c r="Z19" s="142">
        <f>+IF(X19&lt;&gt;0,+(Y19/X19)*100,0)</f>
        <v>-27.896483246298846</v>
      </c>
      <c r="AA19" s="107">
        <f>SUM(AA20:AA23)</f>
        <v>28551900</v>
      </c>
    </row>
    <row r="20" spans="1:27" ht="13.5">
      <c r="A20" s="143" t="s">
        <v>89</v>
      </c>
      <c r="B20" s="141"/>
      <c r="C20" s="160">
        <v>2813808</v>
      </c>
      <c r="D20" s="160"/>
      <c r="E20" s="161">
        <v>2300000</v>
      </c>
      <c r="F20" s="65">
        <v>6700000</v>
      </c>
      <c r="G20" s="65"/>
      <c r="H20" s="65"/>
      <c r="I20" s="65"/>
      <c r="J20" s="65"/>
      <c r="K20" s="65">
        <v>202297</v>
      </c>
      <c r="L20" s="65"/>
      <c r="M20" s="65">
        <v>183850</v>
      </c>
      <c r="N20" s="65">
        <v>386147</v>
      </c>
      <c r="O20" s="65"/>
      <c r="P20" s="65">
        <v>275568</v>
      </c>
      <c r="Q20" s="65">
        <v>480443</v>
      </c>
      <c r="R20" s="65">
        <v>756011</v>
      </c>
      <c r="S20" s="65"/>
      <c r="T20" s="65">
        <v>666518</v>
      </c>
      <c r="U20" s="65">
        <v>539575</v>
      </c>
      <c r="V20" s="65">
        <v>1206093</v>
      </c>
      <c r="W20" s="65">
        <v>2348251</v>
      </c>
      <c r="X20" s="65">
        <v>6700000</v>
      </c>
      <c r="Y20" s="65">
        <v>-4351749</v>
      </c>
      <c r="Z20" s="145">
        <v>-64.95</v>
      </c>
      <c r="AA20" s="67">
        <v>6700000</v>
      </c>
    </row>
    <row r="21" spans="1:27" ht="13.5">
      <c r="A21" s="143" t="s">
        <v>90</v>
      </c>
      <c r="B21" s="141"/>
      <c r="C21" s="160">
        <v>4445796</v>
      </c>
      <c r="D21" s="160"/>
      <c r="E21" s="161">
        <v>11244200</v>
      </c>
      <c r="F21" s="65">
        <v>11244200</v>
      </c>
      <c r="G21" s="65"/>
      <c r="H21" s="65"/>
      <c r="I21" s="65"/>
      <c r="J21" s="65"/>
      <c r="K21" s="65"/>
      <c r="L21" s="65">
        <v>862134</v>
      </c>
      <c r="M21" s="65"/>
      <c r="N21" s="65">
        <v>862134</v>
      </c>
      <c r="O21" s="65">
        <v>52906</v>
      </c>
      <c r="P21" s="65">
        <v>907429</v>
      </c>
      <c r="Q21" s="65">
        <v>608140</v>
      </c>
      <c r="R21" s="65">
        <v>1568475</v>
      </c>
      <c r="S21" s="65">
        <v>8030</v>
      </c>
      <c r="T21" s="65">
        <v>534579</v>
      </c>
      <c r="U21" s="65">
        <v>759747</v>
      </c>
      <c r="V21" s="65">
        <v>1302356</v>
      </c>
      <c r="W21" s="65">
        <v>3732965</v>
      </c>
      <c r="X21" s="65">
        <v>11244200</v>
      </c>
      <c r="Y21" s="65">
        <v>-7511235</v>
      </c>
      <c r="Z21" s="145">
        <v>-66.8</v>
      </c>
      <c r="AA21" s="67">
        <v>11244200</v>
      </c>
    </row>
    <row r="22" spans="1:27" ht="13.5">
      <c r="A22" s="143" t="s">
        <v>91</v>
      </c>
      <c r="B22" s="141"/>
      <c r="C22" s="162">
        <v>9220453</v>
      </c>
      <c r="D22" s="162"/>
      <c r="E22" s="163">
        <v>17607700</v>
      </c>
      <c r="F22" s="164">
        <v>10607700</v>
      </c>
      <c r="G22" s="164"/>
      <c r="H22" s="164"/>
      <c r="I22" s="164"/>
      <c r="J22" s="164"/>
      <c r="K22" s="164">
        <v>2121069</v>
      </c>
      <c r="L22" s="164">
        <v>3845569</v>
      </c>
      <c r="M22" s="164">
        <v>780764</v>
      </c>
      <c r="N22" s="164">
        <v>6747402</v>
      </c>
      <c r="O22" s="164">
        <v>1024364</v>
      </c>
      <c r="P22" s="164">
        <v>525365</v>
      </c>
      <c r="Q22" s="164">
        <v>239223</v>
      </c>
      <c r="R22" s="164">
        <v>1788952</v>
      </c>
      <c r="S22" s="164">
        <v>1506874</v>
      </c>
      <c r="T22" s="164">
        <v>2075665</v>
      </c>
      <c r="U22" s="164">
        <v>2386815</v>
      </c>
      <c r="V22" s="164">
        <v>5969354</v>
      </c>
      <c r="W22" s="164">
        <v>14505708</v>
      </c>
      <c r="X22" s="164">
        <v>10607700</v>
      </c>
      <c r="Y22" s="164">
        <v>3898008</v>
      </c>
      <c r="Z22" s="146">
        <v>36.75</v>
      </c>
      <c r="AA22" s="239">
        <v>10607700</v>
      </c>
    </row>
    <row r="23" spans="1:27" ht="13.5">
      <c r="A23" s="143" t="s">
        <v>92</v>
      </c>
      <c r="B23" s="141"/>
      <c r="C23" s="160">
        <v>7754</v>
      </c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29408997</v>
      </c>
      <c r="D25" s="232">
        <f>+D5+D9+D15+D19+D24</f>
        <v>0</v>
      </c>
      <c r="E25" s="245">
        <f t="shared" si="4"/>
        <v>38151900</v>
      </c>
      <c r="F25" s="234">
        <f t="shared" si="4"/>
        <v>28551900</v>
      </c>
      <c r="G25" s="234">
        <f t="shared" si="4"/>
        <v>0</v>
      </c>
      <c r="H25" s="234">
        <f t="shared" si="4"/>
        <v>0</v>
      </c>
      <c r="I25" s="234">
        <f t="shared" si="4"/>
        <v>22800</v>
      </c>
      <c r="J25" s="234">
        <f t="shared" si="4"/>
        <v>22800</v>
      </c>
      <c r="K25" s="234">
        <f t="shared" si="4"/>
        <v>2323366</v>
      </c>
      <c r="L25" s="234">
        <f t="shared" si="4"/>
        <v>4707703</v>
      </c>
      <c r="M25" s="234">
        <f t="shared" si="4"/>
        <v>964614</v>
      </c>
      <c r="N25" s="234">
        <f t="shared" si="4"/>
        <v>7995683</v>
      </c>
      <c r="O25" s="234">
        <f t="shared" si="4"/>
        <v>1077270</v>
      </c>
      <c r="P25" s="234">
        <f t="shared" si="4"/>
        <v>1708362</v>
      </c>
      <c r="Q25" s="234">
        <f t="shared" si="4"/>
        <v>2310546</v>
      </c>
      <c r="R25" s="234">
        <f t="shared" si="4"/>
        <v>5096178</v>
      </c>
      <c r="S25" s="234">
        <f t="shared" si="4"/>
        <v>1556618</v>
      </c>
      <c r="T25" s="234">
        <f t="shared" si="4"/>
        <v>3582600</v>
      </c>
      <c r="U25" s="234">
        <f t="shared" si="4"/>
        <v>3883471</v>
      </c>
      <c r="V25" s="234">
        <f t="shared" si="4"/>
        <v>9022689</v>
      </c>
      <c r="W25" s="234">
        <f t="shared" si="4"/>
        <v>22137350</v>
      </c>
      <c r="X25" s="234">
        <f t="shared" si="4"/>
        <v>28551900</v>
      </c>
      <c r="Y25" s="234">
        <f t="shared" si="4"/>
        <v>-6414550</v>
      </c>
      <c r="Z25" s="246">
        <f>+IF(X25&lt;&gt;0,+(Y25/X25)*100,0)</f>
        <v>-22.466280702860406</v>
      </c>
      <c r="AA25" s="247">
        <f>+AA5+AA9+AA15+AA19+AA24</f>
        <v>28551900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14376179</v>
      </c>
      <c r="D28" s="160"/>
      <c r="E28" s="161">
        <v>23851900</v>
      </c>
      <c r="F28" s="65">
        <v>28351900</v>
      </c>
      <c r="G28" s="65"/>
      <c r="H28" s="65"/>
      <c r="I28" s="65"/>
      <c r="J28" s="65"/>
      <c r="K28" s="65">
        <v>2323366</v>
      </c>
      <c r="L28" s="65">
        <v>4707703</v>
      </c>
      <c r="M28" s="65">
        <v>964614</v>
      </c>
      <c r="N28" s="65">
        <v>7995683</v>
      </c>
      <c r="O28" s="65">
        <v>1077270</v>
      </c>
      <c r="P28" s="65">
        <v>1708362</v>
      </c>
      <c r="Q28" s="65">
        <v>2286144</v>
      </c>
      <c r="R28" s="65">
        <v>5071776</v>
      </c>
      <c r="S28" s="65">
        <v>1514904</v>
      </c>
      <c r="T28" s="65">
        <v>3578666</v>
      </c>
      <c r="U28" s="65">
        <v>3697522</v>
      </c>
      <c r="V28" s="65">
        <v>8791092</v>
      </c>
      <c r="W28" s="65">
        <v>21858551</v>
      </c>
      <c r="X28" s="65">
        <v>28351900</v>
      </c>
      <c r="Y28" s="65">
        <v>-6493349</v>
      </c>
      <c r="Z28" s="145">
        <v>-22.9</v>
      </c>
      <c r="AA28" s="160">
        <v>28351900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14376179</v>
      </c>
      <c r="D32" s="225">
        <f>SUM(D28:D31)</f>
        <v>0</v>
      </c>
      <c r="E32" s="226">
        <f t="shared" si="5"/>
        <v>23851900</v>
      </c>
      <c r="F32" s="82">
        <f t="shared" si="5"/>
        <v>28351900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  <c r="K32" s="82">
        <f t="shared" si="5"/>
        <v>2323366</v>
      </c>
      <c r="L32" s="82">
        <f t="shared" si="5"/>
        <v>4707703</v>
      </c>
      <c r="M32" s="82">
        <f t="shared" si="5"/>
        <v>964614</v>
      </c>
      <c r="N32" s="82">
        <f t="shared" si="5"/>
        <v>7995683</v>
      </c>
      <c r="O32" s="82">
        <f t="shared" si="5"/>
        <v>1077270</v>
      </c>
      <c r="P32" s="82">
        <f t="shared" si="5"/>
        <v>1708362</v>
      </c>
      <c r="Q32" s="82">
        <f t="shared" si="5"/>
        <v>2286144</v>
      </c>
      <c r="R32" s="82">
        <f t="shared" si="5"/>
        <v>5071776</v>
      </c>
      <c r="S32" s="82">
        <f t="shared" si="5"/>
        <v>1514904</v>
      </c>
      <c r="T32" s="82">
        <f t="shared" si="5"/>
        <v>3578666</v>
      </c>
      <c r="U32" s="82">
        <f t="shared" si="5"/>
        <v>3697522</v>
      </c>
      <c r="V32" s="82">
        <f t="shared" si="5"/>
        <v>8791092</v>
      </c>
      <c r="W32" s="82">
        <f t="shared" si="5"/>
        <v>21858551</v>
      </c>
      <c r="X32" s="82">
        <f t="shared" si="5"/>
        <v>28351900</v>
      </c>
      <c r="Y32" s="82">
        <f t="shared" si="5"/>
        <v>-6493349</v>
      </c>
      <c r="Z32" s="227">
        <f>+IF(X32&lt;&gt;0,+(Y32/X32)*100,0)</f>
        <v>-22.902694352054006</v>
      </c>
      <c r="AA32" s="84">
        <f>SUM(AA28:AA31)</f>
        <v>28351900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15032818</v>
      </c>
      <c r="D35" s="160"/>
      <c r="E35" s="161">
        <v>14300000</v>
      </c>
      <c r="F35" s="65">
        <v>200000</v>
      </c>
      <c r="G35" s="65"/>
      <c r="H35" s="65"/>
      <c r="I35" s="65">
        <v>22800</v>
      </c>
      <c r="J35" s="65">
        <v>22800</v>
      </c>
      <c r="K35" s="65"/>
      <c r="L35" s="65"/>
      <c r="M35" s="65"/>
      <c r="N35" s="65"/>
      <c r="O35" s="65"/>
      <c r="P35" s="65"/>
      <c r="Q35" s="65">
        <v>24402</v>
      </c>
      <c r="R35" s="65">
        <v>24402</v>
      </c>
      <c r="S35" s="65">
        <v>41714</v>
      </c>
      <c r="T35" s="65">
        <v>3934</v>
      </c>
      <c r="U35" s="65">
        <v>185949</v>
      </c>
      <c r="V35" s="65">
        <v>231597</v>
      </c>
      <c r="W35" s="65">
        <v>278799</v>
      </c>
      <c r="X35" s="65">
        <v>200000</v>
      </c>
      <c r="Y35" s="65">
        <v>78799</v>
      </c>
      <c r="Z35" s="145">
        <v>39.4</v>
      </c>
      <c r="AA35" s="67">
        <v>200000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29408997</v>
      </c>
      <c r="D36" s="237">
        <f>SUM(D32:D35)</f>
        <v>0</v>
      </c>
      <c r="E36" s="233">
        <f t="shared" si="6"/>
        <v>38151900</v>
      </c>
      <c r="F36" s="235">
        <f t="shared" si="6"/>
        <v>28551900</v>
      </c>
      <c r="G36" s="235">
        <f t="shared" si="6"/>
        <v>0</v>
      </c>
      <c r="H36" s="235">
        <f t="shared" si="6"/>
        <v>0</v>
      </c>
      <c r="I36" s="235">
        <f t="shared" si="6"/>
        <v>22800</v>
      </c>
      <c r="J36" s="235">
        <f t="shared" si="6"/>
        <v>22800</v>
      </c>
      <c r="K36" s="235">
        <f t="shared" si="6"/>
        <v>2323366</v>
      </c>
      <c r="L36" s="235">
        <f t="shared" si="6"/>
        <v>4707703</v>
      </c>
      <c r="M36" s="235">
        <f t="shared" si="6"/>
        <v>964614</v>
      </c>
      <c r="N36" s="235">
        <f t="shared" si="6"/>
        <v>7995683</v>
      </c>
      <c r="O36" s="235">
        <f t="shared" si="6"/>
        <v>1077270</v>
      </c>
      <c r="P36" s="235">
        <f t="shared" si="6"/>
        <v>1708362</v>
      </c>
      <c r="Q36" s="235">
        <f t="shared" si="6"/>
        <v>2310546</v>
      </c>
      <c r="R36" s="235">
        <f t="shared" si="6"/>
        <v>5096178</v>
      </c>
      <c r="S36" s="235">
        <f t="shared" si="6"/>
        <v>1556618</v>
      </c>
      <c r="T36" s="235">
        <f t="shared" si="6"/>
        <v>3582600</v>
      </c>
      <c r="U36" s="235">
        <f t="shared" si="6"/>
        <v>3883471</v>
      </c>
      <c r="V36" s="235">
        <f t="shared" si="6"/>
        <v>9022689</v>
      </c>
      <c r="W36" s="235">
        <f t="shared" si="6"/>
        <v>22137350</v>
      </c>
      <c r="X36" s="235">
        <f t="shared" si="6"/>
        <v>28551900</v>
      </c>
      <c r="Y36" s="235">
        <f t="shared" si="6"/>
        <v>-6414550</v>
      </c>
      <c r="Z36" s="236">
        <f>+IF(X36&lt;&gt;0,+(Y36/X36)*100,0)</f>
        <v>-22.466280702860406</v>
      </c>
      <c r="AA36" s="254">
        <f>SUM(AA32:AA35)</f>
        <v>28551900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22468911</v>
      </c>
      <c r="D6" s="160"/>
      <c r="E6" s="64"/>
      <c r="F6" s="65"/>
      <c r="G6" s="65">
        <v>40621090</v>
      </c>
      <c r="H6" s="65">
        <v>39178788</v>
      </c>
      <c r="I6" s="65">
        <v>37933206</v>
      </c>
      <c r="J6" s="65">
        <v>117733084</v>
      </c>
      <c r="K6" s="65">
        <v>36824259</v>
      </c>
      <c r="L6" s="65">
        <v>33102208</v>
      </c>
      <c r="M6" s="65">
        <v>33102208</v>
      </c>
      <c r="N6" s="65">
        <v>103028675</v>
      </c>
      <c r="O6" s="65">
        <v>36252352</v>
      </c>
      <c r="P6" s="65">
        <v>21459236</v>
      </c>
      <c r="Q6" s="65">
        <v>26028657</v>
      </c>
      <c r="R6" s="65">
        <v>83740245</v>
      </c>
      <c r="S6" s="65">
        <v>24833472</v>
      </c>
      <c r="T6" s="65">
        <v>22084451</v>
      </c>
      <c r="U6" s="65">
        <v>20391798</v>
      </c>
      <c r="V6" s="65">
        <v>67309721</v>
      </c>
      <c r="W6" s="65">
        <v>371811725</v>
      </c>
      <c r="X6" s="65"/>
      <c r="Y6" s="65">
        <v>371811725</v>
      </c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64790534</v>
      </c>
      <c r="D8" s="160"/>
      <c r="E8" s="64"/>
      <c r="F8" s="65"/>
      <c r="G8" s="65">
        <v>166107573</v>
      </c>
      <c r="H8" s="65">
        <v>160678230</v>
      </c>
      <c r="I8" s="65">
        <v>138207291</v>
      </c>
      <c r="J8" s="65">
        <v>464993094</v>
      </c>
      <c r="K8" s="65">
        <v>126137537</v>
      </c>
      <c r="L8" s="65">
        <v>119746218</v>
      </c>
      <c r="M8" s="65">
        <v>113832693</v>
      </c>
      <c r="N8" s="65">
        <v>359716448</v>
      </c>
      <c r="O8" s="65">
        <v>115146794</v>
      </c>
      <c r="P8" s="65">
        <v>99729775</v>
      </c>
      <c r="Q8" s="65">
        <v>96267648</v>
      </c>
      <c r="R8" s="65">
        <v>311144217</v>
      </c>
      <c r="S8" s="65">
        <v>93900479</v>
      </c>
      <c r="T8" s="65">
        <v>86420180</v>
      </c>
      <c r="U8" s="65">
        <v>76337728</v>
      </c>
      <c r="V8" s="65">
        <v>256658387</v>
      </c>
      <c r="W8" s="65">
        <v>1392512146</v>
      </c>
      <c r="X8" s="65"/>
      <c r="Y8" s="65">
        <v>1392512146</v>
      </c>
      <c r="Z8" s="145"/>
      <c r="AA8" s="67"/>
    </row>
    <row r="9" spans="1:27" ht="13.5">
      <c r="A9" s="264" t="s">
        <v>149</v>
      </c>
      <c r="B9" s="197"/>
      <c r="C9" s="160">
        <v>28927813</v>
      </c>
      <c r="D9" s="160"/>
      <c r="E9" s="64"/>
      <c r="F9" s="65"/>
      <c r="G9" s="65">
        <v>9581631</v>
      </c>
      <c r="H9" s="65">
        <v>9415499</v>
      </c>
      <c r="I9" s="65">
        <v>9481344</v>
      </c>
      <c r="J9" s="65">
        <v>28478474</v>
      </c>
      <c r="K9" s="65">
        <v>24658480</v>
      </c>
      <c r="L9" s="65">
        <v>24108437</v>
      </c>
      <c r="M9" s="65">
        <v>27699423</v>
      </c>
      <c r="N9" s="65">
        <v>76466340</v>
      </c>
      <c r="O9" s="65">
        <v>26922458</v>
      </c>
      <c r="P9" s="65">
        <v>25336992</v>
      </c>
      <c r="Q9" s="65">
        <v>28776231</v>
      </c>
      <c r="R9" s="65">
        <v>81035681</v>
      </c>
      <c r="S9" s="65">
        <v>22756771</v>
      </c>
      <c r="T9" s="65">
        <v>13667052</v>
      </c>
      <c r="U9" s="65">
        <v>10199060</v>
      </c>
      <c r="V9" s="65">
        <v>46622883</v>
      </c>
      <c r="W9" s="65">
        <v>232603378</v>
      </c>
      <c r="X9" s="65"/>
      <c r="Y9" s="65">
        <v>232603378</v>
      </c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4673515</v>
      </c>
      <c r="D11" s="160"/>
      <c r="E11" s="64"/>
      <c r="F11" s="65"/>
      <c r="G11" s="65">
        <v>3845321</v>
      </c>
      <c r="H11" s="65">
        <v>2953279</v>
      </c>
      <c r="I11" s="65">
        <v>3174125</v>
      </c>
      <c r="J11" s="65">
        <v>9972725</v>
      </c>
      <c r="K11" s="65">
        <v>3127785</v>
      </c>
      <c r="L11" s="65">
        <v>2774843</v>
      </c>
      <c r="M11" s="65">
        <v>3073607</v>
      </c>
      <c r="N11" s="65">
        <v>8976235</v>
      </c>
      <c r="O11" s="65">
        <v>3282616</v>
      </c>
      <c r="P11" s="65">
        <v>2701065</v>
      </c>
      <c r="Q11" s="65">
        <v>2774659</v>
      </c>
      <c r="R11" s="65">
        <v>8758340</v>
      </c>
      <c r="S11" s="65">
        <v>2826546</v>
      </c>
      <c r="T11" s="65">
        <v>2855287</v>
      </c>
      <c r="U11" s="65">
        <v>3122863</v>
      </c>
      <c r="V11" s="65">
        <v>8804696</v>
      </c>
      <c r="W11" s="65">
        <v>36511996</v>
      </c>
      <c r="X11" s="65"/>
      <c r="Y11" s="65">
        <v>36511996</v>
      </c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120860773</v>
      </c>
      <c r="D12" s="177">
        <f>SUM(D6:D11)</f>
        <v>0</v>
      </c>
      <c r="E12" s="77">
        <f t="shared" si="0"/>
        <v>0</v>
      </c>
      <c r="F12" s="78">
        <f t="shared" si="0"/>
        <v>0</v>
      </c>
      <c r="G12" s="78">
        <f t="shared" si="0"/>
        <v>220155615</v>
      </c>
      <c r="H12" s="78">
        <f t="shared" si="0"/>
        <v>212225796</v>
      </c>
      <c r="I12" s="78">
        <f t="shared" si="0"/>
        <v>188795966</v>
      </c>
      <c r="J12" s="78">
        <f t="shared" si="0"/>
        <v>621177377</v>
      </c>
      <c r="K12" s="78">
        <f t="shared" si="0"/>
        <v>190748061</v>
      </c>
      <c r="L12" s="78">
        <f t="shared" si="0"/>
        <v>179731706</v>
      </c>
      <c r="M12" s="78">
        <f t="shared" si="0"/>
        <v>177707931</v>
      </c>
      <c r="N12" s="78">
        <f t="shared" si="0"/>
        <v>548187698</v>
      </c>
      <c r="O12" s="78">
        <f t="shared" si="0"/>
        <v>181604220</v>
      </c>
      <c r="P12" s="78">
        <f t="shared" si="0"/>
        <v>149227068</v>
      </c>
      <c r="Q12" s="78">
        <f t="shared" si="0"/>
        <v>153847195</v>
      </c>
      <c r="R12" s="78">
        <f t="shared" si="0"/>
        <v>484678483</v>
      </c>
      <c r="S12" s="78">
        <f t="shared" si="0"/>
        <v>144317268</v>
      </c>
      <c r="T12" s="78">
        <f t="shared" si="0"/>
        <v>125026970</v>
      </c>
      <c r="U12" s="78">
        <f t="shared" si="0"/>
        <v>110051449</v>
      </c>
      <c r="V12" s="78">
        <f t="shared" si="0"/>
        <v>379395687</v>
      </c>
      <c r="W12" s="78">
        <f t="shared" si="0"/>
        <v>2033439245</v>
      </c>
      <c r="X12" s="78">
        <f t="shared" si="0"/>
        <v>0</v>
      </c>
      <c r="Y12" s="78">
        <f t="shared" si="0"/>
        <v>2033439245</v>
      </c>
      <c r="Z12" s="179">
        <f>+IF(X12&lt;&gt;0,+(Y12/X12)*100,0)</f>
        <v>0</v>
      </c>
      <c r="AA12" s="79">
        <f>SUM(AA6:AA11)</f>
        <v>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660269</v>
      </c>
      <c r="D15" s="160"/>
      <c r="E15" s="64"/>
      <c r="F15" s="65"/>
      <c r="G15" s="65">
        <v>660269</v>
      </c>
      <c r="H15" s="65">
        <v>660269</v>
      </c>
      <c r="I15" s="65">
        <v>660269</v>
      </c>
      <c r="J15" s="65">
        <v>1980807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>
        <v>-1688</v>
      </c>
      <c r="V15" s="65">
        <v>-1688</v>
      </c>
      <c r="W15" s="65">
        <v>1979119</v>
      </c>
      <c r="X15" s="65"/>
      <c r="Y15" s="65">
        <v>1979119</v>
      </c>
      <c r="Z15" s="145"/>
      <c r="AA15" s="67"/>
    </row>
    <row r="16" spans="1:27" ht="13.5">
      <c r="A16" s="264" t="s">
        <v>154</v>
      </c>
      <c r="B16" s="197"/>
      <c r="C16" s="160">
        <v>5730257</v>
      </c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>
        <v>-440</v>
      </c>
      <c r="V17" s="65">
        <v>-440</v>
      </c>
      <c r="W17" s="65">
        <v>-440</v>
      </c>
      <c r="X17" s="65"/>
      <c r="Y17" s="65">
        <v>-440</v>
      </c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384892736</v>
      </c>
      <c r="D19" s="160"/>
      <c r="E19" s="64">
        <v>38151900</v>
      </c>
      <c r="F19" s="65">
        <v>28551900</v>
      </c>
      <c r="G19" s="65">
        <v>348877341</v>
      </c>
      <c r="H19" s="65">
        <v>352476661</v>
      </c>
      <c r="I19" s="65">
        <v>353468171</v>
      </c>
      <c r="J19" s="65">
        <v>1054822173</v>
      </c>
      <c r="K19" s="65">
        <v>381290810</v>
      </c>
      <c r="L19" s="65">
        <v>381290810</v>
      </c>
      <c r="M19" s="65">
        <v>385420375</v>
      </c>
      <c r="N19" s="65">
        <v>1148001995</v>
      </c>
      <c r="O19" s="65">
        <v>387182527</v>
      </c>
      <c r="P19" s="65">
        <v>388785058</v>
      </c>
      <c r="Q19" s="65">
        <v>391293508</v>
      </c>
      <c r="R19" s="65">
        <v>1167261093</v>
      </c>
      <c r="S19" s="65">
        <v>392659948</v>
      </c>
      <c r="T19" s="65">
        <v>396345771</v>
      </c>
      <c r="U19" s="65">
        <v>399605703</v>
      </c>
      <c r="V19" s="65">
        <v>1188611422</v>
      </c>
      <c r="W19" s="65">
        <v>4558696683</v>
      </c>
      <c r="X19" s="65">
        <v>28551900</v>
      </c>
      <c r="Y19" s="65">
        <v>4530144783</v>
      </c>
      <c r="Z19" s="145">
        <v>15866.35</v>
      </c>
      <c r="AA19" s="67">
        <v>28551900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>
        <v>490120</v>
      </c>
      <c r="H22" s="65">
        <v>490120</v>
      </c>
      <c r="I22" s="65">
        <v>490120</v>
      </c>
      <c r="J22" s="65">
        <v>1470360</v>
      </c>
      <c r="K22" s="65">
        <v>5183918</v>
      </c>
      <c r="L22" s="65">
        <v>5183918</v>
      </c>
      <c r="M22" s="65">
        <v>5183918</v>
      </c>
      <c r="N22" s="65">
        <v>15551754</v>
      </c>
      <c r="O22" s="65">
        <v>5183918</v>
      </c>
      <c r="P22" s="65">
        <v>490120</v>
      </c>
      <c r="Q22" s="65">
        <v>490120</v>
      </c>
      <c r="R22" s="65">
        <v>6164158</v>
      </c>
      <c r="S22" s="65">
        <v>490120</v>
      </c>
      <c r="T22" s="65">
        <v>490120</v>
      </c>
      <c r="U22" s="65">
        <v>490120</v>
      </c>
      <c r="V22" s="65">
        <v>1470360</v>
      </c>
      <c r="W22" s="65">
        <v>24656632</v>
      </c>
      <c r="X22" s="65"/>
      <c r="Y22" s="65">
        <v>24656632</v>
      </c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>
        <v>-160</v>
      </c>
      <c r="M23" s="65">
        <v>-160</v>
      </c>
      <c r="N23" s="164">
        <v>-320</v>
      </c>
      <c r="O23" s="164">
        <v>-160</v>
      </c>
      <c r="P23" s="164">
        <v>-1848</v>
      </c>
      <c r="Q23" s="65">
        <v>-1848</v>
      </c>
      <c r="R23" s="164">
        <v>-3856</v>
      </c>
      <c r="S23" s="164">
        <v>-1848</v>
      </c>
      <c r="T23" s="65">
        <v>-1848</v>
      </c>
      <c r="U23" s="164"/>
      <c r="V23" s="164">
        <v>-3696</v>
      </c>
      <c r="W23" s="164">
        <v>-7872</v>
      </c>
      <c r="X23" s="65"/>
      <c r="Y23" s="164">
        <v>-7872</v>
      </c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391283262</v>
      </c>
      <c r="D24" s="177">
        <f>SUM(D15:D23)</f>
        <v>0</v>
      </c>
      <c r="E24" s="81">
        <f t="shared" si="1"/>
        <v>38151900</v>
      </c>
      <c r="F24" s="82">
        <f t="shared" si="1"/>
        <v>28551900</v>
      </c>
      <c r="G24" s="82">
        <f t="shared" si="1"/>
        <v>350027730</v>
      </c>
      <c r="H24" s="82">
        <f t="shared" si="1"/>
        <v>353627050</v>
      </c>
      <c r="I24" s="82">
        <f t="shared" si="1"/>
        <v>354618560</v>
      </c>
      <c r="J24" s="82">
        <f t="shared" si="1"/>
        <v>1058273340</v>
      </c>
      <c r="K24" s="82">
        <f t="shared" si="1"/>
        <v>386474728</v>
      </c>
      <c r="L24" s="82">
        <f t="shared" si="1"/>
        <v>386474568</v>
      </c>
      <c r="M24" s="82">
        <f t="shared" si="1"/>
        <v>390604133</v>
      </c>
      <c r="N24" s="82">
        <f t="shared" si="1"/>
        <v>1163553429</v>
      </c>
      <c r="O24" s="82">
        <f t="shared" si="1"/>
        <v>392366285</v>
      </c>
      <c r="P24" s="82">
        <f t="shared" si="1"/>
        <v>389273330</v>
      </c>
      <c r="Q24" s="82">
        <f t="shared" si="1"/>
        <v>391781780</v>
      </c>
      <c r="R24" s="82">
        <f t="shared" si="1"/>
        <v>1173421395</v>
      </c>
      <c r="S24" s="82">
        <f t="shared" si="1"/>
        <v>393148220</v>
      </c>
      <c r="T24" s="82">
        <f t="shared" si="1"/>
        <v>396834043</v>
      </c>
      <c r="U24" s="82">
        <f t="shared" si="1"/>
        <v>400093695</v>
      </c>
      <c r="V24" s="82">
        <f t="shared" si="1"/>
        <v>1190075958</v>
      </c>
      <c r="W24" s="82">
        <f t="shared" si="1"/>
        <v>4585324122</v>
      </c>
      <c r="X24" s="82">
        <f t="shared" si="1"/>
        <v>28551900</v>
      </c>
      <c r="Y24" s="82">
        <f t="shared" si="1"/>
        <v>4556772222</v>
      </c>
      <c r="Z24" s="227">
        <f>+IF(X24&lt;&gt;0,+(Y24/X24)*100,0)</f>
        <v>15959.61117123554</v>
      </c>
      <c r="AA24" s="84">
        <f>SUM(AA15:AA23)</f>
        <v>28551900</v>
      </c>
    </row>
    <row r="25" spans="1:27" ht="13.5">
      <c r="A25" s="265" t="s">
        <v>162</v>
      </c>
      <c r="B25" s="266"/>
      <c r="C25" s="177">
        <f aca="true" t="shared" si="2" ref="C25:Y25">+C12+C24</f>
        <v>512144035</v>
      </c>
      <c r="D25" s="177">
        <f>+D12+D24</f>
        <v>0</v>
      </c>
      <c r="E25" s="77">
        <f t="shared" si="2"/>
        <v>38151900</v>
      </c>
      <c r="F25" s="78">
        <f t="shared" si="2"/>
        <v>28551900</v>
      </c>
      <c r="G25" s="78">
        <f t="shared" si="2"/>
        <v>570183345</v>
      </c>
      <c r="H25" s="78">
        <f t="shared" si="2"/>
        <v>565852846</v>
      </c>
      <c r="I25" s="78">
        <f t="shared" si="2"/>
        <v>543414526</v>
      </c>
      <c r="J25" s="78">
        <f t="shared" si="2"/>
        <v>1679450717</v>
      </c>
      <c r="K25" s="78">
        <f t="shared" si="2"/>
        <v>577222789</v>
      </c>
      <c r="L25" s="78">
        <f t="shared" si="2"/>
        <v>566206274</v>
      </c>
      <c r="M25" s="78">
        <f t="shared" si="2"/>
        <v>568312064</v>
      </c>
      <c r="N25" s="78">
        <f t="shared" si="2"/>
        <v>1711741127</v>
      </c>
      <c r="O25" s="78">
        <f t="shared" si="2"/>
        <v>573970505</v>
      </c>
      <c r="P25" s="78">
        <f t="shared" si="2"/>
        <v>538500398</v>
      </c>
      <c r="Q25" s="78">
        <f t="shared" si="2"/>
        <v>545628975</v>
      </c>
      <c r="R25" s="78">
        <f t="shared" si="2"/>
        <v>1658099878</v>
      </c>
      <c r="S25" s="78">
        <f t="shared" si="2"/>
        <v>537465488</v>
      </c>
      <c r="T25" s="78">
        <f t="shared" si="2"/>
        <v>521861013</v>
      </c>
      <c r="U25" s="78">
        <f t="shared" si="2"/>
        <v>510145144</v>
      </c>
      <c r="V25" s="78">
        <f t="shared" si="2"/>
        <v>1569471645</v>
      </c>
      <c r="W25" s="78">
        <f t="shared" si="2"/>
        <v>6618763367</v>
      </c>
      <c r="X25" s="78">
        <f t="shared" si="2"/>
        <v>28551900</v>
      </c>
      <c r="Y25" s="78">
        <f t="shared" si="2"/>
        <v>6590211467</v>
      </c>
      <c r="Z25" s="179">
        <f>+IF(X25&lt;&gt;0,+(Y25/X25)*100,0)</f>
        <v>23081.516350925856</v>
      </c>
      <c r="AA25" s="79">
        <f>+AA12+AA24</f>
        <v>28551900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33628108</v>
      </c>
      <c r="D29" s="160"/>
      <c r="E29" s="64"/>
      <c r="F29" s="65"/>
      <c r="G29" s="65">
        <v>17192257</v>
      </c>
      <c r="H29" s="65">
        <v>29752124</v>
      </c>
      <c r="I29" s="65">
        <v>19162008</v>
      </c>
      <c r="J29" s="65">
        <v>66106389</v>
      </c>
      <c r="K29" s="65">
        <v>57071125</v>
      </c>
      <c r="L29" s="65">
        <v>52370689</v>
      </c>
      <c r="M29" s="65">
        <v>51138518</v>
      </c>
      <c r="N29" s="65">
        <v>160580332</v>
      </c>
      <c r="O29" s="65">
        <v>54969852</v>
      </c>
      <c r="P29" s="65">
        <v>31475467</v>
      </c>
      <c r="Q29" s="65">
        <v>43388199</v>
      </c>
      <c r="R29" s="65">
        <v>129833518</v>
      </c>
      <c r="S29" s="65">
        <v>27835873</v>
      </c>
      <c r="T29" s="65">
        <v>29933813</v>
      </c>
      <c r="U29" s="65">
        <v>31924095</v>
      </c>
      <c r="V29" s="65">
        <v>89693781</v>
      </c>
      <c r="W29" s="65">
        <v>446214020</v>
      </c>
      <c r="X29" s="65"/>
      <c r="Y29" s="65">
        <v>446214020</v>
      </c>
      <c r="Z29" s="145"/>
      <c r="AA29" s="67"/>
    </row>
    <row r="30" spans="1:27" ht="13.5">
      <c r="A30" s="264" t="s">
        <v>52</v>
      </c>
      <c r="B30" s="197" t="s">
        <v>94</v>
      </c>
      <c r="C30" s="160">
        <v>6814553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7342147</v>
      </c>
      <c r="D31" s="160"/>
      <c r="E31" s="64"/>
      <c r="F31" s="65"/>
      <c r="G31" s="65">
        <v>7104322</v>
      </c>
      <c r="H31" s="65">
        <v>7131917</v>
      </c>
      <c r="I31" s="65">
        <v>7163959</v>
      </c>
      <c r="J31" s="65">
        <v>21400198</v>
      </c>
      <c r="K31" s="65">
        <v>7404672</v>
      </c>
      <c r="L31" s="65">
        <v>7434910</v>
      </c>
      <c r="M31" s="65">
        <v>7453570</v>
      </c>
      <c r="N31" s="65">
        <v>22293152</v>
      </c>
      <c r="O31" s="65">
        <v>7360264</v>
      </c>
      <c r="P31" s="65">
        <v>7310784</v>
      </c>
      <c r="Q31" s="65">
        <v>7346081</v>
      </c>
      <c r="R31" s="65">
        <v>22017129</v>
      </c>
      <c r="S31" s="65">
        <v>7350413</v>
      </c>
      <c r="T31" s="65">
        <v>7419202</v>
      </c>
      <c r="U31" s="65">
        <v>7434481</v>
      </c>
      <c r="V31" s="65">
        <v>22204096</v>
      </c>
      <c r="W31" s="65">
        <v>87914575</v>
      </c>
      <c r="X31" s="65"/>
      <c r="Y31" s="65">
        <v>87914575</v>
      </c>
      <c r="Z31" s="145"/>
      <c r="AA31" s="67"/>
    </row>
    <row r="32" spans="1:27" ht="13.5">
      <c r="A32" s="264" t="s">
        <v>167</v>
      </c>
      <c r="B32" s="197" t="s">
        <v>94</v>
      </c>
      <c r="C32" s="160">
        <v>118553923</v>
      </c>
      <c r="D32" s="160"/>
      <c r="E32" s="64">
        <v>23851900</v>
      </c>
      <c r="F32" s="65">
        <v>28351900</v>
      </c>
      <c r="G32" s="65">
        <v>56080670</v>
      </c>
      <c r="H32" s="65">
        <v>54937529</v>
      </c>
      <c r="I32" s="65">
        <v>61636642</v>
      </c>
      <c r="J32" s="65">
        <v>172654841</v>
      </c>
      <c r="K32" s="65">
        <v>58803281</v>
      </c>
      <c r="L32" s="65">
        <v>59703215</v>
      </c>
      <c r="M32" s="65">
        <v>52906939</v>
      </c>
      <c r="N32" s="65">
        <v>171413435</v>
      </c>
      <c r="O32" s="65">
        <v>73351415</v>
      </c>
      <c r="P32" s="65">
        <v>82247645</v>
      </c>
      <c r="Q32" s="65">
        <v>85854168</v>
      </c>
      <c r="R32" s="65">
        <v>241453228</v>
      </c>
      <c r="S32" s="65">
        <v>82102587</v>
      </c>
      <c r="T32" s="65">
        <v>75969893</v>
      </c>
      <c r="U32" s="65">
        <v>75362975</v>
      </c>
      <c r="V32" s="65">
        <v>233435455</v>
      </c>
      <c r="W32" s="65">
        <v>818956959</v>
      </c>
      <c r="X32" s="65">
        <v>28351900</v>
      </c>
      <c r="Y32" s="65">
        <v>790605059</v>
      </c>
      <c r="Z32" s="145">
        <v>2788.54</v>
      </c>
      <c r="AA32" s="67">
        <v>28351900</v>
      </c>
    </row>
    <row r="33" spans="1:27" ht="13.5">
      <c r="A33" s="264" t="s">
        <v>168</v>
      </c>
      <c r="B33" s="197"/>
      <c r="C33" s="160">
        <v>60625709</v>
      </c>
      <c r="D33" s="160"/>
      <c r="E33" s="64"/>
      <c r="F33" s="65"/>
      <c r="G33" s="65">
        <v>57621178</v>
      </c>
      <c r="H33" s="65">
        <v>57621178</v>
      </c>
      <c r="I33" s="65">
        <v>57621178</v>
      </c>
      <c r="J33" s="65">
        <v>172863534</v>
      </c>
      <c r="K33" s="65">
        <v>71418732</v>
      </c>
      <c r="L33" s="65">
        <v>71413575</v>
      </c>
      <c r="M33" s="65">
        <v>71374280</v>
      </c>
      <c r="N33" s="65">
        <v>214206587</v>
      </c>
      <c r="O33" s="65">
        <v>71050588</v>
      </c>
      <c r="P33" s="65">
        <v>67200067</v>
      </c>
      <c r="Q33" s="65">
        <v>67198497</v>
      </c>
      <c r="R33" s="65">
        <v>205449152</v>
      </c>
      <c r="S33" s="65">
        <v>67171608</v>
      </c>
      <c r="T33" s="65">
        <v>67162855</v>
      </c>
      <c r="U33" s="65">
        <v>67134710</v>
      </c>
      <c r="V33" s="65">
        <v>201469173</v>
      </c>
      <c r="W33" s="65">
        <v>793988446</v>
      </c>
      <c r="X33" s="65"/>
      <c r="Y33" s="65">
        <v>793988446</v>
      </c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226964440</v>
      </c>
      <c r="D34" s="177">
        <f>SUM(D29:D33)</f>
        <v>0</v>
      </c>
      <c r="E34" s="77">
        <f t="shared" si="3"/>
        <v>23851900</v>
      </c>
      <c r="F34" s="78">
        <f t="shared" si="3"/>
        <v>28351900</v>
      </c>
      <c r="G34" s="78">
        <f t="shared" si="3"/>
        <v>137998427</v>
      </c>
      <c r="H34" s="78">
        <f t="shared" si="3"/>
        <v>149442748</v>
      </c>
      <c r="I34" s="78">
        <f t="shared" si="3"/>
        <v>145583787</v>
      </c>
      <c r="J34" s="78">
        <f t="shared" si="3"/>
        <v>433024962</v>
      </c>
      <c r="K34" s="78">
        <f t="shared" si="3"/>
        <v>194697810</v>
      </c>
      <c r="L34" s="78">
        <f t="shared" si="3"/>
        <v>190922389</v>
      </c>
      <c r="M34" s="78">
        <f t="shared" si="3"/>
        <v>182873307</v>
      </c>
      <c r="N34" s="78">
        <f t="shared" si="3"/>
        <v>568493506</v>
      </c>
      <c r="O34" s="78">
        <f t="shared" si="3"/>
        <v>206732119</v>
      </c>
      <c r="P34" s="78">
        <f t="shared" si="3"/>
        <v>188233963</v>
      </c>
      <c r="Q34" s="78">
        <f t="shared" si="3"/>
        <v>203786945</v>
      </c>
      <c r="R34" s="78">
        <f t="shared" si="3"/>
        <v>598753027</v>
      </c>
      <c r="S34" s="78">
        <f t="shared" si="3"/>
        <v>184460481</v>
      </c>
      <c r="T34" s="78">
        <f t="shared" si="3"/>
        <v>180485763</v>
      </c>
      <c r="U34" s="78">
        <f t="shared" si="3"/>
        <v>181856261</v>
      </c>
      <c r="V34" s="78">
        <f t="shared" si="3"/>
        <v>546802505</v>
      </c>
      <c r="W34" s="78">
        <f t="shared" si="3"/>
        <v>2147074000</v>
      </c>
      <c r="X34" s="78">
        <f t="shared" si="3"/>
        <v>28351900</v>
      </c>
      <c r="Y34" s="78">
        <f t="shared" si="3"/>
        <v>2118722100</v>
      </c>
      <c r="Z34" s="179">
        <f>+IF(X34&lt;&gt;0,+(Y34/X34)*100,0)</f>
        <v>7472.9457285049675</v>
      </c>
      <c r="AA34" s="79">
        <f>SUM(AA29:AA33)</f>
        <v>28351900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104607214</v>
      </c>
      <c r="D37" s="160"/>
      <c r="E37" s="64"/>
      <c r="F37" s="65"/>
      <c r="G37" s="65">
        <v>110184649</v>
      </c>
      <c r="H37" s="65">
        <v>110184649</v>
      </c>
      <c r="I37" s="65">
        <v>108472088</v>
      </c>
      <c r="J37" s="65">
        <v>328841386</v>
      </c>
      <c r="K37" s="65">
        <v>107385570</v>
      </c>
      <c r="L37" s="65">
        <v>107385570</v>
      </c>
      <c r="M37" s="65">
        <v>111385570</v>
      </c>
      <c r="N37" s="65">
        <v>326156710</v>
      </c>
      <c r="O37" s="65">
        <v>111385570</v>
      </c>
      <c r="P37" s="65">
        <v>91461024</v>
      </c>
      <c r="Q37" s="65">
        <v>91147778</v>
      </c>
      <c r="R37" s="65">
        <v>293994372</v>
      </c>
      <c r="S37" s="65">
        <v>92906666</v>
      </c>
      <c r="T37" s="65">
        <v>92823919</v>
      </c>
      <c r="U37" s="65">
        <v>88745122</v>
      </c>
      <c r="V37" s="65">
        <v>274475707</v>
      </c>
      <c r="W37" s="65">
        <v>1223468175</v>
      </c>
      <c r="X37" s="65"/>
      <c r="Y37" s="65">
        <v>1223468175</v>
      </c>
      <c r="Z37" s="145"/>
      <c r="AA37" s="67"/>
    </row>
    <row r="38" spans="1:27" ht="13.5">
      <c r="A38" s="264" t="s">
        <v>168</v>
      </c>
      <c r="B38" s="197"/>
      <c r="C38" s="160">
        <v>41351431</v>
      </c>
      <c r="D38" s="160"/>
      <c r="E38" s="64"/>
      <c r="F38" s="65"/>
      <c r="G38" s="65">
        <v>38097671</v>
      </c>
      <c r="H38" s="65">
        <v>38097671</v>
      </c>
      <c r="I38" s="65">
        <v>38097671</v>
      </c>
      <c r="J38" s="65">
        <v>114293013</v>
      </c>
      <c r="K38" s="65">
        <v>37138060</v>
      </c>
      <c r="L38" s="65">
        <v>37138060</v>
      </c>
      <c r="M38" s="65">
        <v>37138060</v>
      </c>
      <c r="N38" s="65">
        <v>111414180</v>
      </c>
      <c r="O38" s="65">
        <v>37138060</v>
      </c>
      <c r="P38" s="65">
        <v>36528350</v>
      </c>
      <c r="Q38" s="65">
        <v>36528350</v>
      </c>
      <c r="R38" s="65">
        <v>110194760</v>
      </c>
      <c r="S38" s="65">
        <v>36528350</v>
      </c>
      <c r="T38" s="65">
        <v>36528350</v>
      </c>
      <c r="U38" s="65">
        <v>36528350</v>
      </c>
      <c r="V38" s="65">
        <v>109585050</v>
      </c>
      <c r="W38" s="65">
        <v>445487003</v>
      </c>
      <c r="X38" s="65"/>
      <c r="Y38" s="65">
        <v>445487003</v>
      </c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145958645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148282320</v>
      </c>
      <c r="H39" s="82">
        <f t="shared" si="4"/>
        <v>148282320</v>
      </c>
      <c r="I39" s="82">
        <f t="shared" si="4"/>
        <v>146569759</v>
      </c>
      <c r="J39" s="82">
        <f t="shared" si="4"/>
        <v>443134399</v>
      </c>
      <c r="K39" s="82">
        <f t="shared" si="4"/>
        <v>144523630</v>
      </c>
      <c r="L39" s="82">
        <f t="shared" si="4"/>
        <v>144523630</v>
      </c>
      <c r="M39" s="82">
        <f t="shared" si="4"/>
        <v>148523630</v>
      </c>
      <c r="N39" s="82">
        <f t="shared" si="4"/>
        <v>437570890</v>
      </c>
      <c r="O39" s="82">
        <f t="shared" si="4"/>
        <v>148523630</v>
      </c>
      <c r="P39" s="82">
        <f t="shared" si="4"/>
        <v>127989374</v>
      </c>
      <c r="Q39" s="82">
        <f t="shared" si="4"/>
        <v>127676128</v>
      </c>
      <c r="R39" s="82">
        <f t="shared" si="4"/>
        <v>404189132</v>
      </c>
      <c r="S39" s="82">
        <f t="shared" si="4"/>
        <v>129435016</v>
      </c>
      <c r="T39" s="82">
        <f t="shared" si="4"/>
        <v>129352269</v>
      </c>
      <c r="U39" s="82">
        <f t="shared" si="4"/>
        <v>125273472</v>
      </c>
      <c r="V39" s="82">
        <f t="shared" si="4"/>
        <v>384060757</v>
      </c>
      <c r="W39" s="82">
        <f t="shared" si="4"/>
        <v>1668955178</v>
      </c>
      <c r="X39" s="82">
        <f t="shared" si="4"/>
        <v>0</v>
      </c>
      <c r="Y39" s="82">
        <f t="shared" si="4"/>
        <v>1668955178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372923085</v>
      </c>
      <c r="D40" s="177">
        <f>+D34+D39</f>
        <v>0</v>
      </c>
      <c r="E40" s="77">
        <f t="shared" si="5"/>
        <v>23851900</v>
      </c>
      <c r="F40" s="78">
        <f t="shared" si="5"/>
        <v>28351900</v>
      </c>
      <c r="G40" s="78">
        <f t="shared" si="5"/>
        <v>286280747</v>
      </c>
      <c r="H40" s="78">
        <f t="shared" si="5"/>
        <v>297725068</v>
      </c>
      <c r="I40" s="78">
        <f t="shared" si="5"/>
        <v>292153546</v>
      </c>
      <c r="J40" s="78">
        <f t="shared" si="5"/>
        <v>876159361</v>
      </c>
      <c r="K40" s="78">
        <f t="shared" si="5"/>
        <v>339221440</v>
      </c>
      <c r="L40" s="78">
        <f t="shared" si="5"/>
        <v>335446019</v>
      </c>
      <c r="M40" s="78">
        <f t="shared" si="5"/>
        <v>331396937</v>
      </c>
      <c r="N40" s="78">
        <f t="shared" si="5"/>
        <v>1006064396</v>
      </c>
      <c r="O40" s="78">
        <f t="shared" si="5"/>
        <v>355255749</v>
      </c>
      <c r="P40" s="78">
        <f t="shared" si="5"/>
        <v>316223337</v>
      </c>
      <c r="Q40" s="78">
        <f t="shared" si="5"/>
        <v>331463073</v>
      </c>
      <c r="R40" s="78">
        <f t="shared" si="5"/>
        <v>1002942159</v>
      </c>
      <c r="S40" s="78">
        <f t="shared" si="5"/>
        <v>313895497</v>
      </c>
      <c r="T40" s="78">
        <f t="shared" si="5"/>
        <v>309838032</v>
      </c>
      <c r="U40" s="78">
        <f t="shared" si="5"/>
        <v>307129733</v>
      </c>
      <c r="V40" s="78">
        <f t="shared" si="5"/>
        <v>930863262</v>
      </c>
      <c r="W40" s="78">
        <f t="shared" si="5"/>
        <v>3816029178</v>
      </c>
      <c r="X40" s="78">
        <f t="shared" si="5"/>
        <v>28351900</v>
      </c>
      <c r="Y40" s="78">
        <f t="shared" si="5"/>
        <v>3787677278</v>
      </c>
      <c r="Z40" s="179">
        <f>+IF(X40&lt;&gt;0,+(Y40/X40)*100,0)</f>
        <v>13359.518332104728</v>
      </c>
      <c r="AA40" s="79">
        <f>+AA34+AA39</f>
        <v>28351900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139220950</v>
      </c>
      <c r="D42" s="272">
        <f>+D25-D40</f>
        <v>0</v>
      </c>
      <c r="E42" s="273">
        <f t="shared" si="6"/>
        <v>14300000</v>
      </c>
      <c r="F42" s="274">
        <f t="shared" si="6"/>
        <v>200000</v>
      </c>
      <c r="G42" s="274">
        <f t="shared" si="6"/>
        <v>283902598</v>
      </c>
      <c r="H42" s="274">
        <f t="shared" si="6"/>
        <v>268127778</v>
      </c>
      <c r="I42" s="274">
        <f t="shared" si="6"/>
        <v>251260980</v>
      </c>
      <c r="J42" s="274">
        <f t="shared" si="6"/>
        <v>803291356</v>
      </c>
      <c r="K42" s="274">
        <f t="shared" si="6"/>
        <v>238001349</v>
      </c>
      <c r="L42" s="274">
        <f t="shared" si="6"/>
        <v>230760255</v>
      </c>
      <c r="M42" s="274">
        <f t="shared" si="6"/>
        <v>236915127</v>
      </c>
      <c r="N42" s="274">
        <f t="shared" si="6"/>
        <v>705676731</v>
      </c>
      <c r="O42" s="274">
        <f t="shared" si="6"/>
        <v>218714756</v>
      </c>
      <c r="P42" s="274">
        <f t="shared" si="6"/>
        <v>222277061</v>
      </c>
      <c r="Q42" s="274">
        <f t="shared" si="6"/>
        <v>214165902</v>
      </c>
      <c r="R42" s="274">
        <f t="shared" si="6"/>
        <v>655157719</v>
      </c>
      <c r="S42" s="274">
        <f t="shared" si="6"/>
        <v>223569991</v>
      </c>
      <c r="T42" s="274">
        <f t="shared" si="6"/>
        <v>212022981</v>
      </c>
      <c r="U42" s="274">
        <f t="shared" si="6"/>
        <v>203015411</v>
      </c>
      <c r="V42" s="274">
        <f t="shared" si="6"/>
        <v>638608383</v>
      </c>
      <c r="W42" s="274">
        <f t="shared" si="6"/>
        <v>2802734189</v>
      </c>
      <c r="X42" s="274">
        <f t="shared" si="6"/>
        <v>200000</v>
      </c>
      <c r="Y42" s="274">
        <f t="shared" si="6"/>
        <v>2802534189</v>
      </c>
      <c r="Z42" s="275">
        <f>+IF(X42&lt;&gt;0,+(Y42/X42)*100,0)</f>
        <v>1401267.0945</v>
      </c>
      <c r="AA42" s="276">
        <f>+AA25-AA40</f>
        <v>200000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139220950</v>
      </c>
      <c r="D45" s="160"/>
      <c r="E45" s="64">
        <v>14300000</v>
      </c>
      <c r="F45" s="65">
        <v>200000</v>
      </c>
      <c r="G45" s="65">
        <v>283902598</v>
      </c>
      <c r="H45" s="65">
        <v>268127778</v>
      </c>
      <c r="I45" s="65">
        <v>251260980</v>
      </c>
      <c r="J45" s="65">
        <v>803291356</v>
      </c>
      <c r="K45" s="65">
        <v>238001349</v>
      </c>
      <c r="L45" s="65">
        <v>230760255</v>
      </c>
      <c r="M45" s="65">
        <v>236915127</v>
      </c>
      <c r="N45" s="65">
        <v>705676731</v>
      </c>
      <c r="O45" s="65">
        <v>218714756</v>
      </c>
      <c r="P45" s="65">
        <v>222277061</v>
      </c>
      <c r="Q45" s="65">
        <v>214165902</v>
      </c>
      <c r="R45" s="65">
        <v>655157719</v>
      </c>
      <c r="S45" s="65">
        <v>223569991</v>
      </c>
      <c r="T45" s="65">
        <v>212022981</v>
      </c>
      <c r="U45" s="65">
        <v>203015411</v>
      </c>
      <c r="V45" s="65">
        <v>638608383</v>
      </c>
      <c r="W45" s="65">
        <v>2802734189</v>
      </c>
      <c r="X45" s="65">
        <v>200000</v>
      </c>
      <c r="Y45" s="65">
        <v>2802534189</v>
      </c>
      <c r="Z45" s="144">
        <v>1401267.09</v>
      </c>
      <c r="AA45" s="67">
        <v>200000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139220950</v>
      </c>
      <c r="D48" s="232">
        <f>SUM(D45:D47)</f>
        <v>0</v>
      </c>
      <c r="E48" s="279">
        <f t="shared" si="7"/>
        <v>14300000</v>
      </c>
      <c r="F48" s="234">
        <f t="shared" si="7"/>
        <v>200000</v>
      </c>
      <c r="G48" s="234">
        <f t="shared" si="7"/>
        <v>283902598</v>
      </c>
      <c r="H48" s="234">
        <f t="shared" si="7"/>
        <v>268127778</v>
      </c>
      <c r="I48" s="234">
        <f t="shared" si="7"/>
        <v>251260980</v>
      </c>
      <c r="J48" s="234">
        <f t="shared" si="7"/>
        <v>803291356</v>
      </c>
      <c r="K48" s="234">
        <f t="shared" si="7"/>
        <v>238001349</v>
      </c>
      <c r="L48" s="234">
        <f t="shared" si="7"/>
        <v>230760255</v>
      </c>
      <c r="M48" s="234">
        <f t="shared" si="7"/>
        <v>236915127</v>
      </c>
      <c r="N48" s="234">
        <f t="shared" si="7"/>
        <v>705676731</v>
      </c>
      <c r="O48" s="234">
        <f t="shared" si="7"/>
        <v>218714756</v>
      </c>
      <c r="P48" s="234">
        <f t="shared" si="7"/>
        <v>222277061</v>
      </c>
      <c r="Q48" s="234">
        <f t="shared" si="7"/>
        <v>214165902</v>
      </c>
      <c r="R48" s="234">
        <f t="shared" si="7"/>
        <v>655157719</v>
      </c>
      <c r="S48" s="234">
        <f t="shared" si="7"/>
        <v>223569991</v>
      </c>
      <c r="T48" s="234">
        <f t="shared" si="7"/>
        <v>212022981</v>
      </c>
      <c r="U48" s="234">
        <f t="shared" si="7"/>
        <v>203015411</v>
      </c>
      <c r="V48" s="234">
        <f t="shared" si="7"/>
        <v>638608383</v>
      </c>
      <c r="W48" s="234">
        <f t="shared" si="7"/>
        <v>2802734189</v>
      </c>
      <c r="X48" s="234">
        <f t="shared" si="7"/>
        <v>200000</v>
      </c>
      <c r="Y48" s="234">
        <f t="shared" si="7"/>
        <v>2802534189</v>
      </c>
      <c r="Z48" s="280">
        <f>+IF(X48&lt;&gt;0,+(Y48/X48)*100,0)</f>
        <v>1401267.0945</v>
      </c>
      <c r="AA48" s="247">
        <f>SUM(AA45:AA47)</f>
        <v>200000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294736986</v>
      </c>
      <c r="D6" s="160">
        <v>441804853</v>
      </c>
      <c r="E6" s="64">
        <v>416856036</v>
      </c>
      <c r="F6" s="65">
        <v>419175000</v>
      </c>
      <c r="G6" s="65">
        <v>38691975</v>
      </c>
      <c r="H6" s="65">
        <v>38071007</v>
      </c>
      <c r="I6" s="65">
        <v>44159755</v>
      </c>
      <c r="J6" s="65">
        <v>120922737</v>
      </c>
      <c r="K6" s="65">
        <v>44460879</v>
      </c>
      <c r="L6" s="65">
        <v>33031136</v>
      </c>
      <c r="M6" s="65">
        <v>33421838</v>
      </c>
      <c r="N6" s="65">
        <v>110913853</v>
      </c>
      <c r="O6" s="65">
        <v>36894862</v>
      </c>
      <c r="P6" s="65">
        <v>39817720</v>
      </c>
      <c r="Q6" s="65">
        <v>32063588</v>
      </c>
      <c r="R6" s="65">
        <v>108776170</v>
      </c>
      <c r="S6" s="65">
        <v>32440372</v>
      </c>
      <c r="T6" s="65">
        <v>33838158</v>
      </c>
      <c r="U6" s="65">
        <v>34913563</v>
      </c>
      <c r="V6" s="65">
        <v>101192093</v>
      </c>
      <c r="W6" s="65">
        <v>441804853</v>
      </c>
      <c r="X6" s="65">
        <v>419175000</v>
      </c>
      <c r="Y6" s="65">
        <v>22629853</v>
      </c>
      <c r="Z6" s="145">
        <v>5.4</v>
      </c>
      <c r="AA6" s="67">
        <v>419175000</v>
      </c>
    </row>
    <row r="7" spans="1:27" ht="13.5">
      <c r="A7" s="264" t="s">
        <v>181</v>
      </c>
      <c r="B7" s="197" t="s">
        <v>72</v>
      </c>
      <c r="C7" s="160"/>
      <c r="D7" s="160">
        <v>47100877</v>
      </c>
      <c r="E7" s="64">
        <v>46304004</v>
      </c>
      <c r="F7" s="65">
        <v>45154000</v>
      </c>
      <c r="G7" s="65">
        <v>17549000</v>
      </c>
      <c r="H7" s="65">
        <v>1700000</v>
      </c>
      <c r="I7" s="65"/>
      <c r="J7" s="65">
        <v>19249000</v>
      </c>
      <c r="K7" s="65"/>
      <c r="L7" s="65">
        <v>10281000</v>
      </c>
      <c r="M7" s="65"/>
      <c r="N7" s="65">
        <v>10281000</v>
      </c>
      <c r="O7" s="65">
        <v>2433000</v>
      </c>
      <c r="P7" s="65">
        <v>4500000</v>
      </c>
      <c r="Q7" s="65">
        <v>10637877</v>
      </c>
      <c r="R7" s="65">
        <v>17570877</v>
      </c>
      <c r="S7" s="65"/>
      <c r="T7" s="65"/>
      <c r="U7" s="65"/>
      <c r="V7" s="65"/>
      <c r="W7" s="65">
        <v>47100877</v>
      </c>
      <c r="X7" s="65">
        <v>45154000</v>
      </c>
      <c r="Y7" s="65">
        <v>1946877</v>
      </c>
      <c r="Z7" s="145">
        <v>4.31</v>
      </c>
      <c r="AA7" s="67">
        <v>45154000</v>
      </c>
    </row>
    <row r="8" spans="1:27" ht="13.5">
      <c r="A8" s="264" t="s">
        <v>182</v>
      </c>
      <c r="B8" s="197" t="s">
        <v>72</v>
      </c>
      <c r="C8" s="160"/>
      <c r="D8" s="160">
        <v>23002000</v>
      </c>
      <c r="E8" s="64">
        <v>23851896</v>
      </c>
      <c r="F8" s="65">
        <v>28351899</v>
      </c>
      <c r="G8" s="65">
        <v>7433000</v>
      </c>
      <c r="H8" s="65"/>
      <c r="I8" s="65"/>
      <c r="J8" s="65">
        <v>7433000</v>
      </c>
      <c r="K8" s="65"/>
      <c r="L8" s="65"/>
      <c r="M8" s="65">
        <v>7885000</v>
      </c>
      <c r="N8" s="65">
        <v>7885000</v>
      </c>
      <c r="O8" s="65"/>
      <c r="P8" s="65"/>
      <c r="Q8" s="65">
        <v>7684000</v>
      </c>
      <c r="R8" s="65">
        <v>7684000</v>
      </c>
      <c r="S8" s="65"/>
      <c r="T8" s="65"/>
      <c r="U8" s="65"/>
      <c r="V8" s="65"/>
      <c r="W8" s="65">
        <v>23002000</v>
      </c>
      <c r="X8" s="65">
        <v>28351899</v>
      </c>
      <c r="Y8" s="65">
        <v>-5349899</v>
      </c>
      <c r="Z8" s="145">
        <v>-18.87</v>
      </c>
      <c r="AA8" s="67">
        <v>28351899</v>
      </c>
    </row>
    <row r="9" spans="1:27" ht="13.5">
      <c r="A9" s="264" t="s">
        <v>183</v>
      </c>
      <c r="B9" s="197"/>
      <c r="C9" s="160">
        <v>7339761</v>
      </c>
      <c r="D9" s="160"/>
      <c r="E9" s="64">
        <v>8241972</v>
      </c>
      <c r="F9" s="65">
        <v>4386000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>
        <v>4386000</v>
      </c>
      <c r="Y9" s="65">
        <v>-4386000</v>
      </c>
      <c r="Z9" s="145">
        <v>-100</v>
      </c>
      <c r="AA9" s="67">
        <v>4386000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-331464973</v>
      </c>
      <c r="D12" s="160">
        <v>-482270200</v>
      </c>
      <c r="E12" s="64">
        <v>-443825004</v>
      </c>
      <c r="F12" s="65">
        <v>-442494000</v>
      </c>
      <c r="G12" s="65">
        <v>-56035096</v>
      </c>
      <c r="H12" s="65">
        <v>-42267422</v>
      </c>
      <c r="I12" s="65">
        <v>-41890706</v>
      </c>
      <c r="J12" s="65">
        <v>-140193224</v>
      </c>
      <c r="K12" s="65">
        <v>-38765050</v>
      </c>
      <c r="L12" s="65">
        <v>-33204712</v>
      </c>
      <c r="M12" s="65">
        <v>-49912940</v>
      </c>
      <c r="N12" s="65">
        <v>-121882702</v>
      </c>
      <c r="O12" s="65">
        <v>-35206272</v>
      </c>
      <c r="P12" s="65">
        <v>-42430843</v>
      </c>
      <c r="Q12" s="65">
        <v>-52605724</v>
      </c>
      <c r="R12" s="65">
        <v>-130242839</v>
      </c>
      <c r="S12" s="65">
        <v>-28658868</v>
      </c>
      <c r="T12" s="65">
        <v>-30783152</v>
      </c>
      <c r="U12" s="65">
        <v>-30509415</v>
      </c>
      <c r="V12" s="65">
        <v>-89951435</v>
      </c>
      <c r="W12" s="65">
        <v>-482270200</v>
      </c>
      <c r="X12" s="65">
        <v>-442494000</v>
      </c>
      <c r="Y12" s="65">
        <v>-39776200</v>
      </c>
      <c r="Z12" s="145">
        <v>8.99</v>
      </c>
      <c r="AA12" s="67">
        <v>-442494000</v>
      </c>
    </row>
    <row r="13" spans="1:27" ht="13.5">
      <c r="A13" s="264" t="s">
        <v>40</v>
      </c>
      <c r="B13" s="197"/>
      <c r="C13" s="160">
        <v>-9481112</v>
      </c>
      <c r="D13" s="160">
        <v>-1478442</v>
      </c>
      <c r="E13" s="64">
        <v>-24294996</v>
      </c>
      <c r="F13" s="65">
        <v>-24008004</v>
      </c>
      <c r="G13" s="65">
        <v>-827</v>
      </c>
      <c r="H13" s="65">
        <v>-794</v>
      </c>
      <c r="I13" s="65">
        <v>-148222</v>
      </c>
      <c r="J13" s="65">
        <v>-149843</v>
      </c>
      <c r="K13" s="65">
        <v>-152598</v>
      </c>
      <c r="L13" s="65">
        <v>-147198</v>
      </c>
      <c r="M13" s="65">
        <v>-151576</v>
      </c>
      <c r="N13" s="65">
        <v>-451372</v>
      </c>
      <c r="O13" s="65">
        <v>-151028</v>
      </c>
      <c r="P13" s="65">
        <v>-140882</v>
      </c>
      <c r="Q13" s="65">
        <v>-149945</v>
      </c>
      <c r="R13" s="65">
        <v>-441855</v>
      </c>
      <c r="S13" s="65">
        <v>-144323</v>
      </c>
      <c r="T13" s="65">
        <v>-148305</v>
      </c>
      <c r="U13" s="65">
        <v>-142744</v>
      </c>
      <c r="V13" s="65">
        <v>-435372</v>
      </c>
      <c r="W13" s="65">
        <v>-1478442</v>
      </c>
      <c r="X13" s="65">
        <v>-24008004</v>
      </c>
      <c r="Y13" s="65">
        <v>22529562</v>
      </c>
      <c r="Z13" s="145">
        <v>-93.84</v>
      </c>
      <c r="AA13" s="67">
        <v>-24008004</v>
      </c>
    </row>
    <row r="14" spans="1:27" ht="13.5">
      <c r="A14" s="264" t="s">
        <v>42</v>
      </c>
      <c r="B14" s="197" t="s">
        <v>72</v>
      </c>
      <c r="C14" s="160"/>
      <c r="D14" s="160"/>
      <c r="E14" s="64">
        <v>-14982000</v>
      </c>
      <c r="F14" s="65">
        <v>-1989996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>
        <v>-1989996</v>
      </c>
      <c r="Y14" s="65">
        <v>1989996</v>
      </c>
      <c r="Z14" s="145">
        <v>-100</v>
      </c>
      <c r="AA14" s="67">
        <v>-1989996</v>
      </c>
    </row>
    <row r="15" spans="1:27" ht="13.5">
      <c r="A15" s="265" t="s">
        <v>187</v>
      </c>
      <c r="B15" s="266"/>
      <c r="C15" s="177">
        <f aca="true" t="shared" si="0" ref="C15:Y15">SUM(C6:C14)</f>
        <v>-38869338</v>
      </c>
      <c r="D15" s="177">
        <f>SUM(D6:D14)</f>
        <v>28159088</v>
      </c>
      <c r="E15" s="77">
        <f t="shared" si="0"/>
        <v>12151908</v>
      </c>
      <c r="F15" s="78">
        <f t="shared" si="0"/>
        <v>28574899</v>
      </c>
      <c r="G15" s="78">
        <f t="shared" si="0"/>
        <v>7638052</v>
      </c>
      <c r="H15" s="78">
        <f t="shared" si="0"/>
        <v>-2497209</v>
      </c>
      <c r="I15" s="78">
        <f t="shared" si="0"/>
        <v>2120827</v>
      </c>
      <c r="J15" s="78">
        <f t="shared" si="0"/>
        <v>7261670</v>
      </c>
      <c r="K15" s="78">
        <f t="shared" si="0"/>
        <v>5543231</v>
      </c>
      <c r="L15" s="78">
        <f t="shared" si="0"/>
        <v>9960226</v>
      </c>
      <c r="M15" s="78">
        <f t="shared" si="0"/>
        <v>-8757678</v>
      </c>
      <c r="N15" s="78">
        <f t="shared" si="0"/>
        <v>6745779</v>
      </c>
      <c r="O15" s="78">
        <f t="shared" si="0"/>
        <v>3970562</v>
      </c>
      <c r="P15" s="78">
        <f t="shared" si="0"/>
        <v>1745995</v>
      </c>
      <c r="Q15" s="78">
        <f t="shared" si="0"/>
        <v>-2370204</v>
      </c>
      <c r="R15" s="78">
        <f t="shared" si="0"/>
        <v>3346353</v>
      </c>
      <c r="S15" s="78">
        <f t="shared" si="0"/>
        <v>3637181</v>
      </c>
      <c r="T15" s="78">
        <f t="shared" si="0"/>
        <v>2906701</v>
      </c>
      <c r="U15" s="78">
        <f t="shared" si="0"/>
        <v>4261404</v>
      </c>
      <c r="V15" s="78">
        <f t="shared" si="0"/>
        <v>10805286</v>
      </c>
      <c r="W15" s="78">
        <f t="shared" si="0"/>
        <v>28159088</v>
      </c>
      <c r="X15" s="78">
        <f t="shared" si="0"/>
        <v>28574899</v>
      </c>
      <c r="Y15" s="78">
        <f t="shared" si="0"/>
        <v>-415811</v>
      </c>
      <c r="Z15" s="179">
        <f>+IF(X15&lt;&gt;0,+(Y15/X15)*100,0)</f>
        <v>-1.4551617487781847</v>
      </c>
      <c r="AA15" s="79">
        <f>SUM(AA6:AA14)</f>
        <v>28574899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>
        <v>25999992</v>
      </c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>
        <v>-123204</v>
      </c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>
        <v>142625</v>
      </c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39780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-29584445</v>
      </c>
      <c r="D24" s="160">
        <v>-21274651</v>
      </c>
      <c r="E24" s="64">
        <v>-38151900</v>
      </c>
      <c r="F24" s="65"/>
      <c r="G24" s="65"/>
      <c r="H24" s="65"/>
      <c r="I24" s="65">
        <v>-22800</v>
      </c>
      <c r="J24" s="65">
        <v>-22800</v>
      </c>
      <c r="K24" s="65">
        <v>-2323366</v>
      </c>
      <c r="L24" s="65">
        <v>-4707704</v>
      </c>
      <c r="M24" s="65">
        <v>-964614</v>
      </c>
      <c r="N24" s="65">
        <v>-7995684</v>
      </c>
      <c r="O24" s="65">
        <v>-1077270</v>
      </c>
      <c r="P24" s="65">
        <v>-1708362</v>
      </c>
      <c r="Q24" s="65">
        <v>-1448046</v>
      </c>
      <c r="R24" s="65">
        <v>-4233678</v>
      </c>
      <c r="S24" s="65">
        <v>-1556618</v>
      </c>
      <c r="T24" s="65">
        <v>-3582600</v>
      </c>
      <c r="U24" s="65">
        <v>-3883271</v>
      </c>
      <c r="V24" s="65">
        <v>-9022489</v>
      </c>
      <c r="W24" s="65">
        <v>-21274651</v>
      </c>
      <c r="X24" s="65"/>
      <c r="Y24" s="65">
        <v>-21274651</v>
      </c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-29525244</v>
      </c>
      <c r="D25" s="177">
        <f>SUM(D19:D24)</f>
        <v>-21274651</v>
      </c>
      <c r="E25" s="77">
        <f t="shared" si="1"/>
        <v>-12151908</v>
      </c>
      <c r="F25" s="78">
        <f t="shared" si="1"/>
        <v>0</v>
      </c>
      <c r="G25" s="78">
        <f t="shared" si="1"/>
        <v>0</v>
      </c>
      <c r="H25" s="78">
        <f t="shared" si="1"/>
        <v>0</v>
      </c>
      <c r="I25" s="78">
        <f t="shared" si="1"/>
        <v>-22800</v>
      </c>
      <c r="J25" s="78">
        <f t="shared" si="1"/>
        <v>-22800</v>
      </c>
      <c r="K25" s="78">
        <f t="shared" si="1"/>
        <v>-2323366</v>
      </c>
      <c r="L25" s="78">
        <f t="shared" si="1"/>
        <v>-4707704</v>
      </c>
      <c r="M25" s="78">
        <f t="shared" si="1"/>
        <v>-964614</v>
      </c>
      <c r="N25" s="78">
        <f t="shared" si="1"/>
        <v>-7995684</v>
      </c>
      <c r="O25" s="78">
        <f t="shared" si="1"/>
        <v>-1077270</v>
      </c>
      <c r="P25" s="78">
        <f t="shared" si="1"/>
        <v>-1708362</v>
      </c>
      <c r="Q25" s="78">
        <f t="shared" si="1"/>
        <v>-1448046</v>
      </c>
      <c r="R25" s="78">
        <f t="shared" si="1"/>
        <v>-4233678</v>
      </c>
      <c r="S25" s="78">
        <f t="shared" si="1"/>
        <v>-1556618</v>
      </c>
      <c r="T25" s="78">
        <f t="shared" si="1"/>
        <v>-3582600</v>
      </c>
      <c r="U25" s="78">
        <f t="shared" si="1"/>
        <v>-3883271</v>
      </c>
      <c r="V25" s="78">
        <f t="shared" si="1"/>
        <v>-9022489</v>
      </c>
      <c r="W25" s="78">
        <f t="shared" si="1"/>
        <v>-21274651</v>
      </c>
      <c r="X25" s="78">
        <f t="shared" si="1"/>
        <v>0</v>
      </c>
      <c r="Y25" s="78">
        <f t="shared" si="1"/>
        <v>-21274651</v>
      </c>
      <c r="Z25" s="179">
        <f>+IF(X25&lt;&gt;0,+(Y25/X25)*100,0)</f>
        <v>0</v>
      </c>
      <c r="AA25" s="79">
        <f>SUM(AA19:AA24)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306930</v>
      </c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>
        <v>-4647372</v>
      </c>
      <c r="E33" s="64"/>
      <c r="F33" s="65"/>
      <c r="G33" s="65">
        <v>-4000872</v>
      </c>
      <c r="H33" s="65">
        <v>-905</v>
      </c>
      <c r="I33" s="65">
        <v>-53477</v>
      </c>
      <c r="J33" s="65">
        <v>-4055254</v>
      </c>
      <c r="K33" s="65">
        <v>-49101</v>
      </c>
      <c r="L33" s="65">
        <v>-54501</v>
      </c>
      <c r="M33" s="65">
        <v>-50123</v>
      </c>
      <c r="N33" s="65">
        <v>-153725</v>
      </c>
      <c r="O33" s="65">
        <v>-50671</v>
      </c>
      <c r="P33" s="65">
        <v>-60817</v>
      </c>
      <c r="Q33" s="65">
        <v>-78111</v>
      </c>
      <c r="R33" s="65">
        <v>-189599</v>
      </c>
      <c r="S33" s="65">
        <v>-83732</v>
      </c>
      <c r="T33" s="65">
        <v>-79751</v>
      </c>
      <c r="U33" s="65">
        <v>-85311</v>
      </c>
      <c r="V33" s="65">
        <v>-248794</v>
      </c>
      <c r="W33" s="65">
        <v>-4647372</v>
      </c>
      <c r="X33" s="65"/>
      <c r="Y33" s="65">
        <v>-4647372</v>
      </c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306930</v>
      </c>
      <c r="D34" s="177">
        <f>SUM(D29:D33)</f>
        <v>-4647372</v>
      </c>
      <c r="E34" s="77">
        <f t="shared" si="2"/>
        <v>0</v>
      </c>
      <c r="F34" s="78">
        <f t="shared" si="2"/>
        <v>0</v>
      </c>
      <c r="G34" s="78">
        <f t="shared" si="2"/>
        <v>-4000872</v>
      </c>
      <c r="H34" s="78">
        <f t="shared" si="2"/>
        <v>-905</v>
      </c>
      <c r="I34" s="78">
        <f t="shared" si="2"/>
        <v>-53477</v>
      </c>
      <c r="J34" s="78">
        <f t="shared" si="2"/>
        <v>-4055254</v>
      </c>
      <c r="K34" s="78">
        <f t="shared" si="2"/>
        <v>-49101</v>
      </c>
      <c r="L34" s="78">
        <f t="shared" si="2"/>
        <v>-54501</v>
      </c>
      <c r="M34" s="78">
        <f t="shared" si="2"/>
        <v>-50123</v>
      </c>
      <c r="N34" s="78">
        <f t="shared" si="2"/>
        <v>-153725</v>
      </c>
      <c r="O34" s="78">
        <f t="shared" si="2"/>
        <v>-50671</v>
      </c>
      <c r="P34" s="78">
        <f t="shared" si="2"/>
        <v>-60817</v>
      </c>
      <c r="Q34" s="78">
        <f t="shared" si="2"/>
        <v>-78111</v>
      </c>
      <c r="R34" s="78">
        <f t="shared" si="2"/>
        <v>-189599</v>
      </c>
      <c r="S34" s="78">
        <f t="shared" si="2"/>
        <v>-83732</v>
      </c>
      <c r="T34" s="78">
        <f t="shared" si="2"/>
        <v>-79751</v>
      </c>
      <c r="U34" s="78">
        <f t="shared" si="2"/>
        <v>-85311</v>
      </c>
      <c r="V34" s="78">
        <f t="shared" si="2"/>
        <v>-248794</v>
      </c>
      <c r="W34" s="78">
        <f t="shared" si="2"/>
        <v>-4647372</v>
      </c>
      <c r="X34" s="78">
        <f t="shared" si="2"/>
        <v>0</v>
      </c>
      <c r="Y34" s="78">
        <f t="shared" si="2"/>
        <v>-4647372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-68087652</v>
      </c>
      <c r="D36" s="158">
        <f>+D15+D25+D34</f>
        <v>2237065</v>
      </c>
      <c r="E36" s="104">
        <f t="shared" si="3"/>
        <v>0</v>
      </c>
      <c r="F36" s="105">
        <f t="shared" si="3"/>
        <v>28574899</v>
      </c>
      <c r="G36" s="105">
        <f t="shared" si="3"/>
        <v>3637180</v>
      </c>
      <c r="H36" s="105">
        <f t="shared" si="3"/>
        <v>-2498114</v>
      </c>
      <c r="I36" s="105">
        <f t="shared" si="3"/>
        <v>2044550</v>
      </c>
      <c r="J36" s="105">
        <f t="shared" si="3"/>
        <v>3183616</v>
      </c>
      <c r="K36" s="105">
        <f t="shared" si="3"/>
        <v>3170764</v>
      </c>
      <c r="L36" s="105">
        <f t="shared" si="3"/>
        <v>5198021</v>
      </c>
      <c r="M36" s="105">
        <f t="shared" si="3"/>
        <v>-9772415</v>
      </c>
      <c r="N36" s="105">
        <f t="shared" si="3"/>
        <v>-1403630</v>
      </c>
      <c r="O36" s="105">
        <f t="shared" si="3"/>
        <v>2842621</v>
      </c>
      <c r="P36" s="105">
        <f t="shared" si="3"/>
        <v>-23184</v>
      </c>
      <c r="Q36" s="105">
        <f t="shared" si="3"/>
        <v>-3896361</v>
      </c>
      <c r="R36" s="105">
        <f t="shared" si="3"/>
        <v>-1076924</v>
      </c>
      <c r="S36" s="105">
        <f t="shared" si="3"/>
        <v>1996831</v>
      </c>
      <c r="T36" s="105">
        <f t="shared" si="3"/>
        <v>-755650</v>
      </c>
      <c r="U36" s="105">
        <f t="shared" si="3"/>
        <v>292822</v>
      </c>
      <c r="V36" s="105">
        <f t="shared" si="3"/>
        <v>1534003</v>
      </c>
      <c r="W36" s="105">
        <f t="shared" si="3"/>
        <v>2237065</v>
      </c>
      <c r="X36" s="105">
        <f t="shared" si="3"/>
        <v>28574899</v>
      </c>
      <c r="Y36" s="105">
        <f t="shared" si="3"/>
        <v>-26337834</v>
      </c>
      <c r="Z36" s="142">
        <f>+IF(X36&lt;&gt;0,+(Y36/X36)*100,0)</f>
        <v>-92.171223422347</v>
      </c>
      <c r="AA36" s="107">
        <f>+AA15+AA25+AA34</f>
        <v>28574899</v>
      </c>
    </row>
    <row r="37" spans="1:27" ht="13.5">
      <c r="A37" s="264" t="s">
        <v>202</v>
      </c>
      <c r="B37" s="197" t="s">
        <v>96</v>
      </c>
      <c r="C37" s="158">
        <v>-1928326</v>
      </c>
      <c r="D37" s="158">
        <v>-1931484</v>
      </c>
      <c r="E37" s="104"/>
      <c r="F37" s="105"/>
      <c r="G37" s="105">
        <v>-1931484</v>
      </c>
      <c r="H37" s="105">
        <v>1705696</v>
      </c>
      <c r="I37" s="105">
        <v>-792418</v>
      </c>
      <c r="J37" s="105">
        <v>-1931484</v>
      </c>
      <c r="K37" s="105">
        <v>1252132</v>
      </c>
      <c r="L37" s="105">
        <v>4422896</v>
      </c>
      <c r="M37" s="105">
        <v>9620917</v>
      </c>
      <c r="N37" s="105">
        <v>1252132</v>
      </c>
      <c r="O37" s="105">
        <v>-151498</v>
      </c>
      <c r="P37" s="105">
        <v>2691123</v>
      </c>
      <c r="Q37" s="105">
        <v>2667939</v>
      </c>
      <c r="R37" s="105">
        <v>-151498</v>
      </c>
      <c r="S37" s="105">
        <v>-1228422</v>
      </c>
      <c r="T37" s="105">
        <v>768409</v>
      </c>
      <c r="U37" s="105">
        <v>12759</v>
      </c>
      <c r="V37" s="105">
        <v>-1228422</v>
      </c>
      <c r="W37" s="105">
        <v>-1931484</v>
      </c>
      <c r="X37" s="105"/>
      <c r="Y37" s="105">
        <v>-1931484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-70015978</v>
      </c>
      <c r="D38" s="272">
        <v>305581</v>
      </c>
      <c r="E38" s="273"/>
      <c r="F38" s="274">
        <v>28574899</v>
      </c>
      <c r="G38" s="274">
        <v>1705696</v>
      </c>
      <c r="H38" s="274">
        <v>-792418</v>
      </c>
      <c r="I38" s="274">
        <v>1252132</v>
      </c>
      <c r="J38" s="274">
        <v>1252132</v>
      </c>
      <c r="K38" s="274">
        <v>4422896</v>
      </c>
      <c r="L38" s="274">
        <v>9620917</v>
      </c>
      <c r="M38" s="274">
        <v>-151498</v>
      </c>
      <c r="N38" s="274">
        <v>-151498</v>
      </c>
      <c r="O38" s="274">
        <v>2691123</v>
      </c>
      <c r="P38" s="274">
        <v>2667939</v>
      </c>
      <c r="Q38" s="274">
        <v>-1228422</v>
      </c>
      <c r="R38" s="274">
        <v>-1228422</v>
      </c>
      <c r="S38" s="274">
        <v>768409</v>
      </c>
      <c r="T38" s="274">
        <v>12759</v>
      </c>
      <c r="U38" s="274">
        <v>305581</v>
      </c>
      <c r="V38" s="274">
        <v>305581</v>
      </c>
      <c r="W38" s="274">
        <v>305581</v>
      </c>
      <c r="X38" s="274">
        <v>28574899</v>
      </c>
      <c r="Y38" s="274">
        <v>-28269318</v>
      </c>
      <c r="Z38" s="275">
        <v>-98.93</v>
      </c>
      <c r="AA38" s="276">
        <v>28574899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2012-08-01T09:39:58Z</dcterms:created>
  <dcterms:modified xsi:type="dcterms:W3CDTF">2012-08-01T09:39:58Z</dcterms:modified>
  <cp:category/>
  <cp:version/>
  <cp:contentType/>
  <cp:contentStatus/>
</cp:coreProperties>
</file>