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<sst xmlns="http://schemas.openxmlformats.org/spreadsheetml/2006/main" count="536" uniqueCount="252">
  <si>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Eastern Cape: Kou-Kamma(EC109)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</si>
  <si>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</si>
  <si>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</si>
  <si>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</si>
  <si>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</si>
  <si>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</si>
  <si>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</si>
  <si>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</si>
  <si>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</si>
  <si>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</si>
  <si>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</si>
  <si>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</si>
  <si>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</si>
  <si>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</si>
  <si>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</si>
  <si>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</si>
  <si>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</si>
  <si>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</si>
  <si>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</si>
  <si>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</si>
  <si>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</si>
  <si>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</si>
  <si>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</si>
  <si>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</si>
  <si>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</si>
  <si>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</si>
  <si>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</si>
  <si>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</si>
  <si>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</si>
  <si>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</si>
  <si>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</si>
  <si>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</si>
  <si>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</si>
  <si>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</si>
  <si>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</si>
  <si>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</si>
  <si>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</si>
  <si>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</si>
  <si>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</si>
  <si>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</si>
  <si>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</si>
  <si>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</si>
  <si>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</si>
  <si>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</si>
  <si>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</si>
  <si>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</si>
  <si>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</si>
  <si>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</si>
  <si>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</si>
  <si>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</si>
  <si>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</si>
  <si>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</si>
  <si>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</si>
  <si>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</si>
  <si>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</si>
  <si>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</si>
  <si>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</si>
  <si>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</si>
  <si>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</si>
  <si>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</si>
  <si>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</si>
  <si>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</si>
  <si>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</si>
  <si>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</si>
  <si>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</si>
  <si>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</si>
  <si>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</si>
  <si>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</si>
  <si>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</si>
  <si>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</si>
  <si>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Kou-Kamma(EC109)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</si>
  <si>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</si>
  <si>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</si>
  <si>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</si>
  <si>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</si>
  <si>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</si>
  <si>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</si>
  <si>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</si>
  <si>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</si>
  <si>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</si>
  <si>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</si>
  <si>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</si>
  <si>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</si>
  <si>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</si>
  <si>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</si>
  <si>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</si>
  <si>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</si>
  <si>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</si>
  <si>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</si>
  <si>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</si>
  <si>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</si>
  <si>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</si>
  <si>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</si>
  <si>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</si>
  <si>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</si>
  <si>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</si>
  <si>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</si>
  <si>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</si>
  <si>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</si>
  <si>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</si>
  <si>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Kou-Kamma(EC109)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</si>
  <si>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</si>
  <si>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</si>
  <si>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</si>
  <si>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</si>
  <si>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</si>
  <si>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</si>
  <si>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</si>
  <si>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</si>
  <si>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</si>
  <si>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</si>
  <si>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</si>
  <si>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</si>
  <si>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</si>
  <si>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</si>
  <si>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</si>
  <si>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</si>
  <si>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</si>
  <si>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</si>
  <si>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</si>
  <si>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</si>
  <si>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</si>
  <si>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</si>
  <si>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</si>
  <si>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</si>
  <si>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</si>
  <si>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</si>
  <si>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</si>
  <si>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</si>
  <si>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</si>
  <si>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</si>
  <si>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</si>
  <si>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</si>
  <si>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Eastern Cape: Kou-Kamma(EC109)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</si>
  <si>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</si>
  <si>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</si>
  <si>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</si>
  <si>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</si>
  <si>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</si>
  <si>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</si>
  <si>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</si>
  <si>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</si>
  <si>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</si>
  <si>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Eastern Cape: Kou-Kamma(EC109)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</si>
  <si>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</si>
  <si>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</si>
  <si>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</si>
  <si>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</si>
  <si>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</si>
  <si>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</si>
  <si>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</si>
  <si>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</si>
  <si>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</si>
  <si>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</si>
  <si>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</si>
  <si>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</si>
  <si>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</si>
  <si>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</si>
  <si>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</si>
  <si>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</si>
  <si>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</si>
  <si>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</si>
  <si>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</si>
  <si>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</si>
  <si>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</si>
  <si>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</si>
  <si>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</si>
  <si>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</si>
  <si>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</si>
  <si>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</si>
  <si>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</si>
  <si>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</si>
  <si>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</si>
  <si>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</si>
  <si>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</si>
  <si>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</si>
  <si>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</si>
  <si>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Kou-Kamma(EC109)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</si>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</sst>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7943164</v>
      </c>
      <c r="C5" s="19"/>
      <c r="D5" s="64">
        <v>0</v>
      </c>
      <c r="E5" s="65">
        <v>10640200</v>
      </c>
      <c r="F5" s="65">
        <v>10639480</v>
      </c>
      <c r="G5" s="65">
        <v>87</v>
      </c>
      <c r="H5" s="65">
        <v>87</v>
      </c>
      <c r="I5" s="65">
        <v>10639654</v>
      </c>
      <c r="J5" s="65">
        <v>87</v>
      </c>
      <c r="K5" s="65">
        <v>87</v>
      </c>
      <c r="L5" s="65">
        <v>0</v>
      </c>
      <c r="M5" s="65">
        <v>174</v>
      </c>
      <c r="N5" s="65">
        <v>87</v>
      </c>
      <c r="O5" s="65">
        <v>87</v>
      </c>
      <c r="P5" s="65">
        <v>0</v>
      </c>
      <c r="Q5" s="65">
        <v>174</v>
      </c>
      <c r="R5" s="65">
        <v>87</v>
      </c>
      <c r="S5" s="65">
        <v>0</v>
      </c>
      <c r="T5" s="65">
        <v>87</v>
      </c>
      <c r="U5" s="65">
        <v>174</v>
      </c>
      <c r="V5" s="65">
        <v>10640176</v>
      </c>
      <c r="W5" s="65">
        <v>10640200</v>
      </c>
      <c r="X5" s="65">
        <v>-24</v>
      </c>
      <c r="Y5" s="66">
        <v>0</v>
      </c>
      <c r="Z5" s="67">
        <v>10640200</v>
      </c>
    </row>
    <row r="6" spans="1:26" ht="13.5">
      <c r="A6" s="63" t="s">
        <v>32</v>
      </c>
      <c r="B6" s="19">
        <v>14567909</v>
      </c>
      <c r="C6" s="19"/>
      <c r="D6" s="64">
        <v>0</v>
      </c>
      <c r="E6" s="65">
        <v>18574000</v>
      </c>
      <c r="F6" s="65">
        <v>2045031</v>
      </c>
      <c r="G6" s="65">
        <v>1210883</v>
      </c>
      <c r="H6" s="65">
        <v>1331841</v>
      </c>
      <c r="I6" s="65">
        <v>4587755</v>
      </c>
      <c r="J6" s="65">
        <v>1344834</v>
      </c>
      <c r="K6" s="65">
        <v>1290898</v>
      </c>
      <c r="L6" s="65">
        <v>141866</v>
      </c>
      <c r="M6" s="65">
        <v>2777598</v>
      </c>
      <c r="N6" s="65">
        <v>1321970</v>
      </c>
      <c r="O6" s="65">
        <v>1247695</v>
      </c>
      <c r="P6" s="65">
        <v>130177</v>
      </c>
      <c r="Q6" s="65">
        <v>2699842</v>
      </c>
      <c r="R6" s="65">
        <v>1207611</v>
      </c>
      <c r="S6" s="65">
        <v>94921</v>
      </c>
      <c r="T6" s="65">
        <v>1198940</v>
      </c>
      <c r="U6" s="65">
        <v>2501472</v>
      </c>
      <c r="V6" s="65">
        <v>12566667</v>
      </c>
      <c r="W6" s="65">
        <v>18574000</v>
      </c>
      <c r="X6" s="65">
        <v>-6007333</v>
      </c>
      <c r="Y6" s="66">
        <v>-32.34</v>
      </c>
      <c r="Z6" s="67">
        <v>18574000</v>
      </c>
    </row>
    <row r="7" spans="1:26" ht="13.5">
      <c r="A7" s="63" t="s">
        <v>33</v>
      </c>
      <c r="B7" s="19">
        <v>1990846</v>
      </c>
      <c r="C7" s="19"/>
      <c r="D7" s="64">
        <v>0</v>
      </c>
      <c r="E7" s="65">
        <v>1112300</v>
      </c>
      <c r="F7" s="65">
        <v>69294</v>
      </c>
      <c r="G7" s="65">
        <v>105760</v>
      </c>
      <c r="H7" s="65">
        <v>105927</v>
      </c>
      <c r="I7" s="65">
        <v>280981</v>
      </c>
      <c r="J7" s="65">
        <v>159273</v>
      </c>
      <c r="K7" s="65">
        <v>-23490</v>
      </c>
      <c r="L7" s="65">
        <v>45399</v>
      </c>
      <c r="M7" s="65">
        <v>181182</v>
      </c>
      <c r="N7" s="65">
        <v>88338</v>
      </c>
      <c r="O7" s="65">
        <v>96178</v>
      </c>
      <c r="P7" s="65">
        <v>46424</v>
      </c>
      <c r="Q7" s="65">
        <v>230940</v>
      </c>
      <c r="R7" s="65">
        <v>57364</v>
      </c>
      <c r="S7" s="65">
        <v>60763</v>
      </c>
      <c r="T7" s="65">
        <v>78362</v>
      </c>
      <c r="U7" s="65">
        <v>196489</v>
      </c>
      <c r="V7" s="65">
        <v>889592</v>
      </c>
      <c r="W7" s="65">
        <v>1112300</v>
      </c>
      <c r="X7" s="65">
        <v>-222708</v>
      </c>
      <c r="Y7" s="66">
        <v>-20.02</v>
      </c>
      <c r="Z7" s="67">
        <v>1112300</v>
      </c>
    </row>
    <row r="8" spans="1:26" ht="13.5">
      <c r="A8" s="63" t="s">
        <v>34</v>
      </c>
      <c r="B8" s="19">
        <v>66535956</v>
      </c>
      <c r="C8" s="19"/>
      <c r="D8" s="64">
        <v>0</v>
      </c>
      <c r="E8" s="65">
        <v>87228354</v>
      </c>
      <c r="F8" s="65">
        <v>8132000</v>
      </c>
      <c r="G8" s="65">
        <v>0</v>
      </c>
      <c r="H8" s="65">
        <v>0</v>
      </c>
      <c r="I8" s="65">
        <v>8132000</v>
      </c>
      <c r="J8" s="65">
        <v>0</v>
      </c>
      <c r="K8" s="65">
        <v>0</v>
      </c>
      <c r="L8" s="65">
        <v>8097181</v>
      </c>
      <c r="M8" s="65">
        <v>8097181</v>
      </c>
      <c r="N8" s="65">
        <v>18536534</v>
      </c>
      <c r="O8" s="65">
        <v>4850060</v>
      </c>
      <c r="P8" s="65">
        <v>713132</v>
      </c>
      <c r="Q8" s="65">
        <v>24099726</v>
      </c>
      <c r="R8" s="65">
        <v>6056713</v>
      </c>
      <c r="S8" s="65">
        <v>4464076</v>
      </c>
      <c r="T8" s="65">
        <v>1042811</v>
      </c>
      <c r="U8" s="65">
        <v>11563600</v>
      </c>
      <c r="V8" s="65">
        <v>51892507</v>
      </c>
      <c r="W8" s="65">
        <v>87228354</v>
      </c>
      <c r="X8" s="65">
        <v>-35335847</v>
      </c>
      <c r="Y8" s="66">
        <v>-40.51</v>
      </c>
      <c r="Z8" s="67">
        <v>87228354</v>
      </c>
    </row>
    <row r="9" spans="1:26" ht="13.5">
      <c r="A9" s="63" t="s">
        <v>35</v>
      </c>
      <c r="B9" s="19">
        <v>2120774</v>
      </c>
      <c r="C9" s="19"/>
      <c r="D9" s="64">
        <v>0</v>
      </c>
      <c r="E9" s="65">
        <v>18833705</v>
      </c>
      <c r="F9" s="65">
        <v>287610</v>
      </c>
      <c r="G9" s="65">
        <v>103547</v>
      </c>
      <c r="H9" s="65">
        <v>289108</v>
      </c>
      <c r="I9" s="65">
        <v>680265</v>
      </c>
      <c r="J9" s="65">
        <v>204517</v>
      </c>
      <c r="K9" s="65">
        <v>166473</v>
      </c>
      <c r="L9" s="65">
        <v>201664</v>
      </c>
      <c r="M9" s="65">
        <v>572654</v>
      </c>
      <c r="N9" s="65">
        <v>339552</v>
      </c>
      <c r="O9" s="65">
        <v>178411</v>
      </c>
      <c r="P9" s="65">
        <v>591682</v>
      </c>
      <c r="Q9" s="65">
        <v>1109645</v>
      </c>
      <c r="R9" s="65">
        <v>256577</v>
      </c>
      <c r="S9" s="65">
        <v>245030</v>
      </c>
      <c r="T9" s="65">
        <v>95740</v>
      </c>
      <c r="U9" s="65">
        <v>597347</v>
      </c>
      <c r="V9" s="65">
        <v>2959911</v>
      </c>
      <c r="W9" s="65">
        <v>18833705</v>
      </c>
      <c r="X9" s="65">
        <v>-15873794</v>
      </c>
      <c r="Y9" s="66">
        <v>-84.28</v>
      </c>
      <c r="Z9" s="67">
        <v>18833705</v>
      </c>
    </row>
    <row r="10" spans="1:26" ht="25.5">
      <c r="A10" s="68" t="s">
        <v>213</v>
      </c>
      <c r="B10" s="69">
        <f>SUM(B5:B9)</f>
        <v>93158649</v>
      </c>
      <c r="C10" s="69">
        <f>SUM(C5:C9)</f>
        <v>0</v>
      </c>
      <c r="D10" s="70">
        <f aca="true" t="shared" si="0" ref="D10:Z10">SUM(D5:D9)</f>
        <v>0</v>
      </c>
      <c r="E10" s="71">
        <f t="shared" si="0"/>
        <v>136388559</v>
      </c>
      <c r="F10" s="71">
        <f t="shared" si="0"/>
        <v>21173415</v>
      </c>
      <c r="G10" s="71">
        <f t="shared" si="0"/>
        <v>1420277</v>
      </c>
      <c r="H10" s="71">
        <f t="shared" si="0"/>
        <v>1726963</v>
      </c>
      <c r="I10" s="71">
        <f t="shared" si="0"/>
        <v>24320655</v>
      </c>
      <c r="J10" s="71">
        <f t="shared" si="0"/>
        <v>1708711</v>
      </c>
      <c r="K10" s="71">
        <f t="shared" si="0"/>
        <v>1433968</v>
      </c>
      <c r="L10" s="71">
        <f t="shared" si="0"/>
        <v>8486110</v>
      </c>
      <c r="M10" s="71">
        <f t="shared" si="0"/>
        <v>11628789</v>
      </c>
      <c r="N10" s="71">
        <f t="shared" si="0"/>
        <v>20286481</v>
      </c>
      <c r="O10" s="71">
        <f t="shared" si="0"/>
        <v>6372431</v>
      </c>
      <c r="P10" s="71">
        <f t="shared" si="0"/>
        <v>1481415</v>
      </c>
      <c r="Q10" s="71">
        <f t="shared" si="0"/>
        <v>28140327</v>
      </c>
      <c r="R10" s="71">
        <f t="shared" si="0"/>
        <v>7578352</v>
      </c>
      <c r="S10" s="71">
        <f t="shared" si="0"/>
        <v>4864790</v>
      </c>
      <c r="T10" s="71">
        <f t="shared" si="0"/>
        <v>2415940</v>
      </c>
      <c r="U10" s="71">
        <f t="shared" si="0"/>
        <v>14859082</v>
      </c>
      <c r="V10" s="71">
        <f t="shared" si="0"/>
        <v>78948853</v>
      </c>
      <c r="W10" s="71">
        <f t="shared" si="0"/>
        <v>136388559</v>
      </c>
      <c r="X10" s="71">
        <f t="shared" si="0"/>
        <v>-57439706</v>
      </c>
      <c r="Y10" s="72">
        <f>+IF(W10&lt;&gt;0,(X10/W10)*100,0)</f>
        <v>-42.11475392155144</v>
      </c>
      <c r="Z10" s="73">
        <f t="shared" si="0"/>
        <v>136388559</v>
      </c>
    </row>
    <row r="11" spans="1:26" ht="13.5">
      <c r="A11" s="63" t="s">
        <v>37</v>
      </c>
      <c r="B11" s="19">
        <v>20976289</v>
      </c>
      <c r="C11" s="19"/>
      <c r="D11" s="64">
        <v>0</v>
      </c>
      <c r="E11" s="65">
        <v>25533800</v>
      </c>
      <c r="F11" s="65">
        <v>1895079</v>
      </c>
      <c r="G11" s="65">
        <v>1901940</v>
      </c>
      <c r="H11" s="65">
        <v>2223244</v>
      </c>
      <c r="I11" s="65">
        <v>6020263</v>
      </c>
      <c r="J11" s="65">
        <v>2479087</v>
      </c>
      <c r="K11" s="65">
        <v>2166887</v>
      </c>
      <c r="L11" s="65">
        <v>2300824</v>
      </c>
      <c r="M11" s="65">
        <v>6946798</v>
      </c>
      <c r="N11" s="65">
        <v>2664015</v>
      </c>
      <c r="O11" s="65">
        <v>2041563</v>
      </c>
      <c r="P11" s="65">
        <v>-190286</v>
      </c>
      <c r="Q11" s="65">
        <v>4515292</v>
      </c>
      <c r="R11" s="65">
        <v>2379090</v>
      </c>
      <c r="S11" s="65">
        <v>2528868</v>
      </c>
      <c r="T11" s="65">
        <v>2331187</v>
      </c>
      <c r="U11" s="65">
        <v>7239145</v>
      </c>
      <c r="V11" s="65">
        <v>24721498</v>
      </c>
      <c r="W11" s="65">
        <v>25533800</v>
      </c>
      <c r="X11" s="65">
        <v>-812302</v>
      </c>
      <c r="Y11" s="66">
        <v>-3.18</v>
      </c>
      <c r="Z11" s="67">
        <v>25533800</v>
      </c>
    </row>
    <row r="12" spans="1:26" ht="13.5">
      <c r="A12" s="63" t="s">
        <v>38</v>
      </c>
      <c r="B12" s="19">
        <v>2041502</v>
      </c>
      <c r="C12" s="19"/>
      <c r="D12" s="64">
        <v>0</v>
      </c>
      <c r="E12" s="65">
        <v>2081700</v>
      </c>
      <c r="F12" s="65">
        <v>127756</v>
      </c>
      <c r="G12" s="65">
        <v>127756</v>
      </c>
      <c r="H12" s="65">
        <v>127756</v>
      </c>
      <c r="I12" s="65">
        <v>383268</v>
      </c>
      <c r="J12" s="65">
        <v>127756</v>
      </c>
      <c r="K12" s="65">
        <v>127756</v>
      </c>
      <c r="L12" s="65">
        <v>127756</v>
      </c>
      <c r="M12" s="65">
        <v>383268</v>
      </c>
      <c r="N12" s="65">
        <v>127756</v>
      </c>
      <c r="O12" s="65">
        <v>127756</v>
      </c>
      <c r="P12" s="65">
        <v>0</v>
      </c>
      <c r="Q12" s="65">
        <v>255512</v>
      </c>
      <c r="R12" s="65">
        <v>127756</v>
      </c>
      <c r="S12" s="65">
        <v>383268</v>
      </c>
      <c r="T12" s="65">
        <v>59106</v>
      </c>
      <c r="U12" s="65">
        <v>570130</v>
      </c>
      <c r="V12" s="65">
        <v>1592178</v>
      </c>
      <c r="W12" s="65">
        <v>2081700</v>
      </c>
      <c r="X12" s="65">
        <v>-489522</v>
      </c>
      <c r="Y12" s="66">
        <v>-23.52</v>
      </c>
      <c r="Z12" s="67">
        <v>2081700</v>
      </c>
    </row>
    <row r="13" spans="1:26" ht="13.5">
      <c r="A13" s="63" t="s">
        <v>214</v>
      </c>
      <c r="B13" s="19">
        <v>8863221</v>
      </c>
      <c r="C13" s="19"/>
      <c r="D13" s="64">
        <v>0</v>
      </c>
      <c r="E13" s="65">
        <v>4188000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4188000</v>
      </c>
      <c r="X13" s="65">
        <v>-4188000</v>
      </c>
      <c r="Y13" s="66">
        <v>-100</v>
      </c>
      <c r="Z13" s="67">
        <v>4188000</v>
      </c>
    </row>
    <row r="14" spans="1:26" ht="13.5">
      <c r="A14" s="63" t="s">
        <v>40</v>
      </c>
      <c r="B14" s="19">
        <v>153700</v>
      </c>
      <c r="C14" s="19"/>
      <c r="D14" s="64">
        <v>0</v>
      </c>
      <c r="E14" s="65">
        <v>151400</v>
      </c>
      <c r="F14" s="65">
        <v>4673</v>
      </c>
      <c r="G14" s="65">
        <v>4952</v>
      </c>
      <c r="H14" s="65">
        <v>2196</v>
      </c>
      <c r="I14" s="65">
        <v>11821</v>
      </c>
      <c r="J14" s="65">
        <v>0</v>
      </c>
      <c r="K14" s="65">
        <v>4339</v>
      </c>
      <c r="L14" s="65">
        <v>2494</v>
      </c>
      <c r="M14" s="65">
        <v>6833</v>
      </c>
      <c r="N14" s="65">
        <v>21304</v>
      </c>
      <c r="O14" s="65">
        <v>13587</v>
      </c>
      <c r="P14" s="65">
        <v>2726</v>
      </c>
      <c r="Q14" s="65">
        <v>37617</v>
      </c>
      <c r="R14" s="65">
        <v>2281</v>
      </c>
      <c r="S14" s="65">
        <v>1854</v>
      </c>
      <c r="T14" s="65">
        <v>1458</v>
      </c>
      <c r="U14" s="65">
        <v>5593</v>
      </c>
      <c r="V14" s="65">
        <v>61864</v>
      </c>
      <c r="W14" s="65">
        <v>151400</v>
      </c>
      <c r="X14" s="65">
        <v>-89536</v>
      </c>
      <c r="Y14" s="66">
        <v>-59.14</v>
      </c>
      <c r="Z14" s="67">
        <v>151400</v>
      </c>
    </row>
    <row r="15" spans="1:26" ht="13.5">
      <c r="A15" s="63" t="s">
        <v>41</v>
      </c>
      <c r="B15" s="19">
        <v>2549900</v>
      </c>
      <c r="C15" s="19"/>
      <c r="D15" s="64">
        <v>0</v>
      </c>
      <c r="E15" s="65">
        <v>5121200</v>
      </c>
      <c r="F15" s="65">
        <v>163016</v>
      </c>
      <c r="G15" s="65">
        <v>547448</v>
      </c>
      <c r="H15" s="65">
        <v>166128</v>
      </c>
      <c r="I15" s="65">
        <v>876592</v>
      </c>
      <c r="J15" s="65">
        <v>0</v>
      </c>
      <c r="K15" s="65">
        <v>84219</v>
      </c>
      <c r="L15" s="65">
        <v>137087</v>
      </c>
      <c r="M15" s="65">
        <v>221306</v>
      </c>
      <c r="N15" s="65">
        <v>189313</v>
      </c>
      <c r="O15" s="65">
        <v>203658</v>
      </c>
      <c r="P15" s="65">
        <v>154169</v>
      </c>
      <c r="Q15" s="65">
        <v>547140</v>
      </c>
      <c r="R15" s="65">
        <v>348179</v>
      </c>
      <c r="S15" s="65">
        <v>29767</v>
      </c>
      <c r="T15" s="65">
        <v>190063</v>
      </c>
      <c r="U15" s="65">
        <v>568009</v>
      </c>
      <c r="V15" s="65">
        <v>2213047</v>
      </c>
      <c r="W15" s="65">
        <v>5121200</v>
      </c>
      <c r="X15" s="65">
        <v>-2908153</v>
      </c>
      <c r="Y15" s="66">
        <v>-56.79</v>
      </c>
      <c r="Z15" s="67">
        <v>5121200</v>
      </c>
    </row>
    <row r="16" spans="1:26" ht="13.5">
      <c r="A16" s="74" t="s">
        <v>42</v>
      </c>
      <c r="B16" s="19">
        <v>24569136</v>
      </c>
      <c r="C16" s="19"/>
      <c r="D16" s="64">
        <v>0</v>
      </c>
      <c r="E16" s="65">
        <v>55221941</v>
      </c>
      <c r="F16" s="65">
        <v>4244424</v>
      </c>
      <c r="G16" s="65">
        <v>1126587</v>
      </c>
      <c r="H16" s="65">
        <v>2970039</v>
      </c>
      <c r="I16" s="65">
        <v>8341050</v>
      </c>
      <c r="J16" s="65">
        <v>1629194</v>
      </c>
      <c r="K16" s="65">
        <v>5215162</v>
      </c>
      <c r="L16" s="65">
        <v>5066433</v>
      </c>
      <c r="M16" s="65">
        <v>11910789</v>
      </c>
      <c r="N16" s="65">
        <v>515743</v>
      </c>
      <c r="O16" s="65">
        <v>4813329</v>
      </c>
      <c r="P16" s="65">
        <v>2512654</v>
      </c>
      <c r="Q16" s="65">
        <v>7841726</v>
      </c>
      <c r="R16" s="65">
        <v>5031983</v>
      </c>
      <c r="S16" s="65">
        <v>4368991</v>
      </c>
      <c r="T16" s="65">
        <v>4072734</v>
      </c>
      <c r="U16" s="65">
        <v>13473708</v>
      </c>
      <c r="V16" s="65">
        <v>41567273</v>
      </c>
      <c r="W16" s="65">
        <v>55221941</v>
      </c>
      <c r="X16" s="65">
        <v>-13654668</v>
      </c>
      <c r="Y16" s="66">
        <v>-24.73</v>
      </c>
      <c r="Z16" s="67">
        <v>55221941</v>
      </c>
    </row>
    <row r="17" spans="1:26" ht="13.5">
      <c r="A17" s="63" t="s">
        <v>43</v>
      </c>
      <c r="B17" s="19">
        <v>24096218</v>
      </c>
      <c r="C17" s="19"/>
      <c r="D17" s="64">
        <v>0</v>
      </c>
      <c r="E17" s="65">
        <v>31565805</v>
      </c>
      <c r="F17" s="65">
        <v>1033831</v>
      </c>
      <c r="G17" s="65">
        <v>1184486</v>
      </c>
      <c r="H17" s="65">
        <v>759147</v>
      </c>
      <c r="I17" s="65">
        <v>2977464</v>
      </c>
      <c r="J17" s="65">
        <v>421178</v>
      </c>
      <c r="K17" s="65">
        <v>915602</v>
      </c>
      <c r="L17" s="65">
        <v>795553</v>
      </c>
      <c r="M17" s="65">
        <v>2132333</v>
      </c>
      <c r="N17" s="65">
        <v>671931</v>
      </c>
      <c r="O17" s="65">
        <v>916022</v>
      </c>
      <c r="P17" s="65">
        <v>646723</v>
      </c>
      <c r="Q17" s="65">
        <v>2234676</v>
      </c>
      <c r="R17" s="65">
        <v>961650</v>
      </c>
      <c r="S17" s="65">
        <v>742324</v>
      </c>
      <c r="T17" s="65">
        <v>974633</v>
      </c>
      <c r="U17" s="65">
        <v>2678607</v>
      </c>
      <c r="V17" s="65">
        <v>10023080</v>
      </c>
      <c r="W17" s="65">
        <v>31565805</v>
      </c>
      <c r="X17" s="65">
        <v>-21542725</v>
      </c>
      <c r="Y17" s="66">
        <v>-68.25</v>
      </c>
      <c r="Z17" s="67">
        <v>31565805</v>
      </c>
    </row>
    <row r="18" spans="1:26" ht="13.5">
      <c r="A18" s="75" t="s">
        <v>44</v>
      </c>
      <c r="B18" s="76">
        <f>SUM(B11:B17)</f>
        <v>83249966</v>
      </c>
      <c r="C18" s="76">
        <f>SUM(C11:C17)</f>
        <v>0</v>
      </c>
      <c r="D18" s="77">
        <f aca="true" t="shared" si="1" ref="D18:Z18">SUM(D11:D17)</f>
        <v>0</v>
      </c>
      <c r="E18" s="78">
        <f t="shared" si="1"/>
        <v>123863846</v>
      </c>
      <c r="F18" s="78">
        <f t="shared" si="1"/>
        <v>7468779</v>
      </c>
      <c r="G18" s="78">
        <f t="shared" si="1"/>
        <v>4893169</v>
      </c>
      <c r="H18" s="78">
        <f t="shared" si="1"/>
        <v>6248510</v>
      </c>
      <c r="I18" s="78">
        <f t="shared" si="1"/>
        <v>18610458</v>
      </c>
      <c r="J18" s="78">
        <f t="shared" si="1"/>
        <v>4657215</v>
      </c>
      <c r="K18" s="78">
        <f t="shared" si="1"/>
        <v>8513965</v>
      </c>
      <c r="L18" s="78">
        <f t="shared" si="1"/>
        <v>8430147</v>
      </c>
      <c r="M18" s="78">
        <f t="shared" si="1"/>
        <v>21601327</v>
      </c>
      <c r="N18" s="78">
        <f t="shared" si="1"/>
        <v>4190062</v>
      </c>
      <c r="O18" s="78">
        <f t="shared" si="1"/>
        <v>8115915</v>
      </c>
      <c r="P18" s="78">
        <f t="shared" si="1"/>
        <v>3125986</v>
      </c>
      <c r="Q18" s="78">
        <f t="shared" si="1"/>
        <v>15431963</v>
      </c>
      <c r="R18" s="78">
        <f t="shared" si="1"/>
        <v>8850939</v>
      </c>
      <c r="S18" s="78">
        <f t="shared" si="1"/>
        <v>8055072</v>
      </c>
      <c r="T18" s="78">
        <f t="shared" si="1"/>
        <v>7629181</v>
      </c>
      <c r="U18" s="78">
        <f t="shared" si="1"/>
        <v>24535192</v>
      </c>
      <c r="V18" s="78">
        <f t="shared" si="1"/>
        <v>80178940</v>
      </c>
      <c r="W18" s="78">
        <f t="shared" si="1"/>
        <v>123863846</v>
      </c>
      <c r="X18" s="78">
        <f t="shared" si="1"/>
        <v>-43684906</v>
      </c>
      <c r="Y18" s="72">
        <f>+IF(W18&lt;&gt;0,(X18/W18)*100,0)</f>
        <v>-35.26848827219526</v>
      </c>
      <c r="Z18" s="79">
        <f t="shared" si="1"/>
        <v>123863846</v>
      </c>
    </row>
    <row r="19" spans="1:26" ht="13.5">
      <c r="A19" s="75" t="s">
        <v>45</v>
      </c>
      <c r="B19" s="80">
        <f>+B10-B18</f>
        <v>9908683</v>
      </c>
      <c r="C19" s="80">
        <f>+C10-C18</f>
        <v>0</v>
      </c>
      <c r="D19" s="81">
        <f aca="true" t="shared" si="2" ref="D19:Z19">+D10-D18</f>
        <v>0</v>
      </c>
      <c r="E19" s="82">
        <f t="shared" si="2"/>
        <v>12524713</v>
      </c>
      <c r="F19" s="82">
        <f t="shared" si="2"/>
        <v>13704636</v>
      </c>
      <c r="G19" s="82">
        <f t="shared" si="2"/>
        <v>-3472892</v>
      </c>
      <c r="H19" s="82">
        <f t="shared" si="2"/>
        <v>-4521547</v>
      </c>
      <c r="I19" s="82">
        <f t="shared" si="2"/>
        <v>5710197</v>
      </c>
      <c r="J19" s="82">
        <f t="shared" si="2"/>
        <v>-2948504</v>
      </c>
      <c r="K19" s="82">
        <f t="shared" si="2"/>
        <v>-7079997</v>
      </c>
      <c r="L19" s="82">
        <f t="shared" si="2"/>
        <v>55963</v>
      </c>
      <c r="M19" s="82">
        <f t="shared" si="2"/>
        <v>-9972538</v>
      </c>
      <c r="N19" s="82">
        <f t="shared" si="2"/>
        <v>16096419</v>
      </c>
      <c r="O19" s="82">
        <f t="shared" si="2"/>
        <v>-1743484</v>
      </c>
      <c r="P19" s="82">
        <f t="shared" si="2"/>
        <v>-1644571</v>
      </c>
      <c r="Q19" s="82">
        <f t="shared" si="2"/>
        <v>12708364</v>
      </c>
      <c r="R19" s="82">
        <f t="shared" si="2"/>
        <v>-1272587</v>
      </c>
      <c r="S19" s="82">
        <f t="shared" si="2"/>
        <v>-3190282</v>
      </c>
      <c r="T19" s="82">
        <f t="shared" si="2"/>
        <v>-5213241</v>
      </c>
      <c r="U19" s="82">
        <f t="shared" si="2"/>
        <v>-9676110</v>
      </c>
      <c r="V19" s="82">
        <f t="shared" si="2"/>
        <v>-1230087</v>
      </c>
      <c r="W19" s="82">
        <f>IF(E10=E18,0,W10-W18)</f>
        <v>12524713</v>
      </c>
      <c r="X19" s="82">
        <f t="shared" si="2"/>
        <v>-13754800</v>
      </c>
      <c r="Y19" s="83">
        <f>+IF(W19&lt;&gt;0,(X19/W19)*100,0)</f>
        <v>-109.82127893868704</v>
      </c>
      <c r="Z19" s="84">
        <f t="shared" si="2"/>
        <v>12524713</v>
      </c>
    </row>
    <row r="20" spans="1:26" ht="13.5">
      <c r="A20" s="63" t="s">
        <v>46</v>
      </c>
      <c r="B20" s="19">
        <v>0</v>
      </c>
      <c r="C20" s="19"/>
      <c r="D20" s="64">
        <v>0</v>
      </c>
      <c r="E20" s="65">
        <v>0</v>
      </c>
      <c r="F20" s="65">
        <v>0</v>
      </c>
      <c r="G20" s="65">
        <v>0</v>
      </c>
      <c r="H20" s="65">
        <v>-579740</v>
      </c>
      <c r="I20" s="65">
        <v>-579740</v>
      </c>
      <c r="J20" s="65">
        <v>-92876</v>
      </c>
      <c r="K20" s="65">
        <v>0</v>
      </c>
      <c r="L20" s="65">
        <v>0</v>
      </c>
      <c r="M20" s="65">
        <v>-92876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-672616</v>
      </c>
      <c r="W20" s="65">
        <v>0</v>
      </c>
      <c r="X20" s="65">
        <v>-672616</v>
      </c>
      <c r="Y20" s="66">
        <v>0</v>
      </c>
      <c r="Z20" s="67">
        <v>0</v>
      </c>
    </row>
    <row r="21" spans="1:26" ht="13.5">
      <c r="A21" s="63" t="s">
        <v>215</v>
      </c>
      <c r="B21" s="85">
        <v>-1045790</v>
      </c>
      <c r="C21" s="85"/>
      <c r="D21" s="86">
        <v>0</v>
      </c>
      <c r="E21" s="87">
        <v>0</v>
      </c>
      <c r="F21" s="87">
        <v>13003</v>
      </c>
      <c r="G21" s="87">
        <v>0</v>
      </c>
      <c r="H21" s="87">
        <v>32671</v>
      </c>
      <c r="I21" s="87">
        <v>45674</v>
      </c>
      <c r="J21" s="87">
        <v>30069</v>
      </c>
      <c r="K21" s="87">
        <v>0</v>
      </c>
      <c r="L21" s="87">
        <v>0</v>
      </c>
      <c r="M21" s="87">
        <v>30069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75743</v>
      </c>
      <c r="W21" s="87">
        <v>0</v>
      </c>
      <c r="X21" s="87">
        <v>75743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8862893</v>
      </c>
      <c r="C22" s="91">
        <f>SUM(C19:C21)</f>
        <v>0</v>
      </c>
      <c r="D22" s="92">
        <f aca="true" t="shared" si="3" ref="D22:Z22">SUM(D19:D21)</f>
        <v>0</v>
      </c>
      <c r="E22" s="93">
        <f t="shared" si="3"/>
        <v>12524713</v>
      </c>
      <c r="F22" s="93">
        <f t="shared" si="3"/>
        <v>13717639</v>
      </c>
      <c r="G22" s="93">
        <f t="shared" si="3"/>
        <v>-3472892</v>
      </c>
      <c r="H22" s="93">
        <f t="shared" si="3"/>
        <v>-5068616</v>
      </c>
      <c r="I22" s="93">
        <f t="shared" si="3"/>
        <v>5176131</v>
      </c>
      <c r="J22" s="93">
        <f t="shared" si="3"/>
        <v>-3011311</v>
      </c>
      <c r="K22" s="93">
        <f t="shared" si="3"/>
        <v>-7079997</v>
      </c>
      <c r="L22" s="93">
        <f t="shared" si="3"/>
        <v>55963</v>
      </c>
      <c r="M22" s="93">
        <f t="shared" si="3"/>
        <v>-10035345</v>
      </c>
      <c r="N22" s="93">
        <f t="shared" si="3"/>
        <v>16096419</v>
      </c>
      <c r="O22" s="93">
        <f t="shared" si="3"/>
        <v>-1743484</v>
      </c>
      <c r="P22" s="93">
        <f t="shared" si="3"/>
        <v>-1644571</v>
      </c>
      <c r="Q22" s="93">
        <f t="shared" si="3"/>
        <v>12708364</v>
      </c>
      <c r="R22" s="93">
        <f t="shared" si="3"/>
        <v>-1272587</v>
      </c>
      <c r="S22" s="93">
        <f t="shared" si="3"/>
        <v>-3190282</v>
      </c>
      <c r="T22" s="93">
        <f t="shared" si="3"/>
        <v>-5213241</v>
      </c>
      <c r="U22" s="93">
        <f t="shared" si="3"/>
        <v>-9676110</v>
      </c>
      <c r="V22" s="93">
        <f t="shared" si="3"/>
        <v>-1826960</v>
      </c>
      <c r="W22" s="93">
        <f t="shared" si="3"/>
        <v>12524713</v>
      </c>
      <c r="X22" s="93">
        <f t="shared" si="3"/>
        <v>-14351673</v>
      </c>
      <c r="Y22" s="94">
        <f>+IF(W22&lt;&gt;0,(X22/W22)*100,0)</f>
        <v>-114.58684123141185</v>
      </c>
      <c r="Z22" s="95">
        <f t="shared" si="3"/>
        <v>12524713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8862893</v>
      </c>
      <c r="C24" s="80">
        <f>SUM(C22:C23)</f>
        <v>0</v>
      </c>
      <c r="D24" s="81">
        <f aca="true" t="shared" si="4" ref="D24:Z24">SUM(D22:D23)</f>
        <v>0</v>
      </c>
      <c r="E24" s="82">
        <f t="shared" si="4"/>
        <v>12524713</v>
      </c>
      <c r="F24" s="82">
        <f t="shared" si="4"/>
        <v>13717639</v>
      </c>
      <c r="G24" s="82">
        <f t="shared" si="4"/>
        <v>-3472892</v>
      </c>
      <c r="H24" s="82">
        <f t="shared" si="4"/>
        <v>-5068616</v>
      </c>
      <c r="I24" s="82">
        <f t="shared" si="4"/>
        <v>5176131</v>
      </c>
      <c r="J24" s="82">
        <f t="shared" si="4"/>
        <v>-3011311</v>
      </c>
      <c r="K24" s="82">
        <f t="shared" si="4"/>
        <v>-7079997</v>
      </c>
      <c r="L24" s="82">
        <f t="shared" si="4"/>
        <v>55963</v>
      </c>
      <c r="M24" s="82">
        <f t="shared" si="4"/>
        <v>-10035345</v>
      </c>
      <c r="N24" s="82">
        <f t="shared" si="4"/>
        <v>16096419</v>
      </c>
      <c r="O24" s="82">
        <f t="shared" si="4"/>
        <v>-1743484</v>
      </c>
      <c r="P24" s="82">
        <f t="shared" si="4"/>
        <v>-1644571</v>
      </c>
      <c r="Q24" s="82">
        <f t="shared" si="4"/>
        <v>12708364</v>
      </c>
      <c r="R24" s="82">
        <f t="shared" si="4"/>
        <v>-1272587</v>
      </c>
      <c r="S24" s="82">
        <f t="shared" si="4"/>
        <v>-3190282</v>
      </c>
      <c r="T24" s="82">
        <f t="shared" si="4"/>
        <v>-5213241</v>
      </c>
      <c r="U24" s="82">
        <f t="shared" si="4"/>
        <v>-9676110</v>
      </c>
      <c r="V24" s="82">
        <f t="shared" si="4"/>
        <v>-1826960</v>
      </c>
      <c r="W24" s="82">
        <f t="shared" si="4"/>
        <v>12524713</v>
      </c>
      <c r="X24" s="82">
        <f t="shared" si="4"/>
        <v>-14351673</v>
      </c>
      <c r="Y24" s="83">
        <f>+IF(W24&lt;&gt;0,(X24/W24)*100,0)</f>
        <v>-114.58684123141185</v>
      </c>
      <c r="Z24" s="84">
        <f t="shared" si="4"/>
        <v>12524713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0</v>
      </c>
      <c r="C27" s="22"/>
      <c r="D27" s="104">
        <v>20245086</v>
      </c>
      <c r="E27" s="105">
        <v>16712713</v>
      </c>
      <c r="F27" s="105">
        <v>460807</v>
      </c>
      <c r="G27" s="105">
        <v>71115</v>
      </c>
      <c r="H27" s="105">
        <v>0</v>
      </c>
      <c r="I27" s="105">
        <v>531922</v>
      </c>
      <c r="J27" s="105">
        <v>417447</v>
      </c>
      <c r="K27" s="105">
        <v>1032748</v>
      </c>
      <c r="L27" s="105">
        <v>1310608</v>
      </c>
      <c r="M27" s="105">
        <v>2760803</v>
      </c>
      <c r="N27" s="105">
        <v>243576</v>
      </c>
      <c r="O27" s="105">
        <v>35863</v>
      </c>
      <c r="P27" s="105">
        <v>0</v>
      </c>
      <c r="Q27" s="105">
        <v>279439</v>
      </c>
      <c r="R27" s="105">
        <v>1270404</v>
      </c>
      <c r="S27" s="105">
        <v>131851</v>
      </c>
      <c r="T27" s="105">
        <v>28737</v>
      </c>
      <c r="U27" s="105">
        <v>1430992</v>
      </c>
      <c r="V27" s="105">
        <v>5003156</v>
      </c>
      <c r="W27" s="105">
        <v>16712713</v>
      </c>
      <c r="X27" s="105">
        <v>-11709557</v>
      </c>
      <c r="Y27" s="106">
        <v>-70.06</v>
      </c>
      <c r="Z27" s="107">
        <v>16712713</v>
      </c>
    </row>
    <row r="28" spans="1:26" ht="13.5">
      <c r="A28" s="108" t="s">
        <v>46</v>
      </c>
      <c r="B28" s="19">
        <v>0</v>
      </c>
      <c r="C28" s="19"/>
      <c r="D28" s="64">
        <v>19650850</v>
      </c>
      <c r="E28" s="65">
        <v>16712713</v>
      </c>
      <c r="F28" s="65">
        <v>460807</v>
      </c>
      <c r="G28" s="65">
        <v>71115</v>
      </c>
      <c r="H28" s="65">
        <v>0</v>
      </c>
      <c r="I28" s="65">
        <v>531922</v>
      </c>
      <c r="J28" s="65">
        <v>417447</v>
      </c>
      <c r="K28" s="65">
        <v>1032748</v>
      </c>
      <c r="L28" s="65">
        <v>1310608</v>
      </c>
      <c r="M28" s="65">
        <v>2760803</v>
      </c>
      <c r="N28" s="65">
        <v>243576</v>
      </c>
      <c r="O28" s="65">
        <v>35863</v>
      </c>
      <c r="P28" s="65">
        <v>0</v>
      </c>
      <c r="Q28" s="65">
        <v>279439</v>
      </c>
      <c r="R28" s="65">
        <v>1270404</v>
      </c>
      <c r="S28" s="65">
        <v>131851</v>
      </c>
      <c r="T28" s="65">
        <v>28737</v>
      </c>
      <c r="U28" s="65">
        <v>1430992</v>
      </c>
      <c r="V28" s="65">
        <v>5003156</v>
      </c>
      <c r="W28" s="65">
        <v>16712713</v>
      </c>
      <c r="X28" s="65">
        <v>-11709557</v>
      </c>
      <c r="Y28" s="66">
        <v>-70.06</v>
      </c>
      <c r="Z28" s="67">
        <v>16712713</v>
      </c>
    </row>
    <row r="29" spans="1:26" ht="13.5">
      <c r="A29" s="63" t="s">
        <v>218</v>
      </c>
      <c r="B29" s="19">
        <v>0</v>
      </c>
      <c r="C29" s="19"/>
      <c r="D29" s="64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6">
        <v>0</v>
      </c>
      <c r="Z29" s="67">
        <v>0</v>
      </c>
    </row>
    <row r="30" spans="1:26" ht="13.5">
      <c r="A30" s="63" t="s">
        <v>52</v>
      </c>
      <c r="B30" s="19">
        <v>0</v>
      </c>
      <c r="C30" s="19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6">
        <v>0</v>
      </c>
      <c r="Z30" s="67">
        <v>0</v>
      </c>
    </row>
    <row r="31" spans="1:26" ht="13.5">
      <c r="A31" s="63" t="s">
        <v>53</v>
      </c>
      <c r="B31" s="19">
        <v>0</v>
      </c>
      <c r="C31" s="19"/>
      <c r="D31" s="64">
        <v>594236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6">
        <v>0</v>
      </c>
      <c r="Z31" s="67">
        <v>0</v>
      </c>
    </row>
    <row r="32" spans="1:26" ht="13.5">
      <c r="A32" s="75" t="s">
        <v>54</v>
      </c>
      <c r="B32" s="22">
        <f>SUM(B28:B31)</f>
        <v>0</v>
      </c>
      <c r="C32" s="22">
        <f>SUM(C28:C31)</f>
        <v>0</v>
      </c>
      <c r="D32" s="104">
        <f aca="true" t="shared" si="5" ref="D32:Z32">SUM(D28:D31)</f>
        <v>20245086</v>
      </c>
      <c r="E32" s="105">
        <f t="shared" si="5"/>
        <v>16712713</v>
      </c>
      <c r="F32" s="105">
        <f t="shared" si="5"/>
        <v>460807</v>
      </c>
      <c r="G32" s="105">
        <f t="shared" si="5"/>
        <v>71115</v>
      </c>
      <c r="H32" s="105">
        <f t="shared" si="5"/>
        <v>0</v>
      </c>
      <c r="I32" s="105">
        <f t="shared" si="5"/>
        <v>531922</v>
      </c>
      <c r="J32" s="105">
        <f t="shared" si="5"/>
        <v>417447</v>
      </c>
      <c r="K32" s="105">
        <f t="shared" si="5"/>
        <v>1032748</v>
      </c>
      <c r="L32" s="105">
        <f t="shared" si="5"/>
        <v>1310608</v>
      </c>
      <c r="M32" s="105">
        <f t="shared" si="5"/>
        <v>2760803</v>
      </c>
      <c r="N32" s="105">
        <f t="shared" si="5"/>
        <v>243576</v>
      </c>
      <c r="O32" s="105">
        <f t="shared" si="5"/>
        <v>35863</v>
      </c>
      <c r="P32" s="105">
        <f t="shared" si="5"/>
        <v>0</v>
      </c>
      <c r="Q32" s="105">
        <f t="shared" si="5"/>
        <v>279439</v>
      </c>
      <c r="R32" s="105">
        <f t="shared" si="5"/>
        <v>1270404</v>
      </c>
      <c r="S32" s="105">
        <f t="shared" si="5"/>
        <v>131851</v>
      </c>
      <c r="T32" s="105">
        <f t="shared" si="5"/>
        <v>28737</v>
      </c>
      <c r="U32" s="105">
        <f t="shared" si="5"/>
        <v>1430992</v>
      </c>
      <c r="V32" s="105">
        <f t="shared" si="5"/>
        <v>5003156</v>
      </c>
      <c r="W32" s="105">
        <f t="shared" si="5"/>
        <v>16712713</v>
      </c>
      <c r="X32" s="105">
        <f t="shared" si="5"/>
        <v>-11709557</v>
      </c>
      <c r="Y32" s="106">
        <f>+IF(W32&lt;&gt;0,(X32/W32)*100,0)</f>
        <v>-70.06377121416493</v>
      </c>
      <c r="Z32" s="107">
        <f t="shared" si="5"/>
        <v>16712713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31841748</v>
      </c>
      <c r="C35" s="19"/>
      <c r="D35" s="64">
        <v>28623269</v>
      </c>
      <c r="E35" s="65">
        <v>28623269</v>
      </c>
      <c r="F35" s="65">
        <v>-13637713</v>
      </c>
      <c r="G35" s="65">
        <v>-4407249</v>
      </c>
      <c r="H35" s="65">
        <v>3776432</v>
      </c>
      <c r="I35" s="65">
        <v>-14268530</v>
      </c>
      <c r="J35" s="65">
        <v>2644142</v>
      </c>
      <c r="K35" s="65">
        <v>1932750</v>
      </c>
      <c r="L35" s="65">
        <v>-7325224</v>
      </c>
      <c r="M35" s="65">
        <v>-2748332</v>
      </c>
      <c r="N35" s="65">
        <v>824683</v>
      </c>
      <c r="O35" s="65">
        <v>1580518</v>
      </c>
      <c r="P35" s="65">
        <v>-5411021</v>
      </c>
      <c r="Q35" s="65">
        <v>-3005820</v>
      </c>
      <c r="R35" s="65">
        <v>3698788</v>
      </c>
      <c r="S35" s="65">
        <v>2867391</v>
      </c>
      <c r="T35" s="65">
        <v>47300511</v>
      </c>
      <c r="U35" s="65">
        <v>53866690</v>
      </c>
      <c r="V35" s="65">
        <v>33844008</v>
      </c>
      <c r="W35" s="65">
        <v>28623269</v>
      </c>
      <c r="X35" s="65">
        <v>5220739</v>
      </c>
      <c r="Y35" s="66">
        <v>18.24</v>
      </c>
      <c r="Z35" s="67">
        <v>28623269</v>
      </c>
    </row>
    <row r="36" spans="1:26" ht="13.5">
      <c r="A36" s="63" t="s">
        <v>57</v>
      </c>
      <c r="B36" s="19">
        <v>234601069</v>
      </c>
      <c r="C36" s="19"/>
      <c r="D36" s="64">
        <v>200293469</v>
      </c>
      <c r="E36" s="65">
        <v>200293469</v>
      </c>
      <c r="F36" s="65">
        <v>-460807</v>
      </c>
      <c r="G36" s="65">
        <v>-71115</v>
      </c>
      <c r="H36" s="65">
        <v>-1218767</v>
      </c>
      <c r="I36" s="65">
        <v>-1750689</v>
      </c>
      <c r="J36" s="65">
        <v>-417447</v>
      </c>
      <c r="K36" s="65">
        <v>-1032748</v>
      </c>
      <c r="L36" s="65">
        <v>-1310608</v>
      </c>
      <c r="M36" s="65">
        <v>-2760803</v>
      </c>
      <c r="N36" s="65">
        <v>-243576</v>
      </c>
      <c r="O36" s="65">
        <v>-35863</v>
      </c>
      <c r="P36" s="65">
        <v>-73997</v>
      </c>
      <c r="Q36" s="65">
        <v>-353436</v>
      </c>
      <c r="R36" s="65">
        <v>-1270404</v>
      </c>
      <c r="S36" s="65">
        <v>-131851</v>
      </c>
      <c r="T36" s="65">
        <v>-28737</v>
      </c>
      <c r="U36" s="65">
        <v>-1430992</v>
      </c>
      <c r="V36" s="65">
        <v>-6295920</v>
      </c>
      <c r="W36" s="65">
        <v>200293469</v>
      </c>
      <c r="X36" s="65">
        <v>-206589389</v>
      </c>
      <c r="Y36" s="66">
        <v>-103.14</v>
      </c>
      <c r="Z36" s="67">
        <v>200293469</v>
      </c>
    </row>
    <row r="37" spans="1:26" ht="13.5">
      <c r="A37" s="63" t="s">
        <v>58</v>
      </c>
      <c r="B37" s="19">
        <v>67294063</v>
      </c>
      <c r="C37" s="19"/>
      <c r="D37" s="64">
        <v>56368700</v>
      </c>
      <c r="E37" s="65">
        <v>56368700</v>
      </c>
      <c r="F37" s="65">
        <v>642091</v>
      </c>
      <c r="G37" s="65">
        <v>-7947608</v>
      </c>
      <c r="H37" s="65">
        <v>-1719057</v>
      </c>
      <c r="I37" s="65">
        <v>-9024574</v>
      </c>
      <c r="J37" s="65">
        <v>2688981</v>
      </c>
      <c r="K37" s="65">
        <v>-5097989</v>
      </c>
      <c r="L37" s="65">
        <v>8514261</v>
      </c>
      <c r="M37" s="65">
        <v>6105253</v>
      </c>
      <c r="N37" s="65">
        <v>16689682</v>
      </c>
      <c r="O37" s="65">
        <v>60494</v>
      </c>
      <c r="P37" s="65">
        <v>-1512084</v>
      </c>
      <c r="Q37" s="65">
        <v>15238092</v>
      </c>
      <c r="R37" s="65">
        <v>1155794</v>
      </c>
      <c r="S37" s="65">
        <v>3128270</v>
      </c>
      <c r="T37" s="65">
        <v>32196029</v>
      </c>
      <c r="U37" s="65">
        <v>36480093</v>
      </c>
      <c r="V37" s="65">
        <v>48798864</v>
      </c>
      <c r="W37" s="65">
        <v>56368700</v>
      </c>
      <c r="X37" s="65">
        <v>-7569836</v>
      </c>
      <c r="Y37" s="66">
        <v>-13.43</v>
      </c>
      <c r="Z37" s="67">
        <v>56368700</v>
      </c>
    </row>
    <row r="38" spans="1:26" ht="13.5">
      <c r="A38" s="63" t="s">
        <v>59</v>
      </c>
      <c r="B38" s="19">
        <v>250418</v>
      </c>
      <c r="C38" s="19"/>
      <c r="D38" s="64">
        <v>1171864</v>
      </c>
      <c r="E38" s="65">
        <v>1171864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1171864</v>
      </c>
      <c r="X38" s="65">
        <v>-1171864</v>
      </c>
      <c r="Y38" s="66">
        <v>-100</v>
      </c>
      <c r="Z38" s="67">
        <v>1171864</v>
      </c>
    </row>
    <row r="39" spans="1:26" ht="13.5">
      <c r="A39" s="63" t="s">
        <v>60</v>
      </c>
      <c r="B39" s="19">
        <v>199399174</v>
      </c>
      <c r="C39" s="19"/>
      <c r="D39" s="64">
        <v>171376174</v>
      </c>
      <c r="E39" s="65">
        <v>171376174</v>
      </c>
      <c r="F39" s="65">
        <v>-14740610</v>
      </c>
      <c r="G39" s="65">
        <v>3469244</v>
      </c>
      <c r="H39" s="65">
        <v>4276723</v>
      </c>
      <c r="I39" s="65">
        <v>-6994643</v>
      </c>
      <c r="J39" s="65">
        <v>-462286</v>
      </c>
      <c r="K39" s="65">
        <v>5997991</v>
      </c>
      <c r="L39" s="65">
        <v>-17150093</v>
      </c>
      <c r="M39" s="65">
        <v>-11614388</v>
      </c>
      <c r="N39" s="65">
        <v>-16108575</v>
      </c>
      <c r="O39" s="65">
        <v>1484163</v>
      </c>
      <c r="P39" s="65">
        <v>-3972933</v>
      </c>
      <c r="Q39" s="65">
        <v>-18597345</v>
      </c>
      <c r="R39" s="65">
        <v>1272590</v>
      </c>
      <c r="S39" s="65">
        <v>-392730</v>
      </c>
      <c r="T39" s="65">
        <v>15075746</v>
      </c>
      <c r="U39" s="65">
        <v>15955606</v>
      </c>
      <c r="V39" s="65">
        <v>-21250770</v>
      </c>
      <c r="W39" s="65">
        <v>171376174</v>
      </c>
      <c r="X39" s="65">
        <v>-192626944</v>
      </c>
      <c r="Y39" s="66">
        <v>-112.4</v>
      </c>
      <c r="Z39" s="67">
        <v>171376174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2806603</v>
      </c>
      <c r="C42" s="19">
        <v>5052717</v>
      </c>
      <c r="D42" s="64">
        <v>10292382</v>
      </c>
      <c r="E42" s="65">
        <v>10674856</v>
      </c>
      <c r="F42" s="65">
        <v>4153957</v>
      </c>
      <c r="G42" s="65">
        <v>2034829</v>
      </c>
      <c r="H42" s="65">
        <v>-5120396</v>
      </c>
      <c r="I42" s="65">
        <v>1068390</v>
      </c>
      <c r="J42" s="65">
        <v>5408</v>
      </c>
      <c r="K42" s="65">
        <v>-1581982</v>
      </c>
      <c r="L42" s="65">
        <v>5835595</v>
      </c>
      <c r="M42" s="65">
        <v>4259021</v>
      </c>
      <c r="N42" s="65">
        <v>-1661085</v>
      </c>
      <c r="O42" s="65">
        <v>-365292</v>
      </c>
      <c r="P42" s="65">
        <v>10935669</v>
      </c>
      <c r="Q42" s="65">
        <v>8909292</v>
      </c>
      <c r="R42" s="65">
        <v>-3453967</v>
      </c>
      <c r="S42" s="65">
        <v>-2345677</v>
      </c>
      <c r="T42" s="65">
        <v>-3384342</v>
      </c>
      <c r="U42" s="65">
        <v>-9183986</v>
      </c>
      <c r="V42" s="65">
        <v>5052717</v>
      </c>
      <c r="W42" s="65">
        <v>10674856</v>
      </c>
      <c r="X42" s="65">
        <v>-5622139</v>
      </c>
      <c r="Y42" s="66">
        <v>-52.67</v>
      </c>
      <c r="Z42" s="67">
        <v>10674856</v>
      </c>
    </row>
    <row r="43" spans="1:26" ht="13.5">
      <c r="A43" s="63" t="s">
        <v>63</v>
      </c>
      <c r="B43" s="19">
        <v>-245730</v>
      </c>
      <c r="C43" s="19">
        <v>-10051989</v>
      </c>
      <c r="D43" s="64">
        <v>-20245086</v>
      </c>
      <c r="E43" s="65">
        <v>-2791888</v>
      </c>
      <c r="F43" s="65">
        <v>-13002</v>
      </c>
      <c r="G43" s="65">
        <v>0</v>
      </c>
      <c r="H43" s="65">
        <v>-43741</v>
      </c>
      <c r="I43" s="65">
        <v>-56743</v>
      </c>
      <c r="J43" s="65">
        <v>-30070</v>
      </c>
      <c r="K43" s="65">
        <v>0</v>
      </c>
      <c r="L43" s="65">
        <v>-27837</v>
      </c>
      <c r="M43" s="65">
        <v>-57907</v>
      </c>
      <c r="N43" s="65">
        <v>-213663</v>
      </c>
      <c r="O43" s="65">
        <v>-1515242</v>
      </c>
      <c r="P43" s="65">
        <v>-2771496</v>
      </c>
      <c r="Q43" s="65">
        <v>-4500401</v>
      </c>
      <c r="R43" s="65">
        <v>-1270404</v>
      </c>
      <c r="S43" s="65">
        <v>-122381</v>
      </c>
      <c r="T43" s="65">
        <v>-4044153</v>
      </c>
      <c r="U43" s="65">
        <v>-5436938</v>
      </c>
      <c r="V43" s="65">
        <v>-10051989</v>
      </c>
      <c r="W43" s="65">
        <v>-2791888</v>
      </c>
      <c r="X43" s="65">
        <v>-7260101</v>
      </c>
      <c r="Y43" s="66">
        <v>260.04</v>
      </c>
      <c r="Z43" s="67">
        <v>-2791888</v>
      </c>
    </row>
    <row r="44" spans="1:26" ht="13.5">
      <c r="A44" s="63" t="s">
        <v>64</v>
      </c>
      <c r="B44" s="19">
        <v>0</v>
      </c>
      <c r="C44" s="19"/>
      <c r="D44" s="64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0</v>
      </c>
      <c r="X44" s="65">
        <v>0</v>
      </c>
      <c r="Y44" s="66">
        <v>0</v>
      </c>
      <c r="Z44" s="67">
        <v>0</v>
      </c>
    </row>
    <row r="45" spans="1:26" ht="13.5">
      <c r="A45" s="75" t="s">
        <v>65</v>
      </c>
      <c r="B45" s="22">
        <v>9578865</v>
      </c>
      <c r="C45" s="22">
        <v>4646722</v>
      </c>
      <c r="D45" s="104">
        <v>-4814859</v>
      </c>
      <c r="E45" s="105">
        <v>7882968</v>
      </c>
      <c r="F45" s="105">
        <v>13786949</v>
      </c>
      <c r="G45" s="105">
        <v>15821778</v>
      </c>
      <c r="H45" s="105">
        <v>10657641</v>
      </c>
      <c r="I45" s="105">
        <v>10657641</v>
      </c>
      <c r="J45" s="105">
        <v>10632979</v>
      </c>
      <c r="K45" s="105">
        <v>9050997</v>
      </c>
      <c r="L45" s="105">
        <v>14858755</v>
      </c>
      <c r="M45" s="105">
        <v>14858755</v>
      </c>
      <c r="N45" s="105">
        <v>12984007</v>
      </c>
      <c r="O45" s="105">
        <v>11103473</v>
      </c>
      <c r="P45" s="105">
        <v>19267646</v>
      </c>
      <c r="Q45" s="105">
        <v>19267646</v>
      </c>
      <c r="R45" s="105">
        <v>14543275</v>
      </c>
      <c r="S45" s="105">
        <v>12075217</v>
      </c>
      <c r="T45" s="105">
        <v>4646722</v>
      </c>
      <c r="U45" s="105">
        <v>4646722</v>
      </c>
      <c r="V45" s="105">
        <v>4646722</v>
      </c>
      <c r="W45" s="105">
        <v>7882968</v>
      </c>
      <c r="X45" s="105">
        <v>-3236246</v>
      </c>
      <c r="Y45" s="106">
        <v>-41.05</v>
      </c>
      <c r="Z45" s="107">
        <v>7882968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-1763367</v>
      </c>
      <c r="C49" s="57"/>
      <c r="D49" s="134">
        <v>0</v>
      </c>
      <c r="E49" s="59">
        <v>1216049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40864947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574177</v>
      </c>
      <c r="C51" s="57"/>
      <c r="D51" s="134">
        <v>0</v>
      </c>
      <c r="E51" s="59">
        <v>116754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4162617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5.813872133060916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66.6640195521356</v>
      </c>
      <c r="F58" s="7">
        <f t="shared" si="6"/>
        <v>0.9695762020309652</v>
      </c>
      <c r="G58" s="7">
        <f t="shared" si="6"/>
        <v>9.871590543118327</v>
      </c>
      <c r="H58" s="7">
        <f t="shared" si="6"/>
        <v>8.874954201728622</v>
      </c>
      <c r="I58" s="7">
        <f t="shared" si="6"/>
        <v>2.3689913366088744</v>
      </c>
      <c r="J58" s="7">
        <f t="shared" si="6"/>
        <v>9.18053922869819</v>
      </c>
      <c r="K58" s="7">
        <f t="shared" si="6"/>
        <v>9.219704334287385</v>
      </c>
      <c r="L58" s="7">
        <f t="shared" si="6"/>
        <v>89.45554255424133</v>
      </c>
      <c r="M58" s="7">
        <f t="shared" si="6"/>
        <v>13.298535660954174</v>
      </c>
      <c r="N58" s="7">
        <f t="shared" si="6"/>
        <v>8.72541804173345</v>
      </c>
      <c r="O58" s="7">
        <f t="shared" si="6"/>
        <v>9.051340698936192</v>
      </c>
      <c r="P58" s="7">
        <f t="shared" si="6"/>
        <v>93.53034714273643</v>
      </c>
      <c r="Q58" s="7">
        <f t="shared" si="6"/>
        <v>12.964775023555417</v>
      </c>
      <c r="R58" s="7">
        <f t="shared" si="6"/>
        <v>9.159160651089925</v>
      </c>
      <c r="S58" s="7">
        <f t="shared" si="6"/>
        <v>100</v>
      </c>
      <c r="T58" s="7">
        <f t="shared" si="6"/>
        <v>8.953176200369132</v>
      </c>
      <c r="U58" s="7">
        <f t="shared" si="6"/>
        <v>12.507245229740738</v>
      </c>
      <c r="V58" s="7">
        <f t="shared" si="6"/>
        <v>6.002871652986147</v>
      </c>
      <c r="W58" s="7">
        <f t="shared" si="6"/>
        <v>66.6640195521356</v>
      </c>
      <c r="X58" s="7">
        <f t="shared" si="6"/>
        <v>0</v>
      </c>
      <c r="Y58" s="7">
        <f t="shared" si="6"/>
        <v>0</v>
      </c>
      <c r="Z58" s="8">
        <f t="shared" si="6"/>
        <v>66.6640195521356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66.66408526155524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66.66408526155524</v>
      </c>
      <c r="X59" s="10">
        <f t="shared" si="7"/>
        <v>0</v>
      </c>
      <c r="Y59" s="10">
        <f t="shared" si="7"/>
        <v>0</v>
      </c>
      <c r="Z59" s="11">
        <f t="shared" si="7"/>
        <v>66.66408526155524</v>
      </c>
    </row>
    <row r="60" spans="1:26" ht="13.5">
      <c r="A60" s="38" t="s">
        <v>32</v>
      </c>
      <c r="B60" s="12">
        <f t="shared" si="7"/>
        <v>8.983890550112578</v>
      </c>
      <c r="C60" s="12">
        <f t="shared" si="7"/>
        <v>0</v>
      </c>
      <c r="D60" s="3">
        <f t="shared" si="7"/>
        <v>0</v>
      </c>
      <c r="E60" s="13">
        <f t="shared" si="7"/>
        <v>66.66398191019705</v>
      </c>
      <c r="F60" s="13">
        <f t="shared" si="7"/>
        <v>6.01389416590751</v>
      </c>
      <c r="G60" s="13">
        <f t="shared" si="7"/>
        <v>9.872299801054272</v>
      </c>
      <c r="H60" s="13">
        <f t="shared" si="7"/>
        <v>8.875533941363871</v>
      </c>
      <c r="I60" s="13">
        <f t="shared" si="7"/>
        <v>7.863017968483496</v>
      </c>
      <c r="J60" s="13">
        <f t="shared" si="7"/>
        <v>9.181133136134275</v>
      </c>
      <c r="K60" s="13">
        <f t="shared" si="7"/>
        <v>9.220325695755978</v>
      </c>
      <c r="L60" s="13">
        <f t="shared" si="7"/>
        <v>89.45554255424133</v>
      </c>
      <c r="M60" s="13">
        <f t="shared" si="7"/>
        <v>13.299368735144537</v>
      </c>
      <c r="N60" s="13">
        <f t="shared" si="7"/>
        <v>8.725992269113519</v>
      </c>
      <c r="O60" s="13">
        <f t="shared" si="7"/>
        <v>9.051971836065704</v>
      </c>
      <c r="P60" s="13">
        <f t="shared" si="7"/>
        <v>93.53034714273643</v>
      </c>
      <c r="Q60" s="13">
        <f t="shared" si="7"/>
        <v>12.96561058017469</v>
      </c>
      <c r="R60" s="13">
        <f t="shared" si="7"/>
        <v>9.159820505112988</v>
      </c>
      <c r="S60" s="13">
        <f t="shared" si="7"/>
        <v>100</v>
      </c>
      <c r="T60" s="13">
        <f t="shared" si="7"/>
        <v>8.953825879526915</v>
      </c>
      <c r="U60" s="13">
        <f t="shared" si="7"/>
        <v>12.508115221757429</v>
      </c>
      <c r="V60" s="13">
        <f t="shared" si="7"/>
        <v>11.085493074655355</v>
      </c>
      <c r="W60" s="13">
        <f t="shared" si="7"/>
        <v>66.66398191019705</v>
      </c>
      <c r="X60" s="13">
        <f t="shared" si="7"/>
        <v>0</v>
      </c>
      <c r="Y60" s="13">
        <f t="shared" si="7"/>
        <v>0</v>
      </c>
      <c r="Z60" s="14">
        <f t="shared" si="7"/>
        <v>66.66398191019705</v>
      </c>
    </row>
    <row r="61" spans="1:26" ht="13.5">
      <c r="A61" s="39" t="s">
        <v>103</v>
      </c>
      <c r="B61" s="12">
        <f t="shared" si="7"/>
        <v>91.3652374793639</v>
      </c>
      <c r="C61" s="12">
        <f t="shared" si="7"/>
        <v>0</v>
      </c>
      <c r="D61" s="3">
        <f t="shared" si="7"/>
        <v>0</v>
      </c>
      <c r="E61" s="13">
        <f t="shared" si="7"/>
        <v>66.6638202247191</v>
      </c>
      <c r="F61" s="13">
        <f t="shared" si="7"/>
        <v>94.47743422316113</v>
      </c>
      <c r="G61" s="13">
        <f t="shared" si="7"/>
        <v>94.16765332701871</v>
      </c>
      <c r="H61" s="13">
        <f t="shared" si="7"/>
        <v>94.20300329237935</v>
      </c>
      <c r="I61" s="13">
        <f t="shared" si="7"/>
        <v>94.284927699629</v>
      </c>
      <c r="J61" s="13">
        <f t="shared" si="7"/>
        <v>93.84832209652231</v>
      </c>
      <c r="K61" s="13">
        <f t="shared" si="7"/>
        <v>94.31267168278991</v>
      </c>
      <c r="L61" s="13">
        <f t="shared" si="7"/>
        <v>100</v>
      </c>
      <c r="M61" s="13">
        <f t="shared" si="7"/>
        <v>96.03457306125853</v>
      </c>
      <c r="N61" s="13">
        <f t="shared" si="7"/>
        <v>92.40893688266536</v>
      </c>
      <c r="O61" s="13">
        <f t="shared" si="7"/>
        <v>94.60072214291712</v>
      </c>
      <c r="P61" s="13">
        <f t="shared" si="7"/>
        <v>100</v>
      </c>
      <c r="Q61" s="13">
        <f t="shared" si="7"/>
        <v>95.65024776031241</v>
      </c>
      <c r="R61" s="13">
        <f t="shared" si="7"/>
        <v>95.76310071076712</v>
      </c>
      <c r="S61" s="13">
        <f t="shared" si="7"/>
        <v>100</v>
      </c>
      <c r="T61" s="13">
        <f t="shared" si="7"/>
        <v>93.48701287235357</v>
      </c>
      <c r="U61" s="13">
        <f t="shared" si="7"/>
        <v>96.2090974247442</v>
      </c>
      <c r="V61" s="13">
        <f t="shared" si="7"/>
        <v>95.5180147043658</v>
      </c>
      <c r="W61" s="13">
        <f t="shared" si="7"/>
        <v>66.6638202247191</v>
      </c>
      <c r="X61" s="13">
        <f t="shared" si="7"/>
        <v>0</v>
      </c>
      <c r="Y61" s="13">
        <f t="shared" si="7"/>
        <v>0</v>
      </c>
      <c r="Z61" s="14">
        <f t="shared" si="7"/>
        <v>66.6638202247191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66.66399082568807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66.66399082568807</v>
      </c>
      <c r="X62" s="13">
        <f t="shared" si="7"/>
        <v>0</v>
      </c>
      <c r="Y62" s="13">
        <f t="shared" si="7"/>
        <v>0</v>
      </c>
      <c r="Z62" s="14">
        <f t="shared" si="7"/>
        <v>66.66399082568807</v>
      </c>
    </row>
    <row r="63" spans="1:26" ht="13.5">
      <c r="A63" s="39" t="s">
        <v>105</v>
      </c>
      <c r="B63" s="12">
        <f t="shared" si="7"/>
        <v>0.008824719921814921</v>
      </c>
      <c r="C63" s="12">
        <f t="shared" si="7"/>
        <v>0</v>
      </c>
      <c r="D63" s="3">
        <f t="shared" si="7"/>
        <v>0</v>
      </c>
      <c r="E63" s="13">
        <f t="shared" si="7"/>
        <v>66.6639786540172</v>
      </c>
      <c r="F63" s="13">
        <f t="shared" si="7"/>
        <v>0</v>
      </c>
      <c r="G63" s="13">
        <f t="shared" si="7"/>
        <v>0.06170105455038877</v>
      </c>
      <c r="H63" s="13">
        <f t="shared" si="7"/>
        <v>0.22951096509744623</v>
      </c>
      <c r="I63" s="13">
        <f t="shared" si="7"/>
        <v>0.06041555068668272</v>
      </c>
      <c r="J63" s="13">
        <f t="shared" si="7"/>
        <v>0.06818435496629606</v>
      </c>
      <c r="K63" s="13">
        <f t="shared" si="7"/>
        <v>0.14248804517840846</v>
      </c>
      <c r="L63" s="13">
        <f t="shared" si="7"/>
        <v>0</v>
      </c>
      <c r="M63" s="13">
        <f t="shared" si="7"/>
        <v>0.10298884729672367</v>
      </c>
      <c r="N63" s="13">
        <f t="shared" si="7"/>
        <v>0</v>
      </c>
      <c r="O63" s="13">
        <f t="shared" si="7"/>
        <v>0.06858191633982462</v>
      </c>
      <c r="P63" s="13">
        <f t="shared" si="7"/>
        <v>0</v>
      </c>
      <c r="Q63" s="13">
        <f t="shared" si="7"/>
        <v>0.034637392112535775</v>
      </c>
      <c r="R63" s="13">
        <f t="shared" si="7"/>
        <v>0</v>
      </c>
      <c r="S63" s="13">
        <f t="shared" si="7"/>
        <v>0</v>
      </c>
      <c r="T63" s="13">
        <f t="shared" si="7"/>
        <v>0.3560729681677586</v>
      </c>
      <c r="U63" s="13">
        <f t="shared" si="7"/>
        <v>0.17821943908418125</v>
      </c>
      <c r="V63" s="13">
        <f t="shared" si="7"/>
        <v>0.08597203411443971</v>
      </c>
      <c r="W63" s="13">
        <f t="shared" si="7"/>
        <v>66.6639786540172</v>
      </c>
      <c r="X63" s="13">
        <f t="shared" si="7"/>
        <v>0</v>
      </c>
      <c r="Y63" s="13">
        <f t="shared" si="7"/>
        <v>0</v>
      </c>
      <c r="Z63" s="14">
        <f t="shared" si="7"/>
        <v>66.6639786540172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66.6640625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66.6640625</v>
      </c>
      <c r="X64" s="13">
        <f t="shared" si="7"/>
        <v>0</v>
      </c>
      <c r="Y64" s="13">
        <f t="shared" si="7"/>
        <v>0</v>
      </c>
      <c r="Z64" s="14">
        <f t="shared" si="7"/>
        <v>66.6640625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221</v>
      </c>
      <c r="B67" s="24">
        <v>22511073</v>
      </c>
      <c r="C67" s="24"/>
      <c r="D67" s="25"/>
      <c r="E67" s="26">
        <v>29214200</v>
      </c>
      <c r="F67" s="26">
        <v>12684511</v>
      </c>
      <c r="G67" s="26">
        <v>1210970</v>
      </c>
      <c r="H67" s="26">
        <v>1331928</v>
      </c>
      <c r="I67" s="26">
        <v>15227409</v>
      </c>
      <c r="J67" s="26">
        <v>1344921</v>
      </c>
      <c r="K67" s="26">
        <v>1290985</v>
      </c>
      <c r="L67" s="26">
        <v>141866</v>
      </c>
      <c r="M67" s="26">
        <v>2777772</v>
      </c>
      <c r="N67" s="26">
        <v>1322057</v>
      </c>
      <c r="O67" s="26">
        <v>1247782</v>
      </c>
      <c r="P67" s="26">
        <v>130177</v>
      </c>
      <c r="Q67" s="26">
        <v>2700016</v>
      </c>
      <c r="R67" s="26">
        <v>1207698</v>
      </c>
      <c r="S67" s="26">
        <v>94921</v>
      </c>
      <c r="T67" s="26">
        <v>1199027</v>
      </c>
      <c r="U67" s="26">
        <v>2501646</v>
      </c>
      <c r="V67" s="26">
        <v>23206843</v>
      </c>
      <c r="W67" s="26">
        <v>29214200</v>
      </c>
      <c r="X67" s="26"/>
      <c r="Y67" s="25"/>
      <c r="Z67" s="27">
        <v>29214200</v>
      </c>
    </row>
    <row r="68" spans="1:26" ht="13.5" hidden="1">
      <c r="A68" s="37" t="s">
        <v>31</v>
      </c>
      <c r="B68" s="19">
        <v>7943164</v>
      </c>
      <c r="C68" s="19"/>
      <c r="D68" s="20"/>
      <c r="E68" s="21">
        <v>10640200</v>
      </c>
      <c r="F68" s="21">
        <v>10639480</v>
      </c>
      <c r="G68" s="21">
        <v>87</v>
      </c>
      <c r="H68" s="21">
        <v>87</v>
      </c>
      <c r="I68" s="21">
        <v>10639654</v>
      </c>
      <c r="J68" s="21">
        <v>87</v>
      </c>
      <c r="K68" s="21">
        <v>87</v>
      </c>
      <c r="L68" s="21"/>
      <c r="M68" s="21">
        <v>174</v>
      </c>
      <c r="N68" s="21">
        <v>87</v>
      </c>
      <c r="O68" s="21">
        <v>87</v>
      </c>
      <c r="P68" s="21"/>
      <c r="Q68" s="21">
        <v>174</v>
      </c>
      <c r="R68" s="21">
        <v>87</v>
      </c>
      <c r="S68" s="21"/>
      <c r="T68" s="21">
        <v>87</v>
      </c>
      <c r="U68" s="21">
        <v>174</v>
      </c>
      <c r="V68" s="21">
        <v>10640176</v>
      </c>
      <c r="W68" s="21">
        <v>10640200</v>
      </c>
      <c r="X68" s="21"/>
      <c r="Y68" s="20"/>
      <c r="Z68" s="23">
        <v>10640200</v>
      </c>
    </row>
    <row r="69" spans="1:26" ht="13.5" hidden="1">
      <c r="A69" s="38" t="s">
        <v>32</v>
      </c>
      <c r="B69" s="19">
        <v>14567909</v>
      </c>
      <c r="C69" s="19"/>
      <c r="D69" s="20"/>
      <c r="E69" s="21">
        <v>18574000</v>
      </c>
      <c r="F69" s="21">
        <v>2045031</v>
      </c>
      <c r="G69" s="21">
        <v>1210883</v>
      </c>
      <c r="H69" s="21">
        <v>1331841</v>
      </c>
      <c r="I69" s="21">
        <v>4587755</v>
      </c>
      <c r="J69" s="21">
        <v>1344834</v>
      </c>
      <c r="K69" s="21">
        <v>1290898</v>
      </c>
      <c r="L69" s="21">
        <v>141866</v>
      </c>
      <c r="M69" s="21">
        <v>2777598</v>
      </c>
      <c r="N69" s="21">
        <v>1321970</v>
      </c>
      <c r="O69" s="21">
        <v>1247695</v>
      </c>
      <c r="P69" s="21">
        <v>130177</v>
      </c>
      <c r="Q69" s="21">
        <v>2699842</v>
      </c>
      <c r="R69" s="21">
        <v>1207611</v>
      </c>
      <c r="S69" s="21">
        <v>94921</v>
      </c>
      <c r="T69" s="21">
        <v>1198940</v>
      </c>
      <c r="U69" s="21">
        <v>2501472</v>
      </c>
      <c r="V69" s="21">
        <v>12566667</v>
      </c>
      <c r="W69" s="21">
        <v>18574000</v>
      </c>
      <c r="X69" s="21"/>
      <c r="Y69" s="20"/>
      <c r="Z69" s="23">
        <v>18574000</v>
      </c>
    </row>
    <row r="70" spans="1:26" ht="13.5" hidden="1">
      <c r="A70" s="39" t="s">
        <v>103</v>
      </c>
      <c r="B70" s="19">
        <v>1431956</v>
      </c>
      <c r="C70" s="19"/>
      <c r="D70" s="20"/>
      <c r="E70" s="21">
        <v>1780000</v>
      </c>
      <c r="F70" s="21">
        <v>130175</v>
      </c>
      <c r="G70" s="21">
        <v>126690</v>
      </c>
      <c r="H70" s="21">
        <v>124530</v>
      </c>
      <c r="I70" s="21">
        <v>381395</v>
      </c>
      <c r="J70" s="21">
        <v>131265</v>
      </c>
      <c r="K70" s="21">
        <v>125595</v>
      </c>
      <c r="L70" s="21">
        <v>126907</v>
      </c>
      <c r="M70" s="21">
        <v>383767</v>
      </c>
      <c r="N70" s="21">
        <v>124831</v>
      </c>
      <c r="O70" s="21">
        <v>119090</v>
      </c>
      <c r="P70" s="21">
        <v>121755</v>
      </c>
      <c r="Q70" s="21">
        <v>365676</v>
      </c>
      <c r="R70" s="21">
        <v>115509</v>
      </c>
      <c r="S70" s="21">
        <v>94921</v>
      </c>
      <c r="T70" s="21">
        <v>113266</v>
      </c>
      <c r="U70" s="21">
        <v>323696</v>
      </c>
      <c r="V70" s="21">
        <v>1454534</v>
      </c>
      <c r="W70" s="21">
        <v>1780000</v>
      </c>
      <c r="X70" s="21"/>
      <c r="Y70" s="20"/>
      <c r="Z70" s="23">
        <v>1780000</v>
      </c>
    </row>
    <row r="71" spans="1:26" ht="13.5" hidden="1">
      <c r="A71" s="39" t="s">
        <v>104</v>
      </c>
      <c r="B71" s="19">
        <v>5473115</v>
      </c>
      <c r="C71" s="19"/>
      <c r="D71" s="20"/>
      <c r="E71" s="21">
        <v>6976000</v>
      </c>
      <c r="F71" s="21">
        <v>550450</v>
      </c>
      <c r="G71" s="21">
        <v>472970</v>
      </c>
      <c r="H71" s="21">
        <v>595850</v>
      </c>
      <c r="I71" s="21">
        <v>1619270</v>
      </c>
      <c r="J71" s="21">
        <v>581188</v>
      </c>
      <c r="K71" s="21">
        <v>542793</v>
      </c>
      <c r="L71" s="21"/>
      <c r="M71" s="21">
        <v>1123981</v>
      </c>
      <c r="N71" s="21">
        <v>584718</v>
      </c>
      <c r="O71" s="21">
        <v>498695</v>
      </c>
      <c r="P71" s="21">
        <v>-442</v>
      </c>
      <c r="Q71" s="21">
        <v>1082971</v>
      </c>
      <c r="R71" s="21">
        <v>462138</v>
      </c>
      <c r="S71" s="21"/>
      <c r="T71" s="21">
        <v>454867</v>
      </c>
      <c r="U71" s="21">
        <v>917005</v>
      </c>
      <c r="V71" s="21">
        <v>4743227</v>
      </c>
      <c r="W71" s="21">
        <v>6976000</v>
      </c>
      <c r="X71" s="21"/>
      <c r="Y71" s="20"/>
      <c r="Z71" s="23">
        <v>6976000</v>
      </c>
    </row>
    <row r="72" spans="1:26" ht="13.5" hidden="1">
      <c r="A72" s="39" t="s">
        <v>105</v>
      </c>
      <c r="B72" s="19">
        <v>5155971</v>
      </c>
      <c r="C72" s="19"/>
      <c r="D72" s="20"/>
      <c r="E72" s="21">
        <v>6746000</v>
      </c>
      <c r="F72" s="21">
        <v>1102197</v>
      </c>
      <c r="G72" s="21">
        <v>390593</v>
      </c>
      <c r="H72" s="21">
        <v>390831</v>
      </c>
      <c r="I72" s="21">
        <v>1883621</v>
      </c>
      <c r="J72" s="21">
        <v>412118</v>
      </c>
      <c r="K72" s="21">
        <v>402139</v>
      </c>
      <c r="L72" s="21">
        <v>14959</v>
      </c>
      <c r="M72" s="21">
        <v>829216</v>
      </c>
      <c r="N72" s="21">
        <v>392669</v>
      </c>
      <c r="O72" s="21">
        <v>409729</v>
      </c>
      <c r="P72" s="21">
        <v>8864</v>
      </c>
      <c r="Q72" s="21">
        <v>811262</v>
      </c>
      <c r="R72" s="21">
        <v>409747</v>
      </c>
      <c r="S72" s="21"/>
      <c r="T72" s="21">
        <v>410590</v>
      </c>
      <c r="U72" s="21">
        <v>820337</v>
      </c>
      <c r="V72" s="21">
        <v>4344436</v>
      </c>
      <c r="W72" s="21">
        <v>6746000</v>
      </c>
      <c r="X72" s="21"/>
      <c r="Y72" s="20"/>
      <c r="Z72" s="23">
        <v>6746000</v>
      </c>
    </row>
    <row r="73" spans="1:26" ht="13.5" hidden="1">
      <c r="A73" s="39" t="s">
        <v>106</v>
      </c>
      <c r="B73" s="19">
        <v>2506867</v>
      </c>
      <c r="C73" s="19"/>
      <c r="D73" s="20"/>
      <c r="E73" s="21">
        <v>3072000</v>
      </c>
      <c r="F73" s="21">
        <v>262209</v>
      </c>
      <c r="G73" s="21">
        <v>220630</v>
      </c>
      <c r="H73" s="21">
        <v>220630</v>
      </c>
      <c r="I73" s="21">
        <v>703469</v>
      </c>
      <c r="J73" s="21">
        <v>220263</v>
      </c>
      <c r="K73" s="21">
        <v>220371</v>
      </c>
      <c r="L73" s="21"/>
      <c r="M73" s="21">
        <v>440634</v>
      </c>
      <c r="N73" s="21">
        <v>219752</v>
      </c>
      <c r="O73" s="21">
        <v>220181</v>
      </c>
      <c r="P73" s="21"/>
      <c r="Q73" s="21">
        <v>439933</v>
      </c>
      <c r="R73" s="21">
        <v>220217</v>
      </c>
      <c r="S73" s="21"/>
      <c r="T73" s="21">
        <v>220217</v>
      </c>
      <c r="U73" s="21">
        <v>440434</v>
      </c>
      <c r="V73" s="21">
        <v>2024470</v>
      </c>
      <c r="W73" s="21">
        <v>3072000</v>
      </c>
      <c r="X73" s="21"/>
      <c r="Y73" s="20"/>
      <c r="Z73" s="23">
        <v>3072000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222</v>
      </c>
      <c r="B76" s="32">
        <v>1308765</v>
      </c>
      <c r="C76" s="32">
        <v>1393077</v>
      </c>
      <c r="D76" s="33">
        <v>24124608</v>
      </c>
      <c r="E76" s="34">
        <v>19475360</v>
      </c>
      <c r="F76" s="34">
        <v>122986</v>
      </c>
      <c r="G76" s="34">
        <v>119542</v>
      </c>
      <c r="H76" s="34">
        <v>118208</v>
      </c>
      <c r="I76" s="34">
        <v>360736</v>
      </c>
      <c r="J76" s="34">
        <v>123471</v>
      </c>
      <c r="K76" s="34">
        <v>119025</v>
      </c>
      <c r="L76" s="34">
        <v>126907</v>
      </c>
      <c r="M76" s="34">
        <v>369403</v>
      </c>
      <c r="N76" s="34">
        <v>115355</v>
      </c>
      <c r="O76" s="34">
        <v>112941</v>
      </c>
      <c r="P76" s="34">
        <v>121755</v>
      </c>
      <c r="Q76" s="34">
        <v>350051</v>
      </c>
      <c r="R76" s="34">
        <v>110615</v>
      </c>
      <c r="S76" s="34">
        <v>94921</v>
      </c>
      <c r="T76" s="34">
        <v>107351</v>
      </c>
      <c r="U76" s="34">
        <v>312887</v>
      </c>
      <c r="V76" s="34">
        <v>1393077</v>
      </c>
      <c r="W76" s="34">
        <v>19475360</v>
      </c>
      <c r="X76" s="34"/>
      <c r="Y76" s="33"/>
      <c r="Z76" s="35">
        <v>19475360</v>
      </c>
    </row>
    <row r="77" spans="1:26" ht="13.5" hidden="1">
      <c r="A77" s="37" t="s">
        <v>31</v>
      </c>
      <c r="B77" s="19"/>
      <c r="C77" s="19"/>
      <c r="D77" s="20">
        <v>7200336</v>
      </c>
      <c r="E77" s="21">
        <v>7093192</v>
      </c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>
        <v>7093192</v>
      </c>
      <c r="X77" s="21"/>
      <c r="Y77" s="20"/>
      <c r="Z77" s="23">
        <v>7093192</v>
      </c>
    </row>
    <row r="78" spans="1:26" ht="13.5" hidden="1">
      <c r="A78" s="38" t="s">
        <v>32</v>
      </c>
      <c r="B78" s="19">
        <v>1308765</v>
      </c>
      <c r="C78" s="19">
        <v>1393077</v>
      </c>
      <c r="D78" s="20">
        <v>16228776</v>
      </c>
      <c r="E78" s="21">
        <v>12382168</v>
      </c>
      <c r="F78" s="21">
        <v>122986</v>
      </c>
      <c r="G78" s="21">
        <v>119542</v>
      </c>
      <c r="H78" s="21">
        <v>118208</v>
      </c>
      <c r="I78" s="21">
        <v>360736</v>
      </c>
      <c r="J78" s="21">
        <v>123471</v>
      </c>
      <c r="K78" s="21">
        <v>119025</v>
      </c>
      <c r="L78" s="21">
        <v>126907</v>
      </c>
      <c r="M78" s="21">
        <v>369403</v>
      </c>
      <c r="N78" s="21">
        <v>115355</v>
      </c>
      <c r="O78" s="21">
        <v>112941</v>
      </c>
      <c r="P78" s="21">
        <v>121755</v>
      </c>
      <c r="Q78" s="21">
        <v>350051</v>
      </c>
      <c r="R78" s="21">
        <v>110615</v>
      </c>
      <c r="S78" s="21">
        <v>94921</v>
      </c>
      <c r="T78" s="21">
        <v>107351</v>
      </c>
      <c r="U78" s="21">
        <v>312887</v>
      </c>
      <c r="V78" s="21">
        <v>1393077</v>
      </c>
      <c r="W78" s="21">
        <v>12382168</v>
      </c>
      <c r="X78" s="21"/>
      <c r="Y78" s="20"/>
      <c r="Z78" s="23">
        <v>12382168</v>
      </c>
    </row>
    <row r="79" spans="1:26" ht="13.5" hidden="1">
      <c r="A79" s="39" t="s">
        <v>103</v>
      </c>
      <c r="B79" s="19">
        <v>1308310</v>
      </c>
      <c r="C79" s="19">
        <v>1389342</v>
      </c>
      <c r="D79" s="20">
        <v>1496196</v>
      </c>
      <c r="E79" s="21">
        <v>1186616</v>
      </c>
      <c r="F79" s="21">
        <v>122986</v>
      </c>
      <c r="G79" s="21">
        <v>119301</v>
      </c>
      <c r="H79" s="21">
        <v>117311</v>
      </c>
      <c r="I79" s="21">
        <v>359598</v>
      </c>
      <c r="J79" s="21">
        <v>123190</v>
      </c>
      <c r="K79" s="21">
        <v>118452</v>
      </c>
      <c r="L79" s="21">
        <v>126907</v>
      </c>
      <c r="M79" s="21">
        <v>368549</v>
      </c>
      <c r="N79" s="21">
        <v>115355</v>
      </c>
      <c r="O79" s="21">
        <v>112660</v>
      </c>
      <c r="P79" s="21">
        <v>121755</v>
      </c>
      <c r="Q79" s="21">
        <v>349770</v>
      </c>
      <c r="R79" s="21">
        <v>110615</v>
      </c>
      <c r="S79" s="21">
        <v>94921</v>
      </c>
      <c r="T79" s="21">
        <v>105889</v>
      </c>
      <c r="U79" s="21">
        <v>311425</v>
      </c>
      <c r="V79" s="21">
        <v>1389342</v>
      </c>
      <c r="W79" s="21">
        <v>1186616</v>
      </c>
      <c r="X79" s="21"/>
      <c r="Y79" s="20"/>
      <c r="Z79" s="23">
        <v>1186616</v>
      </c>
    </row>
    <row r="80" spans="1:26" ht="13.5" hidden="1">
      <c r="A80" s="39" t="s">
        <v>104</v>
      </c>
      <c r="B80" s="19"/>
      <c r="C80" s="19"/>
      <c r="D80" s="20">
        <v>6180300</v>
      </c>
      <c r="E80" s="21">
        <v>4650480</v>
      </c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>
        <v>4650480</v>
      </c>
      <c r="X80" s="21"/>
      <c r="Y80" s="20"/>
      <c r="Z80" s="23">
        <v>4650480</v>
      </c>
    </row>
    <row r="81" spans="1:26" ht="13.5" hidden="1">
      <c r="A81" s="39" t="s">
        <v>105</v>
      </c>
      <c r="B81" s="19">
        <v>455</v>
      </c>
      <c r="C81" s="19">
        <v>3735</v>
      </c>
      <c r="D81" s="20">
        <v>5543076</v>
      </c>
      <c r="E81" s="21">
        <v>4497152</v>
      </c>
      <c r="F81" s="21"/>
      <c r="G81" s="21">
        <v>241</v>
      </c>
      <c r="H81" s="21">
        <v>897</v>
      </c>
      <c r="I81" s="21">
        <v>1138</v>
      </c>
      <c r="J81" s="21">
        <v>281</v>
      </c>
      <c r="K81" s="21">
        <v>573</v>
      </c>
      <c r="L81" s="21"/>
      <c r="M81" s="21">
        <v>854</v>
      </c>
      <c r="N81" s="21"/>
      <c r="O81" s="21">
        <v>281</v>
      </c>
      <c r="P81" s="21"/>
      <c r="Q81" s="21">
        <v>281</v>
      </c>
      <c r="R81" s="21"/>
      <c r="S81" s="21"/>
      <c r="T81" s="21">
        <v>1462</v>
      </c>
      <c r="U81" s="21">
        <v>1462</v>
      </c>
      <c r="V81" s="21">
        <v>3735</v>
      </c>
      <c r="W81" s="21">
        <v>4497152</v>
      </c>
      <c r="X81" s="21"/>
      <c r="Y81" s="20"/>
      <c r="Z81" s="23">
        <v>4497152</v>
      </c>
    </row>
    <row r="82" spans="1:26" ht="13.5" hidden="1">
      <c r="A82" s="39" t="s">
        <v>106</v>
      </c>
      <c r="B82" s="19"/>
      <c r="C82" s="19"/>
      <c r="D82" s="20">
        <v>3009204</v>
      </c>
      <c r="E82" s="21">
        <v>2047920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>
        <v>2047920</v>
      </c>
      <c r="X82" s="21"/>
      <c r="Y82" s="20"/>
      <c r="Z82" s="23">
        <v>2047920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695496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22108368</v>
      </c>
      <c r="D5" s="158">
        <f>SUM(D6:D8)</f>
        <v>0</v>
      </c>
      <c r="E5" s="159">
        <f t="shared" si="0"/>
        <v>0</v>
      </c>
      <c r="F5" s="105">
        <f t="shared" si="0"/>
        <v>43244796</v>
      </c>
      <c r="G5" s="105">
        <f t="shared" si="0"/>
        <v>13005270</v>
      </c>
      <c r="H5" s="105">
        <f t="shared" si="0"/>
        <v>111393</v>
      </c>
      <c r="I5" s="105">
        <f t="shared" si="0"/>
        <v>141825</v>
      </c>
      <c r="J5" s="105">
        <f t="shared" si="0"/>
        <v>13258488</v>
      </c>
      <c r="K5" s="105">
        <f t="shared" si="0"/>
        <v>198591</v>
      </c>
      <c r="L5" s="105">
        <f t="shared" si="0"/>
        <v>-21188</v>
      </c>
      <c r="M5" s="105">
        <f t="shared" si="0"/>
        <v>2344728</v>
      </c>
      <c r="N5" s="105">
        <f t="shared" si="0"/>
        <v>2522131</v>
      </c>
      <c r="O5" s="105">
        <f t="shared" si="0"/>
        <v>1859517</v>
      </c>
      <c r="P5" s="105">
        <f t="shared" si="0"/>
        <v>55324</v>
      </c>
      <c r="Q5" s="105">
        <f t="shared" si="0"/>
        <v>932031</v>
      </c>
      <c r="R5" s="105">
        <f t="shared" si="0"/>
        <v>2846872</v>
      </c>
      <c r="S5" s="105">
        <f t="shared" si="0"/>
        <v>38046</v>
      </c>
      <c r="T5" s="105">
        <f t="shared" si="0"/>
        <v>142967</v>
      </c>
      <c r="U5" s="105">
        <f t="shared" si="0"/>
        <v>-88086</v>
      </c>
      <c r="V5" s="105">
        <f t="shared" si="0"/>
        <v>92927</v>
      </c>
      <c r="W5" s="105">
        <f t="shared" si="0"/>
        <v>18720418</v>
      </c>
      <c r="X5" s="105">
        <f t="shared" si="0"/>
        <v>43244796</v>
      </c>
      <c r="Y5" s="105">
        <f t="shared" si="0"/>
        <v>-24524378</v>
      </c>
      <c r="Z5" s="142">
        <f>+IF(X5&lt;&gt;0,+(Y5/X5)*100,0)</f>
        <v>-56.71058778956895</v>
      </c>
      <c r="AA5" s="158">
        <f>SUM(AA6:AA8)</f>
        <v>43244796</v>
      </c>
    </row>
    <row r="6" spans="1:27" ht="13.5">
      <c r="A6" s="143" t="s">
        <v>75</v>
      </c>
      <c r="B6" s="141"/>
      <c r="C6" s="160">
        <v>688300</v>
      </c>
      <c r="D6" s="160"/>
      <c r="E6" s="161"/>
      <c r="F6" s="65">
        <v>3014000</v>
      </c>
      <c r="G6" s="65">
        <v>716164</v>
      </c>
      <c r="H6" s="65"/>
      <c r="I6" s="65"/>
      <c r="J6" s="65">
        <v>716164</v>
      </c>
      <c r="K6" s="65">
        <v>14498</v>
      </c>
      <c r="L6" s="65"/>
      <c r="M6" s="65">
        <v>717748</v>
      </c>
      <c r="N6" s="65">
        <v>732246</v>
      </c>
      <c r="O6" s="65"/>
      <c r="P6" s="65">
        <v>-222417</v>
      </c>
      <c r="Q6" s="65"/>
      <c r="R6" s="65">
        <v>-222417</v>
      </c>
      <c r="S6" s="65">
        <v>-222417</v>
      </c>
      <c r="T6" s="65"/>
      <c r="U6" s="65">
        <v>-222417</v>
      </c>
      <c r="V6" s="65">
        <v>-444834</v>
      </c>
      <c r="W6" s="65">
        <v>781159</v>
      </c>
      <c r="X6" s="65">
        <v>3014000</v>
      </c>
      <c r="Y6" s="65">
        <v>-2232841</v>
      </c>
      <c r="Z6" s="145">
        <v>-74.08</v>
      </c>
      <c r="AA6" s="160">
        <v>3014000</v>
      </c>
    </row>
    <row r="7" spans="1:27" ht="13.5">
      <c r="A7" s="143" t="s">
        <v>76</v>
      </c>
      <c r="B7" s="141"/>
      <c r="C7" s="162">
        <v>19944701</v>
      </c>
      <c r="D7" s="162"/>
      <c r="E7" s="163"/>
      <c r="F7" s="164">
        <v>37876096</v>
      </c>
      <c r="G7" s="164">
        <v>11578061</v>
      </c>
      <c r="H7" s="164">
        <v>110105</v>
      </c>
      <c r="I7" s="164">
        <v>115429</v>
      </c>
      <c r="J7" s="164">
        <v>11803595</v>
      </c>
      <c r="K7" s="164">
        <v>167152</v>
      </c>
      <c r="L7" s="164">
        <v>-22068</v>
      </c>
      <c r="M7" s="164">
        <v>915397</v>
      </c>
      <c r="N7" s="164">
        <v>1060481</v>
      </c>
      <c r="O7" s="164">
        <v>1858760</v>
      </c>
      <c r="P7" s="164">
        <v>276672</v>
      </c>
      <c r="Q7" s="164">
        <v>931828</v>
      </c>
      <c r="R7" s="164">
        <v>3067260</v>
      </c>
      <c r="S7" s="164">
        <v>259681</v>
      </c>
      <c r="T7" s="164">
        <v>142781</v>
      </c>
      <c r="U7" s="164">
        <v>133480</v>
      </c>
      <c r="V7" s="164">
        <v>535942</v>
      </c>
      <c r="W7" s="164">
        <v>16467278</v>
      </c>
      <c r="X7" s="164">
        <v>37876096</v>
      </c>
      <c r="Y7" s="164">
        <v>-21408818</v>
      </c>
      <c r="Z7" s="146">
        <v>-56.52</v>
      </c>
      <c r="AA7" s="162">
        <v>37876096</v>
      </c>
    </row>
    <row r="8" spans="1:27" ht="13.5">
      <c r="A8" s="143" t="s">
        <v>77</v>
      </c>
      <c r="B8" s="141"/>
      <c r="C8" s="160">
        <v>1475367</v>
      </c>
      <c r="D8" s="160"/>
      <c r="E8" s="161"/>
      <c r="F8" s="65">
        <v>2354700</v>
      </c>
      <c r="G8" s="65">
        <v>711045</v>
      </c>
      <c r="H8" s="65">
        <v>1288</v>
      </c>
      <c r="I8" s="65">
        <v>26396</v>
      </c>
      <c r="J8" s="65">
        <v>738729</v>
      </c>
      <c r="K8" s="65">
        <v>16941</v>
      </c>
      <c r="L8" s="65">
        <v>880</v>
      </c>
      <c r="M8" s="65">
        <v>711583</v>
      </c>
      <c r="N8" s="65">
        <v>729404</v>
      </c>
      <c r="O8" s="65">
        <v>757</v>
      </c>
      <c r="P8" s="65">
        <v>1069</v>
      </c>
      <c r="Q8" s="65">
        <v>203</v>
      </c>
      <c r="R8" s="65">
        <v>2029</v>
      </c>
      <c r="S8" s="65">
        <v>782</v>
      </c>
      <c r="T8" s="65">
        <v>186</v>
      </c>
      <c r="U8" s="65">
        <v>851</v>
      </c>
      <c r="V8" s="65">
        <v>1819</v>
      </c>
      <c r="W8" s="65">
        <v>1471981</v>
      </c>
      <c r="X8" s="65">
        <v>2354700</v>
      </c>
      <c r="Y8" s="65">
        <v>-882719</v>
      </c>
      <c r="Z8" s="145">
        <v>-37.49</v>
      </c>
      <c r="AA8" s="160">
        <v>2354700</v>
      </c>
    </row>
    <row r="9" spans="1:27" ht="13.5">
      <c r="A9" s="140" t="s">
        <v>78</v>
      </c>
      <c r="B9" s="141"/>
      <c r="C9" s="158">
        <f aca="true" t="shared" si="1" ref="C9:Y9">SUM(C10:C14)</f>
        <v>14423917</v>
      </c>
      <c r="D9" s="158">
        <f>SUM(D10:D14)</f>
        <v>0</v>
      </c>
      <c r="E9" s="159">
        <f t="shared" si="1"/>
        <v>0</v>
      </c>
      <c r="F9" s="105">
        <f t="shared" si="1"/>
        <v>36210000</v>
      </c>
      <c r="G9" s="105">
        <f t="shared" si="1"/>
        <v>2326534</v>
      </c>
      <c r="H9" s="105">
        <f t="shared" si="1"/>
        <v>27232</v>
      </c>
      <c r="I9" s="105">
        <f t="shared" si="1"/>
        <v>27932</v>
      </c>
      <c r="J9" s="105">
        <f t="shared" si="1"/>
        <v>2381698</v>
      </c>
      <c r="K9" s="105">
        <f t="shared" si="1"/>
        <v>35429</v>
      </c>
      <c r="L9" s="105">
        <f t="shared" si="1"/>
        <v>32374</v>
      </c>
      <c r="M9" s="105">
        <f t="shared" si="1"/>
        <v>2319125</v>
      </c>
      <c r="N9" s="105">
        <f t="shared" si="1"/>
        <v>2386928</v>
      </c>
      <c r="O9" s="105">
        <f t="shared" si="1"/>
        <v>10152660</v>
      </c>
      <c r="P9" s="105">
        <f t="shared" si="1"/>
        <v>4403274</v>
      </c>
      <c r="Q9" s="105">
        <f t="shared" si="1"/>
        <v>29600</v>
      </c>
      <c r="R9" s="105">
        <f t="shared" si="1"/>
        <v>14585534</v>
      </c>
      <c r="S9" s="105">
        <f t="shared" si="1"/>
        <v>4976585</v>
      </c>
      <c r="T9" s="105">
        <f t="shared" si="1"/>
        <v>4273139</v>
      </c>
      <c r="U9" s="105">
        <f t="shared" si="1"/>
        <v>27090</v>
      </c>
      <c r="V9" s="105">
        <f t="shared" si="1"/>
        <v>9276814</v>
      </c>
      <c r="W9" s="105">
        <f t="shared" si="1"/>
        <v>28630974</v>
      </c>
      <c r="X9" s="105">
        <f t="shared" si="1"/>
        <v>36210000</v>
      </c>
      <c r="Y9" s="105">
        <f t="shared" si="1"/>
        <v>-7579026</v>
      </c>
      <c r="Z9" s="142">
        <f>+IF(X9&lt;&gt;0,+(Y9/X9)*100,0)</f>
        <v>-20.930753935376966</v>
      </c>
      <c r="AA9" s="158">
        <f>SUM(AA10:AA14)</f>
        <v>36210000</v>
      </c>
    </row>
    <row r="10" spans="1:27" ht="13.5">
      <c r="A10" s="143" t="s">
        <v>79</v>
      </c>
      <c r="B10" s="141"/>
      <c r="C10" s="160">
        <v>1773437</v>
      </c>
      <c r="D10" s="160"/>
      <c r="E10" s="161"/>
      <c r="F10" s="65">
        <v>10073400</v>
      </c>
      <c r="G10" s="65">
        <v>810608</v>
      </c>
      <c r="H10" s="65">
        <v>14951</v>
      </c>
      <c r="I10" s="65">
        <v>11099</v>
      </c>
      <c r="J10" s="65">
        <v>836658</v>
      </c>
      <c r="K10" s="65">
        <v>11979</v>
      </c>
      <c r="L10" s="65">
        <v>11835</v>
      </c>
      <c r="M10" s="65">
        <v>799033</v>
      </c>
      <c r="N10" s="65">
        <v>822847</v>
      </c>
      <c r="O10" s="65">
        <v>9458</v>
      </c>
      <c r="P10" s="65">
        <v>8879</v>
      </c>
      <c r="Q10" s="65">
        <v>11900</v>
      </c>
      <c r="R10" s="65">
        <v>30237</v>
      </c>
      <c r="S10" s="65">
        <v>10477</v>
      </c>
      <c r="T10" s="65">
        <v>12282</v>
      </c>
      <c r="U10" s="65">
        <v>13930</v>
      </c>
      <c r="V10" s="65">
        <v>36689</v>
      </c>
      <c r="W10" s="65">
        <v>1726431</v>
      </c>
      <c r="X10" s="65">
        <v>10073400</v>
      </c>
      <c r="Y10" s="65">
        <v>-8346969</v>
      </c>
      <c r="Z10" s="145">
        <v>-82.86</v>
      </c>
      <c r="AA10" s="160">
        <v>10073400</v>
      </c>
    </row>
    <row r="11" spans="1:27" ht="13.5">
      <c r="A11" s="143" t="s">
        <v>80</v>
      </c>
      <c r="B11" s="141"/>
      <c r="C11" s="160">
        <v>1501886</v>
      </c>
      <c r="D11" s="160"/>
      <c r="E11" s="161"/>
      <c r="F11" s="65">
        <v>1760000</v>
      </c>
      <c r="G11" s="65">
        <v>552343</v>
      </c>
      <c r="H11" s="65"/>
      <c r="I11" s="65"/>
      <c r="J11" s="65">
        <v>552343</v>
      </c>
      <c r="K11" s="65"/>
      <c r="L11" s="65"/>
      <c r="M11" s="65">
        <v>553566</v>
      </c>
      <c r="N11" s="65">
        <v>553566</v>
      </c>
      <c r="O11" s="65"/>
      <c r="P11" s="65"/>
      <c r="Q11" s="65"/>
      <c r="R11" s="65"/>
      <c r="S11" s="65"/>
      <c r="T11" s="65"/>
      <c r="U11" s="65"/>
      <c r="V11" s="65"/>
      <c r="W11" s="65">
        <v>1105909</v>
      </c>
      <c r="X11" s="65">
        <v>1760000</v>
      </c>
      <c r="Y11" s="65">
        <v>-654091</v>
      </c>
      <c r="Z11" s="145">
        <v>-37.16</v>
      </c>
      <c r="AA11" s="160">
        <v>1760000</v>
      </c>
    </row>
    <row r="12" spans="1:27" ht="13.5">
      <c r="A12" s="143" t="s">
        <v>81</v>
      </c>
      <c r="B12" s="141"/>
      <c r="C12" s="160">
        <v>1692978</v>
      </c>
      <c r="D12" s="160"/>
      <c r="E12" s="161"/>
      <c r="F12" s="65">
        <v>2873600</v>
      </c>
      <c r="G12" s="65">
        <v>805726</v>
      </c>
      <c r="H12" s="65">
        <v>12281</v>
      </c>
      <c r="I12" s="65">
        <v>16833</v>
      </c>
      <c r="J12" s="65">
        <v>834840</v>
      </c>
      <c r="K12" s="65">
        <v>23450</v>
      </c>
      <c r="L12" s="65">
        <v>20539</v>
      </c>
      <c r="M12" s="65">
        <v>808319</v>
      </c>
      <c r="N12" s="65">
        <v>852308</v>
      </c>
      <c r="O12" s="65">
        <v>12400</v>
      </c>
      <c r="P12" s="65">
        <v>15350</v>
      </c>
      <c r="Q12" s="65">
        <v>17700</v>
      </c>
      <c r="R12" s="65">
        <v>45450</v>
      </c>
      <c r="S12" s="65">
        <v>13720</v>
      </c>
      <c r="T12" s="65">
        <v>14350</v>
      </c>
      <c r="U12" s="65">
        <v>13160</v>
      </c>
      <c r="V12" s="65">
        <v>41230</v>
      </c>
      <c r="W12" s="65">
        <v>1773828</v>
      </c>
      <c r="X12" s="65">
        <v>2873600</v>
      </c>
      <c r="Y12" s="65">
        <v>-1099772</v>
      </c>
      <c r="Z12" s="145">
        <v>-38.27</v>
      </c>
      <c r="AA12" s="160">
        <v>2873600</v>
      </c>
    </row>
    <row r="13" spans="1:27" ht="13.5">
      <c r="A13" s="143" t="s">
        <v>82</v>
      </c>
      <c r="B13" s="141"/>
      <c r="C13" s="160">
        <v>9455641</v>
      </c>
      <c r="D13" s="160"/>
      <c r="E13" s="161"/>
      <c r="F13" s="65">
        <v>21503000</v>
      </c>
      <c r="G13" s="65">
        <v>157857</v>
      </c>
      <c r="H13" s="65"/>
      <c r="I13" s="65"/>
      <c r="J13" s="65">
        <v>157857</v>
      </c>
      <c r="K13" s="65"/>
      <c r="L13" s="65"/>
      <c r="M13" s="65">
        <v>158207</v>
      </c>
      <c r="N13" s="65">
        <v>158207</v>
      </c>
      <c r="O13" s="65">
        <v>10130802</v>
      </c>
      <c r="P13" s="65">
        <v>4379045</v>
      </c>
      <c r="Q13" s="65"/>
      <c r="R13" s="65">
        <v>14509847</v>
      </c>
      <c r="S13" s="65">
        <v>4952388</v>
      </c>
      <c r="T13" s="65">
        <v>4246507</v>
      </c>
      <c r="U13" s="65"/>
      <c r="V13" s="65">
        <v>9198895</v>
      </c>
      <c r="W13" s="65">
        <v>24024806</v>
      </c>
      <c r="X13" s="65">
        <v>21503000</v>
      </c>
      <c r="Y13" s="65">
        <v>2521806</v>
      </c>
      <c r="Z13" s="145">
        <v>11.73</v>
      </c>
      <c r="AA13" s="160">
        <v>21503000</v>
      </c>
    </row>
    <row r="14" spans="1:27" ht="13.5">
      <c r="A14" s="143" t="s">
        <v>83</v>
      </c>
      <c r="B14" s="141"/>
      <c r="C14" s="162">
        <v>-25</v>
      </c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>
        <v>0</v>
      </c>
      <c r="AA14" s="162"/>
    </row>
    <row r="15" spans="1:27" ht="13.5">
      <c r="A15" s="140" t="s">
        <v>84</v>
      </c>
      <c r="B15" s="147"/>
      <c r="C15" s="158">
        <f aca="true" t="shared" si="2" ref="C15:Y15">SUM(C16:C18)</f>
        <v>32237873</v>
      </c>
      <c r="D15" s="158">
        <f>SUM(D16:D18)</f>
        <v>0</v>
      </c>
      <c r="E15" s="159">
        <f t="shared" si="2"/>
        <v>0</v>
      </c>
      <c r="F15" s="105">
        <f t="shared" si="2"/>
        <v>21931950</v>
      </c>
      <c r="G15" s="105">
        <f t="shared" si="2"/>
        <v>1519561</v>
      </c>
      <c r="H15" s="105">
        <f t="shared" si="2"/>
        <v>68873</v>
      </c>
      <c r="I15" s="105">
        <f t="shared" si="2"/>
        <v>-322897</v>
      </c>
      <c r="J15" s="105">
        <f t="shared" si="2"/>
        <v>1265537</v>
      </c>
      <c r="K15" s="105">
        <f t="shared" si="2"/>
        <v>64905</v>
      </c>
      <c r="L15" s="105">
        <f t="shared" si="2"/>
        <v>128728</v>
      </c>
      <c r="M15" s="105">
        <f t="shared" si="2"/>
        <v>1386761</v>
      </c>
      <c r="N15" s="105">
        <f t="shared" si="2"/>
        <v>1580394</v>
      </c>
      <c r="O15" s="105">
        <f t="shared" si="2"/>
        <v>2227980</v>
      </c>
      <c r="P15" s="105">
        <f t="shared" si="2"/>
        <v>395073</v>
      </c>
      <c r="Q15" s="105">
        <f t="shared" si="2"/>
        <v>388532</v>
      </c>
      <c r="R15" s="105">
        <f t="shared" si="2"/>
        <v>3011585</v>
      </c>
      <c r="S15" s="105">
        <f t="shared" si="2"/>
        <v>93430</v>
      </c>
      <c r="T15" s="105">
        <f t="shared" si="2"/>
        <v>223280</v>
      </c>
      <c r="U15" s="105">
        <f t="shared" si="2"/>
        <v>1276908</v>
      </c>
      <c r="V15" s="105">
        <f t="shared" si="2"/>
        <v>1593618</v>
      </c>
      <c r="W15" s="105">
        <f t="shared" si="2"/>
        <v>7451134</v>
      </c>
      <c r="X15" s="105">
        <f t="shared" si="2"/>
        <v>21931950</v>
      </c>
      <c r="Y15" s="105">
        <f t="shared" si="2"/>
        <v>-14480816</v>
      </c>
      <c r="Z15" s="142">
        <f>+IF(X15&lt;&gt;0,+(Y15/X15)*100,0)</f>
        <v>-66.02612170828404</v>
      </c>
      <c r="AA15" s="158">
        <f>SUM(AA16:AA18)</f>
        <v>21931950</v>
      </c>
    </row>
    <row r="16" spans="1:27" ht="13.5">
      <c r="A16" s="143" t="s">
        <v>85</v>
      </c>
      <c r="B16" s="141"/>
      <c r="C16" s="160">
        <v>1582381</v>
      </c>
      <c r="D16" s="160"/>
      <c r="E16" s="161"/>
      <c r="F16" s="65">
        <v>2234000</v>
      </c>
      <c r="G16" s="65">
        <v>640492</v>
      </c>
      <c r="H16" s="65">
        <v>10481</v>
      </c>
      <c r="I16" s="65">
        <v>-566967</v>
      </c>
      <c r="J16" s="65">
        <v>84006</v>
      </c>
      <c r="K16" s="65">
        <v>-79204</v>
      </c>
      <c r="L16" s="65">
        <v>19151</v>
      </c>
      <c r="M16" s="65">
        <v>588417</v>
      </c>
      <c r="N16" s="65">
        <v>528364</v>
      </c>
      <c r="O16" s="65">
        <v>-68429</v>
      </c>
      <c r="P16" s="65">
        <v>54605</v>
      </c>
      <c r="Q16" s="65">
        <v>2557</v>
      </c>
      <c r="R16" s="65">
        <v>-11267</v>
      </c>
      <c r="S16" s="65">
        <v>340</v>
      </c>
      <c r="T16" s="65">
        <v>30658</v>
      </c>
      <c r="U16" s="65">
        <v>1229413</v>
      </c>
      <c r="V16" s="65">
        <v>1260411</v>
      </c>
      <c r="W16" s="65">
        <v>1861514</v>
      </c>
      <c r="X16" s="65">
        <v>2234000</v>
      </c>
      <c r="Y16" s="65">
        <v>-372486</v>
      </c>
      <c r="Z16" s="145">
        <v>-16.67</v>
      </c>
      <c r="AA16" s="160">
        <v>2234000</v>
      </c>
    </row>
    <row r="17" spans="1:27" ht="13.5">
      <c r="A17" s="143" t="s">
        <v>86</v>
      </c>
      <c r="B17" s="141"/>
      <c r="C17" s="160">
        <v>30655492</v>
      </c>
      <c r="D17" s="160"/>
      <c r="E17" s="161"/>
      <c r="F17" s="65">
        <v>19697950</v>
      </c>
      <c r="G17" s="65">
        <v>879069</v>
      </c>
      <c r="H17" s="65">
        <v>58392</v>
      </c>
      <c r="I17" s="65">
        <v>244070</v>
      </c>
      <c r="J17" s="65">
        <v>1181531</v>
      </c>
      <c r="K17" s="65">
        <v>144109</v>
      </c>
      <c r="L17" s="65">
        <v>109577</v>
      </c>
      <c r="M17" s="65">
        <v>798344</v>
      </c>
      <c r="N17" s="65">
        <v>1052030</v>
      </c>
      <c r="O17" s="65">
        <v>2296409</v>
      </c>
      <c r="P17" s="65">
        <v>340468</v>
      </c>
      <c r="Q17" s="65">
        <v>385975</v>
      </c>
      <c r="R17" s="65">
        <v>3022852</v>
      </c>
      <c r="S17" s="65">
        <v>93090</v>
      </c>
      <c r="T17" s="65">
        <v>192622</v>
      </c>
      <c r="U17" s="65">
        <v>47495</v>
      </c>
      <c r="V17" s="65">
        <v>333207</v>
      </c>
      <c r="W17" s="65">
        <v>5589620</v>
      </c>
      <c r="X17" s="65">
        <v>19697950</v>
      </c>
      <c r="Y17" s="65">
        <v>-14108330</v>
      </c>
      <c r="Z17" s="145">
        <v>-71.62</v>
      </c>
      <c r="AA17" s="160">
        <v>19697950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>
        <v>0</v>
      </c>
      <c r="AA18" s="160"/>
    </row>
    <row r="19" spans="1:27" ht="13.5">
      <c r="A19" s="140" t="s">
        <v>88</v>
      </c>
      <c r="B19" s="147"/>
      <c r="C19" s="158">
        <f aca="true" t="shared" si="3" ref="C19:Y19">SUM(C20:C23)</f>
        <v>23342701</v>
      </c>
      <c r="D19" s="158">
        <f>SUM(D20:D23)</f>
        <v>0</v>
      </c>
      <c r="E19" s="159">
        <f t="shared" si="3"/>
        <v>0</v>
      </c>
      <c r="F19" s="105">
        <f t="shared" si="3"/>
        <v>35001813</v>
      </c>
      <c r="G19" s="105">
        <f t="shared" si="3"/>
        <v>4335053</v>
      </c>
      <c r="H19" s="105">
        <f t="shared" si="3"/>
        <v>1212779</v>
      </c>
      <c r="I19" s="105">
        <f t="shared" si="3"/>
        <v>1333034</v>
      </c>
      <c r="J19" s="105">
        <f t="shared" si="3"/>
        <v>6880866</v>
      </c>
      <c r="K19" s="105">
        <f t="shared" si="3"/>
        <v>1346979</v>
      </c>
      <c r="L19" s="105">
        <f t="shared" si="3"/>
        <v>1294054</v>
      </c>
      <c r="M19" s="105">
        <f t="shared" si="3"/>
        <v>2435496</v>
      </c>
      <c r="N19" s="105">
        <f t="shared" si="3"/>
        <v>5076529</v>
      </c>
      <c r="O19" s="105">
        <f t="shared" si="3"/>
        <v>6046324</v>
      </c>
      <c r="P19" s="105">
        <f t="shared" si="3"/>
        <v>1518760</v>
      </c>
      <c r="Q19" s="105">
        <f t="shared" si="3"/>
        <v>131252</v>
      </c>
      <c r="R19" s="105">
        <f t="shared" si="3"/>
        <v>7696336</v>
      </c>
      <c r="S19" s="105">
        <f t="shared" si="3"/>
        <v>2470291</v>
      </c>
      <c r="T19" s="105">
        <f t="shared" si="3"/>
        <v>225404</v>
      </c>
      <c r="U19" s="105">
        <f t="shared" si="3"/>
        <v>1200028</v>
      </c>
      <c r="V19" s="105">
        <f t="shared" si="3"/>
        <v>3895723</v>
      </c>
      <c r="W19" s="105">
        <f t="shared" si="3"/>
        <v>23549454</v>
      </c>
      <c r="X19" s="105">
        <f t="shared" si="3"/>
        <v>35001813</v>
      </c>
      <c r="Y19" s="105">
        <f t="shared" si="3"/>
        <v>-11452359</v>
      </c>
      <c r="Z19" s="142">
        <f>+IF(X19&lt;&gt;0,+(Y19/X19)*100,0)</f>
        <v>-32.71933085294753</v>
      </c>
      <c r="AA19" s="158">
        <f>SUM(AA20:AA23)</f>
        <v>35001813</v>
      </c>
    </row>
    <row r="20" spans="1:27" ht="13.5">
      <c r="A20" s="143" t="s">
        <v>89</v>
      </c>
      <c r="B20" s="141"/>
      <c r="C20" s="160">
        <v>2021739</v>
      </c>
      <c r="D20" s="160"/>
      <c r="E20" s="161"/>
      <c r="F20" s="65">
        <v>4302200</v>
      </c>
      <c r="G20" s="65">
        <v>920870</v>
      </c>
      <c r="H20" s="65">
        <v>127504</v>
      </c>
      <c r="I20" s="65">
        <v>124837</v>
      </c>
      <c r="J20" s="65">
        <v>1173211</v>
      </c>
      <c r="K20" s="65">
        <v>132318</v>
      </c>
      <c r="L20" s="65">
        <v>125295</v>
      </c>
      <c r="M20" s="65">
        <v>918126</v>
      </c>
      <c r="N20" s="65">
        <v>1175739</v>
      </c>
      <c r="O20" s="65">
        <v>124831</v>
      </c>
      <c r="P20" s="65">
        <v>119090</v>
      </c>
      <c r="Q20" s="65">
        <v>122205</v>
      </c>
      <c r="R20" s="65">
        <v>366126</v>
      </c>
      <c r="S20" s="65">
        <v>115509</v>
      </c>
      <c r="T20" s="65">
        <v>96421</v>
      </c>
      <c r="U20" s="65">
        <v>114266</v>
      </c>
      <c r="V20" s="65">
        <v>326196</v>
      </c>
      <c r="W20" s="65">
        <v>3041272</v>
      </c>
      <c r="X20" s="65">
        <v>4302200</v>
      </c>
      <c r="Y20" s="65">
        <v>-1260928</v>
      </c>
      <c r="Z20" s="145">
        <v>-29.31</v>
      </c>
      <c r="AA20" s="160">
        <v>4302200</v>
      </c>
    </row>
    <row r="21" spans="1:27" ht="13.5">
      <c r="A21" s="143" t="s">
        <v>90</v>
      </c>
      <c r="B21" s="141"/>
      <c r="C21" s="160">
        <v>9377487</v>
      </c>
      <c r="D21" s="160"/>
      <c r="E21" s="161"/>
      <c r="F21" s="65">
        <v>17109113</v>
      </c>
      <c r="G21" s="65">
        <v>1181565</v>
      </c>
      <c r="H21" s="65">
        <v>473365</v>
      </c>
      <c r="I21" s="65">
        <v>595850</v>
      </c>
      <c r="J21" s="65">
        <v>2250780</v>
      </c>
      <c r="K21" s="65">
        <v>581188</v>
      </c>
      <c r="L21" s="65">
        <v>545859</v>
      </c>
      <c r="M21" s="65">
        <v>632512</v>
      </c>
      <c r="N21" s="65">
        <v>1759559</v>
      </c>
      <c r="O21" s="65">
        <v>5308760</v>
      </c>
      <c r="P21" s="65">
        <v>501761</v>
      </c>
      <c r="Q21" s="65">
        <v>-442</v>
      </c>
      <c r="R21" s="65">
        <v>5810079</v>
      </c>
      <c r="S21" s="65">
        <v>1724193</v>
      </c>
      <c r="T21" s="65">
        <v>127024</v>
      </c>
      <c r="U21" s="65">
        <v>454867</v>
      </c>
      <c r="V21" s="65">
        <v>2306084</v>
      </c>
      <c r="W21" s="65">
        <v>12126502</v>
      </c>
      <c r="X21" s="65">
        <v>17109113</v>
      </c>
      <c r="Y21" s="65">
        <v>-4982611</v>
      </c>
      <c r="Z21" s="145">
        <v>-29.12</v>
      </c>
      <c r="AA21" s="160">
        <v>17109113</v>
      </c>
    </row>
    <row r="22" spans="1:27" ht="13.5">
      <c r="A22" s="143" t="s">
        <v>91</v>
      </c>
      <c r="B22" s="141"/>
      <c r="C22" s="162">
        <v>8887165</v>
      </c>
      <c r="D22" s="162"/>
      <c r="E22" s="163"/>
      <c r="F22" s="164">
        <v>9757000</v>
      </c>
      <c r="G22" s="164">
        <v>1733312</v>
      </c>
      <c r="H22" s="164">
        <v>390593</v>
      </c>
      <c r="I22" s="164">
        <v>390831</v>
      </c>
      <c r="J22" s="164">
        <v>2514736</v>
      </c>
      <c r="K22" s="164">
        <v>412118</v>
      </c>
      <c r="L22" s="164">
        <v>402139</v>
      </c>
      <c r="M22" s="164">
        <v>647471</v>
      </c>
      <c r="N22" s="164">
        <v>1461728</v>
      </c>
      <c r="O22" s="164">
        <v>392669</v>
      </c>
      <c r="P22" s="164">
        <v>677181</v>
      </c>
      <c r="Q22" s="164">
        <v>8864</v>
      </c>
      <c r="R22" s="164">
        <v>1078714</v>
      </c>
      <c r="S22" s="164">
        <v>409747</v>
      </c>
      <c r="T22" s="164">
        <v>1647</v>
      </c>
      <c r="U22" s="164">
        <v>410590</v>
      </c>
      <c r="V22" s="164">
        <v>821984</v>
      </c>
      <c r="W22" s="164">
        <v>5877162</v>
      </c>
      <c r="X22" s="164">
        <v>9757000</v>
      </c>
      <c r="Y22" s="164">
        <v>-3879838</v>
      </c>
      <c r="Z22" s="146">
        <v>-39.76</v>
      </c>
      <c r="AA22" s="162">
        <v>9757000</v>
      </c>
    </row>
    <row r="23" spans="1:27" ht="13.5">
      <c r="A23" s="143" t="s">
        <v>92</v>
      </c>
      <c r="B23" s="141"/>
      <c r="C23" s="160">
        <v>3056310</v>
      </c>
      <c r="D23" s="160"/>
      <c r="E23" s="161"/>
      <c r="F23" s="65">
        <v>3833500</v>
      </c>
      <c r="G23" s="65">
        <v>499306</v>
      </c>
      <c r="H23" s="65">
        <v>221317</v>
      </c>
      <c r="I23" s="65">
        <v>221516</v>
      </c>
      <c r="J23" s="65">
        <v>942139</v>
      </c>
      <c r="K23" s="65">
        <v>221355</v>
      </c>
      <c r="L23" s="65">
        <v>220761</v>
      </c>
      <c r="M23" s="65">
        <v>237387</v>
      </c>
      <c r="N23" s="65">
        <v>679503</v>
      </c>
      <c r="O23" s="65">
        <v>220064</v>
      </c>
      <c r="P23" s="65">
        <v>220728</v>
      </c>
      <c r="Q23" s="65">
        <v>625</v>
      </c>
      <c r="R23" s="65">
        <v>441417</v>
      </c>
      <c r="S23" s="65">
        <v>220842</v>
      </c>
      <c r="T23" s="65">
        <v>312</v>
      </c>
      <c r="U23" s="65">
        <v>220305</v>
      </c>
      <c r="V23" s="65">
        <v>441459</v>
      </c>
      <c r="W23" s="65">
        <v>2504518</v>
      </c>
      <c r="X23" s="65">
        <v>3833500</v>
      </c>
      <c r="Y23" s="65">
        <v>-1328982</v>
      </c>
      <c r="Z23" s="145">
        <v>-34.67</v>
      </c>
      <c r="AA23" s="160">
        <v>3833500</v>
      </c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92112859</v>
      </c>
      <c r="D25" s="177">
        <f>+D5+D9+D15+D19+D24</f>
        <v>0</v>
      </c>
      <c r="E25" s="178">
        <f t="shared" si="4"/>
        <v>0</v>
      </c>
      <c r="F25" s="78">
        <f t="shared" si="4"/>
        <v>136388559</v>
      </c>
      <c r="G25" s="78">
        <f t="shared" si="4"/>
        <v>21186418</v>
      </c>
      <c r="H25" s="78">
        <f t="shared" si="4"/>
        <v>1420277</v>
      </c>
      <c r="I25" s="78">
        <f t="shared" si="4"/>
        <v>1179894</v>
      </c>
      <c r="J25" s="78">
        <f t="shared" si="4"/>
        <v>23786589</v>
      </c>
      <c r="K25" s="78">
        <f t="shared" si="4"/>
        <v>1645904</v>
      </c>
      <c r="L25" s="78">
        <f t="shared" si="4"/>
        <v>1433968</v>
      </c>
      <c r="M25" s="78">
        <f t="shared" si="4"/>
        <v>8486110</v>
      </c>
      <c r="N25" s="78">
        <f t="shared" si="4"/>
        <v>11565982</v>
      </c>
      <c r="O25" s="78">
        <f t="shared" si="4"/>
        <v>20286481</v>
      </c>
      <c r="P25" s="78">
        <f t="shared" si="4"/>
        <v>6372431</v>
      </c>
      <c r="Q25" s="78">
        <f t="shared" si="4"/>
        <v>1481415</v>
      </c>
      <c r="R25" s="78">
        <f t="shared" si="4"/>
        <v>28140327</v>
      </c>
      <c r="S25" s="78">
        <f t="shared" si="4"/>
        <v>7578352</v>
      </c>
      <c r="T25" s="78">
        <f t="shared" si="4"/>
        <v>4864790</v>
      </c>
      <c r="U25" s="78">
        <f t="shared" si="4"/>
        <v>2415940</v>
      </c>
      <c r="V25" s="78">
        <f t="shared" si="4"/>
        <v>14859082</v>
      </c>
      <c r="W25" s="78">
        <f t="shared" si="4"/>
        <v>78351980</v>
      </c>
      <c r="X25" s="78">
        <f t="shared" si="4"/>
        <v>136388559</v>
      </c>
      <c r="Y25" s="78">
        <f t="shared" si="4"/>
        <v>-58036579</v>
      </c>
      <c r="Z25" s="179">
        <f>+IF(X25&lt;&gt;0,+(Y25/X25)*100,0)</f>
        <v>-42.552380804903144</v>
      </c>
      <c r="AA25" s="177">
        <f>+AA5+AA9+AA15+AA19+AA24</f>
        <v>136388559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26323398</v>
      </c>
      <c r="D28" s="158">
        <f>SUM(D29:D31)</f>
        <v>0</v>
      </c>
      <c r="E28" s="159">
        <f t="shared" si="5"/>
        <v>0</v>
      </c>
      <c r="F28" s="105">
        <f t="shared" si="5"/>
        <v>38234321</v>
      </c>
      <c r="G28" s="105">
        <f t="shared" si="5"/>
        <v>2849602</v>
      </c>
      <c r="H28" s="105">
        <f t="shared" si="5"/>
        <v>1797018</v>
      </c>
      <c r="I28" s="105">
        <f t="shared" si="5"/>
        <v>1646157</v>
      </c>
      <c r="J28" s="105">
        <f t="shared" si="5"/>
        <v>6292777</v>
      </c>
      <c r="K28" s="105">
        <f t="shared" si="5"/>
        <v>1449631</v>
      </c>
      <c r="L28" s="105">
        <f t="shared" si="5"/>
        <v>1376744</v>
      </c>
      <c r="M28" s="105">
        <f t="shared" si="5"/>
        <v>1623266</v>
      </c>
      <c r="N28" s="105">
        <f t="shared" si="5"/>
        <v>4449641</v>
      </c>
      <c r="O28" s="105">
        <f t="shared" si="5"/>
        <v>2031841</v>
      </c>
      <c r="P28" s="105">
        <f t="shared" si="5"/>
        <v>1632629</v>
      </c>
      <c r="Q28" s="105">
        <f t="shared" si="5"/>
        <v>364312</v>
      </c>
      <c r="R28" s="105">
        <f t="shared" si="5"/>
        <v>4028782</v>
      </c>
      <c r="S28" s="105">
        <f t="shared" si="5"/>
        <v>1607070</v>
      </c>
      <c r="T28" s="105">
        <f t="shared" si="5"/>
        <v>2006186</v>
      </c>
      <c r="U28" s="105">
        <f t="shared" si="5"/>
        <v>2215011</v>
      </c>
      <c r="V28" s="105">
        <f t="shared" si="5"/>
        <v>5828267</v>
      </c>
      <c r="W28" s="105">
        <f t="shared" si="5"/>
        <v>20599467</v>
      </c>
      <c r="X28" s="105">
        <f t="shared" si="5"/>
        <v>38234321</v>
      </c>
      <c r="Y28" s="105">
        <f t="shared" si="5"/>
        <v>-17634854</v>
      </c>
      <c r="Z28" s="142">
        <f>+IF(X28&lt;&gt;0,+(Y28/X28)*100,0)</f>
        <v>-46.12309971452089</v>
      </c>
      <c r="AA28" s="158">
        <f>SUM(AA29:AA31)</f>
        <v>38234321</v>
      </c>
    </row>
    <row r="29" spans="1:27" ht="13.5">
      <c r="A29" s="143" t="s">
        <v>75</v>
      </c>
      <c r="B29" s="141"/>
      <c r="C29" s="160">
        <v>4663271</v>
      </c>
      <c r="D29" s="160"/>
      <c r="E29" s="161"/>
      <c r="F29" s="65">
        <v>10435897</v>
      </c>
      <c r="G29" s="65">
        <v>1749849</v>
      </c>
      <c r="H29" s="65">
        <v>462421</v>
      </c>
      <c r="I29" s="65">
        <v>656716</v>
      </c>
      <c r="J29" s="65">
        <v>2868986</v>
      </c>
      <c r="K29" s="65">
        <v>642335</v>
      </c>
      <c r="L29" s="65">
        <v>501944</v>
      </c>
      <c r="M29" s="65">
        <v>568182</v>
      </c>
      <c r="N29" s="65">
        <v>1712461</v>
      </c>
      <c r="O29" s="65">
        <v>502437</v>
      </c>
      <c r="P29" s="65">
        <v>460430</v>
      </c>
      <c r="Q29" s="65">
        <v>62031</v>
      </c>
      <c r="R29" s="65">
        <v>1024898</v>
      </c>
      <c r="S29" s="65">
        <v>484246</v>
      </c>
      <c r="T29" s="65">
        <v>796611</v>
      </c>
      <c r="U29" s="65">
        <v>592329</v>
      </c>
      <c r="V29" s="65">
        <v>1873186</v>
      </c>
      <c r="W29" s="65">
        <v>7479531</v>
      </c>
      <c r="X29" s="65">
        <v>10435897</v>
      </c>
      <c r="Y29" s="65">
        <v>-2956366</v>
      </c>
      <c r="Z29" s="145">
        <v>-28.33</v>
      </c>
      <c r="AA29" s="160">
        <v>10435897</v>
      </c>
    </row>
    <row r="30" spans="1:27" ht="13.5">
      <c r="A30" s="143" t="s">
        <v>76</v>
      </c>
      <c r="B30" s="141"/>
      <c r="C30" s="162">
        <v>15236658</v>
      </c>
      <c r="D30" s="162"/>
      <c r="E30" s="163"/>
      <c r="F30" s="164">
        <v>18886344</v>
      </c>
      <c r="G30" s="164">
        <v>898714</v>
      </c>
      <c r="H30" s="164">
        <v>1088481</v>
      </c>
      <c r="I30" s="164">
        <v>735397</v>
      </c>
      <c r="J30" s="164">
        <v>2722592</v>
      </c>
      <c r="K30" s="164">
        <v>564380</v>
      </c>
      <c r="L30" s="164">
        <v>380502</v>
      </c>
      <c r="M30" s="164">
        <v>597775</v>
      </c>
      <c r="N30" s="164">
        <v>1542657</v>
      </c>
      <c r="O30" s="164">
        <v>814807</v>
      </c>
      <c r="P30" s="164">
        <v>546277</v>
      </c>
      <c r="Q30" s="164">
        <v>120006</v>
      </c>
      <c r="R30" s="164">
        <v>1481090</v>
      </c>
      <c r="S30" s="164">
        <v>434174</v>
      </c>
      <c r="T30" s="164">
        <v>511331</v>
      </c>
      <c r="U30" s="164">
        <v>865154</v>
      </c>
      <c r="V30" s="164">
        <v>1810659</v>
      </c>
      <c r="W30" s="164">
        <v>7556998</v>
      </c>
      <c r="X30" s="164">
        <v>18886344</v>
      </c>
      <c r="Y30" s="164">
        <v>-11329346</v>
      </c>
      <c r="Z30" s="146">
        <v>-59.99</v>
      </c>
      <c r="AA30" s="162">
        <v>18886344</v>
      </c>
    </row>
    <row r="31" spans="1:27" ht="13.5">
      <c r="A31" s="143" t="s">
        <v>77</v>
      </c>
      <c r="B31" s="141"/>
      <c r="C31" s="160">
        <v>6423469</v>
      </c>
      <c r="D31" s="160"/>
      <c r="E31" s="161"/>
      <c r="F31" s="65">
        <v>8912080</v>
      </c>
      <c r="G31" s="65">
        <v>201039</v>
      </c>
      <c r="H31" s="65">
        <v>246116</v>
      </c>
      <c r="I31" s="65">
        <v>254044</v>
      </c>
      <c r="J31" s="65">
        <v>701199</v>
      </c>
      <c r="K31" s="65">
        <v>242916</v>
      </c>
      <c r="L31" s="65">
        <v>494298</v>
      </c>
      <c r="M31" s="65">
        <v>457309</v>
      </c>
      <c r="N31" s="65">
        <v>1194523</v>
      </c>
      <c r="O31" s="65">
        <v>714597</v>
      </c>
      <c r="P31" s="65">
        <v>625922</v>
      </c>
      <c r="Q31" s="65">
        <v>182275</v>
      </c>
      <c r="R31" s="65">
        <v>1522794</v>
      </c>
      <c r="S31" s="65">
        <v>688650</v>
      </c>
      <c r="T31" s="65">
        <v>698244</v>
      </c>
      <c r="U31" s="65">
        <v>757528</v>
      </c>
      <c r="V31" s="65">
        <v>2144422</v>
      </c>
      <c r="W31" s="65">
        <v>5562938</v>
      </c>
      <c r="X31" s="65">
        <v>8912080</v>
      </c>
      <c r="Y31" s="65">
        <v>-3349142</v>
      </c>
      <c r="Z31" s="145">
        <v>-37.58</v>
      </c>
      <c r="AA31" s="160">
        <v>8912080</v>
      </c>
    </row>
    <row r="32" spans="1:27" ht="13.5">
      <c r="A32" s="140" t="s">
        <v>78</v>
      </c>
      <c r="B32" s="141"/>
      <c r="C32" s="158">
        <f aca="true" t="shared" si="6" ref="C32:Y32">SUM(C33:C37)</f>
        <v>15636526</v>
      </c>
      <c r="D32" s="158">
        <f>SUM(D33:D37)</f>
        <v>0</v>
      </c>
      <c r="E32" s="159">
        <f t="shared" si="6"/>
        <v>0</v>
      </c>
      <c r="F32" s="105">
        <f t="shared" si="6"/>
        <v>34941198</v>
      </c>
      <c r="G32" s="105">
        <f t="shared" si="6"/>
        <v>2294055</v>
      </c>
      <c r="H32" s="105">
        <f t="shared" si="6"/>
        <v>929641</v>
      </c>
      <c r="I32" s="105">
        <f t="shared" si="6"/>
        <v>1859449</v>
      </c>
      <c r="J32" s="105">
        <f t="shared" si="6"/>
        <v>5083145</v>
      </c>
      <c r="K32" s="105">
        <f t="shared" si="6"/>
        <v>1704762</v>
      </c>
      <c r="L32" s="105">
        <f t="shared" si="6"/>
        <v>3877273</v>
      </c>
      <c r="M32" s="105">
        <f t="shared" si="6"/>
        <v>2226973</v>
      </c>
      <c r="N32" s="105">
        <f t="shared" si="6"/>
        <v>7809008</v>
      </c>
      <c r="O32" s="105">
        <f t="shared" si="6"/>
        <v>775303</v>
      </c>
      <c r="P32" s="105">
        <f t="shared" si="6"/>
        <v>4478383</v>
      </c>
      <c r="Q32" s="105">
        <f t="shared" si="6"/>
        <v>2229184</v>
      </c>
      <c r="R32" s="105">
        <f t="shared" si="6"/>
        <v>7482870</v>
      </c>
      <c r="S32" s="105">
        <f t="shared" si="6"/>
        <v>5474355</v>
      </c>
      <c r="T32" s="105">
        <f t="shared" si="6"/>
        <v>4750309</v>
      </c>
      <c r="U32" s="105">
        <f t="shared" si="6"/>
        <v>1559051</v>
      </c>
      <c r="V32" s="105">
        <f t="shared" si="6"/>
        <v>11783715</v>
      </c>
      <c r="W32" s="105">
        <f t="shared" si="6"/>
        <v>32158738</v>
      </c>
      <c r="X32" s="105">
        <f t="shared" si="6"/>
        <v>34941198</v>
      </c>
      <c r="Y32" s="105">
        <f t="shared" si="6"/>
        <v>-2782460</v>
      </c>
      <c r="Z32" s="142">
        <f>+IF(X32&lt;&gt;0,+(Y32/X32)*100,0)</f>
        <v>-7.9632644536114645</v>
      </c>
      <c r="AA32" s="158">
        <f>SUM(AA33:AA37)</f>
        <v>34941198</v>
      </c>
    </row>
    <row r="33" spans="1:27" ht="13.5">
      <c r="A33" s="143" t="s">
        <v>79</v>
      </c>
      <c r="B33" s="141"/>
      <c r="C33" s="160">
        <v>2390979</v>
      </c>
      <c r="D33" s="160"/>
      <c r="E33" s="161"/>
      <c r="F33" s="65">
        <v>10413881</v>
      </c>
      <c r="G33" s="65">
        <v>233438</v>
      </c>
      <c r="H33" s="65">
        <v>230221</v>
      </c>
      <c r="I33" s="65">
        <v>233968</v>
      </c>
      <c r="J33" s="65">
        <v>697627</v>
      </c>
      <c r="K33" s="65">
        <v>169012</v>
      </c>
      <c r="L33" s="65">
        <v>201884</v>
      </c>
      <c r="M33" s="65">
        <v>226339</v>
      </c>
      <c r="N33" s="65">
        <v>597235</v>
      </c>
      <c r="O33" s="65">
        <v>185690</v>
      </c>
      <c r="P33" s="65">
        <v>181013</v>
      </c>
      <c r="Q33" s="65">
        <v>49231</v>
      </c>
      <c r="R33" s="65">
        <v>415934</v>
      </c>
      <c r="S33" s="65">
        <v>201814</v>
      </c>
      <c r="T33" s="65">
        <v>208961</v>
      </c>
      <c r="U33" s="65">
        <v>191998</v>
      </c>
      <c r="V33" s="65">
        <v>602773</v>
      </c>
      <c r="W33" s="65">
        <v>2313569</v>
      </c>
      <c r="X33" s="65">
        <v>10413881</v>
      </c>
      <c r="Y33" s="65">
        <v>-8100312</v>
      </c>
      <c r="Z33" s="145">
        <v>-77.78</v>
      </c>
      <c r="AA33" s="160">
        <v>10413881</v>
      </c>
    </row>
    <row r="34" spans="1:27" ht="13.5">
      <c r="A34" s="143" t="s">
        <v>80</v>
      </c>
      <c r="B34" s="141"/>
      <c r="C34" s="160">
        <v>301166</v>
      </c>
      <c r="D34" s="160"/>
      <c r="E34" s="161"/>
      <c r="F34" s="65">
        <v>65300</v>
      </c>
      <c r="G34" s="65">
        <v>5255</v>
      </c>
      <c r="H34" s="65">
        <v>1281</v>
      </c>
      <c r="I34" s="65">
        <v>1370</v>
      </c>
      <c r="J34" s="65">
        <v>7906</v>
      </c>
      <c r="K34" s="65">
        <v>1372</v>
      </c>
      <c r="L34" s="65">
        <v>7713</v>
      </c>
      <c r="M34" s="65">
        <v>829</v>
      </c>
      <c r="N34" s="65">
        <v>9914</v>
      </c>
      <c r="O34" s="65"/>
      <c r="P34" s="65">
        <v>17795</v>
      </c>
      <c r="Q34" s="65">
        <v>24190</v>
      </c>
      <c r="R34" s="65">
        <v>41985</v>
      </c>
      <c r="S34" s="65">
        <v>5887</v>
      </c>
      <c r="T34" s="65"/>
      <c r="U34" s="65">
        <v>239</v>
      </c>
      <c r="V34" s="65">
        <v>6126</v>
      </c>
      <c r="W34" s="65">
        <v>65931</v>
      </c>
      <c r="X34" s="65">
        <v>65300</v>
      </c>
      <c r="Y34" s="65">
        <v>631</v>
      </c>
      <c r="Z34" s="145">
        <v>0.97</v>
      </c>
      <c r="AA34" s="160">
        <v>65300</v>
      </c>
    </row>
    <row r="35" spans="1:27" ht="13.5">
      <c r="A35" s="143" t="s">
        <v>81</v>
      </c>
      <c r="B35" s="141"/>
      <c r="C35" s="160">
        <v>2676472</v>
      </c>
      <c r="D35" s="160"/>
      <c r="E35" s="161"/>
      <c r="F35" s="65">
        <v>3177093</v>
      </c>
      <c r="G35" s="65">
        <v>198147</v>
      </c>
      <c r="H35" s="65">
        <v>220212</v>
      </c>
      <c r="I35" s="65">
        <v>207875</v>
      </c>
      <c r="J35" s="65">
        <v>626234</v>
      </c>
      <c r="K35" s="65">
        <v>266751</v>
      </c>
      <c r="L35" s="65">
        <v>237297</v>
      </c>
      <c r="M35" s="65">
        <v>224909</v>
      </c>
      <c r="N35" s="65">
        <v>728957</v>
      </c>
      <c r="O35" s="65">
        <v>261738</v>
      </c>
      <c r="P35" s="65">
        <v>192280</v>
      </c>
      <c r="Q35" s="65">
        <v>31029</v>
      </c>
      <c r="R35" s="65">
        <v>485047</v>
      </c>
      <c r="S35" s="65">
        <v>270482</v>
      </c>
      <c r="T35" s="65">
        <v>246449</v>
      </c>
      <c r="U35" s="65">
        <v>189819</v>
      </c>
      <c r="V35" s="65">
        <v>706750</v>
      </c>
      <c r="W35" s="65">
        <v>2546988</v>
      </c>
      <c r="X35" s="65">
        <v>3177093</v>
      </c>
      <c r="Y35" s="65">
        <v>-630105</v>
      </c>
      <c r="Z35" s="145">
        <v>-19.83</v>
      </c>
      <c r="AA35" s="160">
        <v>3177093</v>
      </c>
    </row>
    <row r="36" spans="1:27" ht="13.5">
      <c r="A36" s="143" t="s">
        <v>82</v>
      </c>
      <c r="B36" s="141"/>
      <c r="C36" s="160">
        <v>10263593</v>
      </c>
      <c r="D36" s="160"/>
      <c r="E36" s="161"/>
      <c r="F36" s="65">
        <v>21272924</v>
      </c>
      <c r="G36" s="65">
        <v>1856886</v>
      </c>
      <c r="H36" s="65">
        <v>477927</v>
      </c>
      <c r="I36" s="65">
        <v>1416236</v>
      </c>
      <c r="J36" s="65">
        <v>3751049</v>
      </c>
      <c r="K36" s="65">
        <v>1267627</v>
      </c>
      <c r="L36" s="65">
        <v>3430379</v>
      </c>
      <c r="M36" s="65">
        <v>1774154</v>
      </c>
      <c r="N36" s="65">
        <v>6472160</v>
      </c>
      <c r="O36" s="65">
        <v>324176</v>
      </c>
      <c r="P36" s="65">
        <v>4086295</v>
      </c>
      <c r="Q36" s="65">
        <v>2124734</v>
      </c>
      <c r="R36" s="65">
        <v>6535205</v>
      </c>
      <c r="S36" s="65">
        <v>4996172</v>
      </c>
      <c r="T36" s="65">
        <v>4294899</v>
      </c>
      <c r="U36" s="65">
        <v>1176995</v>
      </c>
      <c r="V36" s="65">
        <v>10468066</v>
      </c>
      <c r="W36" s="65">
        <v>27226480</v>
      </c>
      <c r="X36" s="65">
        <v>21272924</v>
      </c>
      <c r="Y36" s="65">
        <v>5953556</v>
      </c>
      <c r="Z36" s="145">
        <v>27.99</v>
      </c>
      <c r="AA36" s="160">
        <v>21272924</v>
      </c>
    </row>
    <row r="37" spans="1:27" ht="13.5">
      <c r="A37" s="143" t="s">
        <v>83</v>
      </c>
      <c r="B37" s="141"/>
      <c r="C37" s="162">
        <v>4316</v>
      </c>
      <c r="D37" s="162"/>
      <c r="E37" s="163"/>
      <c r="F37" s="164">
        <v>12000</v>
      </c>
      <c r="G37" s="164">
        <v>329</v>
      </c>
      <c r="H37" s="164"/>
      <c r="I37" s="164"/>
      <c r="J37" s="164">
        <v>329</v>
      </c>
      <c r="K37" s="164"/>
      <c r="L37" s="164"/>
      <c r="M37" s="164">
        <v>742</v>
      </c>
      <c r="N37" s="164">
        <v>742</v>
      </c>
      <c r="O37" s="164">
        <v>3699</v>
      </c>
      <c r="P37" s="164">
        <v>1000</v>
      </c>
      <c r="Q37" s="164"/>
      <c r="R37" s="164">
        <v>4699</v>
      </c>
      <c r="S37" s="164"/>
      <c r="T37" s="164"/>
      <c r="U37" s="164"/>
      <c r="V37" s="164"/>
      <c r="W37" s="164">
        <v>5770</v>
      </c>
      <c r="X37" s="164">
        <v>12000</v>
      </c>
      <c r="Y37" s="164">
        <v>-6230</v>
      </c>
      <c r="Z37" s="146">
        <v>-51.92</v>
      </c>
      <c r="AA37" s="162">
        <v>12000</v>
      </c>
    </row>
    <row r="38" spans="1:27" ht="13.5">
      <c r="A38" s="140" t="s">
        <v>84</v>
      </c>
      <c r="B38" s="147"/>
      <c r="C38" s="158">
        <f aca="true" t="shared" si="7" ref="C38:Y38">SUM(C39:C41)</f>
        <v>14361273</v>
      </c>
      <c r="D38" s="158">
        <f>SUM(D39:D41)</f>
        <v>0</v>
      </c>
      <c r="E38" s="159">
        <f t="shared" si="7"/>
        <v>0</v>
      </c>
      <c r="F38" s="105">
        <f t="shared" si="7"/>
        <v>12726703</v>
      </c>
      <c r="G38" s="105">
        <f t="shared" si="7"/>
        <v>608005</v>
      </c>
      <c r="H38" s="105">
        <f t="shared" si="7"/>
        <v>317458</v>
      </c>
      <c r="I38" s="105">
        <f t="shared" si="7"/>
        <v>583283</v>
      </c>
      <c r="J38" s="105">
        <f t="shared" si="7"/>
        <v>1508746</v>
      </c>
      <c r="K38" s="105">
        <f t="shared" si="7"/>
        <v>333561</v>
      </c>
      <c r="L38" s="105">
        <f t="shared" si="7"/>
        <v>1191720</v>
      </c>
      <c r="M38" s="105">
        <f t="shared" si="7"/>
        <v>2340251</v>
      </c>
      <c r="N38" s="105">
        <f t="shared" si="7"/>
        <v>3865532</v>
      </c>
      <c r="O38" s="105">
        <f t="shared" si="7"/>
        <v>234416</v>
      </c>
      <c r="P38" s="105">
        <f t="shared" si="7"/>
        <v>663568</v>
      </c>
      <c r="Q38" s="105">
        <f t="shared" si="7"/>
        <v>101684</v>
      </c>
      <c r="R38" s="105">
        <f t="shared" si="7"/>
        <v>999668</v>
      </c>
      <c r="S38" s="105">
        <f t="shared" si="7"/>
        <v>379606</v>
      </c>
      <c r="T38" s="105">
        <f t="shared" si="7"/>
        <v>410092</v>
      </c>
      <c r="U38" s="105">
        <f t="shared" si="7"/>
        <v>1402094</v>
      </c>
      <c r="V38" s="105">
        <f t="shared" si="7"/>
        <v>2191792</v>
      </c>
      <c r="W38" s="105">
        <f t="shared" si="7"/>
        <v>8565738</v>
      </c>
      <c r="X38" s="105">
        <f t="shared" si="7"/>
        <v>12726703</v>
      </c>
      <c r="Y38" s="105">
        <f t="shared" si="7"/>
        <v>-4160965</v>
      </c>
      <c r="Z38" s="142">
        <f>+IF(X38&lt;&gt;0,+(Y38/X38)*100,0)</f>
        <v>-32.69475998614881</v>
      </c>
      <c r="AA38" s="158">
        <f>SUM(AA39:AA41)</f>
        <v>12726703</v>
      </c>
    </row>
    <row r="39" spans="1:27" ht="13.5">
      <c r="A39" s="143" t="s">
        <v>85</v>
      </c>
      <c r="B39" s="141"/>
      <c r="C39" s="160">
        <v>1016782</v>
      </c>
      <c r="D39" s="160"/>
      <c r="E39" s="161"/>
      <c r="F39" s="65">
        <v>9000900</v>
      </c>
      <c r="G39" s="65">
        <v>343103</v>
      </c>
      <c r="H39" s="65">
        <v>79029</v>
      </c>
      <c r="I39" s="65">
        <v>86747</v>
      </c>
      <c r="J39" s="65">
        <v>508879</v>
      </c>
      <c r="K39" s="65">
        <v>99112</v>
      </c>
      <c r="L39" s="65">
        <v>876775</v>
      </c>
      <c r="M39" s="65">
        <v>841108</v>
      </c>
      <c r="N39" s="65">
        <v>1816995</v>
      </c>
      <c r="O39" s="65">
        <v>24540</v>
      </c>
      <c r="P39" s="65">
        <v>191923</v>
      </c>
      <c r="Q39" s="65">
        <v>82827</v>
      </c>
      <c r="R39" s="65">
        <v>299290</v>
      </c>
      <c r="S39" s="65">
        <v>150493</v>
      </c>
      <c r="T39" s="65">
        <v>176940</v>
      </c>
      <c r="U39" s="65">
        <v>949833</v>
      </c>
      <c r="V39" s="65">
        <v>1277266</v>
      </c>
      <c r="W39" s="65">
        <v>3902430</v>
      </c>
      <c r="X39" s="65">
        <v>9000900</v>
      </c>
      <c r="Y39" s="65">
        <v>-5098470</v>
      </c>
      <c r="Z39" s="145">
        <v>-56.64</v>
      </c>
      <c r="AA39" s="160">
        <v>9000900</v>
      </c>
    </row>
    <row r="40" spans="1:27" ht="13.5">
      <c r="A40" s="143" t="s">
        <v>86</v>
      </c>
      <c r="B40" s="141"/>
      <c r="C40" s="160">
        <v>13344491</v>
      </c>
      <c r="D40" s="160"/>
      <c r="E40" s="161"/>
      <c r="F40" s="65">
        <v>3725803</v>
      </c>
      <c r="G40" s="65">
        <v>264902</v>
      </c>
      <c r="H40" s="65">
        <v>238429</v>
      </c>
      <c r="I40" s="65">
        <v>496536</v>
      </c>
      <c r="J40" s="65">
        <v>999867</v>
      </c>
      <c r="K40" s="65">
        <v>234449</v>
      </c>
      <c r="L40" s="65">
        <v>314945</v>
      </c>
      <c r="M40" s="65">
        <v>1499143</v>
      </c>
      <c r="N40" s="65">
        <v>2048537</v>
      </c>
      <c r="O40" s="65">
        <v>209876</v>
      </c>
      <c r="P40" s="65">
        <v>471645</v>
      </c>
      <c r="Q40" s="65">
        <v>18857</v>
      </c>
      <c r="R40" s="65">
        <v>700378</v>
      </c>
      <c r="S40" s="65">
        <v>229113</v>
      </c>
      <c r="T40" s="65">
        <v>233152</v>
      </c>
      <c r="U40" s="65">
        <v>452261</v>
      </c>
      <c r="V40" s="65">
        <v>914526</v>
      </c>
      <c r="W40" s="65">
        <v>4663308</v>
      </c>
      <c r="X40" s="65">
        <v>3725803</v>
      </c>
      <c r="Y40" s="65">
        <v>937505</v>
      </c>
      <c r="Z40" s="145">
        <v>25.16</v>
      </c>
      <c r="AA40" s="160">
        <v>3725803</v>
      </c>
    </row>
    <row r="41" spans="1:27" ht="13.5">
      <c r="A41" s="143" t="s">
        <v>87</v>
      </c>
      <c r="B41" s="141"/>
      <c r="C41" s="160"/>
      <c r="D41" s="160"/>
      <c r="E41" s="161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>
        <v>0</v>
      </c>
      <c r="AA41" s="160"/>
    </row>
    <row r="42" spans="1:27" ht="13.5">
      <c r="A42" s="140" t="s">
        <v>88</v>
      </c>
      <c r="B42" s="147"/>
      <c r="C42" s="158">
        <f aca="true" t="shared" si="8" ref="C42:Y42">SUM(C43:C46)</f>
        <v>26928769</v>
      </c>
      <c r="D42" s="158">
        <f>SUM(D43:D46)</f>
        <v>0</v>
      </c>
      <c r="E42" s="159">
        <f t="shared" si="8"/>
        <v>0</v>
      </c>
      <c r="F42" s="105">
        <f t="shared" si="8"/>
        <v>37961624</v>
      </c>
      <c r="G42" s="105">
        <f t="shared" si="8"/>
        <v>1717117</v>
      </c>
      <c r="H42" s="105">
        <f t="shared" si="8"/>
        <v>1849052</v>
      </c>
      <c r="I42" s="105">
        <f t="shared" si="8"/>
        <v>2159621</v>
      </c>
      <c r="J42" s="105">
        <f t="shared" si="8"/>
        <v>5725790</v>
      </c>
      <c r="K42" s="105">
        <f t="shared" si="8"/>
        <v>1169261</v>
      </c>
      <c r="L42" s="105">
        <f t="shared" si="8"/>
        <v>2068228</v>
      </c>
      <c r="M42" s="105">
        <f t="shared" si="8"/>
        <v>2239657</v>
      </c>
      <c r="N42" s="105">
        <f t="shared" si="8"/>
        <v>5477146</v>
      </c>
      <c r="O42" s="105">
        <f t="shared" si="8"/>
        <v>1148502</v>
      </c>
      <c r="P42" s="105">
        <f t="shared" si="8"/>
        <v>1341335</v>
      </c>
      <c r="Q42" s="105">
        <f t="shared" si="8"/>
        <v>430806</v>
      </c>
      <c r="R42" s="105">
        <f t="shared" si="8"/>
        <v>2920643</v>
      </c>
      <c r="S42" s="105">
        <f t="shared" si="8"/>
        <v>1389908</v>
      </c>
      <c r="T42" s="105">
        <f t="shared" si="8"/>
        <v>888485</v>
      </c>
      <c r="U42" s="105">
        <f t="shared" si="8"/>
        <v>2453025</v>
      </c>
      <c r="V42" s="105">
        <f t="shared" si="8"/>
        <v>4731418</v>
      </c>
      <c r="W42" s="105">
        <f t="shared" si="8"/>
        <v>18854997</v>
      </c>
      <c r="X42" s="105">
        <f t="shared" si="8"/>
        <v>37961624</v>
      </c>
      <c r="Y42" s="105">
        <f t="shared" si="8"/>
        <v>-19106627</v>
      </c>
      <c r="Z42" s="142">
        <f>+IF(X42&lt;&gt;0,+(Y42/X42)*100,0)</f>
        <v>-50.33142681145569</v>
      </c>
      <c r="AA42" s="158">
        <f>SUM(AA43:AA46)</f>
        <v>37961624</v>
      </c>
    </row>
    <row r="43" spans="1:27" ht="13.5">
      <c r="A43" s="143" t="s">
        <v>89</v>
      </c>
      <c r="B43" s="141"/>
      <c r="C43" s="160">
        <v>2925900</v>
      </c>
      <c r="D43" s="160"/>
      <c r="E43" s="161"/>
      <c r="F43" s="65">
        <v>8390679</v>
      </c>
      <c r="G43" s="65">
        <v>260433</v>
      </c>
      <c r="H43" s="65">
        <v>729982</v>
      </c>
      <c r="I43" s="65">
        <v>339998</v>
      </c>
      <c r="J43" s="65">
        <v>1330413</v>
      </c>
      <c r="K43" s="65">
        <v>59077</v>
      </c>
      <c r="L43" s="65">
        <v>331259</v>
      </c>
      <c r="M43" s="65">
        <v>186229</v>
      </c>
      <c r="N43" s="65">
        <v>576565</v>
      </c>
      <c r="O43" s="65">
        <v>373336</v>
      </c>
      <c r="P43" s="65">
        <v>321597</v>
      </c>
      <c r="Q43" s="65">
        <v>91342</v>
      </c>
      <c r="R43" s="65">
        <v>786275</v>
      </c>
      <c r="S43" s="65">
        <v>257489</v>
      </c>
      <c r="T43" s="65">
        <v>13214</v>
      </c>
      <c r="U43" s="65">
        <v>167696</v>
      </c>
      <c r="V43" s="65">
        <v>438399</v>
      </c>
      <c r="W43" s="65">
        <v>3131652</v>
      </c>
      <c r="X43" s="65">
        <v>8390679</v>
      </c>
      <c r="Y43" s="65">
        <v>-5259027</v>
      </c>
      <c r="Z43" s="145">
        <v>-62.68</v>
      </c>
      <c r="AA43" s="160">
        <v>8390679</v>
      </c>
    </row>
    <row r="44" spans="1:27" ht="13.5">
      <c r="A44" s="143" t="s">
        <v>90</v>
      </c>
      <c r="B44" s="141"/>
      <c r="C44" s="160">
        <v>14191505</v>
      </c>
      <c r="D44" s="160"/>
      <c r="E44" s="161"/>
      <c r="F44" s="65">
        <v>12885553</v>
      </c>
      <c r="G44" s="65">
        <v>555267</v>
      </c>
      <c r="H44" s="65">
        <v>459632</v>
      </c>
      <c r="I44" s="65">
        <v>1438449</v>
      </c>
      <c r="J44" s="65">
        <v>2453348</v>
      </c>
      <c r="K44" s="65">
        <v>670967</v>
      </c>
      <c r="L44" s="65">
        <v>1250166</v>
      </c>
      <c r="M44" s="65">
        <v>1594795</v>
      </c>
      <c r="N44" s="65">
        <v>3515928</v>
      </c>
      <c r="O44" s="65">
        <v>334349</v>
      </c>
      <c r="P44" s="65">
        <v>349841</v>
      </c>
      <c r="Q44" s="65">
        <v>92503</v>
      </c>
      <c r="R44" s="65">
        <v>776693</v>
      </c>
      <c r="S44" s="65">
        <v>593628</v>
      </c>
      <c r="T44" s="65">
        <v>324138</v>
      </c>
      <c r="U44" s="65">
        <v>525774</v>
      </c>
      <c r="V44" s="65">
        <v>1443540</v>
      </c>
      <c r="W44" s="65">
        <v>8189509</v>
      </c>
      <c r="X44" s="65">
        <v>12885553</v>
      </c>
      <c r="Y44" s="65">
        <v>-4696044</v>
      </c>
      <c r="Z44" s="145">
        <v>-36.44</v>
      </c>
      <c r="AA44" s="160">
        <v>12885553</v>
      </c>
    </row>
    <row r="45" spans="1:27" ht="13.5">
      <c r="A45" s="143" t="s">
        <v>91</v>
      </c>
      <c r="B45" s="141"/>
      <c r="C45" s="162">
        <v>5611115</v>
      </c>
      <c r="D45" s="162"/>
      <c r="E45" s="163"/>
      <c r="F45" s="164">
        <v>9752451</v>
      </c>
      <c r="G45" s="164">
        <v>672710</v>
      </c>
      <c r="H45" s="164">
        <v>427292</v>
      </c>
      <c r="I45" s="164">
        <v>146995</v>
      </c>
      <c r="J45" s="164">
        <v>1246997</v>
      </c>
      <c r="K45" s="164">
        <v>161146</v>
      </c>
      <c r="L45" s="164">
        <v>224120</v>
      </c>
      <c r="M45" s="164">
        <v>255289</v>
      </c>
      <c r="N45" s="164">
        <v>640555</v>
      </c>
      <c r="O45" s="164">
        <v>211079</v>
      </c>
      <c r="P45" s="164">
        <v>463606</v>
      </c>
      <c r="Q45" s="164">
        <v>184177</v>
      </c>
      <c r="R45" s="164">
        <v>858862</v>
      </c>
      <c r="S45" s="164">
        <v>300725</v>
      </c>
      <c r="T45" s="164">
        <v>328821</v>
      </c>
      <c r="U45" s="164">
        <v>1137568</v>
      </c>
      <c r="V45" s="164">
        <v>1767114</v>
      </c>
      <c r="W45" s="164">
        <v>4513528</v>
      </c>
      <c r="X45" s="164">
        <v>9752451</v>
      </c>
      <c r="Y45" s="164">
        <v>-5238923</v>
      </c>
      <c r="Z45" s="146">
        <v>-53.72</v>
      </c>
      <c r="AA45" s="162">
        <v>9752451</v>
      </c>
    </row>
    <row r="46" spans="1:27" ht="13.5">
      <c r="A46" s="143" t="s">
        <v>92</v>
      </c>
      <c r="B46" s="141"/>
      <c r="C46" s="160">
        <v>4200249</v>
      </c>
      <c r="D46" s="160"/>
      <c r="E46" s="161"/>
      <c r="F46" s="65">
        <v>6932941</v>
      </c>
      <c r="G46" s="65">
        <v>228707</v>
      </c>
      <c r="H46" s="65">
        <v>232146</v>
      </c>
      <c r="I46" s="65">
        <v>234179</v>
      </c>
      <c r="J46" s="65">
        <v>695032</v>
      </c>
      <c r="K46" s="65">
        <v>278071</v>
      </c>
      <c r="L46" s="65">
        <v>262683</v>
      </c>
      <c r="M46" s="65">
        <v>203344</v>
      </c>
      <c r="N46" s="65">
        <v>744098</v>
      </c>
      <c r="O46" s="65">
        <v>229738</v>
      </c>
      <c r="P46" s="65">
        <v>206291</v>
      </c>
      <c r="Q46" s="65">
        <v>62784</v>
      </c>
      <c r="R46" s="65">
        <v>498813</v>
      </c>
      <c r="S46" s="65">
        <v>238066</v>
      </c>
      <c r="T46" s="65">
        <v>222312</v>
      </c>
      <c r="U46" s="65">
        <v>621987</v>
      </c>
      <c r="V46" s="65">
        <v>1082365</v>
      </c>
      <c r="W46" s="65">
        <v>3020308</v>
      </c>
      <c r="X46" s="65">
        <v>6932941</v>
      </c>
      <c r="Y46" s="65">
        <v>-3912633</v>
      </c>
      <c r="Z46" s="145">
        <v>-56.44</v>
      </c>
      <c r="AA46" s="160">
        <v>6932941</v>
      </c>
    </row>
    <row r="47" spans="1:27" ht="13.5">
      <c r="A47" s="140" t="s">
        <v>93</v>
      </c>
      <c r="B47" s="147" t="s">
        <v>94</v>
      </c>
      <c r="C47" s="158"/>
      <c r="D47" s="158"/>
      <c r="E47" s="159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42">
        <v>0</v>
      </c>
      <c r="AA47" s="158"/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83249966</v>
      </c>
      <c r="D48" s="177">
        <f>+D28+D32+D38+D42+D47</f>
        <v>0</v>
      </c>
      <c r="E48" s="178">
        <f t="shared" si="9"/>
        <v>0</v>
      </c>
      <c r="F48" s="78">
        <f t="shared" si="9"/>
        <v>123863846</v>
      </c>
      <c r="G48" s="78">
        <f t="shared" si="9"/>
        <v>7468779</v>
      </c>
      <c r="H48" s="78">
        <f t="shared" si="9"/>
        <v>4893169</v>
      </c>
      <c r="I48" s="78">
        <f t="shared" si="9"/>
        <v>6248510</v>
      </c>
      <c r="J48" s="78">
        <f t="shared" si="9"/>
        <v>18610458</v>
      </c>
      <c r="K48" s="78">
        <f t="shared" si="9"/>
        <v>4657215</v>
      </c>
      <c r="L48" s="78">
        <f t="shared" si="9"/>
        <v>8513965</v>
      </c>
      <c r="M48" s="78">
        <f t="shared" si="9"/>
        <v>8430147</v>
      </c>
      <c r="N48" s="78">
        <f t="shared" si="9"/>
        <v>21601327</v>
      </c>
      <c r="O48" s="78">
        <f t="shared" si="9"/>
        <v>4190062</v>
      </c>
      <c r="P48" s="78">
        <f t="shared" si="9"/>
        <v>8115915</v>
      </c>
      <c r="Q48" s="78">
        <f t="shared" si="9"/>
        <v>3125986</v>
      </c>
      <c r="R48" s="78">
        <f t="shared" si="9"/>
        <v>15431963</v>
      </c>
      <c r="S48" s="78">
        <f t="shared" si="9"/>
        <v>8850939</v>
      </c>
      <c r="T48" s="78">
        <f t="shared" si="9"/>
        <v>8055072</v>
      </c>
      <c r="U48" s="78">
        <f t="shared" si="9"/>
        <v>7629181</v>
      </c>
      <c r="V48" s="78">
        <f t="shared" si="9"/>
        <v>24535192</v>
      </c>
      <c r="W48" s="78">
        <f t="shared" si="9"/>
        <v>80178940</v>
      </c>
      <c r="X48" s="78">
        <f t="shared" si="9"/>
        <v>123863846</v>
      </c>
      <c r="Y48" s="78">
        <f t="shared" si="9"/>
        <v>-43684906</v>
      </c>
      <c r="Z48" s="179">
        <f>+IF(X48&lt;&gt;0,+(Y48/X48)*100,0)</f>
        <v>-35.26848827219526</v>
      </c>
      <c r="AA48" s="177">
        <f>+AA28+AA32+AA38+AA42+AA47</f>
        <v>123863846</v>
      </c>
    </row>
    <row r="49" spans="1:27" ht="13.5">
      <c r="A49" s="153" t="s">
        <v>49</v>
      </c>
      <c r="B49" s="154"/>
      <c r="C49" s="180">
        <f aca="true" t="shared" si="10" ref="C49:Y49">+C25-C48</f>
        <v>8862893</v>
      </c>
      <c r="D49" s="180">
        <f>+D25-D48</f>
        <v>0</v>
      </c>
      <c r="E49" s="181">
        <f t="shared" si="10"/>
        <v>0</v>
      </c>
      <c r="F49" s="182">
        <f t="shared" si="10"/>
        <v>12524713</v>
      </c>
      <c r="G49" s="182">
        <f t="shared" si="10"/>
        <v>13717639</v>
      </c>
      <c r="H49" s="182">
        <f t="shared" si="10"/>
        <v>-3472892</v>
      </c>
      <c r="I49" s="182">
        <f t="shared" si="10"/>
        <v>-5068616</v>
      </c>
      <c r="J49" s="182">
        <f t="shared" si="10"/>
        <v>5176131</v>
      </c>
      <c r="K49" s="182">
        <f t="shared" si="10"/>
        <v>-3011311</v>
      </c>
      <c r="L49" s="182">
        <f t="shared" si="10"/>
        <v>-7079997</v>
      </c>
      <c r="M49" s="182">
        <f t="shared" si="10"/>
        <v>55963</v>
      </c>
      <c r="N49" s="182">
        <f t="shared" si="10"/>
        <v>-10035345</v>
      </c>
      <c r="O49" s="182">
        <f t="shared" si="10"/>
        <v>16096419</v>
      </c>
      <c r="P49" s="182">
        <f t="shared" si="10"/>
        <v>-1743484</v>
      </c>
      <c r="Q49" s="182">
        <f t="shared" si="10"/>
        <v>-1644571</v>
      </c>
      <c r="R49" s="182">
        <f t="shared" si="10"/>
        <v>12708364</v>
      </c>
      <c r="S49" s="182">
        <f t="shared" si="10"/>
        <v>-1272587</v>
      </c>
      <c r="T49" s="182">
        <f t="shared" si="10"/>
        <v>-3190282</v>
      </c>
      <c r="U49" s="182">
        <f t="shared" si="10"/>
        <v>-5213241</v>
      </c>
      <c r="V49" s="182">
        <f t="shared" si="10"/>
        <v>-9676110</v>
      </c>
      <c r="W49" s="182">
        <f t="shared" si="10"/>
        <v>-1826960</v>
      </c>
      <c r="X49" s="182">
        <f>IF(F25=F48,0,X25-X48)</f>
        <v>12524713</v>
      </c>
      <c r="Y49" s="182">
        <f t="shared" si="10"/>
        <v>-14351673</v>
      </c>
      <c r="Z49" s="183">
        <f>+IF(X49&lt;&gt;0,+(Y49/X49)*100,0)</f>
        <v>-114.58684123141185</v>
      </c>
      <c r="AA49" s="180">
        <f>+AA25-AA48</f>
        <v>12524713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7943164</v>
      </c>
      <c r="D5" s="160"/>
      <c r="E5" s="161">
        <v>0</v>
      </c>
      <c r="F5" s="65">
        <v>10640200</v>
      </c>
      <c r="G5" s="65">
        <v>10639480</v>
      </c>
      <c r="H5" s="65">
        <v>87</v>
      </c>
      <c r="I5" s="65">
        <v>87</v>
      </c>
      <c r="J5" s="65">
        <v>10639654</v>
      </c>
      <c r="K5" s="65">
        <v>87</v>
      </c>
      <c r="L5" s="65">
        <v>87</v>
      </c>
      <c r="M5" s="65">
        <v>0</v>
      </c>
      <c r="N5" s="65">
        <v>174</v>
      </c>
      <c r="O5" s="65">
        <v>87</v>
      </c>
      <c r="P5" s="65">
        <v>87</v>
      </c>
      <c r="Q5" s="65">
        <v>0</v>
      </c>
      <c r="R5" s="65">
        <v>174</v>
      </c>
      <c r="S5" s="65">
        <v>87</v>
      </c>
      <c r="T5" s="65">
        <v>0</v>
      </c>
      <c r="U5" s="65">
        <v>87</v>
      </c>
      <c r="V5" s="65">
        <v>174</v>
      </c>
      <c r="W5" s="65">
        <v>10640176</v>
      </c>
      <c r="X5" s="65">
        <v>10640200</v>
      </c>
      <c r="Y5" s="65">
        <v>-24</v>
      </c>
      <c r="Z5" s="145">
        <v>0</v>
      </c>
      <c r="AA5" s="160">
        <v>10640200</v>
      </c>
    </row>
    <row r="6" spans="1:27" ht="13.5">
      <c r="A6" s="196" t="s">
        <v>102</v>
      </c>
      <c r="B6" s="197"/>
      <c r="C6" s="160">
        <v>0</v>
      </c>
      <c r="D6" s="160"/>
      <c r="E6" s="161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145">
        <v>0</v>
      </c>
      <c r="AA6" s="160">
        <v>0</v>
      </c>
    </row>
    <row r="7" spans="1:27" ht="13.5">
      <c r="A7" s="198" t="s">
        <v>103</v>
      </c>
      <c r="B7" s="197" t="s">
        <v>96</v>
      </c>
      <c r="C7" s="160">
        <v>1431956</v>
      </c>
      <c r="D7" s="160"/>
      <c r="E7" s="161">
        <v>0</v>
      </c>
      <c r="F7" s="65">
        <v>1780000</v>
      </c>
      <c r="G7" s="65">
        <v>130175</v>
      </c>
      <c r="H7" s="65">
        <v>126690</v>
      </c>
      <c r="I7" s="65">
        <v>124530</v>
      </c>
      <c r="J7" s="65">
        <v>381395</v>
      </c>
      <c r="K7" s="65">
        <v>131265</v>
      </c>
      <c r="L7" s="65">
        <v>125595</v>
      </c>
      <c r="M7" s="65">
        <v>126907</v>
      </c>
      <c r="N7" s="65">
        <v>383767</v>
      </c>
      <c r="O7" s="65">
        <v>124831</v>
      </c>
      <c r="P7" s="65">
        <v>119090</v>
      </c>
      <c r="Q7" s="65">
        <v>121755</v>
      </c>
      <c r="R7" s="65">
        <v>365676</v>
      </c>
      <c r="S7" s="65">
        <v>115509</v>
      </c>
      <c r="T7" s="65">
        <v>94921</v>
      </c>
      <c r="U7" s="65">
        <v>113266</v>
      </c>
      <c r="V7" s="65">
        <v>323696</v>
      </c>
      <c r="W7" s="65">
        <v>1454534</v>
      </c>
      <c r="X7" s="65">
        <v>1780000</v>
      </c>
      <c r="Y7" s="65">
        <v>-325466</v>
      </c>
      <c r="Z7" s="145">
        <v>-18.28</v>
      </c>
      <c r="AA7" s="160">
        <v>1780000</v>
      </c>
    </row>
    <row r="8" spans="1:27" ht="13.5">
      <c r="A8" s="198" t="s">
        <v>104</v>
      </c>
      <c r="B8" s="197" t="s">
        <v>96</v>
      </c>
      <c r="C8" s="160">
        <v>5473115</v>
      </c>
      <c r="D8" s="160"/>
      <c r="E8" s="161">
        <v>0</v>
      </c>
      <c r="F8" s="65">
        <v>6976000</v>
      </c>
      <c r="G8" s="65">
        <v>550450</v>
      </c>
      <c r="H8" s="65">
        <v>472970</v>
      </c>
      <c r="I8" s="65">
        <v>595850</v>
      </c>
      <c r="J8" s="65">
        <v>1619270</v>
      </c>
      <c r="K8" s="65">
        <v>581188</v>
      </c>
      <c r="L8" s="65">
        <v>542793</v>
      </c>
      <c r="M8" s="65">
        <v>0</v>
      </c>
      <c r="N8" s="65">
        <v>1123981</v>
      </c>
      <c r="O8" s="65">
        <v>584718</v>
      </c>
      <c r="P8" s="65">
        <v>498695</v>
      </c>
      <c r="Q8" s="65">
        <v>-442</v>
      </c>
      <c r="R8" s="65">
        <v>1082971</v>
      </c>
      <c r="S8" s="65">
        <v>462138</v>
      </c>
      <c r="T8" s="65">
        <v>0</v>
      </c>
      <c r="U8" s="65">
        <v>454867</v>
      </c>
      <c r="V8" s="65">
        <v>917005</v>
      </c>
      <c r="W8" s="65">
        <v>4743227</v>
      </c>
      <c r="X8" s="65">
        <v>6976000</v>
      </c>
      <c r="Y8" s="65">
        <v>-2232773</v>
      </c>
      <c r="Z8" s="145">
        <v>-32.01</v>
      </c>
      <c r="AA8" s="160">
        <v>6976000</v>
      </c>
    </row>
    <row r="9" spans="1:27" ht="13.5">
      <c r="A9" s="198" t="s">
        <v>105</v>
      </c>
      <c r="B9" s="197" t="s">
        <v>96</v>
      </c>
      <c r="C9" s="160">
        <v>5155971</v>
      </c>
      <c r="D9" s="160"/>
      <c r="E9" s="161">
        <v>0</v>
      </c>
      <c r="F9" s="65">
        <v>6746000</v>
      </c>
      <c r="G9" s="65">
        <v>1102197</v>
      </c>
      <c r="H9" s="65">
        <v>390593</v>
      </c>
      <c r="I9" s="65">
        <v>390831</v>
      </c>
      <c r="J9" s="65">
        <v>1883621</v>
      </c>
      <c r="K9" s="65">
        <v>412118</v>
      </c>
      <c r="L9" s="65">
        <v>402139</v>
      </c>
      <c r="M9" s="65">
        <v>14959</v>
      </c>
      <c r="N9" s="65">
        <v>829216</v>
      </c>
      <c r="O9" s="65">
        <v>392669</v>
      </c>
      <c r="P9" s="65">
        <v>409729</v>
      </c>
      <c r="Q9" s="65">
        <v>8864</v>
      </c>
      <c r="R9" s="65">
        <v>811262</v>
      </c>
      <c r="S9" s="65">
        <v>409747</v>
      </c>
      <c r="T9" s="65">
        <v>0</v>
      </c>
      <c r="U9" s="65">
        <v>410590</v>
      </c>
      <c r="V9" s="65">
        <v>820337</v>
      </c>
      <c r="W9" s="65">
        <v>4344436</v>
      </c>
      <c r="X9" s="65">
        <v>6746000</v>
      </c>
      <c r="Y9" s="65">
        <v>-2401564</v>
      </c>
      <c r="Z9" s="145">
        <v>-35.6</v>
      </c>
      <c r="AA9" s="160">
        <v>6746000</v>
      </c>
    </row>
    <row r="10" spans="1:27" ht="13.5">
      <c r="A10" s="198" t="s">
        <v>106</v>
      </c>
      <c r="B10" s="197" t="s">
        <v>96</v>
      </c>
      <c r="C10" s="160">
        <v>2506867</v>
      </c>
      <c r="D10" s="160"/>
      <c r="E10" s="161">
        <v>0</v>
      </c>
      <c r="F10" s="59">
        <v>3072000</v>
      </c>
      <c r="G10" s="59">
        <v>262209</v>
      </c>
      <c r="H10" s="59">
        <v>220630</v>
      </c>
      <c r="I10" s="59">
        <v>220630</v>
      </c>
      <c r="J10" s="59">
        <v>703469</v>
      </c>
      <c r="K10" s="59">
        <v>220263</v>
      </c>
      <c r="L10" s="59">
        <v>220371</v>
      </c>
      <c r="M10" s="59">
        <v>0</v>
      </c>
      <c r="N10" s="59">
        <v>440634</v>
      </c>
      <c r="O10" s="59">
        <v>219752</v>
      </c>
      <c r="P10" s="59">
        <v>220181</v>
      </c>
      <c r="Q10" s="59">
        <v>0</v>
      </c>
      <c r="R10" s="59">
        <v>439933</v>
      </c>
      <c r="S10" s="59">
        <v>220217</v>
      </c>
      <c r="T10" s="59">
        <v>0</v>
      </c>
      <c r="U10" s="59">
        <v>220217</v>
      </c>
      <c r="V10" s="59">
        <v>440434</v>
      </c>
      <c r="W10" s="59">
        <v>2024470</v>
      </c>
      <c r="X10" s="59">
        <v>3072000</v>
      </c>
      <c r="Y10" s="59">
        <v>-1047530</v>
      </c>
      <c r="Z10" s="199">
        <v>-34.1</v>
      </c>
      <c r="AA10" s="135">
        <v>3072000</v>
      </c>
    </row>
    <row r="11" spans="1:27" ht="13.5">
      <c r="A11" s="198" t="s">
        <v>107</v>
      </c>
      <c r="B11" s="200"/>
      <c r="C11" s="160">
        <v>0</v>
      </c>
      <c r="D11" s="160"/>
      <c r="E11" s="161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145">
        <v>0</v>
      </c>
      <c r="AA11" s="160">
        <v>0</v>
      </c>
    </row>
    <row r="12" spans="1:27" ht="13.5">
      <c r="A12" s="198" t="s">
        <v>108</v>
      </c>
      <c r="B12" s="200"/>
      <c r="C12" s="160">
        <v>157230</v>
      </c>
      <c r="D12" s="160"/>
      <c r="E12" s="161">
        <v>0</v>
      </c>
      <c r="F12" s="65">
        <v>96160</v>
      </c>
      <c r="G12" s="65">
        <v>6196</v>
      </c>
      <c r="H12" s="65">
        <v>9080</v>
      </c>
      <c r="I12" s="65">
        <v>6144</v>
      </c>
      <c r="J12" s="65">
        <v>21420</v>
      </c>
      <c r="K12" s="65">
        <v>9693</v>
      </c>
      <c r="L12" s="65">
        <v>7596</v>
      </c>
      <c r="M12" s="65">
        <v>3011</v>
      </c>
      <c r="N12" s="65">
        <v>20300</v>
      </c>
      <c r="O12" s="65">
        <v>4946</v>
      </c>
      <c r="P12" s="65">
        <v>5461</v>
      </c>
      <c r="Q12" s="65">
        <v>6974</v>
      </c>
      <c r="R12" s="65">
        <v>17381</v>
      </c>
      <c r="S12" s="65">
        <v>6238</v>
      </c>
      <c r="T12" s="65">
        <v>7008</v>
      </c>
      <c r="U12" s="65">
        <v>8323</v>
      </c>
      <c r="V12" s="65">
        <v>21569</v>
      </c>
      <c r="W12" s="65">
        <v>80670</v>
      </c>
      <c r="X12" s="65">
        <v>96160</v>
      </c>
      <c r="Y12" s="65">
        <v>-15490</v>
      </c>
      <c r="Z12" s="145">
        <v>-16.11</v>
      </c>
      <c r="AA12" s="160">
        <v>96160</v>
      </c>
    </row>
    <row r="13" spans="1:27" ht="13.5">
      <c r="A13" s="196" t="s">
        <v>109</v>
      </c>
      <c r="B13" s="200"/>
      <c r="C13" s="160">
        <v>1990846</v>
      </c>
      <c r="D13" s="160"/>
      <c r="E13" s="161">
        <v>0</v>
      </c>
      <c r="F13" s="65">
        <v>1112300</v>
      </c>
      <c r="G13" s="65">
        <v>69294</v>
      </c>
      <c r="H13" s="65">
        <v>105760</v>
      </c>
      <c r="I13" s="65">
        <v>105927</v>
      </c>
      <c r="J13" s="65">
        <v>280981</v>
      </c>
      <c r="K13" s="65">
        <v>159273</v>
      </c>
      <c r="L13" s="65">
        <v>-23490</v>
      </c>
      <c r="M13" s="65">
        <v>45399</v>
      </c>
      <c r="N13" s="65">
        <v>181182</v>
      </c>
      <c r="O13" s="65">
        <v>88338</v>
      </c>
      <c r="P13" s="65">
        <v>96178</v>
      </c>
      <c r="Q13" s="65">
        <v>46424</v>
      </c>
      <c r="R13" s="65">
        <v>230940</v>
      </c>
      <c r="S13" s="65">
        <v>57364</v>
      </c>
      <c r="T13" s="65">
        <v>60763</v>
      </c>
      <c r="U13" s="65">
        <v>78362</v>
      </c>
      <c r="V13" s="65">
        <v>196489</v>
      </c>
      <c r="W13" s="65">
        <v>889592</v>
      </c>
      <c r="X13" s="65">
        <v>1112300</v>
      </c>
      <c r="Y13" s="65">
        <v>-222708</v>
      </c>
      <c r="Z13" s="145">
        <v>-20.02</v>
      </c>
      <c r="AA13" s="160">
        <v>1112300</v>
      </c>
    </row>
    <row r="14" spans="1:27" ht="13.5">
      <c r="A14" s="196" t="s">
        <v>110</v>
      </c>
      <c r="B14" s="200"/>
      <c r="C14" s="160">
        <v>0</v>
      </c>
      <c r="D14" s="160"/>
      <c r="E14" s="161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145">
        <v>0</v>
      </c>
      <c r="AA14" s="160">
        <v>0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287493</v>
      </c>
      <c r="D16" s="160"/>
      <c r="E16" s="161">
        <v>0</v>
      </c>
      <c r="F16" s="65">
        <v>359600</v>
      </c>
      <c r="G16" s="65">
        <v>16754</v>
      </c>
      <c r="H16" s="65">
        <v>12281</v>
      </c>
      <c r="I16" s="65">
        <v>16833</v>
      </c>
      <c r="J16" s="65">
        <v>45868</v>
      </c>
      <c r="K16" s="65">
        <v>23450</v>
      </c>
      <c r="L16" s="65">
        <v>20539</v>
      </c>
      <c r="M16" s="65">
        <v>17600</v>
      </c>
      <c r="N16" s="65">
        <v>61589</v>
      </c>
      <c r="O16" s="65">
        <v>12400</v>
      </c>
      <c r="P16" s="65">
        <v>15350</v>
      </c>
      <c r="Q16" s="65">
        <v>17700</v>
      </c>
      <c r="R16" s="65">
        <v>45450</v>
      </c>
      <c r="S16" s="65">
        <v>13720</v>
      </c>
      <c r="T16" s="65">
        <v>14350</v>
      </c>
      <c r="U16" s="65">
        <v>13160</v>
      </c>
      <c r="V16" s="65">
        <v>41230</v>
      </c>
      <c r="W16" s="65">
        <v>194137</v>
      </c>
      <c r="X16" s="65">
        <v>359600</v>
      </c>
      <c r="Y16" s="65">
        <v>-165463</v>
      </c>
      <c r="Z16" s="145">
        <v>-46.01</v>
      </c>
      <c r="AA16" s="160">
        <v>359600</v>
      </c>
    </row>
    <row r="17" spans="1:27" ht="13.5">
      <c r="A17" s="196" t="s">
        <v>113</v>
      </c>
      <c r="B17" s="200"/>
      <c r="C17" s="160">
        <v>861</v>
      </c>
      <c r="D17" s="160"/>
      <c r="E17" s="161">
        <v>0</v>
      </c>
      <c r="F17" s="65">
        <v>600</v>
      </c>
      <c r="G17" s="65">
        <v>0</v>
      </c>
      <c r="H17" s="65">
        <v>191</v>
      </c>
      <c r="I17" s="65">
        <v>0</v>
      </c>
      <c r="J17" s="65">
        <v>191</v>
      </c>
      <c r="K17" s="65">
        <v>0</v>
      </c>
      <c r="L17" s="65">
        <v>0</v>
      </c>
      <c r="M17" s="65">
        <v>104</v>
      </c>
      <c r="N17" s="65">
        <v>104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74</v>
      </c>
      <c r="U17" s="65">
        <v>0</v>
      </c>
      <c r="V17" s="65">
        <v>74</v>
      </c>
      <c r="W17" s="65">
        <v>369</v>
      </c>
      <c r="X17" s="65">
        <v>600</v>
      </c>
      <c r="Y17" s="65">
        <v>-231</v>
      </c>
      <c r="Z17" s="145">
        <v>-38.5</v>
      </c>
      <c r="AA17" s="160">
        <v>600</v>
      </c>
    </row>
    <row r="18" spans="1:27" ht="13.5">
      <c r="A18" s="198" t="s">
        <v>114</v>
      </c>
      <c r="B18" s="197"/>
      <c r="C18" s="160">
        <v>1465002</v>
      </c>
      <c r="D18" s="160"/>
      <c r="E18" s="161">
        <v>0</v>
      </c>
      <c r="F18" s="65">
        <v>2297300</v>
      </c>
      <c r="G18" s="65">
        <v>245040</v>
      </c>
      <c r="H18" s="65">
        <v>58392</v>
      </c>
      <c r="I18" s="65">
        <v>244070</v>
      </c>
      <c r="J18" s="65">
        <v>547502</v>
      </c>
      <c r="K18" s="65">
        <v>144109</v>
      </c>
      <c r="L18" s="65">
        <v>109577</v>
      </c>
      <c r="M18" s="65">
        <v>165832</v>
      </c>
      <c r="N18" s="65">
        <v>419518</v>
      </c>
      <c r="O18" s="65">
        <v>71536</v>
      </c>
      <c r="P18" s="65">
        <v>69690</v>
      </c>
      <c r="Q18" s="65">
        <v>354458</v>
      </c>
      <c r="R18" s="65">
        <v>495684</v>
      </c>
      <c r="S18" s="65">
        <v>67986</v>
      </c>
      <c r="T18" s="65">
        <v>187827</v>
      </c>
      <c r="U18" s="65">
        <v>47495</v>
      </c>
      <c r="V18" s="65">
        <v>303308</v>
      </c>
      <c r="W18" s="65">
        <v>1766012</v>
      </c>
      <c r="X18" s="65">
        <v>2297300</v>
      </c>
      <c r="Y18" s="65">
        <v>-531288</v>
      </c>
      <c r="Z18" s="145">
        <v>-23.13</v>
      </c>
      <c r="AA18" s="160">
        <v>2297300</v>
      </c>
    </row>
    <row r="19" spans="1:27" ht="13.5">
      <c r="A19" s="196" t="s">
        <v>34</v>
      </c>
      <c r="B19" s="200"/>
      <c r="C19" s="160">
        <v>66535956</v>
      </c>
      <c r="D19" s="160"/>
      <c r="E19" s="161">
        <v>0</v>
      </c>
      <c r="F19" s="65">
        <v>87228354</v>
      </c>
      <c r="G19" s="65">
        <v>8132000</v>
      </c>
      <c r="H19" s="65">
        <v>0</v>
      </c>
      <c r="I19" s="65">
        <v>0</v>
      </c>
      <c r="J19" s="65">
        <v>8132000</v>
      </c>
      <c r="K19" s="65">
        <v>0</v>
      </c>
      <c r="L19" s="65">
        <v>0</v>
      </c>
      <c r="M19" s="65">
        <v>8097181</v>
      </c>
      <c r="N19" s="65">
        <v>8097181</v>
      </c>
      <c r="O19" s="65">
        <v>18536534</v>
      </c>
      <c r="P19" s="65">
        <v>4850060</v>
      </c>
      <c r="Q19" s="65">
        <v>713132</v>
      </c>
      <c r="R19" s="65">
        <v>24099726</v>
      </c>
      <c r="S19" s="65">
        <v>6056713</v>
      </c>
      <c r="T19" s="65">
        <v>4464076</v>
      </c>
      <c r="U19" s="65">
        <v>1042811</v>
      </c>
      <c r="V19" s="65">
        <v>11563600</v>
      </c>
      <c r="W19" s="65">
        <v>51892507</v>
      </c>
      <c r="X19" s="65">
        <v>87228354</v>
      </c>
      <c r="Y19" s="65">
        <v>-35335847</v>
      </c>
      <c r="Z19" s="145">
        <v>-40.51</v>
      </c>
      <c r="AA19" s="160">
        <v>87228354</v>
      </c>
    </row>
    <row r="20" spans="1:27" ht="13.5">
      <c r="A20" s="196" t="s">
        <v>35</v>
      </c>
      <c r="B20" s="200" t="s">
        <v>96</v>
      </c>
      <c r="C20" s="160">
        <v>210188</v>
      </c>
      <c r="D20" s="160"/>
      <c r="E20" s="161">
        <v>0</v>
      </c>
      <c r="F20" s="59">
        <v>16080045</v>
      </c>
      <c r="G20" s="59">
        <v>19620</v>
      </c>
      <c r="H20" s="59">
        <v>23603</v>
      </c>
      <c r="I20" s="59">
        <v>22061</v>
      </c>
      <c r="J20" s="59">
        <v>65284</v>
      </c>
      <c r="K20" s="59">
        <v>27265</v>
      </c>
      <c r="L20" s="59">
        <v>28761</v>
      </c>
      <c r="M20" s="59">
        <v>15117</v>
      </c>
      <c r="N20" s="59">
        <v>71143</v>
      </c>
      <c r="O20" s="59">
        <v>250670</v>
      </c>
      <c r="P20" s="59">
        <v>87910</v>
      </c>
      <c r="Q20" s="59">
        <v>212550</v>
      </c>
      <c r="R20" s="59">
        <v>551130</v>
      </c>
      <c r="S20" s="59">
        <v>168633</v>
      </c>
      <c r="T20" s="59">
        <v>35771</v>
      </c>
      <c r="U20" s="59">
        <v>26762</v>
      </c>
      <c r="V20" s="59">
        <v>231166</v>
      </c>
      <c r="W20" s="59">
        <v>918723</v>
      </c>
      <c r="X20" s="59">
        <v>16080045</v>
      </c>
      <c r="Y20" s="59">
        <v>-15161322</v>
      </c>
      <c r="Z20" s="199">
        <v>-94.29</v>
      </c>
      <c r="AA20" s="135">
        <v>16080045</v>
      </c>
    </row>
    <row r="21" spans="1:27" ht="13.5">
      <c r="A21" s="196" t="s">
        <v>115</v>
      </c>
      <c r="B21" s="200"/>
      <c r="C21" s="160">
        <v>0</v>
      </c>
      <c r="D21" s="160"/>
      <c r="E21" s="161">
        <v>0</v>
      </c>
      <c r="F21" s="65">
        <v>0</v>
      </c>
      <c r="G21" s="65">
        <v>0</v>
      </c>
      <c r="H21" s="65">
        <v>0</v>
      </c>
      <c r="I21" s="87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87">
        <v>0</v>
      </c>
      <c r="X21" s="65">
        <v>0</v>
      </c>
      <c r="Y21" s="65">
        <v>0</v>
      </c>
      <c r="Z21" s="145">
        <v>0</v>
      </c>
      <c r="AA21" s="160">
        <v>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93158649</v>
      </c>
      <c r="D22" s="203">
        <f>SUM(D5:D21)</f>
        <v>0</v>
      </c>
      <c r="E22" s="204">
        <f t="shared" si="0"/>
        <v>0</v>
      </c>
      <c r="F22" s="205">
        <f t="shared" si="0"/>
        <v>136388559</v>
      </c>
      <c r="G22" s="205">
        <f t="shared" si="0"/>
        <v>21173415</v>
      </c>
      <c r="H22" s="205">
        <f t="shared" si="0"/>
        <v>1420277</v>
      </c>
      <c r="I22" s="205">
        <f t="shared" si="0"/>
        <v>1726963</v>
      </c>
      <c r="J22" s="205">
        <f t="shared" si="0"/>
        <v>24320655</v>
      </c>
      <c r="K22" s="205">
        <f t="shared" si="0"/>
        <v>1708711</v>
      </c>
      <c r="L22" s="205">
        <f t="shared" si="0"/>
        <v>1433968</v>
      </c>
      <c r="M22" s="205">
        <f t="shared" si="0"/>
        <v>8486110</v>
      </c>
      <c r="N22" s="205">
        <f t="shared" si="0"/>
        <v>11628789</v>
      </c>
      <c r="O22" s="205">
        <f t="shared" si="0"/>
        <v>20286481</v>
      </c>
      <c r="P22" s="205">
        <f t="shared" si="0"/>
        <v>6372431</v>
      </c>
      <c r="Q22" s="205">
        <f t="shared" si="0"/>
        <v>1481415</v>
      </c>
      <c r="R22" s="205">
        <f t="shared" si="0"/>
        <v>28140327</v>
      </c>
      <c r="S22" s="205">
        <f t="shared" si="0"/>
        <v>7578352</v>
      </c>
      <c r="T22" s="205">
        <f t="shared" si="0"/>
        <v>4864790</v>
      </c>
      <c r="U22" s="205">
        <f t="shared" si="0"/>
        <v>2415940</v>
      </c>
      <c r="V22" s="205">
        <f t="shared" si="0"/>
        <v>14859082</v>
      </c>
      <c r="W22" s="205">
        <f t="shared" si="0"/>
        <v>78948853</v>
      </c>
      <c r="X22" s="205">
        <f t="shared" si="0"/>
        <v>136388559</v>
      </c>
      <c r="Y22" s="205">
        <f t="shared" si="0"/>
        <v>-57439706</v>
      </c>
      <c r="Z22" s="206">
        <f>+IF(X22&lt;&gt;0,+(Y22/X22)*100,0)</f>
        <v>-42.11475392155144</v>
      </c>
      <c r="AA22" s="203">
        <f>SUM(AA5:AA21)</f>
        <v>136388559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20976289</v>
      </c>
      <c r="D25" s="160"/>
      <c r="E25" s="161">
        <v>0</v>
      </c>
      <c r="F25" s="65">
        <v>25533800</v>
      </c>
      <c r="G25" s="65">
        <v>1895079</v>
      </c>
      <c r="H25" s="65">
        <v>1901940</v>
      </c>
      <c r="I25" s="65">
        <v>2223244</v>
      </c>
      <c r="J25" s="65">
        <v>6020263</v>
      </c>
      <c r="K25" s="65">
        <v>2479087</v>
      </c>
      <c r="L25" s="65">
        <v>2166887</v>
      </c>
      <c r="M25" s="65">
        <v>2300824</v>
      </c>
      <c r="N25" s="65">
        <v>6946798</v>
      </c>
      <c r="O25" s="65">
        <v>2664015</v>
      </c>
      <c r="P25" s="65">
        <v>2041563</v>
      </c>
      <c r="Q25" s="65">
        <v>-190286</v>
      </c>
      <c r="R25" s="65">
        <v>4515292</v>
      </c>
      <c r="S25" s="65">
        <v>2379090</v>
      </c>
      <c r="T25" s="65">
        <v>2528868</v>
      </c>
      <c r="U25" s="65">
        <v>2331187</v>
      </c>
      <c r="V25" s="65">
        <v>7239145</v>
      </c>
      <c r="W25" s="65">
        <v>24721498</v>
      </c>
      <c r="X25" s="65">
        <v>25533800</v>
      </c>
      <c r="Y25" s="65">
        <v>-812302</v>
      </c>
      <c r="Z25" s="145">
        <v>-3.18</v>
      </c>
      <c r="AA25" s="160">
        <v>25533800</v>
      </c>
    </row>
    <row r="26" spans="1:27" ht="13.5">
      <c r="A26" s="198" t="s">
        <v>38</v>
      </c>
      <c r="B26" s="197"/>
      <c r="C26" s="160">
        <v>2041502</v>
      </c>
      <c r="D26" s="160"/>
      <c r="E26" s="161">
        <v>0</v>
      </c>
      <c r="F26" s="65">
        <v>2081700</v>
      </c>
      <c r="G26" s="65">
        <v>127756</v>
      </c>
      <c r="H26" s="65">
        <v>127756</v>
      </c>
      <c r="I26" s="65">
        <v>127756</v>
      </c>
      <c r="J26" s="65">
        <v>383268</v>
      </c>
      <c r="K26" s="65">
        <v>127756</v>
      </c>
      <c r="L26" s="65">
        <v>127756</v>
      </c>
      <c r="M26" s="65">
        <v>127756</v>
      </c>
      <c r="N26" s="65">
        <v>383268</v>
      </c>
      <c r="O26" s="65">
        <v>127756</v>
      </c>
      <c r="P26" s="65">
        <v>127756</v>
      </c>
      <c r="Q26" s="65">
        <v>0</v>
      </c>
      <c r="R26" s="65">
        <v>255512</v>
      </c>
      <c r="S26" s="65">
        <v>127756</v>
      </c>
      <c r="T26" s="65">
        <v>383268</v>
      </c>
      <c r="U26" s="65">
        <v>59106</v>
      </c>
      <c r="V26" s="65">
        <v>570130</v>
      </c>
      <c r="W26" s="65">
        <v>1592178</v>
      </c>
      <c r="X26" s="65">
        <v>2081700</v>
      </c>
      <c r="Y26" s="65">
        <v>-489522</v>
      </c>
      <c r="Z26" s="145">
        <v>-23.52</v>
      </c>
      <c r="AA26" s="160">
        <v>2081700</v>
      </c>
    </row>
    <row r="27" spans="1:27" ht="13.5">
      <c r="A27" s="198" t="s">
        <v>118</v>
      </c>
      <c r="B27" s="197" t="s">
        <v>99</v>
      </c>
      <c r="C27" s="160">
        <v>13904892</v>
      </c>
      <c r="D27" s="160"/>
      <c r="E27" s="161">
        <v>0</v>
      </c>
      <c r="F27" s="65">
        <v>13779400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13779400</v>
      </c>
      <c r="Y27" s="65">
        <v>-13779400</v>
      </c>
      <c r="Z27" s="145">
        <v>-100</v>
      </c>
      <c r="AA27" s="160">
        <v>13779400</v>
      </c>
    </row>
    <row r="28" spans="1:27" ht="13.5">
      <c r="A28" s="198" t="s">
        <v>39</v>
      </c>
      <c r="B28" s="197" t="s">
        <v>96</v>
      </c>
      <c r="C28" s="160">
        <v>8863221</v>
      </c>
      <c r="D28" s="160"/>
      <c r="E28" s="161">
        <v>0</v>
      </c>
      <c r="F28" s="65">
        <v>4188000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4188000</v>
      </c>
      <c r="Y28" s="65">
        <v>-4188000</v>
      </c>
      <c r="Z28" s="145">
        <v>-100</v>
      </c>
      <c r="AA28" s="160">
        <v>4188000</v>
      </c>
    </row>
    <row r="29" spans="1:27" ht="13.5">
      <c r="A29" s="198" t="s">
        <v>40</v>
      </c>
      <c r="B29" s="197"/>
      <c r="C29" s="160">
        <v>153700</v>
      </c>
      <c r="D29" s="160"/>
      <c r="E29" s="161">
        <v>0</v>
      </c>
      <c r="F29" s="65">
        <v>151400</v>
      </c>
      <c r="G29" s="65">
        <v>4673</v>
      </c>
      <c r="H29" s="65">
        <v>4952</v>
      </c>
      <c r="I29" s="65">
        <v>2196</v>
      </c>
      <c r="J29" s="65">
        <v>11821</v>
      </c>
      <c r="K29" s="65">
        <v>0</v>
      </c>
      <c r="L29" s="65">
        <v>4339</v>
      </c>
      <c r="M29" s="65">
        <v>2494</v>
      </c>
      <c r="N29" s="65">
        <v>6833</v>
      </c>
      <c r="O29" s="65">
        <v>21304</v>
      </c>
      <c r="P29" s="65">
        <v>13587</v>
      </c>
      <c r="Q29" s="65">
        <v>2726</v>
      </c>
      <c r="R29" s="65">
        <v>37617</v>
      </c>
      <c r="S29" s="65">
        <v>2281</v>
      </c>
      <c r="T29" s="65">
        <v>1854</v>
      </c>
      <c r="U29" s="65">
        <v>1458</v>
      </c>
      <c r="V29" s="65">
        <v>5593</v>
      </c>
      <c r="W29" s="65">
        <v>61864</v>
      </c>
      <c r="X29" s="65">
        <v>151400</v>
      </c>
      <c r="Y29" s="65">
        <v>-89536</v>
      </c>
      <c r="Z29" s="145">
        <v>-59.14</v>
      </c>
      <c r="AA29" s="160">
        <v>151400</v>
      </c>
    </row>
    <row r="30" spans="1:27" ht="13.5">
      <c r="A30" s="198" t="s">
        <v>119</v>
      </c>
      <c r="B30" s="197" t="s">
        <v>96</v>
      </c>
      <c r="C30" s="160">
        <v>1743535</v>
      </c>
      <c r="D30" s="160"/>
      <c r="E30" s="161">
        <v>0</v>
      </c>
      <c r="F30" s="65">
        <v>3171900</v>
      </c>
      <c r="G30" s="65">
        <v>163016</v>
      </c>
      <c r="H30" s="65">
        <v>547448</v>
      </c>
      <c r="I30" s="65">
        <v>166128</v>
      </c>
      <c r="J30" s="65">
        <v>876592</v>
      </c>
      <c r="K30" s="65">
        <v>0</v>
      </c>
      <c r="L30" s="65">
        <v>84219</v>
      </c>
      <c r="M30" s="65">
        <v>137087</v>
      </c>
      <c r="N30" s="65">
        <v>221306</v>
      </c>
      <c r="O30" s="65">
        <v>146996</v>
      </c>
      <c r="P30" s="65">
        <v>154177</v>
      </c>
      <c r="Q30" s="65">
        <v>82780</v>
      </c>
      <c r="R30" s="65">
        <v>383953</v>
      </c>
      <c r="S30" s="65">
        <v>229356</v>
      </c>
      <c r="T30" s="65">
        <v>2627</v>
      </c>
      <c r="U30" s="65">
        <v>106183</v>
      </c>
      <c r="V30" s="65">
        <v>338166</v>
      </c>
      <c r="W30" s="65">
        <v>1820017</v>
      </c>
      <c r="X30" s="65">
        <v>3171900</v>
      </c>
      <c r="Y30" s="65">
        <v>-1351883</v>
      </c>
      <c r="Z30" s="145">
        <v>-42.62</v>
      </c>
      <c r="AA30" s="160">
        <v>3171900</v>
      </c>
    </row>
    <row r="31" spans="1:27" ht="13.5">
      <c r="A31" s="198" t="s">
        <v>120</v>
      </c>
      <c r="B31" s="197" t="s">
        <v>121</v>
      </c>
      <c r="C31" s="160">
        <v>806365</v>
      </c>
      <c r="D31" s="160"/>
      <c r="E31" s="161">
        <v>0</v>
      </c>
      <c r="F31" s="65">
        <v>1949300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42317</v>
      </c>
      <c r="P31" s="65">
        <v>49481</v>
      </c>
      <c r="Q31" s="65">
        <v>71389</v>
      </c>
      <c r="R31" s="65">
        <v>163187</v>
      </c>
      <c r="S31" s="65">
        <v>118823</v>
      </c>
      <c r="T31" s="65">
        <v>27140</v>
      </c>
      <c r="U31" s="65">
        <v>83880</v>
      </c>
      <c r="V31" s="65">
        <v>229843</v>
      </c>
      <c r="W31" s="65">
        <v>393030</v>
      </c>
      <c r="X31" s="65">
        <v>1949300</v>
      </c>
      <c r="Y31" s="65">
        <v>-1556270</v>
      </c>
      <c r="Z31" s="145">
        <v>-79.84</v>
      </c>
      <c r="AA31" s="160">
        <v>1949300</v>
      </c>
    </row>
    <row r="32" spans="1:27" ht="13.5">
      <c r="A32" s="198" t="s">
        <v>122</v>
      </c>
      <c r="B32" s="197"/>
      <c r="C32" s="160">
        <v>1541682</v>
      </c>
      <c r="D32" s="160"/>
      <c r="E32" s="161">
        <v>0</v>
      </c>
      <c r="F32" s="65">
        <v>1921900</v>
      </c>
      <c r="G32" s="65">
        <v>118162</v>
      </c>
      <c r="H32" s="65">
        <v>164051</v>
      </c>
      <c r="I32" s="65">
        <v>118933</v>
      </c>
      <c r="J32" s="65">
        <v>401146</v>
      </c>
      <c r="K32" s="65">
        <v>114499</v>
      </c>
      <c r="L32" s="65">
        <v>161781</v>
      </c>
      <c r="M32" s="65">
        <v>109213</v>
      </c>
      <c r="N32" s="65">
        <v>385493</v>
      </c>
      <c r="O32" s="65">
        <v>133769</v>
      </c>
      <c r="P32" s="65">
        <v>104009</v>
      </c>
      <c r="Q32" s="65">
        <v>104009</v>
      </c>
      <c r="R32" s="65">
        <v>341787</v>
      </c>
      <c r="S32" s="65">
        <v>196150</v>
      </c>
      <c r="T32" s="65">
        <v>201725</v>
      </c>
      <c r="U32" s="65">
        <v>234129</v>
      </c>
      <c r="V32" s="65">
        <v>632004</v>
      </c>
      <c r="W32" s="65">
        <v>1760430</v>
      </c>
      <c r="X32" s="65">
        <v>1921900</v>
      </c>
      <c r="Y32" s="65">
        <v>-161470</v>
      </c>
      <c r="Z32" s="145">
        <v>-8.4</v>
      </c>
      <c r="AA32" s="160">
        <v>1921900</v>
      </c>
    </row>
    <row r="33" spans="1:27" ht="13.5">
      <c r="A33" s="198" t="s">
        <v>42</v>
      </c>
      <c r="B33" s="197"/>
      <c r="C33" s="160">
        <v>24569136</v>
      </c>
      <c r="D33" s="160"/>
      <c r="E33" s="161">
        <v>0</v>
      </c>
      <c r="F33" s="65">
        <v>55221941</v>
      </c>
      <c r="G33" s="65">
        <v>4244424</v>
      </c>
      <c r="H33" s="65">
        <v>1126587</v>
      </c>
      <c r="I33" s="65">
        <v>2970039</v>
      </c>
      <c r="J33" s="65">
        <v>8341050</v>
      </c>
      <c r="K33" s="65">
        <v>1629194</v>
      </c>
      <c r="L33" s="65">
        <v>5215162</v>
      </c>
      <c r="M33" s="65">
        <v>5066433</v>
      </c>
      <c r="N33" s="65">
        <v>11910789</v>
      </c>
      <c r="O33" s="65">
        <v>515743</v>
      </c>
      <c r="P33" s="65">
        <v>4813329</v>
      </c>
      <c r="Q33" s="65">
        <v>2512654</v>
      </c>
      <c r="R33" s="65">
        <v>7841726</v>
      </c>
      <c r="S33" s="65">
        <v>5031983</v>
      </c>
      <c r="T33" s="65">
        <v>4368991</v>
      </c>
      <c r="U33" s="65">
        <v>4072734</v>
      </c>
      <c r="V33" s="65">
        <v>13473708</v>
      </c>
      <c r="W33" s="65">
        <v>41567273</v>
      </c>
      <c r="X33" s="65">
        <v>55221941</v>
      </c>
      <c r="Y33" s="65">
        <v>-13654668</v>
      </c>
      <c r="Z33" s="145">
        <v>-24.73</v>
      </c>
      <c r="AA33" s="160">
        <v>55221941</v>
      </c>
    </row>
    <row r="34" spans="1:27" ht="13.5">
      <c r="A34" s="198" t="s">
        <v>43</v>
      </c>
      <c r="B34" s="197" t="s">
        <v>123</v>
      </c>
      <c r="C34" s="160">
        <v>8649644</v>
      </c>
      <c r="D34" s="160"/>
      <c r="E34" s="161">
        <v>0</v>
      </c>
      <c r="F34" s="65">
        <v>15864505</v>
      </c>
      <c r="G34" s="65">
        <v>915669</v>
      </c>
      <c r="H34" s="65">
        <v>1020435</v>
      </c>
      <c r="I34" s="65">
        <v>640214</v>
      </c>
      <c r="J34" s="65">
        <v>2576318</v>
      </c>
      <c r="K34" s="65">
        <v>306679</v>
      </c>
      <c r="L34" s="65">
        <v>753821</v>
      </c>
      <c r="M34" s="65">
        <v>686340</v>
      </c>
      <c r="N34" s="65">
        <v>1746840</v>
      </c>
      <c r="O34" s="65">
        <v>538162</v>
      </c>
      <c r="P34" s="65">
        <v>812013</v>
      </c>
      <c r="Q34" s="65">
        <v>542714</v>
      </c>
      <c r="R34" s="65">
        <v>1892889</v>
      </c>
      <c r="S34" s="65">
        <v>765500</v>
      </c>
      <c r="T34" s="65">
        <v>540599</v>
      </c>
      <c r="U34" s="65">
        <v>740504</v>
      </c>
      <c r="V34" s="65">
        <v>2046603</v>
      </c>
      <c r="W34" s="65">
        <v>8262650</v>
      </c>
      <c r="X34" s="65">
        <v>15864505</v>
      </c>
      <c r="Y34" s="65">
        <v>-7601855</v>
      </c>
      <c r="Z34" s="145">
        <v>-47.92</v>
      </c>
      <c r="AA34" s="160">
        <v>15864505</v>
      </c>
    </row>
    <row r="35" spans="1:27" ht="13.5">
      <c r="A35" s="196" t="s">
        <v>124</v>
      </c>
      <c r="B35" s="200"/>
      <c r="C35" s="160">
        <v>0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83249966</v>
      </c>
      <c r="D36" s="203">
        <f>SUM(D25:D35)</f>
        <v>0</v>
      </c>
      <c r="E36" s="204">
        <f t="shared" si="1"/>
        <v>0</v>
      </c>
      <c r="F36" s="205">
        <f t="shared" si="1"/>
        <v>123863846</v>
      </c>
      <c r="G36" s="205">
        <f t="shared" si="1"/>
        <v>7468779</v>
      </c>
      <c r="H36" s="205">
        <f t="shared" si="1"/>
        <v>4893169</v>
      </c>
      <c r="I36" s="205">
        <f t="shared" si="1"/>
        <v>6248510</v>
      </c>
      <c r="J36" s="205">
        <f t="shared" si="1"/>
        <v>18610458</v>
      </c>
      <c r="K36" s="205">
        <f t="shared" si="1"/>
        <v>4657215</v>
      </c>
      <c r="L36" s="205">
        <f t="shared" si="1"/>
        <v>8513965</v>
      </c>
      <c r="M36" s="205">
        <f t="shared" si="1"/>
        <v>8430147</v>
      </c>
      <c r="N36" s="205">
        <f t="shared" si="1"/>
        <v>21601327</v>
      </c>
      <c r="O36" s="205">
        <f t="shared" si="1"/>
        <v>4190062</v>
      </c>
      <c r="P36" s="205">
        <f t="shared" si="1"/>
        <v>8115915</v>
      </c>
      <c r="Q36" s="205">
        <f t="shared" si="1"/>
        <v>3125986</v>
      </c>
      <c r="R36" s="205">
        <f t="shared" si="1"/>
        <v>15431963</v>
      </c>
      <c r="S36" s="205">
        <f t="shared" si="1"/>
        <v>8850939</v>
      </c>
      <c r="T36" s="205">
        <f t="shared" si="1"/>
        <v>8055072</v>
      </c>
      <c r="U36" s="205">
        <f t="shared" si="1"/>
        <v>7629181</v>
      </c>
      <c r="V36" s="205">
        <f t="shared" si="1"/>
        <v>24535192</v>
      </c>
      <c r="W36" s="205">
        <f t="shared" si="1"/>
        <v>80178940</v>
      </c>
      <c r="X36" s="205">
        <f t="shared" si="1"/>
        <v>123863846</v>
      </c>
      <c r="Y36" s="205">
        <f t="shared" si="1"/>
        <v>-43684906</v>
      </c>
      <c r="Z36" s="206">
        <f>+IF(X36&lt;&gt;0,+(Y36/X36)*100,0)</f>
        <v>-35.26848827219526</v>
      </c>
      <c r="AA36" s="203">
        <f>SUM(AA25:AA35)</f>
        <v>123863846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9908683</v>
      </c>
      <c r="D38" s="214">
        <f>+D22-D36</f>
        <v>0</v>
      </c>
      <c r="E38" s="215">
        <f t="shared" si="2"/>
        <v>0</v>
      </c>
      <c r="F38" s="111">
        <f t="shared" si="2"/>
        <v>12524713</v>
      </c>
      <c r="G38" s="111">
        <f t="shared" si="2"/>
        <v>13704636</v>
      </c>
      <c r="H38" s="111">
        <f t="shared" si="2"/>
        <v>-3472892</v>
      </c>
      <c r="I38" s="111">
        <f t="shared" si="2"/>
        <v>-4521547</v>
      </c>
      <c r="J38" s="111">
        <f t="shared" si="2"/>
        <v>5710197</v>
      </c>
      <c r="K38" s="111">
        <f t="shared" si="2"/>
        <v>-2948504</v>
      </c>
      <c r="L38" s="111">
        <f t="shared" si="2"/>
        <v>-7079997</v>
      </c>
      <c r="M38" s="111">
        <f t="shared" si="2"/>
        <v>55963</v>
      </c>
      <c r="N38" s="111">
        <f t="shared" si="2"/>
        <v>-9972538</v>
      </c>
      <c r="O38" s="111">
        <f t="shared" si="2"/>
        <v>16096419</v>
      </c>
      <c r="P38" s="111">
        <f t="shared" si="2"/>
        <v>-1743484</v>
      </c>
      <c r="Q38" s="111">
        <f t="shared" si="2"/>
        <v>-1644571</v>
      </c>
      <c r="R38" s="111">
        <f t="shared" si="2"/>
        <v>12708364</v>
      </c>
      <c r="S38" s="111">
        <f t="shared" si="2"/>
        <v>-1272587</v>
      </c>
      <c r="T38" s="111">
        <f t="shared" si="2"/>
        <v>-3190282</v>
      </c>
      <c r="U38" s="111">
        <f t="shared" si="2"/>
        <v>-5213241</v>
      </c>
      <c r="V38" s="111">
        <f t="shared" si="2"/>
        <v>-9676110</v>
      </c>
      <c r="W38" s="111">
        <f t="shared" si="2"/>
        <v>-1230087</v>
      </c>
      <c r="X38" s="111">
        <f>IF(F22=F36,0,X22-X36)</f>
        <v>12524713</v>
      </c>
      <c r="Y38" s="111">
        <f t="shared" si="2"/>
        <v>-13754800</v>
      </c>
      <c r="Z38" s="216">
        <f>+IF(X38&lt;&gt;0,+(Y38/X38)*100,0)</f>
        <v>-109.82127893868704</v>
      </c>
      <c r="AA38" s="214">
        <f>+AA22-AA36</f>
        <v>12524713</v>
      </c>
    </row>
    <row r="39" spans="1:27" ht="13.5">
      <c r="A39" s="196" t="s">
        <v>46</v>
      </c>
      <c r="B39" s="200"/>
      <c r="C39" s="160">
        <v>0</v>
      </c>
      <c r="D39" s="160"/>
      <c r="E39" s="161">
        <v>0</v>
      </c>
      <c r="F39" s="65">
        <v>0</v>
      </c>
      <c r="G39" s="65">
        <v>0</v>
      </c>
      <c r="H39" s="65">
        <v>0</v>
      </c>
      <c r="I39" s="65">
        <v>-579740</v>
      </c>
      <c r="J39" s="65">
        <v>-579740</v>
      </c>
      <c r="K39" s="65">
        <v>-92876</v>
      </c>
      <c r="L39" s="65">
        <v>0</v>
      </c>
      <c r="M39" s="65">
        <v>0</v>
      </c>
      <c r="N39" s="65">
        <v>-92876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-672616</v>
      </c>
      <c r="X39" s="65">
        <v>0</v>
      </c>
      <c r="Y39" s="65">
        <v>-672616</v>
      </c>
      <c r="Z39" s="145">
        <v>0</v>
      </c>
      <c r="AA39" s="160">
        <v>0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-1045790</v>
      </c>
      <c r="D41" s="162"/>
      <c r="E41" s="161">
        <v>0</v>
      </c>
      <c r="F41" s="65">
        <v>0</v>
      </c>
      <c r="G41" s="217">
        <v>13003</v>
      </c>
      <c r="H41" s="217">
        <v>0</v>
      </c>
      <c r="I41" s="217">
        <v>32671</v>
      </c>
      <c r="J41" s="65">
        <v>45674</v>
      </c>
      <c r="K41" s="217">
        <v>30069</v>
      </c>
      <c r="L41" s="217">
        <v>0</v>
      </c>
      <c r="M41" s="65">
        <v>0</v>
      </c>
      <c r="N41" s="217">
        <v>30069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75743</v>
      </c>
      <c r="X41" s="65">
        <v>0</v>
      </c>
      <c r="Y41" s="217">
        <v>75743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8862893</v>
      </c>
      <c r="D42" s="221">
        <f>SUM(D38:D41)</f>
        <v>0</v>
      </c>
      <c r="E42" s="222">
        <f t="shared" si="3"/>
        <v>0</v>
      </c>
      <c r="F42" s="93">
        <f t="shared" si="3"/>
        <v>12524713</v>
      </c>
      <c r="G42" s="93">
        <f t="shared" si="3"/>
        <v>13717639</v>
      </c>
      <c r="H42" s="93">
        <f t="shared" si="3"/>
        <v>-3472892</v>
      </c>
      <c r="I42" s="93">
        <f t="shared" si="3"/>
        <v>-5068616</v>
      </c>
      <c r="J42" s="93">
        <f t="shared" si="3"/>
        <v>5176131</v>
      </c>
      <c r="K42" s="93">
        <f t="shared" si="3"/>
        <v>-3011311</v>
      </c>
      <c r="L42" s="93">
        <f t="shared" si="3"/>
        <v>-7079997</v>
      </c>
      <c r="M42" s="93">
        <f t="shared" si="3"/>
        <v>55963</v>
      </c>
      <c r="N42" s="93">
        <f t="shared" si="3"/>
        <v>-10035345</v>
      </c>
      <c r="O42" s="93">
        <f t="shared" si="3"/>
        <v>16096419</v>
      </c>
      <c r="P42" s="93">
        <f t="shared" si="3"/>
        <v>-1743484</v>
      </c>
      <c r="Q42" s="93">
        <f t="shared" si="3"/>
        <v>-1644571</v>
      </c>
      <c r="R42" s="93">
        <f t="shared" si="3"/>
        <v>12708364</v>
      </c>
      <c r="S42" s="93">
        <f t="shared" si="3"/>
        <v>-1272587</v>
      </c>
      <c r="T42" s="93">
        <f t="shared" si="3"/>
        <v>-3190282</v>
      </c>
      <c r="U42" s="93">
        <f t="shared" si="3"/>
        <v>-5213241</v>
      </c>
      <c r="V42" s="93">
        <f t="shared" si="3"/>
        <v>-9676110</v>
      </c>
      <c r="W42" s="93">
        <f t="shared" si="3"/>
        <v>-1826960</v>
      </c>
      <c r="X42" s="93">
        <f t="shared" si="3"/>
        <v>12524713</v>
      </c>
      <c r="Y42" s="93">
        <f t="shared" si="3"/>
        <v>-14351673</v>
      </c>
      <c r="Z42" s="223">
        <f>+IF(X42&lt;&gt;0,+(Y42/X42)*100,0)</f>
        <v>-114.58684123141185</v>
      </c>
      <c r="AA42" s="221">
        <f>SUM(AA38:AA41)</f>
        <v>12524713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8862893</v>
      </c>
      <c r="D44" s="225">
        <f>+D42-D43</f>
        <v>0</v>
      </c>
      <c r="E44" s="226">
        <f t="shared" si="4"/>
        <v>0</v>
      </c>
      <c r="F44" s="82">
        <f t="shared" si="4"/>
        <v>12524713</v>
      </c>
      <c r="G44" s="82">
        <f t="shared" si="4"/>
        <v>13717639</v>
      </c>
      <c r="H44" s="82">
        <f t="shared" si="4"/>
        <v>-3472892</v>
      </c>
      <c r="I44" s="82">
        <f t="shared" si="4"/>
        <v>-5068616</v>
      </c>
      <c r="J44" s="82">
        <f t="shared" si="4"/>
        <v>5176131</v>
      </c>
      <c r="K44" s="82">
        <f t="shared" si="4"/>
        <v>-3011311</v>
      </c>
      <c r="L44" s="82">
        <f t="shared" si="4"/>
        <v>-7079997</v>
      </c>
      <c r="M44" s="82">
        <f t="shared" si="4"/>
        <v>55963</v>
      </c>
      <c r="N44" s="82">
        <f t="shared" si="4"/>
        <v>-10035345</v>
      </c>
      <c r="O44" s="82">
        <f t="shared" si="4"/>
        <v>16096419</v>
      </c>
      <c r="P44" s="82">
        <f t="shared" si="4"/>
        <v>-1743484</v>
      </c>
      <c r="Q44" s="82">
        <f t="shared" si="4"/>
        <v>-1644571</v>
      </c>
      <c r="R44" s="82">
        <f t="shared" si="4"/>
        <v>12708364</v>
      </c>
      <c r="S44" s="82">
        <f t="shared" si="4"/>
        <v>-1272587</v>
      </c>
      <c r="T44" s="82">
        <f t="shared" si="4"/>
        <v>-3190282</v>
      </c>
      <c r="U44" s="82">
        <f t="shared" si="4"/>
        <v>-5213241</v>
      </c>
      <c r="V44" s="82">
        <f t="shared" si="4"/>
        <v>-9676110</v>
      </c>
      <c r="W44" s="82">
        <f t="shared" si="4"/>
        <v>-1826960</v>
      </c>
      <c r="X44" s="82">
        <f t="shared" si="4"/>
        <v>12524713</v>
      </c>
      <c r="Y44" s="82">
        <f t="shared" si="4"/>
        <v>-14351673</v>
      </c>
      <c r="Z44" s="227">
        <f>+IF(X44&lt;&gt;0,+(Y44/X44)*100,0)</f>
        <v>-114.58684123141185</v>
      </c>
      <c r="AA44" s="225">
        <f>+AA42-AA43</f>
        <v>12524713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8862893</v>
      </c>
      <c r="D46" s="221">
        <f>SUM(D44:D45)</f>
        <v>0</v>
      </c>
      <c r="E46" s="222">
        <f t="shared" si="5"/>
        <v>0</v>
      </c>
      <c r="F46" s="93">
        <f t="shared" si="5"/>
        <v>12524713</v>
      </c>
      <c r="G46" s="93">
        <f t="shared" si="5"/>
        <v>13717639</v>
      </c>
      <c r="H46" s="93">
        <f t="shared" si="5"/>
        <v>-3472892</v>
      </c>
      <c r="I46" s="93">
        <f t="shared" si="5"/>
        <v>-5068616</v>
      </c>
      <c r="J46" s="93">
        <f t="shared" si="5"/>
        <v>5176131</v>
      </c>
      <c r="K46" s="93">
        <f t="shared" si="5"/>
        <v>-3011311</v>
      </c>
      <c r="L46" s="93">
        <f t="shared" si="5"/>
        <v>-7079997</v>
      </c>
      <c r="M46" s="93">
        <f t="shared" si="5"/>
        <v>55963</v>
      </c>
      <c r="N46" s="93">
        <f t="shared" si="5"/>
        <v>-10035345</v>
      </c>
      <c r="O46" s="93">
        <f t="shared" si="5"/>
        <v>16096419</v>
      </c>
      <c r="P46" s="93">
        <f t="shared" si="5"/>
        <v>-1743484</v>
      </c>
      <c r="Q46" s="93">
        <f t="shared" si="5"/>
        <v>-1644571</v>
      </c>
      <c r="R46" s="93">
        <f t="shared" si="5"/>
        <v>12708364</v>
      </c>
      <c r="S46" s="93">
        <f t="shared" si="5"/>
        <v>-1272587</v>
      </c>
      <c r="T46" s="93">
        <f t="shared" si="5"/>
        <v>-3190282</v>
      </c>
      <c r="U46" s="93">
        <f t="shared" si="5"/>
        <v>-5213241</v>
      </c>
      <c r="V46" s="93">
        <f t="shared" si="5"/>
        <v>-9676110</v>
      </c>
      <c r="W46" s="93">
        <f t="shared" si="5"/>
        <v>-1826960</v>
      </c>
      <c r="X46" s="93">
        <f t="shared" si="5"/>
        <v>12524713</v>
      </c>
      <c r="Y46" s="93">
        <f t="shared" si="5"/>
        <v>-14351673</v>
      </c>
      <c r="Z46" s="223">
        <f>+IF(X46&lt;&gt;0,+(Y46/X46)*100,0)</f>
        <v>-114.58684123141185</v>
      </c>
      <c r="AA46" s="221">
        <f>SUM(AA44:AA45)</f>
        <v>12524713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8862893</v>
      </c>
      <c r="D48" s="232">
        <f>SUM(D46:D47)</f>
        <v>0</v>
      </c>
      <c r="E48" s="233">
        <f t="shared" si="6"/>
        <v>0</v>
      </c>
      <c r="F48" s="234">
        <f t="shared" si="6"/>
        <v>12524713</v>
      </c>
      <c r="G48" s="234">
        <f t="shared" si="6"/>
        <v>13717639</v>
      </c>
      <c r="H48" s="235">
        <f t="shared" si="6"/>
        <v>-3472892</v>
      </c>
      <c r="I48" s="235">
        <f t="shared" si="6"/>
        <v>-5068616</v>
      </c>
      <c r="J48" s="235">
        <f t="shared" si="6"/>
        <v>5176131</v>
      </c>
      <c r="K48" s="235">
        <f t="shared" si="6"/>
        <v>-3011311</v>
      </c>
      <c r="L48" s="235">
        <f t="shared" si="6"/>
        <v>-7079997</v>
      </c>
      <c r="M48" s="234">
        <f t="shared" si="6"/>
        <v>55963</v>
      </c>
      <c r="N48" s="234">
        <f t="shared" si="6"/>
        <v>-10035345</v>
      </c>
      <c r="O48" s="235">
        <f t="shared" si="6"/>
        <v>16096419</v>
      </c>
      <c r="P48" s="235">
        <f t="shared" si="6"/>
        <v>-1743484</v>
      </c>
      <c r="Q48" s="235">
        <f t="shared" si="6"/>
        <v>-1644571</v>
      </c>
      <c r="R48" s="235">
        <f t="shared" si="6"/>
        <v>12708364</v>
      </c>
      <c r="S48" s="235">
        <f t="shared" si="6"/>
        <v>-1272587</v>
      </c>
      <c r="T48" s="234">
        <f t="shared" si="6"/>
        <v>-3190282</v>
      </c>
      <c r="U48" s="234">
        <f t="shared" si="6"/>
        <v>-5213241</v>
      </c>
      <c r="V48" s="235">
        <f t="shared" si="6"/>
        <v>-9676110</v>
      </c>
      <c r="W48" s="235">
        <f t="shared" si="6"/>
        <v>-1826960</v>
      </c>
      <c r="X48" s="235">
        <f t="shared" si="6"/>
        <v>12524713</v>
      </c>
      <c r="Y48" s="235">
        <f t="shared" si="6"/>
        <v>-14351673</v>
      </c>
      <c r="Z48" s="236">
        <f>+IF(X48&lt;&gt;0,+(Y48/X48)*100,0)</f>
        <v>-114.58684123141185</v>
      </c>
      <c r="AA48" s="237">
        <f>SUM(AA46:AA47)</f>
        <v>12524713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0</v>
      </c>
      <c r="D5" s="158">
        <f>SUM(D6:D8)</f>
        <v>0</v>
      </c>
      <c r="E5" s="159">
        <f t="shared" si="0"/>
        <v>354994</v>
      </c>
      <c r="F5" s="105">
        <f t="shared" si="0"/>
        <v>150000</v>
      </c>
      <c r="G5" s="105">
        <f t="shared" si="0"/>
        <v>0</v>
      </c>
      <c r="H5" s="105">
        <f t="shared" si="0"/>
        <v>0</v>
      </c>
      <c r="I5" s="105">
        <f t="shared" si="0"/>
        <v>0</v>
      </c>
      <c r="J5" s="105">
        <f t="shared" si="0"/>
        <v>0</v>
      </c>
      <c r="K5" s="105">
        <f t="shared" si="0"/>
        <v>30069</v>
      </c>
      <c r="L5" s="105">
        <f t="shared" si="0"/>
        <v>0</v>
      </c>
      <c r="M5" s="105">
        <f t="shared" si="0"/>
        <v>5400</v>
      </c>
      <c r="N5" s="105">
        <f t="shared" si="0"/>
        <v>35469</v>
      </c>
      <c r="O5" s="105">
        <f t="shared" si="0"/>
        <v>0</v>
      </c>
      <c r="P5" s="105">
        <f t="shared" si="0"/>
        <v>6698</v>
      </c>
      <c r="Q5" s="105">
        <f t="shared" si="0"/>
        <v>0</v>
      </c>
      <c r="R5" s="105">
        <f t="shared" si="0"/>
        <v>6698</v>
      </c>
      <c r="S5" s="105">
        <f t="shared" si="0"/>
        <v>8349</v>
      </c>
      <c r="T5" s="105">
        <f t="shared" si="0"/>
        <v>8260</v>
      </c>
      <c r="U5" s="105">
        <f t="shared" si="0"/>
        <v>24239</v>
      </c>
      <c r="V5" s="105">
        <f t="shared" si="0"/>
        <v>40848</v>
      </c>
      <c r="W5" s="105">
        <f t="shared" si="0"/>
        <v>83015</v>
      </c>
      <c r="X5" s="105">
        <f t="shared" si="0"/>
        <v>150000</v>
      </c>
      <c r="Y5" s="105">
        <f t="shared" si="0"/>
        <v>-66985</v>
      </c>
      <c r="Z5" s="142">
        <f>+IF(X5&lt;&gt;0,+(Y5/X5)*100,0)</f>
        <v>-44.656666666666666</v>
      </c>
      <c r="AA5" s="158">
        <f>SUM(AA6:AA8)</f>
        <v>150000</v>
      </c>
    </row>
    <row r="6" spans="1:27" ht="13.5">
      <c r="A6" s="143" t="s">
        <v>75</v>
      </c>
      <c r="B6" s="141"/>
      <c r="C6" s="160"/>
      <c r="D6" s="160"/>
      <c r="E6" s="161">
        <v>73246</v>
      </c>
      <c r="F6" s="65">
        <v>49000</v>
      </c>
      <c r="G6" s="65"/>
      <c r="H6" s="65"/>
      <c r="I6" s="65"/>
      <c r="J6" s="65"/>
      <c r="K6" s="65">
        <v>14498</v>
      </c>
      <c r="L6" s="65"/>
      <c r="M6" s="65"/>
      <c r="N6" s="65">
        <v>14498</v>
      </c>
      <c r="O6" s="65"/>
      <c r="P6" s="65">
        <v>6698</v>
      </c>
      <c r="Q6" s="65"/>
      <c r="R6" s="65">
        <v>6698</v>
      </c>
      <c r="S6" s="65"/>
      <c r="T6" s="65">
        <v>8260</v>
      </c>
      <c r="U6" s="65"/>
      <c r="V6" s="65">
        <v>8260</v>
      </c>
      <c r="W6" s="65">
        <v>29456</v>
      </c>
      <c r="X6" s="65">
        <v>49000</v>
      </c>
      <c r="Y6" s="65">
        <v>-19544</v>
      </c>
      <c r="Z6" s="145">
        <v>-39.89</v>
      </c>
      <c r="AA6" s="67">
        <v>49000</v>
      </c>
    </row>
    <row r="7" spans="1:27" ht="13.5">
      <c r="A7" s="143" t="s">
        <v>76</v>
      </c>
      <c r="B7" s="141"/>
      <c r="C7" s="162"/>
      <c r="D7" s="162"/>
      <c r="E7" s="163"/>
      <c r="F7" s="164">
        <v>40000</v>
      </c>
      <c r="G7" s="164"/>
      <c r="H7" s="164"/>
      <c r="I7" s="164"/>
      <c r="J7" s="164"/>
      <c r="K7" s="164"/>
      <c r="L7" s="164"/>
      <c r="M7" s="164">
        <v>5400</v>
      </c>
      <c r="N7" s="164">
        <v>5400</v>
      </c>
      <c r="O7" s="164"/>
      <c r="P7" s="164"/>
      <c r="Q7" s="164"/>
      <c r="R7" s="164"/>
      <c r="S7" s="164"/>
      <c r="T7" s="164"/>
      <c r="U7" s="164">
        <v>16797</v>
      </c>
      <c r="V7" s="164">
        <v>16797</v>
      </c>
      <c r="W7" s="164">
        <v>22197</v>
      </c>
      <c r="X7" s="164">
        <v>40000</v>
      </c>
      <c r="Y7" s="164">
        <v>-17803</v>
      </c>
      <c r="Z7" s="146">
        <v>-44.51</v>
      </c>
      <c r="AA7" s="239">
        <v>40000</v>
      </c>
    </row>
    <row r="8" spans="1:27" ht="13.5">
      <c r="A8" s="143" t="s">
        <v>77</v>
      </c>
      <c r="B8" s="141"/>
      <c r="C8" s="160"/>
      <c r="D8" s="160"/>
      <c r="E8" s="161">
        <v>281748</v>
      </c>
      <c r="F8" s="65">
        <v>61000</v>
      </c>
      <c r="G8" s="65"/>
      <c r="H8" s="65"/>
      <c r="I8" s="65"/>
      <c r="J8" s="65"/>
      <c r="K8" s="65">
        <v>15571</v>
      </c>
      <c r="L8" s="65"/>
      <c r="M8" s="65"/>
      <c r="N8" s="65">
        <v>15571</v>
      </c>
      <c r="O8" s="65"/>
      <c r="P8" s="65"/>
      <c r="Q8" s="65"/>
      <c r="R8" s="65"/>
      <c r="S8" s="65">
        <v>8349</v>
      </c>
      <c r="T8" s="65"/>
      <c r="U8" s="65">
        <v>7442</v>
      </c>
      <c r="V8" s="65">
        <v>15791</v>
      </c>
      <c r="W8" s="65">
        <v>31362</v>
      </c>
      <c r="X8" s="65">
        <v>61000</v>
      </c>
      <c r="Y8" s="65">
        <v>-29638</v>
      </c>
      <c r="Z8" s="145">
        <v>-48.59</v>
      </c>
      <c r="AA8" s="67">
        <v>61000</v>
      </c>
    </row>
    <row r="9" spans="1:27" ht="13.5">
      <c r="A9" s="140" t="s">
        <v>78</v>
      </c>
      <c r="B9" s="141"/>
      <c r="C9" s="158">
        <f aca="true" t="shared" si="1" ref="C9:Y9">SUM(C10:C14)</f>
        <v>0</v>
      </c>
      <c r="D9" s="158">
        <f>SUM(D10:D14)</f>
        <v>0</v>
      </c>
      <c r="E9" s="159">
        <f t="shared" si="1"/>
        <v>119038</v>
      </c>
      <c r="F9" s="105">
        <f t="shared" si="1"/>
        <v>79000</v>
      </c>
      <c r="G9" s="105">
        <f t="shared" si="1"/>
        <v>460</v>
      </c>
      <c r="H9" s="105">
        <f t="shared" si="1"/>
        <v>0</v>
      </c>
      <c r="I9" s="105">
        <f t="shared" si="1"/>
        <v>0</v>
      </c>
      <c r="J9" s="105">
        <f t="shared" si="1"/>
        <v>460</v>
      </c>
      <c r="K9" s="105">
        <f t="shared" si="1"/>
        <v>0</v>
      </c>
      <c r="L9" s="105">
        <f t="shared" si="1"/>
        <v>0</v>
      </c>
      <c r="M9" s="105">
        <f t="shared" si="1"/>
        <v>948</v>
      </c>
      <c r="N9" s="105">
        <f t="shared" si="1"/>
        <v>948</v>
      </c>
      <c r="O9" s="105">
        <f t="shared" si="1"/>
        <v>0</v>
      </c>
      <c r="P9" s="105">
        <f t="shared" si="1"/>
        <v>29165</v>
      </c>
      <c r="Q9" s="105">
        <f t="shared" si="1"/>
        <v>0</v>
      </c>
      <c r="R9" s="105">
        <f t="shared" si="1"/>
        <v>29165</v>
      </c>
      <c r="S9" s="105">
        <f t="shared" si="1"/>
        <v>0</v>
      </c>
      <c r="T9" s="105">
        <f t="shared" si="1"/>
        <v>0</v>
      </c>
      <c r="U9" s="105">
        <f t="shared" si="1"/>
        <v>4498</v>
      </c>
      <c r="V9" s="105">
        <f t="shared" si="1"/>
        <v>4498</v>
      </c>
      <c r="W9" s="105">
        <f t="shared" si="1"/>
        <v>35071</v>
      </c>
      <c r="X9" s="105">
        <f t="shared" si="1"/>
        <v>79000</v>
      </c>
      <c r="Y9" s="105">
        <f t="shared" si="1"/>
        <v>-43929</v>
      </c>
      <c r="Z9" s="142">
        <f>+IF(X9&lt;&gt;0,+(Y9/X9)*100,0)</f>
        <v>-55.60632911392405</v>
      </c>
      <c r="AA9" s="107">
        <f>SUM(AA10:AA14)</f>
        <v>79000</v>
      </c>
    </row>
    <row r="10" spans="1:27" ht="13.5">
      <c r="A10" s="143" t="s">
        <v>79</v>
      </c>
      <c r="B10" s="141"/>
      <c r="C10" s="160"/>
      <c r="D10" s="160"/>
      <c r="E10" s="161">
        <v>64448</v>
      </c>
      <c r="F10" s="65">
        <v>44000</v>
      </c>
      <c r="G10" s="65">
        <v>460</v>
      </c>
      <c r="H10" s="65"/>
      <c r="I10" s="65"/>
      <c r="J10" s="65">
        <v>460</v>
      </c>
      <c r="K10" s="65"/>
      <c r="L10" s="65"/>
      <c r="M10" s="65">
        <v>674</v>
      </c>
      <c r="N10" s="65">
        <v>674</v>
      </c>
      <c r="O10" s="65"/>
      <c r="P10" s="65"/>
      <c r="Q10" s="65"/>
      <c r="R10" s="65"/>
      <c r="S10" s="65"/>
      <c r="T10" s="65"/>
      <c r="U10" s="65">
        <v>4498</v>
      </c>
      <c r="V10" s="65">
        <v>4498</v>
      </c>
      <c r="W10" s="65">
        <v>5632</v>
      </c>
      <c r="X10" s="65">
        <v>44000</v>
      </c>
      <c r="Y10" s="65">
        <v>-38368</v>
      </c>
      <c r="Z10" s="145">
        <v>-87.2</v>
      </c>
      <c r="AA10" s="67">
        <v>44000</v>
      </c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143" t="s">
        <v>81</v>
      </c>
      <c r="B12" s="141"/>
      <c r="C12" s="160"/>
      <c r="D12" s="160"/>
      <c r="E12" s="161">
        <v>31270</v>
      </c>
      <c r="F12" s="65">
        <v>35000</v>
      </c>
      <c r="G12" s="65"/>
      <c r="H12" s="65"/>
      <c r="I12" s="65"/>
      <c r="J12" s="65"/>
      <c r="K12" s="65"/>
      <c r="L12" s="65"/>
      <c r="M12" s="65">
        <v>274</v>
      </c>
      <c r="N12" s="65">
        <v>274</v>
      </c>
      <c r="O12" s="65"/>
      <c r="P12" s="65">
        <v>29165</v>
      </c>
      <c r="Q12" s="65"/>
      <c r="R12" s="65">
        <v>29165</v>
      </c>
      <c r="S12" s="65"/>
      <c r="T12" s="65"/>
      <c r="U12" s="65"/>
      <c r="V12" s="65"/>
      <c r="W12" s="65">
        <v>29439</v>
      </c>
      <c r="X12" s="65">
        <v>35000</v>
      </c>
      <c r="Y12" s="65">
        <v>-5561</v>
      </c>
      <c r="Z12" s="145">
        <v>-15.89</v>
      </c>
      <c r="AA12" s="67">
        <v>35000</v>
      </c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143" t="s">
        <v>83</v>
      </c>
      <c r="B14" s="141"/>
      <c r="C14" s="162"/>
      <c r="D14" s="162"/>
      <c r="E14" s="163">
        <v>23320</v>
      </c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0</v>
      </c>
      <c r="D15" s="158">
        <f>SUM(D16:D18)</f>
        <v>0</v>
      </c>
      <c r="E15" s="159">
        <f t="shared" si="2"/>
        <v>84800</v>
      </c>
      <c r="F15" s="105">
        <f t="shared" si="2"/>
        <v>40000</v>
      </c>
      <c r="G15" s="105">
        <f t="shared" si="2"/>
        <v>2914</v>
      </c>
      <c r="H15" s="105">
        <f t="shared" si="2"/>
        <v>0</v>
      </c>
      <c r="I15" s="105">
        <f t="shared" si="2"/>
        <v>0</v>
      </c>
      <c r="J15" s="105">
        <f t="shared" si="2"/>
        <v>2914</v>
      </c>
      <c r="K15" s="105">
        <f t="shared" si="2"/>
        <v>0</v>
      </c>
      <c r="L15" s="105">
        <f t="shared" si="2"/>
        <v>0</v>
      </c>
      <c r="M15" s="105">
        <f t="shared" si="2"/>
        <v>21489</v>
      </c>
      <c r="N15" s="105">
        <f t="shared" si="2"/>
        <v>21489</v>
      </c>
      <c r="O15" s="105">
        <f t="shared" si="2"/>
        <v>0</v>
      </c>
      <c r="P15" s="105">
        <f t="shared" si="2"/>
        <v>0</v>
      </c>
      <c r="Q15" s="105">
        <f t="shared" si="2"/>
        <v>0</v>
      </c>
      <c r="R15" s="105">
        <f t="shared" si="2"/>
        <v>0</v>
      </c>
      <c r="S15" s="105">
        <f t="shared" si="2"/>
        <v>0</v>
      </c>
      <c r="T15" s="105">
        <f t="shared" si="2"/>
        <v>0</v>
      </c>
      <c r="U15" s="105">
        <f t="shared" si="2"/>
        <v>0</v>
      </c>
      <c r="V15" s="105">
        <f t="shared" si="2"/>
        <v>0</v>
      </c>
      <c r="W15" s="105">
        <f t="shared" si="2"/>
        <v>24403</v>
      </c>
      <c r="X15" s="105">
        <f t="shared" si="2"/>
        <v>40000</v>
      </c>
      <c r="Y15" s="105">
        <f t="shared" si="2"/>
        <v>-15597</v>
      </c>
      <c r="Z15" s="142">
        <f>+IF(X15&lt;&gt;0,+(Y15/X15)*100,0)</f>
        <v>-38.9925</v>
      </c>
      <c r="AA15" s="107">
        <f>SUM(AA16:AA18)</f>
        <v>40000</v>
      </c>
    </row>
    <row r="16" spans="1:27" ht="13.5">
      <c r="A16" s="143" t="s">
        <v>85</v>
      </c>
      <c r="B16" s="141"/>
      <c r="C16" s="160"/>
      <c r="D16" s="160"/>
      <c r="E16" s="161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143" t="s">
        <v>86</v>
      </c>
      <c r="B17" s="141"/>
      <c r="C17" s="160"/>
      <c r="D17" s="160"/>
      <c r="E17" s="161">
        <v>84800</v>
      </c>
      <c r="F17" s="65">
        <v>40000</v>
      </c>
      <c r="G17" s="65">
        <v>2914</v>
      </c>
      <c r="H17" s="65"/>
      <c r="I17" s="65"/>
      <c r="J17" s="65">
        <v>2914</v>
      </c>
      <c r="K17" s="65"/>
      <c r="L17" s="65"/>
      <c r="M17" s="65">
        <v>21489</v>
      </c>
      <c r="N17" s="65">
        <v>21489</v>
      </c>
      <c r="O17" s="65"/>
      <c r="P17" s="65"/>
      <c r="Q17" s="65"/>
      <c r="R17" s="65"/>
      <c r="S17" s="65"/>
      <c r="T17" s="65"/>
      <c r="U17" s="65"/>
      <c r="V17" s="65"/>
      <c r="W17" s="65">
        <v>24403</v>
      </c>
      <c r="X17" s="65">
        <v>40000</v>
      </c>
      <c r="Y17" s="65">
        <v>-15597</v>
      </c>
      <c r="Z17" s="145">
        <v>-38.99</v>
      </c>
      <c r="AA17" s="67">
        <v>40000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0</v>
      </c>
      <c r="D19" s="158">
        <f>SUM(D20:D23)</f>
        <v>0</v>
      </c>
      <c r="E19" s="159">
        <f t="shared" si="3"/>
        <v>19686254</v>
      </c>
      <c r="F19" s="105">
        <f t="shared" si="3"/>
        <v>16443713</v>
      </c>
      <c r="G19" s="105">
        <f t="shared" si="3"/>
        <v>457433</v>
      </c>
      <c r="H19" s="105">
        <f t="shared" si="3"/>
        <v>71115</v>
      </c>
      <c r="I19" s="105">
        <f t="shared" si="3"/>
        <v>0</v>
      </c>
      <c r="J19" s="105">
        <f t="shared" si="3"/>
        <v>528548</v>
      </c>
      <c r="K19" s="105">
        <f t="shared" si="3"/>
        <v>387378</v>
      </c>
      <c r="L19" s="105">
        <f t="shared" si="3"/>
        <v>1032748</v>
      </c>
      <c r="M19" s="105">
        <f t="shared" si="3"/>
        <v>1282771</v>
      </c>
      <c r="N19" s="105">
        <f t="shared" si="3"/>
        <v>2702897</v>
      </c>
      <c r="O19" s="105">
        <f t="shared" si="3"/>
        <v>243576</v>
      </c>
      <c r="P19" s="105">
        <f t="shared" si="3"/>
        <v>0</v>
      </c>
      <c r="Q19" s="105">
        <f t="shared" si="3"/>
        <v>0</v>
      </c>
      <c r="R19" s="105">
        <f t="shared" si="3"/>
        <v>243576</v>
      </c>
      <c r="S19" s="105">
        <f t="shared" si="3"/>
        <v>1262055</v>
      </c>
      <c r="T19" s="105">
        <f t="shared" si="3"/>
        <v>123591</v>
      </c>
      <c r="U19" s="105">
        <f t="shared" si="3"/>
        <v>0</v>
      </c>
      <c r="V19" s="105">
        <f t="shared" si="3"/>
        <v>1385646</v>
      </c>
      <c r="W19" s="105">
        <f t="shared" si="3"/>
        <v>4860667</v>
      </c>
      <c r="X19" s="105">
        <f t="shared" si="3"/>
        <v>16443713</v>
      </c>
      <c r="Y19" s="105">
        <f t="shared" si="3"/>
        <v>-11583046</v>
      </c>
      <c r="Z19" s="142">
        <f>+IF(X19&lt;&gt;0,+(Y19/X19)*100,0)</f>
        <v>-70.440575069633</v>
      </c>
      <c r="AA19" s="107">
        <f>SUM(AA20:AA23)</f>
        <v>16443713</v>
      </c>
    </row>
    <row r="20" spans="1:27" ht="13.5">
      <c r="A20" s="143" t="s">
        <v>89</v>
      </c>
      <c r="B20" s="141"/>
      <c r="C20" s="160"/>
      <c r="D20" s="160"/>
      <c r="E20" s="161"/>
      <c r="F20" s="65">
        <v>2000</v>
      </c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>
        <v>2000</v>
      </c>
      <c r="Y20" s="65">
        <v>-2000</v>
      </c>
      <c r="Z20" s="145">
        <v>-100</v>
      </c>
      <c r="AA20" s="67">
        <v>2000</v>
      </c>
    </row>
    <row r="21" spans="1:27" ht="13.5">
      <c r="A21" s="143" t="s">
        <v>90</v>
      </c>
      <c r="B21" s="141"/>
      <c r="C21" s="160"/>
      <c r="D21" s="160"/>
      <c r="E21" s="161">
        <v>9459350</v>
      </c>
      <c r="F21" s="65">
        <v>9436713</v>
      </c>
      <c r="G21" s="65"/>
      <c r="H21" s="65"/>
      <c r="I21" s="65"/>
      <c r="J21" s="65"/>
      <c r="K21" s="65">
        <v>387378</v>
      </c>
      <c r="L21" s="65">
        <v>1032748</v>
      </c>
      <c r="M21" s="65">
        <v>1282771</v>
      </c>
      <c r="N21" s="65">
        <v>2702897</v>
      </c>
      <c r="O21" s="65">
        <v>243576</v>
      </c>
      <c r="P21" s="65"/>
      <c r="Q21" s="65"/>
      <c r="R21" s="65">
        <v>243576</v>
      </c>
      <c r="S21" s="65">
        <v>1262055</v>
      </c>
      <c r="T21" s="65">
        <v>123591</v>
      </c>
      <c r="U21" s="65"/>
      <c r="V21" s="65">
        <v>1385646</v>
      </c>
      <c r="W21" s="65">
        <v>4332119</v>
      </c>
      <c r="X21" s="65">
        <v>9436713</v>
      </c>
      <c r="Y21" s="65">
        <v>-5104594</v>
      </c>
      <c r="Z21" s="145">
        <v>-54.09</v>
      </c>
      <c r="AA21" s="67">
        <v>9436713</v>
      </c>
    </row>
    <row r="22" spans="1:27" ht="13.5">
      <c r="A22" s="143" t="s">
        <v>91</v>
      </c>
      <c r="B22" s="141"/>
      <c r="C22" s="162"/>
      <c r="D22" s="162"/>
      <c r="E22" s="163">
        <v>10191500</v>
      </c>
      <c r="F22" s="164">
        <v>7000000</v>
      </c>
      <c r="G22" s="164">
        <v>457433</v>
      </c>
      <c r="H22" s="164">
        <v>71115</v>
      </c>
      <c r="I22" s="164"/>
      <c r="J22" s="164">
        <v>528548</v>
      </c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>
        <v>528548</v>
      </c>
      <c r="X22" s="164">
        <v>7000000</v>
      </c>
      <c r="Y22" s="164">
        <v>-6471452</v>
      </c>
      <c r="Z22" s="146">
        <v>-92.45</v>
      </c>
      <c r="AA22" s="239">
        <v>7000000</v>
      </c>
    </row>
    <row r="23" spans="1:27" ht="13.5">
      <c r="A23" s="143" t="s">
        <v>92</v>
      </c>
      <c r="B23" s="141"/>
      <c r="C23" s="160"/>
      <c r="D23" s="160"/>
      <c r="E23" s="161">
        <v>35404</v>
      </c>
      <c r="F23" s="65">
        <v>5000</v>
      </c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>
        <v>5000</v>
      </c>
      <c r="Y23" s="65">
        <v>-5000</v>
      </c>
      <c r="Z23" s="145">
        <v>-100</v>
      </c>
      <c r="AA23" s="67">
        <v>5000</v>
      </c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0</v>
      </c>
      <c r="D25" s="232">
        <f>+D5+D9+D15+D19+D24</f>
        <v>0</v>
      </c>
      <c r="E25" s="245">
        <f t="shared" si="4"/>
        <v>20245086</v>
      </c>
      <c r="F25" s="234">
        <f t="shared" si="4"/>
        <v>16712713</v>
      </c>
      <c r="G25" s="234">
        <f t="shared" si="4"/>
        <v>460807</v>
      </c>
      <c r="H25" s="234">
        <f t="shared" si="4"/>
        <v>71115</v>
      </c>
      <c r="I25" s="234">
        <f t="shared" si="4"/>
        <v>0</v>
      </c>
      <c r="J25" s="234">
        <f t="shared" si="4"/>
        <v>531922</v>
      </c>
      <c r="K25" s="234">
        <f t="shared" si="4"/>
        <v>417447</v>
      </c>
      <c r="L25" s="234">
        <f t="shared" si="4"/>
        <v>1032748</v>
      </c>
      <c r="M25" s="234">
        <f t="shared" si="4"/>
        <v>1310608</v>
      </c>
      <c r="N25" s="234">
        <f t="shared" si="4"/>
        <v>2760803</v>
      </c>
      <c r="O25" s="234">
        <f t="shared" si="4"/>
        <v>243576</v>
      </c>
      <c r="P25" s="234">
        <f t="shared" si="4"/>
        <v>35863</v>
      </c>
      <c r="Q25" s="234">
        <f t="shared" si="4"/>
        <v>0</v>
      </c>
      <c r="R25" s="234">
        <f t="shared" si="4"/>
        <v>279439</v>
      </c>
      <c r="S25" s="234">
        <f t="shared" si="4"/>
        <v>1270404</v>
      </c>
      <c r="T25" s="234">
        <f t="shared" si="4"/>
        <v>131851</v>
      </c>
      <c r="U25" s="234">
        <f t="shared" si="4"/>
        <v>28737</v>
      </c>
      <c r="V25" s="234">
        <f t="shared" si="4"/>
        <v>1430992</v>
      </c>
      <c r="W25" s="234">
        <f t="shared" si="4"/>
        <v>5003156</v>
      </c>
      <c r="X25" s="234">
        <f t="shared" si="4"/>
        <v>16712713</v>
      </c>
      <c r="Y25" s="234">
        <f t="shared" si="4"/>
        <v>-11709557</v>
      </c>
      <c r="Z25" s="246">
        <f>+IF(X25&lt;&gt;0,+(Y25/X25)*100,0)</f>
        <v>-70.06377121416493</v>
      </c>
      <c r="AA25" s="247">
        <f>+AA5+AA9+AA15+AA19+AA24</f>
        <v>16712713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/>
      <c r="D28" s="160"/>
      <c r="E28" s="161">
        <v>19650850</v>
      </c>
      <c r="F28" s="65">
        <v>16712713</v>
      </c>
      <c r="G28" s="65">
        <v>460807</v>
      </c>
      <c r="H28" s="65">
        <v>71115</v>
      </c>
      <c r="I28" s="65"/>
      <c r="J28" s="65">
        <v>531922</v>
      </c>
      <c r="K28" s="65">
        <v>417447</v>
      </c>
      <c r="L28" s="65">
        <v>1032748</v>
      </c>
      <c r="M28" s="65">
        <v>1310608</v>
      </c>
      <c r="N28" s="65">
        <v>2760803</v>
      </c>
      <c r="O28" s="65">
        <v>243576</v>
      </c>
      <c r="P28" s="65">
        <v>35863</v>
      </c>
      <c r="Q28" s="65"/>
      <c r="R28" s="65">
        <v>279439</v>
      </c>
      <c r="S28" s="65">
        <v>1270404</v>
      </c>
      <c r="T28" s="65">
        <v>131851</v>
      </c>
      <c r="U28" s="65">
        <v>28737</v>
      </c>
      <c r="V28" s="65">
        <v>1430992</v>
      </c>
      <c r="W28" s="65">
        <v>5003156</v>
      </c>
      <c r="X28" s="65">
        <v>16712713</v>
      </c>
      <c r="Y28" s="65">
        <v>-11709557</v>
      </c>
      <c r="Z28" s="145">
        <v>-70.06</v>
      </c>
      <c r="AA28" s="160">
        <v>16712713</v>
      </c>
    </row>
    <row r="29" spans="1:27" ht="13.5">
      <c r="A29" s="249" t="s">
        <v>138</v>
      </c>
      <c r="B29" s="141"/>
      <c r="C29" s="160"/>
      <c r="D29" s="160"/>
      <c r="E29" s="161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0</v>
      </c>
      <c r="D32" s="225">
        <f>SUM(D28:D31)</f>
        <v>0</v>
      </c>
      <c r="E32" s="226">
        <f t="shared" si="5"/>
        <v>19650850</v>
      </c>
      <c r="F32" s="82">
        <f t="shared" si="5"/>
        <v>16712713</v>
      </c>
      <c r="G32" s="82">
        <f t="shared" si="5"/>
        <v>460807</v>
      </c>
      <c r="H32" s="82">
        <f t="shared" si="5"/>
        <v>71115</v>
      </c>
      <c r="I32" s="82">
        <f t="shared" si="5"/>
        <v>0</v>
      </c>
      <c r="J32" s="82">
        <f t="shared" si="5"/>
        <v>531922</v>
      </c>
      <c r="K32" s="82">
        <f t="shared" si="5"/>
        <v>417447</v>
      </c>
      <c r="L32" s="82">
        <f t="shared" si="5"/>
        <v>1032748</v>
      </c>
      <c r="M32" s="82">
        <f t="shared" si="5"/>
        <v>1310608</v>
      </c>
      <c r="N32" s="82">
        <f t="shared" si="5"/>
        <v>2760803</v>
      </c>
      <c r="O32" s="82">
        <f t="shared" si="5"/>
        <v>243576</v>
      </c>
      <c r="P32" s="82">
        <f t="shared" si="5"/>
        <v>35863</v>
      </c>
      <c r="Q32" s="82">
        <f t="shared" si="5"/>
        <v>0</v>
      </c>
      <c r="R32" s="82">
        <f t="shared" si="5"/>
        <v>279439</v>
      </c>
      <c r="S32" s="82">
        <f t="shared" si="5"/>
        <v>1270404</v>
      </c>
      <c r="T32" s="82">
        <f t="shared" si="5"/>
        <v>131851</v>
      </c>
      <c r="U32" s="82">
        <f t="shared" si="5"/>
        <v>28737</v>
      </c>
      <c r="V32" s="82">
        <f t="shared" si="5"/>
        <v>1430992</v>
      </c>
      <c r="W32" s="82">
        <f t="shared" si="5"/>
        <v>5003156</v>
      </c>
      <c r="X32" s="82">
        <f t="shared" si="5"/>
        <v>16712713</v>
      </c>
      <c r="Y32" s="82">
        <f t="shared" si="5"/>
        <v>-11709557</v>
      </c>
      <c r="Z32" s="227">
        <f>+IF(X32&lt;&gt;0,+(Y32/X32)*100,0)</f>
        <v>-70.06377121416493</v>
      </c>
      <c r="AA32" s="84">
        <f>SUM(AA28:AA31)</f>
        <v>16712713</v>
      </c>
    </row>
    <row r="33" spans="1:27" ht="13.5">
      <c r="A33" s="252" t="s">
        <v>51</v>
      </c>
      <c r="B33" s="141" t="s">
        <v>141</v>
      </c>
      <c r="C33" s="160"/>
      <c r="D33" s="160"/>
      <c r="E33" s="161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52" t="s">
        <v>52</v>
      </c>
      <c r="B34" s="141" t="s">
        <v>126</v>
      </c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/>
      <c r="AA34" s="67"/>
    </row>
    <row r="35" spans="1:27" ht="13.5">
      <c r="A35" s="252" t="s">
        <v>53</v>
      </c>
      <c r="B35" s="141"/>
      <c r="C35" s="160"/>
      <c r="D35" s="160"/>
      <c r="E35" s="161">
        <v>594236</v>
      </c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0</v>
      </c>
      <c r="D36" s="237">
        <f>SUM(D32:D35)</f>
        <v>0</v>
      </c>
      <c r="E36" s="233">
        <f t="shared" si="6"/>
        <v>20245086</v>
      </c>
      <c r="F36" s="235">
        <f t="shared" si="6"/>
        <v>16712713</v>
      </c>
      <c r="G36" s="235">
        <f t="shared" si="6"/>
        <v>460807</v>
      </c>
      <c r="H36" s="235">
        <f t="shared" si="6"/>
        <v>71115</v>
      </c>
      <c r="I36" s="235">
        <f t="shared" si="6"/>
        <v>0</v>
      </c>
      <c r="J36" s="235">
        <f t="shared" si="6"/>
        <v>531922</v>
      </c>
      <c r="K36" s="235">
        <f t="shared" si="6"/>
        <v>417447</v>
      </c>
      <c r="L36" s="235">
        <f t="shared" si="6"/>
        <v>1032748</v>
      </c>
      <c r="M36" s="235">
        <f t="shared" si="6"/>
        <v>1310608</v>
      </c>
      <c r="N36" s="235">
        <f t="shared" si="6"/>
        <v>2760803</v>
      </c>
      <c r="O36" s="235">
        <f t="shared" si="6"/>
        <v>243576</v>
      </c>
      <c r="P36" s="235">
        <f t="shared" si="6"/>
        <v>35863</v>
      </c>
      <c r="Q36" s="235">
        <f t="shared" si="6"/>
        <v>0</v>
      </c>
      <c r="R36" s="235">
        <f t="shared" si="6"/>
        <v>279439</v>
      </c>
      <c r="S36" s="235">
        <f t="shared" si="6"/>
        <v>1270404</v>
      </c>
      <c r="T36" s="235">
        <f t="shared" si="6"/>
        <v>131851</v>
      </c>
      <c r="U36" s="235">
        <f t="shared" si="6"/>
        <v>28737</v>
      </c>
      <c r="V36" s="235">
        <f t="shared" si="6"/>
        <v>1430992</v>
      </c>
      <c r="W36" s="235">
        <f t="shared" si="6"/>
        <v>5003156</v>
      </c>
      <c r="X36" s="235">
        <f t="shared" si="6"/>
        <v>16712713</v>
      </c>
      <c r="Y36" s="235">
        <f t="shared" si="6"/>
        <v>-11709557</v>
      </c>
      <c r="Z36" s="236">
        <f>+IF(X36&lt;&gt;0,+(Y36/X36)*100,0)</f>
        <v>-70.06377121416493</v>
      </c>
      <c r="AA36" s="254">
        <f>SUM(AA32:AA35)</f>
        <v>16712713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9645994</v>
      </c>
      <c r="D6" s="160"/>
      <c r="E6" s="64">
        <v>19372570</v>
      </c>
      <c r="F6" s="65">
        <v>19372570</v>
      </c>
      <c r="G6" s="65">
        <v>-4140954</v>
      </c>
      <c r="H6" s="65">
        <v>-2036748</v>
      </c>
      <c r="I6" s="65">
        <v>5164146</v>
      </c>
      <c r="J6" s="65">
        <v>-1013556</v>
      </c>
      <c r="K6" s="65">
        <v>24663</v>
      </c>
      <c r="L6" s="65">
        <v>1581233</v>
      </c>
      <c r="M6" s="65">
        <v>-5765936</v>
      </c>
      <c r="N6" s="65">
        <v>-4160040</v>
      </c>
      <c r="O6" s="65">
        <v>1874748</v>
      </c>
      <c r="P6" s="65">
        <v>1880535</v>
      </c>
      <c r="Q6" s="65">
        <v>-8164172</v>
      </c>
      <c r="R6" s="65">
        <v>-4408889</v>
      </c>
      <c r="S6" s="65">
        <v>4724319</v>
      </c>
      <c r="T6" s="65">
        <v>2468056</v>
      </c>
      <c r="U6" s="65">
        <v>7428495</v>
      </c>
      <c r="V6" s="65">
        <v>14620870</v>
      </c>
      <c r="W6" s="65">
        <v>5038385</v>
      </c>
      <c r="X6" s="65">
        <v>19372570</v>
      </c>
      <c r="Y6" s="65">
        <v>-14334185</v>
      </c>
      <c r="Z6" s="145">
        <v>-73.99</v>
      </c>
      <c r="AA6" s="67">
        <v>19372570</v>
      </c>
    </row>
    <row r="7" spans="1:27" ht="13.5">
      <c r="A7" s="264" t="s">
        <v>147</v>
      </c>
      <c r="B7" s="197" t="s">
        <v>72</v>
      </c>
      <c r="C7" s="160">
        <v>6630468</v>
      </c>
      <c r="D7" s="160"/>
      <c r="E7" s="64">
        <v>893937</v>
      </c>
      <c r="F7" s="65">
        <v>893937</v>
      </c>
      <c r="G7" s="65">
        <v>-2504</v>
      </c>
      <c r="H7" s="65">
        <v>-1267806</v>
      </c>
      <c r="I7" s="65">
        <v>-392104</v>
      </c>
      <c r="J7" s="65">
        <v>-1662414</v>
      </c>
      <c r="K7" s="65">
        <v>2984817</v>
      </c>
      <c r="L7" s="65">
        <v>292208</v>
      </c>
      <c r="M7" s="65">
        <v>-15346</v>
      </c>
      <c r="N7" s="65">
        <v>3261679</v>
      </c>
      <c r="O7" s="65">
        <v>73728</v>
      </c>
      <c r="P7" s="65">
        <v>444079</v>
      </c>
      <c r="Q7" s="65">
        <v>2884522</v>
      </c>
      <c r="R7" s="65">
        <v>3402329</v>
      </c>
      <c r="S7" s="65">
        <v>-224137</v>
      </c>
      <c r="T7" s="65">
        <v>165628</v>
      </c>
      <c r="U7" s="65">
        <v>536480</v>
      </c>
      <c r="V7" s="65">
        <v>477971</v>
      </c>
      <c r="W7" s="65">
        <v>5479565</v>
      </c>
      <c r="X7" s="65">
        <v>893937</v>
      </c>
      <c r="Y7" s="65">
        <v>4585628</v>
      </c>
      <c r="Z7" s="145">
        <v>512.97</v>
      </c>
      <c r="AA7" s="67">
        <v>893937</v>
      </c>
    </row>
    <row r="8" spans="1:27" ht="13.5">
      <c r="A8" s="264" t="s">
        <v>148</v>
      </c>
      <c r="B8" s="197" t="s">
        <v>72</v>
      </c>
      <c r="C8" s="160">
        <v>8359563</v>
      </c>
      <c r="D8" s="160"/>
      <c r="E8" s="64">
        <v>3180863</v>
      </c>
      <c r="F8" s="65">
        <v>3180863</v>
      </c>
      <c r="G8" s="65">
        <v>-9281071</v>
      </c>
      <c r="H8" s="65">
        <v>-845095</v>
      </c>
      <c r="I8" s="65">
        <v>-649197</v>
      </c>
      <c r="J8" s="65">
        <v>-10775363</v>
      </c>
      <c r="K8" s="65">
        <v>-117790</v>
      </c>
      <c r="L8" s="65">
        <v>330160</v>
      </c>
      <c r="M8" s="65">
        <v>-918429</v>
      </c>
      <c r="N8" s="65">
        <v>-706059</v>
      </c>
      <c r="O8" s="65">
        <v>-1000696</v>
      </c>
      <c r="P8" s="65">
        <v>-565638</v>
      </c>
      <c r="Q8" s="65">
        <v>316877</v>
      </c>
      <c r="R8" s="65">
        <v>-1249457</v>
      </c>
      <c r="S8" s="65">
        <v>-526925</v>
      </c>
      <c r="T8" s="65">
        <v>298224</v>
      </c>
      <c r="U8" s="65">
        <v>38259349</v>
      </c>
      <c r="V8" s="65">
        <v>38030648</v>
      </c>
      <c r="W8" s="65">
        <v>25299769</v>
      </c>
      <c r="X8" s="65">
        <v>3180863</v>
      </c>
      <c r="Y8" s="65">
        <v>22118906</v>
      </c>
      <c r="Z8" s="145">
        <v>695.37</v>
      </c>
      <c r="AA8" s="67">
        <v>3180863</v>
      </c>
    </row>
    <row r="9" spans="1:27" ht="13.5">
      <c r="A9" s="264" t="s">
        <v>149</v>
      </c>
      <c r="B9" s="197"/>
      <c r="C9" s="160">
        <v>7192315</v>
      </c>
      <c r="D9" s="160"/>
      <c r="E9" s="64">
        <v>5175899</v>
      </c>
      <c r="F9" s="65">
        <v>5175899</v>
      </c>
      <c r="G9" s="65">
        <v>-213184</v>
      </c>
      <c r="H9" s="65">
        <v>-257600</v>
      </c>
      <c r="I9" s="65">
        <v>-346413</v>
      </c>
      <c r="J9" s="65">
        <v>-817197</v>
      </c>
      <c r="K9" s="65">
        <v>-247548</v>
      </c>
      <c r="L9" s="65">
        <v>-270851</v>
      </c>
      <c r="M9" s="65">
        <v>-625513</v>
      </c>
      <c r="N9" s="65">
        <v>-1143912</v>
      </c>
      <c r="O9" s="65">
        <v>-123097</v>
      </c>
      <c r="P9" s="65">
        <v>-178458</v>
      </c>
      <c r="Q9" s="65">
        <v>-448248</v>
      </c>
      <c r="R9" s="65">
        <v>-749803</v>
      </c>
      <c r="S9" s="65">
        <v>-274469</v>
      </c>
      <c r="T9" s="65">
        <v>-64517</v>
      </c>
      <c r="U9" s="65">
        <v>1076187</v>
      </c>
      <c r="V9" s="65">
        <v>737201</v>
      </c>
      <c r="W9" s="65">
        <v>-1973711</v>
      </c>
      <c r="X9" s="65">
        <v>5175899</v>
      </c>
      <c r="Y9" s="65">
        <v>-7149610</v>
      </c>
      <c r="Z9" s="145">
        <v>-138.13</v>
      </c>
      <c r="AA9" s="67">
        <v>5175899</v>
      </c>
    </row>
    <row r="10" spans="1:27" ht="13.5">
      <c r="A10" s="264" t="s">
        <v>150</v>
      </c>
      <c r="B10" s="197"/>
      <c r="C10" s="160">
        <v>13408</v>
      </c>
      <c r="D10" s="160"/>
      <c r="E10" s="64"/>
      <c r="F10" s="65"/>
      <c r="G10" s="164"/>
      <c r="H10" s="164"/>
      <c r="I10" s="164"/>
      <c r="J10" s="65"/>
      <c r="K10" s="164"/>
      <c r="L10" s="164"/>
      <c r="M10" s="65"/>
      <c r="N10" s="164"/>
      <c r="O10" s="164"/>
      <c r="P10" s="164"/>
      <c r="Q10" s="65"/>
      <c r="R10" s="164"/>
      <c r="S10" s="164"/>
      <c r="T10" s="65"/>
      <c r="U10" s="164"/>
      <c r="V10" s="164"/>
      <c r="W10" s="164"/>
      <c r="X10" s="65"/>
      <c r="Y10" s="164"/>
      <c r="Z10" s="146"/>
      <c r="AA10" s="239"/>
    </row>
    <row r="11" spans="1:27" ht="13.5">
      <c r="A11" s="264" t="s">
        <v>151</v>
      </c>
      <c r="B11" s="197" t="s">
        <v>96</v>
      </c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5" t="s">
        <v>56</v>
      </c>
      <c r="B12" s="266"/>
      <c r="C12" s="177">
        <f aca="true" t="shared" si="0" ref="C12:Y12">SUM(C6:C11)</f>
        <v>31841748</v>
      </c>
      <c r="D12" s="177">
        <f>SUM(D6:D11)</f>
        <v>0</v>
      </c>
      <c r="E12" s="77">
        <f t="shared" si="0"/>
        <v>28623269</v>
      </c>
      <c r="F12" s="78">
        <f t="shared" si="0"/>
        <v>28623269</v>
      </c>
      <c r="G12" s="78">
        <f t="shared" si="0"/>
        <v>-13637713</v>
      </c>
      <c r="H12" s="78">
        <f t="shared" si="0"/>
        <v>-4407249</v>
      </c>
      <c r="I12" s="78">
        <f t="shared" si="0"/>
        <v>3776432</v>
      </c>
      <c r="J12" s="78">
        <f t="shared" si="0"/>
        <v>-14268530</v>
      </c>
      <c r="K12" s="78">
        <f t="shared" si="0"/>
        <v>2644142</v>
      </c>
      <c r="L12" s="78">
        <f t="shared" si="0"/>
        <v>1932750</v>
      </c>
      <c r="M12" s="78">
        <f t="shared" si="0"/>
        <v>-7325224</v>
      </c>
      <c r="N12" s="78">
        <f t="shared" si="0"/>
        <v>-2748332</v>
      </c>
      <c r="O12" s="78">
        <f t="shared" si="0"/>
        <v>824683</v>
      </c>
      <c r="P12" s="78">
        <f t="shared" si="0"/>
        <v>1580518</v>
      </c>
      <c r="Q12" s="78">
        <f t="shared" si="0"/>
        <v>-5411021</v>
      </c>
      <c r="R12" s="78">
        <f t="shared" si="0"/>
        <v>-3005820</v>
      </c>
      <c r="S12" s="78">
        <f t="shared" si="0"/>
        <v>3698788</v>
      </c>
      <c r="T12" s="78">
        <f t="shared" si="0"/>
        <v>2867391</v>
      </c>
      <c r="U12" s="78">
        <f t="shared" si="0"/>
        <v>47300511</v>
      </c>
      <c r="V12" s="78">
        <f t="shared" si="0"/>
        <v>53866690</v>
      </c>
      <c r="W12" s="78">
        <f t="shared" si="0"/>
        <v>33844008</v>
      </c>
      <c r="X12" s="78">
        <f t="shared" si="0"/>
        <v>28623269</v>
      </c>
      <c r="Y12" s="78">
        <f t="shared" si="0"/>
        <v>5220739</v>
      </c>
      <c r="Z12" s="179">
        <f>+IF(X12&lt;&gt;0,+(Y12/X12)*100,0)</f>
        <v>18.23949249123152</v>
      </c>
      <c r="AA12" s="79">
        <f>SUM(AA6:AA11)</f>
        <v>28623269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/>
      <c r="D15" s="160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145"/>
      <c r="AA15" s="67"/>
    </row>
    <row r="16" spans="1:27" ht="13.5">
      <c r="A16" s="264" t="s">
        <v>154</v>
      </c>
      <c r="B16" s="197"/>
      <c r="C16" s="160"/>
      <c r="D16" s="160"/>
      <c r="E16" s="64">
        <v>552853</v>
      </c>
      <c r="F16" s="65">
        <v>552853</v>
      </c>
      <c r="G16" s="164"/>
      <c r="H16" s="164"/>
      <c r="I16" s="164"/>
      <c r="J16" s="65"/>
      <c r="K16" s="164"/>
      <c r="L16" s="164"/>
      <c r="M16" s="65"/>
      <c r="N16" s="164"/>
      <c r="O16" s="164"/>
      <c r="P16" s="164"/>
      <c r="Q16" s="65"/>
      <c r="R16" s="164"/>
      <c r="S16" s="164"/>
      <c r="T16" s="65"/>
      <c r="U16" s="164"/>
      <c r="V16" s="164"/>
      <c r="W16" s="164"/>
      <c r="X16" s="65">
        <v>552853</v>
      </c>
      <c r="Y16" s="164">
        <v>-552853</v>
      </c>
      <c r="Z16" s="146">
        <v>-100</v>
      </c>
      <c r="AA16" s="239">
        <v>552853</v>
      </c>
    </row>
    <row r="17" spans="1:27" ht="13.5">
      <c r="A17" s="264" t="s">
        <v>155</v>
      </c>
      <c r="B17" s="197"/>
      <c r="C17" s="160">
        <v>36358465</v>
      </c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>
        <v>198242604</v>
      </c>
      <c r="D19" s="160"/>
      <c r="E19" s="64">
        <v>199740616</v>
      </c>
      <c r="F19" s="65">
        <v>199740616</v>
      </c>
      <c r="G19" s="65">
        <v>-460807</v>
      </c>
      <c r="H19" s="65">
        <v>-71115</v>
      </c>
      <c r="I19" s="65">
        <v>-1218767</v>
      </c>
      <c r="J19" s="65">
        <v>-1750689</v>
      </c>
      <c r="K19" s="65">
        <v>-417447</v>
      </c>
      <c r="L19" s="65">
        <v>-1032748</v>
      </c>
      <c r="M19" s="65">
        <v>-1310608</v>
      </c>
      <c r="N19" s="65">
        <v>-2760803</v>
      </c>
      <c r="O19" s="65">
        <v>-243576</v>
      </c>
      <c r="P19" s="65">
        <v>-35863</v>
      </c>
      <c r="Q19" s="65">
        <v>-73997</v>
      </c>
      <c r="R19" s="65">
        <v>-353436</v>
      </c>
      <c r="S19" s="65">
        <v>-1270404</v>
      </c>
      <c r="T19" s="65">
        <v>-131851</v>
      </c>
      <c r="U19" s="65">
        <v>-28737</v>
      </c>
      <c r="V19" s="65">
        <v>-1430992</v>
      </c>
      <c r="W19" s="65">
        <v>-6295920</v>
      </c>
      <c r="X19" s="65">
        <v>199740616</v>
      </c>
      <c r="Y19" s="65">
        <v>-206036536</v>
      </c>
      <c r="Z19" s="145">
        <v>-103.15</v>
      </c>
      <c r="AA19" s="67">
        <v>199740616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64" t="s">
        <v>161</v>
      </c>
      <c r="B23" s="197"/>
      <c r="C23" s="160"/>
      <c r="D23" s="160"/>
      <c r="E23" s="64"/>
      <c r="F23" s="65"/>
      <c r="G23" s="164"/>
      <c r="H23" s="164"/>
      <c r="I23" s="164"/>
      <c r="J23" s="65"/>
      <c r="K23" s="164"/>
      <c r="L23" s="164"/>
      <c r="M23" s="65"/>
      <c r="N23" s="164"/>
      <c r="O23" s="164"/>
      <c r="P23" s="164"/>
      <c r="Q23" s="65"/>
      <c r="R23" s="164"/>
      <c r="S23" s="164"/>
      <c r="T23" s="65"/>
      <c r="U23" s="164"/>
      <c r="V23" s="164"/>
      <c r="W23" s="164"/>
      <c r="X23" s="65"/>
      <c r="Y23" s="164"/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234601069</v>
      </c>
      <c r="D24" s="177">
        <f>SUM(D15:D23)</f>
        <v>0</v>
      </c>
      <c r="E24" s="81">
        <f t="shared" si="1"/>
        <v>200293469</v>
      </c>
      <c r="F24" s="82">
        <f t="shared" si="1"/>
        <v>200293469</v>
      </c>
      <c r="G24" s="82">
        <f t="shared" si="1"/>
        <v>-460807</v>
      </c>
      <c r="H24" s="82">
        <f t="shared" si="1"/>
        <v>-71115</v>
      </c>
      <c r="I24" s="82">
        <f t="shared" si="1"/>
        <v>-1218767</v>
      </c>
      <c r="J24" s="82">
        <f t="shared" si="1"/>
        <v>-1750689</v>
      </c>
      <c r="K24" s="82">
        <f t="shared" si="1"/>
        <v>-417447</v>
      </c>
      <c r="L24" s="82">
        <f t="shared" si="1"/>
        <v>-1032748</v>
      </c>
      <c r="M24" s="82">
        <f t="shared" si="1"/>
        <v>-1310608</v>
      </c>
      <c r="N24" s="82">
        <f t="shared" si="1"/>
        <v>-2760803</v>
      </c>
      <c r="O24" s="82">
        <f t="shared" si="1"/>
        <v>-243576</v>
      </c>
      <c r="P24" s="82">
        <f t="shared" si="1"/>
        <v>-35863</v>
      </c>
      <c r="Q24" s="82">
        <f t="shared" si="1"/>
        <v>-73997</v>
      </c>
      <c r="R24" s="82">
        <f t="shared" si="1"/>
        <v>-353436</v>
      </c>
      <c r="S24" s="82">
        <f t="shared" si="1"/>
        <v>-1270404</v>
      </c>
      <c r="T24" s="82">
        <f t="shared" si="1"/>
        <v>-131851</v>
      </c>
      <c r="U24" s="82">
        <f t="shared" si="1"/>
        <v>-28737</v>
      </c>
      <c r="V24" s="82">
        <f t="shared" si="1"/>
        <v>-1430992</v>
      </c>
      <c r="W24" s="82">
        <f t="shared" si="1"/>
        <v>-6295920</v>
      </c>
      <c r="X24" s="82">
        <f t="shared" si="1"/>
        <v>200293469</v>
      </c>
      <c r="Y24" s="82">
        <f t="shared" si="1"/>
        <v>-206589389</v>
      </c>
      <c r="Z24" s="227">
        <f>+IF(X24&lt;&gt;0,+(Y24/X24)*100,0)</f>
        <v>-103.14334762457982</v>
      </c>
      <c r="AA24" s="84">
        <f>SUM(AA15:AA23)</f>
        <v>200293469</v>
      </c>
    </row>
    <row r="25" spans="1:27" ht="13.5">
      <c r="A25" s="265" t="s">
        <v>162</v>
      </c>
      <c r="B25" s="266"/>
      <c r="C25" s="177">
        <f aca="true" t="shared" si="2" ref="C25:Y25">+C12+C24</f>
        <v>266442817</v>
      </c>
      <c r="D25" s="177">
        <f>+D12+D24</f>
        <v>0</v>
      </c>
      <c r="E25" s="77">
        <f t="shared" si="2"/>
        <v>228916738</v>
      </c>
      <c r="F25" s="78">
        <f t="shared" si="2"/>
        <v>228916738</v>
      </c>
      <c r="G25" s="78">
        <f t="shared" si="2"/>
        <v>-14098520</v>
      </c>
      <c r="H25" s="78">
        <f t="shared" si="2"/>
        <v>-4478364</v>
      </c>
      <c r="I25" s="78">
        <f t="shared" si="2"/>
        <v>2557665</v>
      </c>
      <c r="J25" s="78">
        <f t="shared" si="2"/>
        <v>-16019219</v>
      </c>
      <c r="K25" s="78">
        <f t="shared" si="2"/>
        <v>2226695</v>
      </c>
      <c r="L25" s="78">
        <f t="shared" si="2"/>
        <v>900002</v>
      </c>
      <c r="M25" s="78">
        <f t="shared" si="2"/>
        <v>-8635832</v>
      </c>
      <c r="N25" s="78">
        <f t="shared" si="2"/>
        <v>-5509135</v>
      </c>
      <c r="O25" s="78">
        <f t="shared" si="2"/>
        <v>581107</v>
      </c>
      <c r="P25" s="78">
        <f t="shared" si="2"/>
        <v>1544655</v>
      </c>
      <c r="Q25" s="78">
        <f t="shared" si="2"/>
        <v>-5485018</v>
      </c>
      <c r="R25" s="78">
        <f t="shared" si="2"/>
        <v>-3359256</v>
      </c>
      <c r="S25" s="78">
        <f t="shared" si="2"/>
        <v>2428384</v>
      </c>
      <c r="T25" s="78">
        <f t="shared" si="2"/>
        <v>2735540</v>
      </c>
      <c r="U25" s="78">
        <f t="shared" si="2"/>
        <v>47271774</v>
      </c>
      <c r="V25" s="78">
        <f t="shared" si="2"/>
        <v>52435698</v>
      </c>
      <c r="W25" s="78">
        <f t="shared" si="2"/>
        <v>27548088</v>
      </c>
      <c r="X25" s="78">
        <f t="shared" si="2"/>
        <v>228916738</v>
      </c>
      <c r="Y25" s="78">
        <f t="shared" si="2"/>
        <v>-201368650</v>
      </c>
      <c r="Z25" s="179">
        <f>+IF(X25&lt;&gt;0,+(Y25/X25)*100,0)</f>
        <v>-87.96589177327871</v>
      </c>
      <c r="AA25" s="79">
        <f>+AA12+AA24</f>
        <v>228916738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52</v>
      </c>
      <c r="B30" s="197" t="s">
        <v>94</v>
      </c>
      <c r="C30" s="160"/>
      <c r="D30" s="160"/>
      <c r="E30" s="64">
        <v>54434</v>
      </c>
      <c r="F30" s="65">
        <v>54434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>
        <v>54434</v>
      </c>
      <c r="Y30" s="65">
        <v>-54434</v>
      </c>
      <c r="Z30" s="145">
        <v>-100</v>
      </c>
      <c r="AA30" s="67">
        <v>54434</v>
      </c>
    </row>
    <row r="31" spans="1:27" ht="13.5">
      <c r="A31" s="264" t="s">
        <v>166</v>
      </c>
      <c r="B31" s="197"/>
      <c r="C31" s="160">
        <v>104700</v>
      </c>
      <c r="D31" s="160"/>
      <c r="E31" s="64">
        <v>109700</v>
      </c>
      <c r="F31" s="65">
        <v>109700</v>
      </c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>
        <v>109700</v>
      </c>
      <c r="Y31" s="65">
        <v>-109700</v>
      </c>
      <c r="Z31" s="145">
        <v>-100</v>
      </c>
      <c r="AA31" s="67">
        <v>109700</v>
      </c>
    </row>
    <row r="32" spans="1:27" ht="13.5">
      <c r="A32" s="264" t="s">
        <v>167</v>
      </c>
      <c r="B32" s="197" t="s">
        <v>94</v>
      </c>
      <c r="C32" s="160">
        <v>63761095</v>
      </c>
      <c r="D32" s="160"/>
      <c r="E32" s="64">
        <v>56166742</v>
      </c>
      <c r="F32" s="65">
        <v>56166742</v>
      </c>
      <c r="G32" s="65">
        <v>642091</v>
      </c>
      <c r="H32" s="65">
        <v>-7947608</v>
      </c>
      <c r="I32" s="65">
        <v>-1719057</v>
      </c>
      <c r="J32" s="65">
        <v>-9024574</v>
      </c>
      <c r="K32" s="65">
        <v>2688981</v>
      </c>
      <c r="L32" s="65">
        <v>-5097989</v>
      </c>
      <c r="M32" s="65">
        <v>8514261</v>
      </c>
      <c r="N32" s="65">
        <v>6105253</v>
      </c>
      <c r="O32" s="65">
        <v>16689682</v>
      </c>
      <c r="P32" s="65">
        <v>60494</v>
      </c>
      <c r="Q32" s="65">
        <v>-1512084</v>
      </c>
      <c r="R32" s="65">
        <v>15238092</v>
      </c>
      <c r="S32" s="65">
        <v>1155794</v>
      </c>
      <c r="T32" s="65">
        <v>3128270</v>
      </c>
      <c r="U32" s="65">
        <v>32196029</v>
      </c>
      <c r="V32" s="65">
        <v>36480093</v>
      </c>
      <c r="W32" s="65">
        <v>48798864</v>
      </c>
      <c r="X32" s="65">
        <v>56166742</v>
      </c>
      <c r="Y32" s="65">
        <v>-7367878</v>
      </c>
      <c r="Z32" s="145">
        <v>-13.12</v>
      </c>
      <c r="AA32" s="67">
        <v>56166742</v>
      </c>
    </row>
    <row r="33" spans="1:27" ht="13.5">
      <c r="A33" s="264" t="s">
        <v>168</v>
      </c>
      <c r="B33" s="197"/>
      <c r="C33" s="160">
        <v>3428268</v>
      </c>
      <c r="D33" s="160"/>
      <c r="E33" s="64">
        <v>37824</v>
      </c>
      <c r="F33" s="65">
        <v>37824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>
        <v>37824</v>
      </c>
      <c r="Y33" s="65">
        <v>-37824</v>
      </c>
      <c r="Z33" s="145">
        <v>-100</v>
      </c>
      <c r="AA33" s="67">
        <v>37824</v>
      </c>
    </row>
    <row r="34" spans="1:27" ht="13.5">
      <c r="A34" s="265" t="s">
        <v>58</v>
      </c>
      <c r="B34" s="266"/>
      <c r="C34" s="177">
        <f aca="true" t="shared" si="3" ref="C34:Y34">SUM(C29:C33)</f>
        <v>67294063</v>
      </c>
      <c r="D34" s="177">
        <f>SUM(D29:D33)</f>
        <v>0</v>
      </c>
      <c r="E34" s="77">
        <f t="shared" si="3"/>
        <v>56368700</v>
      </c>
      <c r="F34" s="78">
        <f t="shared" si="3"/>
        <v>56368700</v>
      </c>
      <c r="G34" s="78">
        <f t="shared" si="3"/>
        <v>642091</v>
      </c>
      <c r="H34" s="78">
        <f t="shared" si="3"/>
        <v>-7947608</v>
      </c>
      <c r="I34" s="78">
        <f t="shared" si="3"/>
        <v>-1719057</v>
      </c>
      <c r="J34" s="78">
        <f t="shared" si="3"/>
        <v>-9024574</v>
      </c>
      <c r="K34" s="78">
        <f t="shared" si="3"/>
        <v>2688981</v>
      </c>
      <c r="L34" s="78">
        <f t="shared" si="3"/>
        <v>-5097989</v>
      </c>
      <c r="M34" s="78">
        <f t="shared" si="3"/>
        <v>8514261</v>
      </c>
      <c r="N34" s="78">
        <f t="shared" si="3"/>
        <v>6105253</v>
      </c>
      <c r="O34" s="78">
        <f t="shared" si="3"/>
        <v>16689682</v>
      </c>
      <c r="P34" s="78">
        <f t="shared" si="3"/>
        <v>60494</v>
      </c>
      <c r="Q34" s="78">
        <f t="shared" si="3"/>
        <v>-1512084</v>
      </c>
      <c r="R34" s="78">
        <f t="shared" si="3"/>
        <v>15238092</v>
      </c>
      <c r="S34" s="78">
        <f t="shared" si="3"/>
        <v>1155794</v>
      </c>
      <c r="T34" s="78">
        <f t="shared" si="3"/>
        <v>3128270</v>
      </c>
      <c r="U34" s="78">
        <f t="shared" si="3"/>
        <v>32196029</v>
      </c>
      <c r="V34" s="78">
        <f t="shared" si="3"/>
        <v>36480093</v>
      </c>
      <c r="W34" s="78">
        <f t="shared" si="3"/>
        <v>48798864</v>
      </c>
      <c r="X34" s="78">
        <f t="shared" si="3"/>
        <v>56368700</v>
      </c>
      <c r="Y34" s="78">
        <f t="shared" si="3"/>
        <v>-7569836</v>
      </c>
      <c r="Z34" s="179">
        <f>+IF(X34&lt;&gt;0,+(Y34/X34)*100,0)</f>
        <v>-13.429147736243696</v>
      </c>
      <c r="AA34" s="79">
        <f>SUM(AA29:AA33)</f>
        <v>56368700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/>
      <c r="D37" s="160"/>
      <c r="E37" s="6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145"/>
      <c r="AA37" s="67"/>
    </row>
    <row r="38" spans="1:27" ht="13.5">
      <c r="A38" s="264" t="s">
        <v>168</v>
      </c>
      <c r="B38" s="197"/>
      <c r="C38" s="160">
        <v>250418</v>
      </c>
      <c r="D38" s="160"/>
      <c r="E38" s="64">
        <v>1171864</v>
      </c>
      <c r="F38" s="65">
        <v>1171864</v>
      </c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>
        <v>1171864</v>
      </c>
      <c r="Y38" s="65">
        <v>-1171864</v>
      </c>
      <c r="Z38" s="145">
        <v>-100</v>
      </c>
      <c r="AA38" s="67">
        <v>1171864</v>
      </c>
    </row>
    <row r="39" spans="1:27" ht="13.5">
      <c r="A39" s="265" t="s">
        <v>59</v>
      </c>
      <c r="B39" s="268"/>
      <c r="C39" s="177">
        <f aca="true" t="shared" si="4" ref="C39:Y39">SUM(C37:C38)</f>
        <v>250418</v>
      </c>
      <c r="D39" s="177">
        <f>SUM(D37:D38)</f>
        <v>0</v>
      </c>
      <c r="E39" s="81">
        <f t="shared" si="4"/>
        <v>1171864</v>
      </c>
      <c r="F39" s="82">
        <f t="shared" si="4"/>
        <v>1171864</v>
      </c>
      <c r="G39" s="82">
        <f t="shared" si="4"/>
        <v>0</v>
      </c>
      <c r="H39" s="82">
        <f t="shared" si="4"/>
        <v>0</v>
      </c>
      <c r="I39" s="82">
        <f t="shared" si="4"/>
        <v>0</v>
      </c>
      <c r="J39" s="82">
        <f t="shared" si="4"/>
        <v>0</v>
      </c>
      <c r="K39" s="82">
        <f t="shared" si="4"/>
        <v>0</v>
      </c>
      <c r="L39" s="82">
        <f t="shared" si="4"/>
        <v>0</v>
      </c>
      <c r="M39" s="82">
        <f t="shared" si="4"/>
        <v>0</v>
      </c>
      <c r="N39" s="82">
        <f t="shared" si="4"/>
        <v>0</v>
      </c>
      <c r="O39" s="82">
        <f t="shared" si="4"/>
        <v>0</v>
      </c>
      <c r="P39" s="82">
        <f t="shared" si="4"/>
        <v>0</v>
      </c>
      <c r="Q39" s="82">
        <f t="shared" si="4"/>
        <v>0</v>
      </c>
      <c r="R39" s="82">
        <f t="shared" si="4"/>
        <v>0</v>
      </c>
      <c r="S39" s="82">
        <f t="shared" si="4"/>
        <v>0</v>
      </c>
      <c r="T39" s="82">
        <f t="shared" si="4"/>
        <v>0</v>
      </c>
      <c r="U39" s="82">
        <f t="shared" si="4"/>
        <v>0</v>
      </c>
      <c r="V39" s="82">
        <f t="shared" si="4"/>
        <v>0</v>
      </c>
      <c r="W39" s="82">
        <f t="shared" si="4"/>
        <v>0</v>
      </c>
      <c r="X39" s="82">
        <f t="shared" si="4"/>
        <v>1171864</v>
      </c>
      <c r="Y39" s="82">
        <f t="shared" si="4"/>
        <v>-1171864</v>
      </c>
      <c r="Z39" s="227">
        <f>+IF(X39&lt;&gt;0,+(Y39/X39)*100,0)</f>
        <v>-100</v>
      </c>
      <c r="AA39" s="84">
        <f>SUM(AA37:AA38)</f>
        <v>1171864</v>
      </c>
    </row>
    <row r="40" spans="1:27" ht="13.5">
      <c r="A40" s="265" t="s">
        <v>170</v>
      </c>
      <c r="B40" s="266"/>
      <c r="C40" s="177">
        <f aca="true" t="shared" si="5" ref="C40:Y40">+C34+C39</f>
        <v>67544481</v>
      </c>
      <c r="D40" s="177">
        <f>+D34+D39</f>
        <v>0</v>
      </c>
      <c r="E40" s="77">
        <f t="shared" si="5"/>
        <v>57540564</v>
      </c>
      <c r="F40" s="78">
        <f t="shared" si="5"/>
        <v>57540564</v>
      </c>
      <c r="G40" s="78">
        <f t="shared" si="5"/>
        <v>642091</v>
      </c>
      <c r="H40" s="78">
        <f t="shared" si="5"/>
        <v>-7947608</v>
      </c>
      <c r="I40" s="78">
        <f t="shared" si="5"/>
        <v>-1719057</v>
      </c>
      <c r="J40" s="78">
        <f t="shared" si="5"/>
        <v>-9024574</v>
      </c>
      <c r="K40" s="78">
        <f t="shared" si="5"/>
        <v>2688981</v>
      </c>
      <c r="L40" s="78">
        <f t="shared" si="5"/>
        <v>-5097989</v>
      </c>
      <c r="M40" s="78">
        <f t="shared" si="5"/>
        <v>8514261</v>
      </c>
      <c r="N40" s="78">
        <f t="shared" si="5"/>
        <v>6105253</v>
      </c>
      <c r="O40" s="78">
        <f t="shared" si="5"/>
        <v>16689682</v>
      </c>
      <c r="P40" s="78">
        <f t="shared" si="5"/>
        <v>60494</v>
      </c>
      <c r="Q40" s="78">
        <f t="shared" si="5"/>
        <v>-1512084</v>
      </c>
      <c r="R40" s="78">
        <f t="shared" si="5"/>
        <v>15238092</v>
      </c>
      <c r="S40" s="78">
        <f t="shared" si="5"/>
        <v>1155794</v>
      </c>
      <c r="T40" s="78">
        <f t="shared" si="5"/>
        <v>3128270</v>
      </c>
      <c r="U40" s="78">
        <f t="shared" si="5"/>
        <v>32196029</v>
      </c>
      <c r="V40" s="78">
        <f t="shared" si="5"/>
        <v>36480093</v>
      </c>
      <c r="W40" s="78">
        <f t="shared" si="5"/>
        <v>48798864</v>
      </c>
      <c r="X40" s="78">
        <f t="shared" si="5"/>
        <v>57540564</v>
      </c>
      <c r="Y40" s="78">
        <f t="shared" si="5"/>
        <v>-8741700</v>
      </c>
      <c r="Z40" s="179">
        <f>+IF(X40&lt;&gt;0,+(Y40/X40)*100,0)</f>
        <v>-15.192238991609466</v>
      </c>
      <c r="AA40" s="79">
        <f>+AA34+AA39</f>
        <v>57540564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198898336</v>
      </c>
      <c r="D42" s="272">
        <f>+D25-D40</f>
        <v>0</v>
      </c>
      <c r="E42" s="273">
        <f t="shared" si="6"/>
        <v>171376174</v>
      </c>
      <c r="F42" s="274">
        <f t="shared" si="6"/>
        <v>171376174</v>
      </c>
      <c r="G42" s="274">
        <f t="shared" si="6"/>
        <v>-14740611</v>
      </c>
      <c r="H42" s="274">
        <f t="shared" si="6"/>
        <v>3469244</v>
      </c>
      <c r="I42" s="274">
        <f t="shared" si="6"/>
        <v>4276722</v>
      </c>
      <c r="J42" s="274">
        <f t="shared" si="6"/>
        <v>-6994645</v>
      </c>
      <c r="K42" s="274">
        <f t="shared" si="6"/>
        <v>-462286</v>
      </c>
      <c r="L42" s="274">
        <f t="shared" si="6"/>
        <v>5997991</v>
      </c>
      <c r="M42" s="274">
        <f t="shared" si="6"/>
        <v>-17150093</v>
      </c>
      <c r="N42" s="274">
        <f t="shared" si="6"/>
        <v>-11614388</v>
      </c>
      <c r="O42" s="274">
        <f t="shared" si="6"/>
        <v>-16108575</v>
      </c>
      <c r="P42" s="274">
        <f t="shared" si="6"/>
        <v>1484161</v>
      </c>
      <c r="Q42" s="274">
        <f t="shared" si="6"/>
        <v>-3972934</v>
      </c>
      <c r="R42" s="274">
        <f t="shared" si="6"/>
        <v>-18597348</v>
      </c>
      <c r="S42" s="274">
        <f t="shared" si="6"/>
        <v>1272590</v>
      </c>
      <c r="T42" s="274">
        <f t="shared" si="6"/>
        <v>-392730</v>
      </c>
      <c r="U42" s="274">
        <f t="shared" si="6"/>
        <v>15075745</v>
      </c>
      <c r="V42" s="274">
        <f t="shared" si="6"/>
        <v>15955605</v>
      </c>
      <c r="W42" s="274">
        <f t="shared" si="6"/>
        <v>-21250776</v>
      </c>
      <c r="X42" s="274">
        <f t="shared" si="6"/>
        <v>171376174</v>
      </c>
      <c r="Y42" s="274">
        <f t="shared" si="6"/>
        <v>-192626950</v>
      </c>
      <c r="Z42" s="275">
        <f>+IF(X42&lt;&gt;0,+(Y42/X42)*100,0)</f>
        <v>-112.40007610392794</v>
      </c>
      <c r="AA42" s="276">
        <f>+AA25-AA40</f>
        <v>171376174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199399161</v>
      </c>
      <c r="D45" s="160"/>
      <c r="E45" s="64">
        <v>171376174</v>
      </c>
      <c r="F45" s="65">
        <v>171376174</v>
      </c>
      <c r="G45" s="65">
        <v>-14740610</v>
      </c>
      <c r="H45" s="65">
        <v>3469244</v>
      </c>
      <c r="I45" s="65">
        <v>4276723</v>
      </c>
      <c r="J45" s="65">
        <v>-6994643</v>
      </c>
      <c r="K45" s="65">
        <v>-462286</v>
      </c>
      <c r="L45" s="65">
        <v>5997991</v>
      </c>
      <c r="M45" s="65">
        <v>-17150093</v>
      </c>
      <c r="N45" s="65">
        <v>-11614388</v>
      </c>
      <c r="O45" s="65">
        <v>-16108575</v>
      </c>
      <c r="P45" s="65">
        <v>1484163</v>
      </c>
      <c r="Q45" s="65">
        <v>-3972933</v>
      </c>
      <c r="R45" s="65">
        <v>-18597345</v>
      </c>
      <c r="S45" s="65">
        <v>1272590</v>
      </c>
      <c r="T45" s="65">
        <v>-392730</v>
      </c>
      <c r="U45" s="65">
        <v>15075746</v>
      </c>
      <c r="V45" s="65">
        <v>15955606</v>
      </c>
      <c r="W45" s="65">
        <v>-21250770</v>
      </c>
      <c r="X45" s="65">
        <v>171376174</v>
      </c>
      <c r="Y45" s="65">
        <v>-192626944</v>
      </c>
      <c r="Z45" s="144">
        <v>-112.4</v>
      </c>
      <c r="AA45" s="67">
        <v>171376174</v>
      </c>
    </row>
    <row r="46" spans="1:27" ht="13.5">
      <c r="A46" s="264" t="s">
        <v>174</v>
      </c>
      <c r="B46" s="197" t="s">
        <v>94</v>
      </c>
      <c r="C46" s="160">
        <v>13</v>
      </c>
      <c r="D46" s="160"/>
      <c r="E46" s="64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144"/>
      <c r="AA46" s="67"/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199399174</v>
      </c>
      <c r="D48" s="232">
        <f>SUM(D45:D47)</f>
        <v>0</v>
      </c>
      <c r="E48" s="279">
        <f t="shared" si="7"/>
        <v>171376174</v>
      </c>
      <c r="F48" s="234">
        <f t="shared" si="7"/>
        <v>171376174</v>
      </c>
      <c r="G48" s="234">
        <f t="shared" si="7"/>
        <v>-14740610</v>
      </c>
      <c r="H48" s="234">
        <f t="shared" si="7"/>
        <v>3469244</v>
      </c>
      <c r="I48" s="234">
        <f t="shared" si="7"/>
        <v>4276723</v>
      </c>
      <c r="J48" s="234">
        <f t="shared" si="7"/>
        <v>-6994643</v>
      </c>
      <c r="K48" s="234">
        <f t="shared" si="7"/>
        <v>-462286</v>
      </c>
      <c r="L48" s="234">
        <f t="shared" si="7"/>
        <v>5997991</v>
      </c>
      <c r="M48" s="234">
        <f t="shared" si="7"/>
        <v>-17150093</v>
      </c>
      <c r="N48" s="234">
        <f t="shared" si="7"/>
        <v>-11614388</v>
      </c>
      <c r="O48" s="234">
        <f t="shared" si="7"/>
        <v>-16108575</v>
      </c>
      <c r="P48" s="234">
        <f t="shared" si="7"/>
        <v>1484163</v>
      </c>
      <c r="Q48" s="234">
        <f t="shared" si="7"/>
        <v>-3972933</v>
      </c>
      <c r="R48" s="234">
        <f t="shared" si="7"/>
        <v>-18597345</v>
      </c>
      <c r="S48" s="234">
        <f t="shared" si="7"/>
        <v>1272590</v>
      </c>
      <c r="T48" s="234">
        <f t="shared" si="7"/>
        <v>-392730</v>
      </c>
      <c r="U48" s="234">
        <f t="shared" si="7"/>
        <v>15075746</v>
      </c>
      <c r="V48" s="234">
        <f t="shared" si="7"/>
        <v>15955606</v>
      </c>
      <c r="W48" s="234">
        <f t="shared" si="7"/>
        <v>-21250770</v>
      </c>
      <c r="X48" s="234">
        <f t="shared" si="7"/>
        <v>171376174</v>
      </c>
      <c r="Y48" s="234">
        <f t="shared" si="7"/>
        <v>-192626944</v>
      </c>
      <c r="Z48" s="280">
        <f>+IF(X48&lt;&gt;0,+(Y48/X48)*100,0)</f>
        <v>-112.40007260285785</v>
      </c>
      <c r="AA48" s="247">
        <f>SUM(AA45:AA47)</f>
        <v>171376174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36566428</v>
      </c>
      <c r="D6" s="160">
        <v>41054723</v>
      </c>
      <c r="E6" s="64">
        <v>27518436</v>
      </c>
      <c r="F6" s="65">
        <v>32380416</v>
      </c>
      <c r="G6" s="65">
        <v>9057693</v>
      </c>
      <c r="H6" s="65">
        <v>879461</v>
      </c>
      <c r="I6" s="65">
        <v>1457944</v>
      </c>
      <c r="J6" s="65">
        <v>11395098</v>
      </c>
      <c r="K6" s="65">
        <v>1563231</v>
      </c>
      <c r="L6" s="65">
        <v>2960569</v>
      </c>
      <c r="M6" s="65">
        <v>9365375</v>
      </c>
      <c r="N6" s="65">
        <v>13889175</v>
      </c>
      <c r="O6" s="65">
        <v>1105901</v>
      </c>
      <c r="P6" s="65">
        <v>1751513</v>
      </c>
      <c r="Q6" s="65">
        <v>8413913</v>
      </c>
      <c r="R6" s="65">
        <v>11271327</v>
      </c>
      <c r="S6" s="65">
        <v>870035</v>
      </c>
      <c r="T6" s="65">
        <v>2454810</v>
      </c>
      <c r="U6" s="65">
        <v>1174278</v>
      </c>
      <c r="V6" s="65">
        <v>4499123</v>
      </c>
      <c r="W6" s="65">
        <v>41054723</v>
      </c>
      <c r="X6" s="65">
        <v>32380416</v>
      </c>
      <c r="Y6" s="65">
        <v>8674307</v>
      </c>
      <c r="Z6" s="145">
        <v>26.79</v>
      </c>
      <c r="AA6" s="67">
        <v>32380416</v>
      </c>
    </row>
    <row r="7" spans="1:27" ht="13.5">
      <c r="A7" s="264" t="s">
        <v>181</v>
      </c>
      <c r="B7" s="197" t="s">
        <v>72</v>
      </c>
      <c r="C7" s="160">
        <v>10994940</v>
      </c>
      <c r="D7" s="160">
        <v>1433904</v>
      </c>
      <c r="E7" s="64">
        <v>25911996</v>
      </c>
      <c r="F7" s="65">
        <v>58521992</v>
      </c>
      <c r="G7" s="65"/>
      <c r="H7" s="65"/>
      <c r="I7" s="65">
        <v>857187</v>
      </c>
      <c r="J7" s="65">
        <v>857187</v>
      </c>
      <c r="K7" s="65"/>
      <c r="L7" s="65">
        <v>529161</v>
      </c>
      <c r="M7" s="65"/>
      <c r="N7" s="65">
        <v>529161</v>
      </c>
      <c r="O7" s="65"/>
      <c r="P7" s="65">
        <v>47456</v>
      </c>
      <c r="Q7" s="65"/>
      <c r="R7" s="65">
        <v>47456</v>
      </c>
      <c r="S7" s="65"/>
      <c r="T7" s="65">
        <v>100</v>
      </c>
      <c r="U7" s="65"/>
      <c r="V7" s="65">
        <v>100</v>
      </c>
      <c r="W7" s="65">
        <v>1433904</v>
      </c>
      <c r="X7" s="65">
        <v>58521992</v>
      </c>
      <c r="Y7" s="65">
        <v>-57088088</v>
      </c>
      <c r="Z7" s="145">
        <v>-97.55</v>
      </c>
      <c r="AA7" s="67">
        <v>58521992</v>
      </c>
    </row>
    <row r="8" spans="1:27" ht="13.5">
      <c r="A8" s="264" t="s">
        <v>182</v>
      </c>
      <c r="B8" s="197" t="s">
        <v>72</v>
      </c>
      <c r="C8" s="160">
        <v>59721908</v>
      </c>
      <c r="D8" s="160">
        <v>46916313</v>
      </c>
      <c r="E8" s="64">
        <v>20245086</v>
      </c>
      <c r="F8" s="65"/>
      <c r="G8" s="65">
        <v>3113051</v>
      </c>
      <c r="H8" s="65">
        <v>8572545</v>
      </c>
      <c r="I8" s="65">
        <v>1131416</v>
      </c>
      <c r="J8" s="65">
        <v>12817012</v>
      </c>
      <c r="K8" s="65">
        <v>1353928</v>
      </c>
      <c r="L8" s="65">
        <v>3617365</v>
      </c>
      <c r="M8" s="65">
        <v>7349873</v>
      </c>
      <c r="N8" s="65">
        <v>12321166</v>
      </c>
      <c r="O8" s="65">
        <v>1265189</v>
      </c>
      <c r="P8" s="65">
        <v>3716687</v>
      </c>
      <c r="Q8" s="65">
        <v>6979898</v>
      </c>
      <c r="R8" s="65">
        <v>11961774</v>
      </c>
      <c r="S8" s="65">
        <v>4211219</v>
      </c>
      <c r="T8" s="65">
        <v>4239374</v>
      </c>
      <c r="U8" s="65">
        <v>1365768</v>
      </c>
      <c r="V8" s="65">
        <v>9816361</v>
      </c>
      <c r="W8" s="65">
        <v>46916313</v>
      </c>
      <c r="X8" s="65"/>
      <c r="Y8" s="65">
        <v>46916313</v>
      </c>
      <c r="Z8" s="145"/>
      <c r="AA8" s="67"/>
    </row>
    <row r="9" spans="1:27" ht="13.5">
      <c r="A9" s="264" t="s">
        <v>183</v>
      </c>
      <c r="B9" s="197"/>
      <c r="C9" s="160">
        <v>1096277</v>
      </c>
      <c r="D9" s="160">
        <v>386099</v>
      </c>
      <c r="E9" s="64">
        <v>769500</v>
      </c>
      <c r="F9" s="65">
        <v>741336</v>
      </c>
      <c r="G9" s="65">
        <v>35953</v>
      </c>
      <c r="H9" s="65">
        <v>42659</v>
      </c>
      <c r="I9" s="65">
        <v>40086</v>
      </c>
      <c r="J9" s="65">
        <v>118698</v>
      </c>
      <c r="K9" s="65">
        <v>97403</v>
      </c>
      <c r="L9" s="65">
        <v>2187</v>
      </c>
      <c r="M9" s="65">
        <v>8706</v>
      </c>
      <c r="N9" s="65">
        <v>108296</v>
      </c>
      <c r="O9" s="65">
        <v>44720</v>
      </c>
      <c r="P9" s="65">
        <v>48548</v>
      </c>
      <c r="Q9" s="65">
        <v>8911</v>
      </c>
      <c r="R9" s="65">
        <v>102179</v>
      </c>
      <c r="S9" s="65">
        <v>17746</v>
      </c>
      <c r="T9" s="65">
        <v>24993</v>
      </c>
      <c r="U9" s="65">
        <v>14187</v>
      </c>
      <c r="V9" s="65">
        <v>56926</v>
      </c>
      <c r="W9" s="65">
        <v>386099</v>
      </c>
      <c r="X9" s="65">
        <v>741336</v>
      </c>
      <c r="Y9" s="65">
        <v>-355237</v>
      </c>
      <c r="Z9" s="145">
        <v>-47.92</v>
      </c>
      <c r="AA9" s="67">
        <v>741336</v>
      </c>
    </row>
    <row r="10" spans="1:27" ht="13.5">
      <c r="A10" s="264" t="s">
        <v>184</v>
      </c>
      <c r="B10" s="197"/>
      <c r="C10" s="160"/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-88760278</v>
      </c>
      <c r="D12" s="160">
        <v>-48989472</v>
      </c>
      <c r="E12" s="64">
        <v>-62354040</v>
      </c>
      <c r="F12" s="65">
        <v>-43079536</v>
      </c>
      <c r="G12" s="65">
        <v>-4963504</v>
      </c>
      <c r="H12" s="65">
        <v>-6316677</v>
      </c>
      <c r="I12" s="65">
        <v>-5627043</v>
      </c>
      <c r="J12" s="65">
        <v>-16907224</v>
      </c>
      <c r="K12" s="65">
        <v>-1358992</v>
      </c>
      <c r="L12" s="65">
        <v>-3471763</v>
      </c>
      <c r="M12" s="65">
        <v>-5819433</v>
      </c>
      <c r="N12" s="65">
        <v>-10650188</v>
      </c>
      <c r="O12" s="65">
        <v>-3681904</v>
      </c>
      <c r="P12" s="65">
        <v>-2763648</v>
      </c>
      <c r="Q12" s="65">
        <v>-2276745</v>
      </c>
      <c r="R12" s="65">
        <v>-8722297</v>
      </c>
      <c r="S12" s="65">
        <v>-3562237</v>
      </c>
      <c r="T12" s="65">
        <v>-4788612</v>
      </c>
      <c r="U12" s="65">
        <v>-4358914</v>
      </c>
      <c r="V12" s="65">
        <v>-12709763</v>
      </c>
      <c r="W12" s="65">
        <v>-48989472</v>
      </c>
      <c r="X12" s="65">
        <v>-43079536</v>
      </c>
      <c r="Y12" s="65">
        <v>-5909936</v>
      </c>
      <c r="Z12" s="145">
        <v>13.72</v>
      </c>
      <c r="AA12" s="67">
        <v>-43079536</v>
      </c>
    </row>
    <row r="13" spans="1:27" ht="13.5">
      <c r="A13" s="264" t="s">
        <v>40</v>
      </c>
      <c r="B13" s="197"/>
      <c r="C13" s="160"/>
      <c r="D13" s="160">
        <v>-47970</v>
      </c>
      <c r="E13" s="64"/>
      <c r="F13" s="65"/>
      <c r="G13" s="65">
        <v>-15994</v>
      </c>
      <c r="H13" s="65">
        <v>-11708</v>
      </c>
      <c r="I13" s="65">
        <v>-2468</v>
      </c>
      <c r="J13" s="65">
        <v>-30170</v>
      </c>
      <c r="K13" s="65">
        <v>-10967</v>
      </c>
      <c r="L13" s="65">
        <v>-4339</v>
      </c>
      <c r="M13" s="65">
        <v>-2494</v>
      </c>
      <c r="N13" s="65">
        <v>-17800</v>
      </c>
      <c r="O13" s="65"/>
      <c r="P13" s="65"/>
      <c r="Q13" s="65"/>
      <c r="R13" s="65"/>
      <c r="S13" s="65"/>
      <c r="T13" s="65"/>
      <c r="U13" s="65"/>
      <c r="V13" s="65"/>
      <c r="W13" s="65">
        <v>-47970</v>
      </c>
      <c r="X13" s="65"/>
      <c r="Y13" s="65">
        <v>-47970</v>
      </c>
      <c r="Z13" s="145"/>
      <c r="AA13" s="67"/>
    </row>
    <row r="14" spans="1:27" ht="13.5">
      <c r="A14" s="264" t="s">
        <v>42</v>
      </c>
      <c r="B14" s="197" t="s">
        <v>72</v>
      </c>
      <c r="C14" s="160">
        <v>-16812672</v>
      </c>
      <c r="D14" s="160">
        <v>-35700880</v>
      </c>
      <c r="E14" s="64">
        <v>-1798596</v>
      </c>
      <c r="F14" s="65">
        <v>-37889352</v>
      </c>
      <c r="G14" s="65">
        <v>-3073242</v>
      </c>
      <c r="H14" s="65">
        <v>-1131451</v>
      </c>
      <c r="I14" s="65">
        <v>-2977518</v>
      </c>
      <c r="J14" s="65">
        <v>-7182211</v>
      </c>
      <c r="K14" s="65">
        <v>-1639195</v>
      </c>
      <c r="L14" s="65">
        <v>-5215162</v>
      </c>
      <c r="M14" s="65">
        <v>-5066432</v>
      </c>
      <c r="N14" s="65">
        <v>-11920789</v>
      </c>
      <c r="O14" s="65">
        <v>-394991</v>
      </c>
      <c r="P14" s="65">
        <v>-3165848</v>
      </c>
      <c r="Q14" s="65">
        <v>-2190308</v>
      </c>
      <c r="R14" s="65">
        <v>-5751147</v>
      </c>
      <c r="S14" s="65">
        <v>-4990730</v>
      </c>
      <c r="T14" s="65">
        <v>-4276342</v>
      </c>
      <c r="U14" s="65">
        <v>-1579661</v>
      </c>
      <c r="V14" s="65">
        <v>-10846733</v>
      </c>
      <c r="W14" s="65">
        <v>-35700880</v>
      </c>
      <c r="X14" s="65">
        <v>-37889352</v>
      </c>
      <c r="Y14" s="65">
        <v>2188472</v>
      </c>
      <c r="Z14" s="145">
        <v>-5.78</v>
      </c>
      <c r="AA14" s="67">
        <v>-37889352</v>
      </c>
    </row>
    <row r="15" spans="1:27" ht="13.5">
      <c r="A15" s="265" t="s">
        <v>187</v>
      </c>
      <c r="B15" s="266"/>
      <c r="C15" s="177">
        <f aca="true" t="shared" si="0" ref="C15:Y15">SUM(C6:C14)</f>
        <v>2806603</v>
      </c>
      <c r="D15" s="177">
        <f>SUM(D6:D14)</f>
        <v>5052717</v>
      </c>
      <c r="E15" s="77">
        <f t="shared" si="0"/>
        <v>10292382</v>
      </c>
      <c r="F15" s="78">
        <f t="shared" si="0"/>
        <v>10674856</v>
      </c>
      <c r="G15" s="78">
        <f t="shared" si="0"/>
        <v>4153957</v>
      </c>
      <c r="H15" s="78">
        <f t="shared" si="0"/>
        <v>2034829</v>
      </c>
      <c r="I15" s="78">
        <f t="shared" si="0"/>
        <v>-5120396</v>
      </c>
      <c r="J15" s="78">
        <f t="shared" si="0"/>
        <v>1068390</v>
      </c>
      <c r="K15" s="78">
        <f t="shared" si="0"/>
        <v>5408</v>
      </c>
      <c r="L15" s="78">
        <f t="shared" si="0"/>
        <v>-1581982</v>
      </c>
      <c r="M15" s="78">
        <f t="shared" si="0"/>
        <v>5835595</v>
      </c>
      <c r="N15" s="78">
        <f t="shared" si="0"/>
        <v>4259021</v>
      </c>
      <c r="O15" s="78">
        <f t="shared" si="0"/>
        <v>-1661085</v>
      </c>
      <c r="P15" s="78">
        <f t="shared" si="0"/>
        <v>-365292</v>
      </c>
      <c r="Q15" s="78">
        <f t="shared" si="0"/>
        <v>10935669</v>
      </c>
      <c r="R15" s="78">
        <f t="shared" si="0"/>
        <v>8909292</v>
      </c>
      <c r="S15" s="78">
        <f t="shared" si="0"/>
        <v>-3453967</v>
      </c>
      <c r="T15" s="78">
        <f t="shared" si="0"/>
        <v>-2345677</v>
      </c>
      <c r="U15" s="78">
        <f t="shared" si="0"/>
        <v>-3384342</v>
      </c>
      <c r="V15" s="78">
        <f t="shared" si="0"/>
        <v>-9183986</v>
      </c>
      <c r="W15" s="78">
        <f t="shared" si="0"/>
        <v>5052717</v>
      </c>
      <c r="X15" s="78">
        <f t="shared" si="0"/>
        <v>10674856</v>
      </c>
      <c r="Y15" s="78">
        <f t="shared" si="0"/>
        <v>-5622139</v>
      </c>
      <c r="Z15" s="179">
        <f>+IF(X15&lt;&gt;0,+(Y15/X15)*100,0)</f>
        <v>-52.667117945197575</v>
      </c>
      <c r="AA15" s="79">
        <f>SUM(AA6:AA14)</f>
        <v>10674856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/>
      <c r="D19" s="160"/>
      <c r="E19" s="64"/>
      <c r="F19" s="65"/>
      <c r="G19" s="164"/>
      <c r="H19" s="164"/>
      <c r="I19" s="164"/>
      <c r="J19" s="65"/>
      <c r="K19" s="164"/>
      <c r="L19" s="164"/>
      <c r="M19" s="65"/>
      <c r="N19" s="164"/>
      <c r="O19" s="164"/>
      <c r="P19" s="164"/>
      <c r="Q19" s="65"/>
      <c r="R19" s="164"/>
      <c r="S19" s="164"/>
      <c r="T19" s="65"/>
      <c r="U19" s="164"/>
      <c r="V19" s="164"/>
      <c r="W19" s="164"/>
      <c r="X19" s="65"/>
      <c r="Y19" s="164"/>
      <c r="Z19" s="146"/>
      <c r="AA19" s="239"/>
    </row>
    <row r="20" spans="1:27" ht="13.5">
      <c r="A20" s="264" t="s">
        <v>190</v>
      </c>
      <c r="B20" s="197"/>
      <c r="C20" s="160"/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/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>
        <v>-245730</v>
      </c>
      <c r="D24" s="160">
        <v>-10051989</v>
      </c>
      <c r="E24" s="64">
        <v>-20245086</v>
      </c>
      <c r="F24" s="65">
        <v>-2791888</v>
      </c>
      <c r="G24" s="65">
        <v>-13002</v>
      </c>
      <c r="H24" s="65"/>
      <c r="I24" s="65">
        <v>-43741</v>
      </c>
      <c r="J24" s="65">
        <v>-56743</v>
      </c>
      <c r="K24" s="65">
        <v>-30070</v>
      </c>
      <c r="L24" s="65"/>
      <c r="M24" s="65">
        <v>-27837</v>
      </c>
      <c r="N24" s="65">
        <v>-57907</v>
      </c>
      <c r="O24" s="65">
        <v>-213663</v>
      </c>
      <c r="P24" s="65">
        <v>-1515242</v>
      </c>
      <c r="Q24" s="65">
        <v>-2771496</v>
      </c>
      <c r="R24" s="65">
        <v>-4500401</v>
      </c>
      <c r="S24" s="65">
        <v>-1270404</v>
      </c>
      <c r="T24" s="65">
        <v>-122381</v>
      </c>
      <c r="U24" s="65">
        <v>-4044153</v>
      </c>
      <c r="V24" s="65">
        <v>-5436938</v>
      </c>
      <c r="W24" s="65">
        <v>-10051989</v>
      </c>
      <c r="X24" s="65">
        <v>-2791888</v>
      </c>
      <c r="Y24" s="65">
        <v>-7260101</v>
      </c>
      <c r="Z24" s="145">
        <v>260.04</v>
      </c>
      <c r="AA24" s="67">
        <v>-2791888</v>
      </c>
    </row>
    <row r="25" spans="1:27" ht="13.5">
      <c r="A25" s="265" t="s">
        <v>194</v>
      </c>
      <c r="B25" s="266"/>
      <c r="C25" s="177">
        <f aca="true" t="shared" si="1" ref="C25:Y25">SUM(C19:C24)</f>
        <v>-245730</v>
      </c>
      <c r="D25" s="177">
        <f>SUM(D19:D24)</f>
        <v>-10051989</v>
      </c>
      <c r="E25" s="77">
        <f t="shared" si="1"/>
        <v>-20245086</v>
      </c>
      <c r="F25" s="78">
        <f t="shared" si="1"/>
        <v>-2791888</v>
      </c>
      <c r="G25" s="78">
        <f t="shared" si="1"/>
        <v>-13002</v>
      </c>
      <c r="H25" s="78">
        <f t="shared" si="1"/>
        <v>0</v>
      </c>
      <c r="I25" s="78">
        <f t="shared" si="1"/>
        <v>-43741</v>
      </c>
      <c r="J25" s="78">
        <f t="shared" si="1"/>
        <v>-56743</v>
      </c>
      <c r="K25" s="78">
        <f t="shared" si="1"/>
        <v>-30070</v>
      </c>
      <c r="L25" s="78">
        <f t="shared" si="1"/>
        <v>0</v>
      </c>
      <c r="M25" s="78">
        <f t="shared" si="1"/>
        <v>-27837</v>
      </c>
      <c r="N25" s="78">
        <f t="shared" si="1"/>
        <v>-57907</v>
      </c>
      <c r="O25" s="78">
        <f t="shared" si="1"/>
        <v>-213663</v>
      </c>
      <c r="P25" s="78">
        <f t="shared" si="1"/>
        <v>-1515242</v>
      </c>
      <c r="Q25" s="78">
        <f t="shared" si="1"/>
        <v>-2771496</v>
      </c>
      <c r="R25" s="78">
        <f t="shared" si="1"/>
        <v>-4500401</v>
      </c>
      <c r="S25" s="78">
        <f t="shared" si="1"/>
        <v>-1270404</v>
      </c>
      <c r="T25" s="78">
        <f t="shared" si="1"/>
        <v>-122381</v>
      </c>
      <c r="U25" s="78">
        <f t="shared" si="1"/>
        <v>-4044153</v>
      </c>
      <c r="V25" s="78">
        <f t="shared" si="1"/>
        <v>-5436938</v>
      </c>
      <c r="W25" s="78">
        <f t="shared" si="1"/>
        <v>-10051989</v>
      </c>
      <c r="X25" s="78">
        <f t="shared" si="1"/>
        <v>-2791888</v>
      </c>
      <c r="Y25" s="78">
        <f t="shared" si="1"/>
        <v>-7260101</v>
      </c>
      <c r="Z25" s="179">
        <f>+IF(X25&lt;&gt;0,+(Y25/X25)*100,0)</f>
        <v>260.0427022860516</v>
      </c>
      <c r="AA25" s="79">
        <f>SUM(AA19:AA24)</f>
        <v>-2791888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198</v>
      </c>
      <c r="B31" s="197"/>
      <c r="C31" s="160"/>
      <c r="D31" s="160"/>
      <c r="E31" s="64"/>
      <c r="F31" s="65"/>
      <c r="G31" s="65"/>
      <c r="H31" s="164"/>
      <c r="I31" s="164"/>
      <c r="J31" s="164"/>
      <c r="K31" s="65"/>
      <c r="L31" s="65"/>
      <c r="M31" s="65"/>
      <c r="N31" s="65"/>
      <c r="O31" s="164"/>
      <c r="P31" s="164"/>
      <c r="Q31" s="164"/>
      <c r="R31" s="65"/>
      <c r="S31" s="65"/>
      <c r="T31" s="65"/>
      <c r="U31" s="65"/>
      <c r="V31" s="164"/>
      <c r="W31" s="164"/>
      <c r="X31" s="164"/>
      <c r="Y31" s="65"/>
      <c r="Z31" s="145"/>
      <c r="AA31" s="67"/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/>
      <c r="D33" s="160"/>
      <c r="E33" s="6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65" t="s">
        <v>200</v>
      </c>
      <c r="B34" s="266"/>
      <c r="C34" s="177">
        <f aca="true" t="shared" si="2" ref="C34:Y34">SUM(C29:C33)</f>
        <v>0</v>
      </c>
      <c r="D34" s="177">
        <f>SUM(D29:D33)</f>
        <v>0</v>
      </c>
      <c r="E34" s="77">
        <f t="shared" si="2"/>
        <v>0</v>
      </c>
      <c r="F34" s="78">
        <f t="shared" si="2"/>
        <v>0</v>
      </c>
      <c r="G34" s="78">
        <f t="shared" si="2"/>
        <v>0</v>
      </c>
      <c r="H34" s="78">
        <f t="shared" si="2"/>
        <v>0</v>
      </c>
      <c r="I34" s="78">
        <f t="shared" si="2"/>
        <v>0</v>
      </c>
      <c r="J34" s="78">
        <f t="shared" si="2"/>
        <v>0</v>
      </c>
      <c r="K34" s="78">
        <f t="shared" si="2"/>
        <v>0</v>
      </c>
      <c r="L34" s="78">
        <f t="shared" si="2"/>
        <v>0</v>
      </c>
      <c r="M34" s="78">
        <f t="shared" si="2"/>
        <v>0</v>
      </c>
      <c r="N34" s="78">
        <f t="shared" si="2"/>
        <v>0</v>
      </c>
      <c r="O34" s="78">
        <f t="shared" si="2"/>
        <v>0</v>
      </c>
      <c r="P34" s="78">
        <f t="shared" si="2"/>
        <v>0</v>
      </c>
      <c r="Q34" s="78">
        <f t="shared" si="2"/>
        <v>0</v>
      </c>
      <c r="R34" s="78">
        <f t="shared" si="2"/>
        <v>0</v>
      </c>
      <c r="S34" s="78">
        <f t="shared" si="2"/>
        <v>0</v>
      </c>
      <c r="T34" s="78">
        <f t="shared" si="2"/>
        <v>0</v>
      </c>
      <c r="U34" s="78">
        <f t="shared" si="2"/>
        <v>0</v>
      </c>
      <c r="V34" s="78">
        <f t="shared" si="2"/>
        <v>0</v>
      </c>
      <c r="W34" s="78">
        <f t="shared" si="2"/>
        <v>0</v>
      </c>
      <c r="X34" s="78">
        <f t="shared" si="2"/>
        <v>0</v>
      </c>
      <c r="Y34" s="78">
        <f t="shared" si="2"/>
        <v>0</v>
      </c>
      <c r="Z34" s="179">
        <f>+IF(X34&lt;&gt;0,+(Y34/X34)*100,0)</f>
        <v>0</v>
      </c>
      <c r="AA34" s="79">
        <f>SUM(AA29:AA33)</f>
        <v>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2560873</v>
      </c>
      <c r="D36" s="158">
        <f>+D15+D25+D34</f>
        <v>-4999272</v>
      </c>
      <c r="E36" s="104">
        <f t="shared" si="3"/>
        <v>-9952704</v>
      </c>
      <c r="F36" s="105">
        <f t="shared" si="3"/>
        <v>7882968</v>
      </c>
      <c r="G36" s="105">
        <f t="shared" si="3"/>
        <v>4140955</v>
      </c>
      <c r="H36" s="105">
        <f t="shared" si="3"/>
        <v>2034829</v>
      </c>
      <c r="I36" s="105">
        <f t="shared" si="3"/>
        <v>-5164137</v>
      </c>
      <c r="J36" s="105">
        <f t="shared" si="3"/>
        <v>1011647</v>
      </c>
      <c r="K36" s="105">
        <f t="shared" si="3"/>
        <v>-24662</v>
      </c>
      <c r="L36" s="105">
        <f t="shared" si="3"/>
        <v>-1581982</v>
      </c>
      <c r="M36" s="105">
        <f t="shared" si="3"/>
        <v>5807758</v>
      </c>
      <c r="N36" s="105">
        <f t="shared" si="3"/>
        <v>4201114</v>
      </c>
      <c r="O36" s="105">
        <f t="shared" si="3"/>
        <v>-1874748</v>
      </c>
      <c r="P36" s="105">
        <f t="shared" si="3"/>
        <v>-1880534</v>
      </c>
      <c r="Q36" s="105">
        <f t="shared" si="3"/>
        <v>8164173</v>
      </c>
      <c r="R36" s="105">
        <f t="shared" si="3"/>
        <v>4408891</v>
      </c>
      <c r="S36" s="105">
        <f t="shared" si="3"/>
        <v>-4724371</v>
      </c>
      <c r="T36" s="105">
        <f t="shared" si="3"/>
        <v>-2468058</v>
      </c>
      <c r="U36" s="105">
        <f t="shared" si="3"/>
        <v>-7428495</v>
      </c>
      <c r="V36" s="105">
        <f t="shared" si="3"/>
        <v>-14620924</v>
      </c>
      <c r="W36" s="105">
        <f t="shared" si="3"/>
        <v>-4999272</v>
      </c>
      <c r="X36" s="105">
        <f t="shared" si="3"/>
        <v>7882968</v>
      </c>
      <c r="Y36" s="105">
        <f t="shared" si="3"/>
        <v>-12882240</v>
      </c>
      <c r="Z36" s="142">
        <f>+IF(X36&lt;&gt;0,+(Y36/X36)*100,0)</f>
        <v>-163.41865145209266</v>
      </c>
      <c r="AA36" s="107">
        <f>+AA15+AA25+AA34</f>
        <v>7882968</v>
      </c>
    </row>
    <row r="37" spans="1:27" ht="13.5">
      <c r="A37" s="264" t="s">
        <v>202</v>
      </c>
      <c r="B37" s="197" t="s">
        <v>96</v>
      </c>
      <c r="C37" s="158">
        <v>7017993</v>
      </c>
      <c r="D37" s="158">
        <v>9645994</v>
      </c>
      <c r="E37" s="104">
        <v>5137845</v>
      </c>
      <c r="F37" s="105"/>
      <c r="G37" s="105">
        <v>9645994</v>
      </c>
      <c r="H37" s="105">
        <v>13786949</v>
      </c>
      <c r="I37" s="105">
        <v>15821778</v>
      </c>
      <c r="J37" s="105">
        <v>9645994</v>
      </c>
      <c r="K37" s="105">
        <v>10657641</v>
      </c>
      <c r="L37" s="105">
        <v>10632979</v>
      </c>
      <c r="M37" s="105">
        <v>9050997</v>
      </c>
      <c r="N37" s="105">
        <v>10657641</v>
      </c>
      <c r="O37" s="105">
        <v>14858755</v>
      </c>
      <c r="P37" s="105">
        <v>12984007</v>
      </c>
      <c r="Q37" s="105">
        <v>11103473</v>
      </c>
      <c r="R37" s="105">
        <v>14858755</v>
      </c>
      <c r="S37" s="105">
        <v>19267646</v>
      </c>
      <c r="T37" s="105">
        <v>14543275</v>
      </c>
      <c r="U37" s="105">
        <v>12075217</v>
      </c>
      <c r="V37" s="105">
        <v>19267646</v>
      </c>
      <c r="W37" s="105">
        <v>9645994</v>
      </c>
      <c r="X37" s="105"/>
      <c r="Y37" s="105">
        <v>9645994</v>
      </c>
      <c r="Z37" s="142"/>
      <c r="AA37" s="107"/>
    </row>
    <row r="38" spans="1:27" ht="13.5">
      <c r="A38" s="282" t="s">
        <v>203</v>
      </c>
      <c r="B38" s="271" t="s">
        <v>96</v>
      </c>
      <c r="C38" s="272">
        <v>9578865</v>
      </c>
      <c r="D38" s="272">
        <v>4646722</v>
      </c>
      <c r="E38" s="273">
        <v>-4814859</v>
      </c>
      <c r="F38" s="274">
        <v>7882968</v>
      </c>
      <c r="G38" s="274">
        <v>13786949</v>
      </c>
      <c r="H38" s="274">
        <v>15821778</v>
      </c>
      <c r="I38" s="274">
        <v>10657641</v>
      </c>
      <c r="J38" s="274">
        <v>10657641</v>
      </c>
      <c r="K38" s="274">
        <v>10632979</v>
      </c>
      <c r="L38" s="274">
        <v>9050997</v>
      </c>
      <c r="M38" s="274">
        <v>14858755</v>
      </c>
      <c r="N38" s="274">
        <v>14858755</v>
      </c>
      <c r="O38" s="274">
        <v>12984007</v>
      </c>
      <c r="P38" s="274">
        <v>11103473</v>
      </c>
      <c r="Q38" s="274">
        <v>19267646</v>
      </c>
      <c r="R38" s="274">
        <v>19267646</v>
      </c>
      <c r="S38" s="274">
        <v>14543275</v>
      </c>
      <c r="T38" s="274">
        <v>12075217</v>
      </c>
      <c r="U38" s="274">
        <v>4646722</v>
      </c>
      <c r="V38" s="274">
        <v>4646722</v>
      </c>
      <c r="W38" s="274">
        <v>4646722</v>
      </c>
      <c r="X38" s="274">
        <v>7882968</v>
      </c>
      <c r="Y38" s="274">
        <v>-3236246</v>
      </c>
      <c r="Z38" s="275">
        <v>-41.05</v>
      </c>
      <c r="AA38" s="276">
        <v>7882968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2012-08-01T09:39:26Z</dcterms:created>
  <dcterms:modified xsi:type="dcterms:W3CDTF">2012-08-01T09:39:26Z</dcterms:modified>
  <cp:category/>
  <cp:version/>
  <cp:contentType/>
  <cp:contentStatus/>
</cp:coreProperties>
</file>