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<sst xmlns="http://schemas.openxmlformats.org/spreadsheetml/2006/main" count="536" uniqueCount="252">
  <si>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Eastern Cape: Great Kei(EC123)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</si>
  <si>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</si>
  <si>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</si>
  <si>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</si>
  <si>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</si>
  <si>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</si>
  <si>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</si>
  <si>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</si>
  <si>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</si>
  <si>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</si>
  <si>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</si>
  <si>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</si>
  <si>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</si>
  <si>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</si>
  <si>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</si>
  <si>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</si>
  <si>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</si>
  <si>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</si>
  <si>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</si>
  <si>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</si>
  <si>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</si>
  <si>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</si>
  <si>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</si>
  <si>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</si>
  <si>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</si>
  <si>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</si>
  <si>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</si>
  <si>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</si>
  <si>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</si>
  <si>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</si>
  <si>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</si>
  <si>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</si>
  <si>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</si>
  <si>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</si>
  <si>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</si>
  <si>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</si>
  <si>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</si>
  <si>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</si>
  <si>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</si>
  <si>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</si>
  <si>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</si>
  <si>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</si>
  <si>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</si>
  <si>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</si>
  <si>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</si>
  <si>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</si>
  <si>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</si>
  <si>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</si>
  <si>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</si>
  <si>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</si>
  <si>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</si>
  <si>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</si>
  <si>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</si>
  <si>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</si>
  <si>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</si>
  <si>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</si>
  <si>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</si>
  <si>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</si>
  <si>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</si>
  <si>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</si>
  <si>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</si>
  <si>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</si>
  <si>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</si>
  <si>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</si>
  <si>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</si>
  <si>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</si>
  <si>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</si>
  <si>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</si>
  <si>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</si>
  <si>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</si>
  <si>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Great Kei(EC123)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</si>
  <si>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</si>
  <si>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</si>
  <si>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</si>
  <si>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</si>
  <si>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</si>
  <si>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</si>
  <si>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</si>
  <si>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</si>
  <si>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</si>
  <si>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</si>
  <si>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</si>
  <si>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</si>
  <si>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</si>
  <si>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</si>
  <si>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</si>
  <si>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</si>
  <si>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</si>
  <si>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</si>
  <si>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</si>
  <si>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</si>
  <si>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</si>
  <si>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</si>
  <si>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</si>
  <si>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</si>
  <si>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</si>
  <si>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</si>
  <si>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</si>
  <si>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</si>
  <si>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</si>
  <si>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Great Kei(EC123)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</si>
  <si>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</si>
  <si>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</si>
  <si>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</si>
  <si>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</si>
  <si>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</si>
  <si>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</si>
  <si>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</si>
  <si>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</si>
  <si>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</si>
  <si>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</si>
  <si>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</si>
  <si>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</si>
  <si>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</si>
  <si>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</si>
  <si>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</si>
  <si>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</si>
  <si>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</si>
  <si>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</si>
  <si>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</si>
  <si>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</si>
  <si>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</si>
  <si>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</si>
  <si>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</si>
  <si>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</si>
  <si>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</si>
  <si>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</si>
  <si>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</si>
  <si>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</si>
  <si>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</si>
  <si>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</si>
  <si>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</si>
  <si>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</si>
  <si>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Great Kei(EC123)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</si>
  <si>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</si>
  <si>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</si>
  <si>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</si>
  <si>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</si>
  <si>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</si>
  <si>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</si>
  <si>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</si>
  <si>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</si>
  <si>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</si>
  <si>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Great Kei(EC123)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</si>
  <si>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</si>
  <si>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</si>
  <si>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</si>
  <si>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</si>
  <si>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</si>
  <si>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</si>
  <si>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</si>
  <si>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</si>
  <si>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</si>
  <si>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</si>
  <si>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</si>
  <si>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</si>
  <si>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</si>
  <si>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</si>
  <si>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</si>
  <si>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</si>
  <si>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</si>
  <si>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</si>
  <si>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</si>
  <si>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</si>
  <si>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</si>
  <si>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</si>
  <si>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</si>
  <si>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</si>
  <si>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</si>
  <si>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</si>
  <si>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</si>
  <si>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</si>
  <si>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</si>
  <si>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</si>
  <si>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</si>
  <si>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</si>
  <si>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</si>
  <si>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Great Kei(EC123)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</si>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</sst>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10355256</v>
      </c>
      <c r="C5" s="19"/>
      <c r="D5" s="64">
        <v>4567877</v>
      </c>
      <c r="E5" s="65">
        <v>8000000</v>
      </c>
      <c r="F5" s="65">
        <v>1033728</v>
      </c>
      <c r="G5" s="65">
        <v>1033728</v>
      </c>
      <c r="H5" s="65">
        <v>1033728</v>
      </c>
      <c r="I5" s="65">
        <v>3101184</v>
      </c>
      <c r="J5" s="65">
        <v>1033728</v>
      </c>
      <c r="K5" s="65">
        <v>1029826</v>
      </c>
      <c r="L5" s="65">
        <v>1029548</v>
      </c>
      <c r="M5" s="65">
        <v>3093102</v>
      </c>
      <c r="N5" s="65">
        <v>1023491</v>
      </c>
      <c r="O5" s="65">
        <v>1024870</v>
      </c>
      <c r="P5" s="65">
        <v>1024325</v>
      </c>
      <c r="Q5" s="65">
        <v>3072686</v>
      </c>
      <c r="R5" s="65">
        <v>1024325</v>
      </c>
      <c r="S5" s="65">
        <v>1024325</v>
      </c>
      <c r="T5" s="65">
        <v>1039354</v>
      </c>
      <c r="U5" s="65">
        <v>3088004</v>
      </c>
      <c r="V5" s="65">
        <v>12354976</v>
      </c>
      <c r="W5" s="65">
        <v>8000000</v>
      </c>
      <c r="X5" s="65">
        <v>4354976</v>
      </c>
      <c r="Y5" s="66">
        <v>54.44</v>
      </c>
      <c r="Z5" s="67">
        <v>8000000</v>
      </c>
    </row>
    <row r="6" spans="1:26" ht="13.5">
      <c r="A6" s="63" t="s">
        <v>32</v>
      </c>
      <c r="B6" s="19">
        <v>9737906</v>
      </c>
      <c r="C6" s="19"/>
      <c r="D6" s="64">
        <v>9357221</v>
      </c>
      <c r="E6" s="65">
        <v>10168508</v>
      </c>
      <c r="F6" s="65">
        <v>852257</v>
      </c>
      <c r="G6" s="65">
        <v>903104</v>
      </c>
      <c r="H6" s="65">
        <v>2000525</v>
      </c>
      <c r="I6" s="65">
        <v>3755886</v>
      </c>
      <c r="J6" s="65">
        <v>1989125</v>
      </c>
      <c r="K6" s="65">
        <v>777686</v>
      </c>
      <c r="L6" s="65">
        <v>1152645</v>
      </c>
      <c r="M6" s="65">
        <v>3919456</v>
      </c>
      <c r="N6" s="65">
        <v>860340</v>
      </c>
      <c r="O6" s="65">
        <v>2119500</v>
      </c>
      <c r="P6" s="65">
        <v>787631</v>
      </c>
      <c r="Q6" s="65">
        <v>3767471</v>
      </c>
      <c r="R6" s="65">
        <v>718440</v>
      </c>
      <c r="S6" s="65">
        <v>1667245</v>
      </c>
      <c r="T6" s="65">
        <v>773025</v>
      </c>
      <c r="U6" s="65">
        <v>3158710</v>
      </c>
      <c r="V6" s="65">
        <v>14601523</v>
      </c>
      <c r="W6" s="65">
        <v>10168508</v>
      </c>
      <c r="X6" s="65">
        <v>4433015</v>
      </c>
      <c r="Y6" s="66">
        <v>43.6</v>
      </c>
      <c r="Z6" s="67">
        <v>10168508</v>
      </c>
    </row>
    <row r="7" spans="1:26" ht="13.5">
      <c r="A7" s="63" t="s">
        <v>33</v>
      </c>
      <c r="B7" s="19">
        <v>790808</v>
      </c>
      <c r="C7" s="19"/>
      <c r="D7" s="64">
        <v>0</v>
      </c>
      <c r="E7" s="65">
        <v>4146350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4146350</v>
      </c>
      <c r="X7" s="65">
        <v>-4146350</v>
      </c>
      <c r="Y7" s="66">
        <v>-100</v>
      </c>
      <c r="Z7" s="67">
        <v>4146350</v>
      </c>
    </row>
    <row r="8" spans="1:26" ht="13.5">
      <c r="A8" s="63" t="s">
        <v>34</v>
      </c>
      <c r="B8" s="19">
        <v>26855698</v>
      </c>
      <c r="C8" s="19"/>
      <c r="D8" s="64">
        <v>24081000</v>
      </c>
      <c r="E8" s="65">
        <v>31230977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31230977</v>
      </c>
      <c r="X8" s="65">
        <v>-31230977</v>
      </c>
      <c r="Y8" s="66">
        <v>-100</v>
      </c>
      <c r="Z8" s="67">
        <v>31230977</v>
      </c>
    </row>
    <row r="9" spans="1:26" ht="13.5">
      <c r="A9" s="63" t="s">
        <v>35</v>
      </c>
      <c r="B9" s="19">
        <v>2383210</v>
      </c>
      <c r="C9" s="19"/>
      <c r="D9" s="64">
        <v>10372078</v>
      </c>
      <c r="E9" s="65">
        <v>13006789</v>
      </c>
      <c r="F9" s="65">
        <v>3244</v>
      </c>
      <c r="G9" s="65">
        <v>3244</v>
      </c>
      <c r="H9" s="65">
        <v>3244</v>
      </c>
      <c r="I9" s="65">
        <v>9732</v>
      </c>
      <c r="J9" s="65">
        <v>0</v>
      </c>
      <c r="K9" s="65">
        <v>3244</v>
      </c>
      <c r="L9" s="65">
        <v>3244</v>
      </c>
      <c r="M9" s="65">
        <v>6488</v>
      </c>
      <c r="N9" s="65">
        <v>3244</v>
      </c>
      <c r="O9" s="65">
        <v>3244</v>
      </c>
      <c r="P9" s="65">
        <v>2920</v>
      </c>
      <c r="Q9" s="65">
        <v>9408</v>
      </c>
      <c r="R9" s="65">
        <v>3244</v>
      </c>
      <c r="S9" s="65">
        <v>0</v>
      </c>
      <c r="T9" s="65">
        <v>2920</v>
      </c>
      <c r="U9" s="65">
        <v>6164</v>
      </c>
      <c r="V9" s="65">
        <v>31792</v>
      </c>
      <c r="W9" s="65">
        <v>13006789</v>
      </c>
      <c r="X9" s="65">
        <v>-12974997</v>
      </c>
      <c r="Y9" s="66">
        <v>-99.76</v>
      </c>
      <c r="Z9" s="67">
        <v>13006789</v>
      </c>
    </row>
    <row r="10" spans="1:26" ht="25.5">
      <c r="A10" s="68" t="s">
        <v>213</v>
      </c>
      <c r="B10" s="69">
        <f>SUM(B5:B9)</f>
        <v>50122878</v>
      </c>
      <c r="C10" s="69">
        <f>SUM(C5:C9)</f>
        <v>0</v>
      </c>
      <c r="D10" s="70">
        <f aca="true" t="shared" si="0" ref="D10:Z10">SUM(D5:D9)</f>
        <v>48378176</v>
      </c>
      <c r="E10" s="71">
        <f t="shared" si="0"/>
        <v>66552624</v>
      </c>
      <c r="F10" s="71">
        <f t="shared" si="0"/>
        <v>1889229</v>
      </c>
      <c r="G10" s="71">
        <f t="shared" si="0"/>
        <v>1940076</v>
      </c>
      <c r="H10" s="71">
        <f t="shared" si="0"/>
        <v>3037497</v>
      </c>
      <c r="I10" s="71">
        <f t="shared" si="0"/>
        <v>6866802</v>
      </c>
      <c r="J10" s="71">
        <f t="shared" si="0"/>
        <v>3022853</v>
      </c>
      <c r="K10" s="71">
        <f t="shared" si="0"/>
        <v>1810756</v>
      </c>
      <c r="L10" s="71">
        <f t="shared" si="0"/>
        <v>2185437</v>
      </c>
      <c r="M10" s="71">
        <f t="shared" si="0"/>
        <v>7019046</v>
      </c>
      <c r="N10" s="71">
        <f t="shared" si="0"/>
        <v>1887075</v>
      </c>
      <c r="O10" s="71">
        <f t="shared" si="0"/>
        <v>3147614</v>
      </c>
      <c r="P10" s="71">
        <f t="shared" si="0"/>
        <v>1814876</v>
      </c>
      <c r="Q10" s="71">
        <f t="shared" si="0"/>
        <v>6849565</v>
      </c>
      <c r="R10" s="71">
        <f t="shared" si="0"/>
        <v>1746009</v>
      </c>
      <c r="S10" s="71">
        <f t="shared" si="0"/>
        <v>2691570</v>
      </c>
      <c r="T10" s="71">
        <f t="shared" si="0"/>
        <v>1815299</v>
      </c>
      <c r="U10" s="71">
        <f t="shared" si="0"/>
        <v>6252878</v>
      </c>
      <c r="V10" s="71">
        <f t="shared" si="0"/>
        <v>26988291</v>
      </c>
      <c r="W10" s="71">
        <f t="shared" si="0"/>
        <v>66552624</v>
      </c>
      <c r="X10" s="71">
        <f t="shared" si="0"/>
        <v>-39564333</v>
      </c>
      <c r="Y10" s="72">
        <f>+IF(W10&lt;&gt;0,(X10/W10)*100,0)</f>
        <v>-59.448193958513194</v>
      </c>
      <c r="Z10" s="73">
        <f t="shared" si="0"/>
        <v>66552624</v>
      </c>
    </row>
    <row r="11" spans="1:26" ht="13.5">
      <c r="A11" s="63" t="s">
        <v>37</v>
      </c>
      <c r="B11" s="19">
        <v>17121242</v>
      </c>
      <c r="C11" s="19"/>
      <c r="D11" s="64">
        <v>21340847</v>
      </c>
      <c r="E11" s="65">
        <v>27118744</v>
      </c>
      <c r="F11" s="65">
        <v>1445968</v>
      </c>
      <c r="G11" s="65">
        <v>1332941</v>
      </c>
      <c r="H11" s="65">
        <v>1328201</v>
      </c>
      <c r="I11" s="65">
        <v>4107110</v>
      </c>
      <c r="J11" s="65">
        <v>1450300</v>
      </c>
      <c r="K11" s="65">
        <v>3645178</v>
      </c>
      <c r="L11" s="65">
        <v>1758275</v>
      </c>
      <c r="M11" s="65">
        <v>6853753</v>
      </c>
      <c r="N11" s="65">
        <v>1541378</v>
      </c>
      <c r="O11" s="65">
        <v>1287884</v>
      </c>
      <c r="P11" s="65">
        <v>3056371</v>
      </c>
      <c r="Q11" s="65">
        <v>5885633</v>
      </c>
      <c r="R11" s="65">
        <v>1520027</v>
      </c>
      <c r="S11" s="65">
        <v>-1202640</v>
      </c>
      <c r="T11" s="65">
        <v>1415820</v>
      </c>
      <c r="U11" s="65">
        <v>1733207</v>
      </c>
      <c r="V11" s="65">
        <v>18579703</v>
      </c>
      <c r="W11" s="65">
        <v>27118744</v>
      </c>
      <c r="X11" s="65">
        <v>-8539041</v>
      </c>
      <c r="Y11" s="66">
        <v>-31.49</v>
      </c>
      <c r="Z11" s="67">
        <v>27118744</v>
      </c>
    </row>
    <row r="12" spans="1:26" ht="13.5">
      <c r="A12" s="63" t="s">
        <v>38</v>
      </c>
      <c r="B12" s="19">
        <v>2529904</v>
      </c>
      <c r="C12" s="19"/>
      <c r="D12" s="64">
        <v>1327478</v>
      </c>
      <c r="E12" s="65">
        <v>4053795</v>
      </c>
      <c r="F12" s="65">
        <v>0</v>
      </c>
      <c r="G12" s="65">
        <v>222899</v>
      </c>
      <c r="H12" s="65">
        <v>223582</v>
      </c>
      <c r="I12" s="65">
        <v>446481</v>
      </c>
      <c r="J12" s="65">
        <v>231465</v>
      </c>
      <c r="K12" s="65">
        <v>229272</v>
      </c>
      <c r="L12" s="65">
        <v>231152</v>
      </c>
      <c r="M12" s="65">
        <v>691889</v>
      </c>
      <c r="N12" s="65">
        <v>229874</v>
      </c>
      <c r="O12" s="65">
        <v>228894</v>
      </c>
      <c r="P12" s="65">
        <v>455920</v>
      </c>
      <c r="Q12" s="65">
        <v>914688</v>
      </c>
      <c r="R12" s="65">
        <v>331746</v>
      </c>
      <c r="S12" s="65">
        <v>233927</v>
      </c>
      <c r="T12" s="65">
        <v>232800</v>
      </c>
      <c r="U12" s="65">
        <v>798473</v>
      </c>
      <c r="V12" s="65">
        <v>2851531</v>
      </c>
      <c r="W12" s="65">
        <v>4053795</v>
      </c>
      <c r="X12" s="65">
        <v>-1202264</v>
      </c>
      <c r="Y12" s="66">
        <v>-29.66</v>
      </c>
      <c r="Z12" s="67">
        <v>4053795</v>
      </c>
    </row>
    <row r="13" spans="1:26" ht="13.5">
      <c r="A13" s="63" t="s">
        <v>214</v>
      </c>
      <c r="B13" s="19">
        <v>0</v>
      </c>
      <c r="C13" s="19"/>
      <c r="D13" s="64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6">
        <v>0</v>
      </c>
      <c r="Z13" s="67">
        <v>0</v>
      </c>
    </row>
    <row r="14" spans="1:26" ht="13.5">
      <c r="A14" s="63" t="s">
        <v>40</v>
      </c>
      <c r="B14" s="19">
        <v>0</v>
      </c>
      <c r="C14" s="19"/>
      <c r="D14" s="64">
        <v>699802</v>
      </c>
      <c r="E14" s="65">
        <v>699802</v>
      </c>
      <c r="F14" s="65">
        <v>0</v>
      </c>
      <c r="G14" s="65">
        <v>0</v>
      </c>
      <c r="H14" s="65">
        <v>165653</v>
      </c>
      <c r="I14" s="65">
        <v>165653</v>
      </c>
      <c r="J14" s="65">
        <v>0</v>
      </c>
      <c r="K14" s="65">
        <v>0</v>
      </c>
      <c r="L14" s="65">
        <v>165382</v>
      </c>
      <c r="M14" s="65">
        <v>165382</v>
      </c>
      <c r="N14" s="65">
        <v>0</v>
      </c>
      <c r="O14" s="65">
        <v>0</v>
      </c>
      <c r="P14" s="65">
        <v>165930</v>
      </c>
      <c r="Q14" s="65">
        <v>165930</v>
      </c>
      <c r="R14" s="65">
        <v>0</v>
      </c>
      <c r="S14" s="65">
        <v>0</v>
      </c>
      <c r="T14" s="65">
        <v>165653</v>
      </c>
      <c r="U14" s="65">
        <v>165653</v>
      </c>
      <c r="V14" s="65">
        <v>662618</v>
      </c>
      <c r="W14" s="65">
        <v>699802</v>
      </c>
      <c r="X14" s="65">
        <v>-37184</v>
      </c>
      <c r="Y14" s="66">
        <v>-5.31</v>
      </c>
      <c r="Z14" s="67">
        <v>699802</v>
      </c>
    </row>
    <row r="15" spans="1:26" ht="13.5">
      <c r="A15" s="63" t="s">
        <v>41</v>
      </c>
      <c r="B15" s="19">
        <v>5154209</v>
      </c>
      <c r="C15" s="19"/>
      <c r="D15" s="64">
        <v>4500000</v>
      </c>
      <c r="E15" s="65">
        <v>6000000</v>
      </c>
      <c r="F15" s="65">
        <v>0</v>
      </c>
      <c r="G15" s="65">
        <v>760625</v>
      </c>
      <c r="H15" s="65">
        <v>866143</v>
      </c>
      <c r="I15" s="65">
        <v>1626768</v>
      </c>
      <c r="J15" s="65">
        <v>1072736</v>
      </c>
      <c r="K15" s="65">
        <v>0</v>
      </c>
      <c r="L15" s="65">
        <v>447543</v>
      </c>
      <c r="M15" s="65">
        <v>1520279</v>
      </c>
      <c r="N15" s="65">
        <v>451248</v>
      </c>
      <c r="O15" s="65">
        <v>0</v>
      </c>
      <c r="P15" s="65">
        <v>756068</v>
      </c>
      <c r="Q15" s="65">
        <v>1207316</v>
      </c>
      <c r="R15" s="65">
        <v>0</v>
      </c>
      <c r="S15" s="65">
        <v>367553</v>
      </c>
      <c r="T15" s="65">
        <v>660810</v>
      </c>
      <c r="U15" s="65">
        <v>1028363</v>
      </c>
      <c r="V15" s="65">
        <v>5382726</v>
      </c>
      <c r="W15" s="65">
        <v>6000000</v>
      </c>
      <c r="X15" s="65">
        <v>-617274</v>
      </c>
      <c r="Y15" s="66">
        <v>-10.29</v>
      </c>
      <c r="Z15" s="67">
        <v>6000000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39372928</v>
      </c>
      <c r="C17" s="19"/>
      <c r="D17" s="64">
        <v>15779071</v>
      </c>
      <c r="E17" s="65">
        <v>21635028</v>
      </c>
      <c r="F17" s="65">
        <v>116715</v>
      </c>
      <c r="G17" s="65">
        <v>923480</v>
      </c>
      <c r="H17" s="65">
        <v>1675898</v>
      </c>
      <c r="I17" s="65">
        <v>2716093</v>
      </c>
      <c r="J17" s="65">
        <v>1203969</v>
      </c>
      <c r="K17" s="65">
        <v>1357109</v>
      </c>
      <c r="L17" s="65">
        <v>828010</v>
      </c>
      <c r="M17" s="65">
        <v>3389088</v>
      </c>
      <c r="N17" s="65">
        <v>371457</v>
      </c>
      <c r="O17" s="65">
        <v>1603691</v>
      </c>
      <c r="P17" s="65">
        <v>635087</v>
      </c>
      <c r="Q17" s="65">
        <v>2610235</v>
      </c>
      <c r="R17" s="65">
        <v>1682928</v>
      </c>
      <c r="S17" s="65">
        <v>1019156</v>
      </c>
      <c r="T17" s="65">
        <v>2179991</v>
      </c>
      <c r="U17" s="65">
        <v>4882075</v>
      </c>
      <c r="V17" s="65">
        <v>13597491</v>
      </c>
      <c r="W17" s="65">
        <v>21635028</v>
      </c>
      <c r="X17" s="65">
        <v>-8037537</v>
      </c>
      <c r="Y17" s="66">
        <v>-37.15</v>
      </c>
      <c r="Z17" s="67">
        <v>21635028</v>
      </c>
    </row>
    <row r="18" spans="1:26" ht="13.5">
      <c r="A18" s="75" t="s">
        <v>44</v>
      </c>
      <c r="B18" s="76">
        <f>SUM(B11:B17)</f>
        <v>64178283</v>
      </c>
      <c r="C18" s="76">
        <f>SUM(C11:C17)</f>
        <v>0</v>
      </c>
      <c r="D18" s="77">
        <f aca="true" t="shared" si="1" ref="D18:Z18">SUM(D11:D17)</f>
        <v>43647198</v>
      </c>
      <c r="E18" s="78">
        <f t="shared" si="1"/>
        <v>59507369</v>
      </c>
      <c r="F18" s="78">
        <f t="shared" si="1"/>
        <v>1562683</v>
      </c>
      <c r="G18" s="78">
        <f t="shared" si="1"/>
        <v>3239945</v>
      </c>
      <c r="H18" s="78">
        <f t="shared" si="1"/>
        <v>4259477</v>
      </c>
      <c r="I18" s="78">
        <f t="shared" si="1"/>
        <v>9062105</v>
      </c>
      <c r="J18" s="78">
        <f t="shared" si="1"/>
        <v>3958470</v>
      </c>
      <c r="K18" s="78">
        <f t="shared" si="1"/>
        <v>5231559</v>
      </c>
      <c r="L18" s="78">
        <f t="shared" si="1"/>
        <v>3430362</v>
      </c>
      <c r="M18" s="78">
        <f t="shared" si="1"/>
        <v>12620391</v>
      </c>
      <c r="N18" s="78">
        <f t="shared" si="1"/>
        <v>2593957</v>
      </c>
      <c r="O18" s="78">
        <f t="shared" si="1"/>
        <v>3120469</v>
      </c>
      <c r="P18" s="78">
        <f t="shared" si="1"/>
        <v>5069376</v>
      </c>
      <c r="Q18" s="78">
        <f t="shared" si="1"/>
        <v>10783802</v>
      </c>
      <c r="R18" s="78">
        <f t="shared" si="1"/>
        <v>3534701</v>
      </c>
      <c r="S18" s="78">
        <f t="shared" si="1"/>
        <v>417996</v>
      </c>
      <c r="T18" s="78">
        <f t="shared" si="1"/>
        <v>4655074</v>
      </c>
      <c r="U18" s="78">
        <f t="shared" si="1"/>
        <v>8607771</v>
      </c>
      <c r="V18" s="78">
        <f t="shared" si="1"/>
        <v>41074069</v>
      </c>
      <c r="W18" s="78">
        <f t="shared" si="1"/>
        <v>59507369</v>
      </c>
      <c r="X18" s="78">
        <f t="shared" si="1"/>
        <v>-18433300</v>
      </c>
      <c r="Y18" s="72">
        <f>+IF(W18&lt;&gt;0,(X18/W18)*100,0)</f>
        <v>-30.976499734007735</v>
      </c>
      <c r="Z18" s="79">
        <f t="shared" si="1"/>
        <v>59507369</v>
      </c>
    </row>
    <row r="19" spans="1:26" ht="13.5">
      <c r="A19" s="75" t="s">
        <v>45</v>
      </c>
      <c r="B19" s="80">
        <f>+B10-B18</f>
        <v>-14055405</v>
      </c>
      <c r="C19" s="80">
        <f>+C10-C18</f>
        <v>0</v>
      </c>
      <c r="D19" s="81">
        <f aca="true" t="shared" si="2" ref="D19:Z19">+D10-D18</f>
        <v>4730978</v>
      </c>
      <c r="E19" s="82">
        <f t="shared" si="2"/>
        <v>7045255</v>
      </c>
      <c r="F19" s="82">
        <f t="shared" si="2"/>
        <v>326546</v>
      </c>
      <c r="G19" s="82">
        <f t="shared" si="2"/>
        <v>-1299869</v>
      </c>
      <c r="H19" s="82">
        <f t="shared" si="2"/>
        <v>-1221980</v>
      </c>
      <c r="I19" s="82">
        <f t="shared" si="2"/>
        <v>-2195303</v>
      </c>
      <c r="J19" s="82">
        <f t="shared" si="2"/>
        <v>-935617</v>
      </c>
      <c r="K19" s="82">
        <f t="shared" si="2"/>
        <v>-3420803</v>
      </c>
      <c r="L19" s="82">
        <f t="shared" si="2"/>
        <v>-1244925</v>
      </c>
      <c r="M19" s="82">
        <f t="shared" si="2"/>
        <v>-5601345</v>
      </c>
      <c r="N19" s="82">
        <f t="shared" si="2"/>
        <v>-706882</v>
      </c>
      <c r="O19" s="82">
        <f t="shared" si="2"/>
        <v>27145</v>
      </c>
      <c r="P19" s="82">
        <f t="shared" si="2"/>
        <v>-3254500</v>
      </c>
      <c r="Q19" s="82">
        <f t="shared" si="2"/>
        <v>-3934237</v>
      </c>
      <c r="R19" s="82">
        <f t="shared" si="2"/>
        <v>-1788692</v>
      </c>
      <c r="S19" s="82">
        <f t="shared" si="2"/>
        <v>2273574</v>
      </c>
      <c r="T19" s="82">
        <f t="shared" si="2"/>
        <v>-2839775</v>
      </c>
      <c r="U19" s="82">
        <f t="shared" si="2"/>
        <v>-2354893</v>
      </c>
      <c r="V19" s="82">
        <f t="shared" si="2"/>
        <v>-14085778</v>
      </c>
      <c r="W19" s="82">
        <f>IF(E10=E18,0,W10-W18)</f>
        <v>7045255</v>
      </c>
      <c r="X19" s="82">
        <f t="shared" si="2"/>
        <v>-21131033</v>
      </c>
      <c r="Y19" s="83">
        <f>+IF(W19&lt;&gt;0,(X19/W19)*100,0)</f>
        <v>-299.93283422672425</v>
      </c>
      <c r="Z19" s="84">
        <f t="shared" si="2"/>
        <v>7045255</v>
      </c>
    </row>
    <row r="20" spans="1:26" ht="13.5">
      <c r="A20" s="63" t="s">
        <v>46</v>
      </c>
      <c r="B20" s="19">
        <v>7888000</v>
      </c>
      <c r="C20" s="19"/>
      <c r="D20" s="64">
        <v>11892000</v>
      </c>
      <c r="E20" s="65">
        <v>11892000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11892000</v>
      </c>
      <c r="X20" s="65">
        <v>-11892000</v>
      </c>
      <c r="Y20" s="66">
        <v>-100</v>
      </c>
      <c r="Z20" s="67">
        <v>11892000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-6167405</v>
      </c>
      <c r="C22" s="91">
        <f>SUM(C19:C21)</f>
        <v>0</v>
      </c>
      <c r="D22" s="92">
        <f aca="true" t="shared" si="3" ref="D22:Z22">SUM(D19:D21)</f>
        <v>16622978</v>
      </c>
      <c r="E22" s="93">
        <f t="shared" si="3"/>
        <v>18937255</v>
      </c>
      <c r="F22" s="93">
        <f t="shared" si="3"/>
        <v>326546</v>
      </c>
      <c r="G22" s="93">
        <f t="shared" si="3"/>
        <v>-1299869</v>
      </c>
      <c r="H22" s="93">
        <f t="shared" si="3"/>
        <v>-1221980</v>
      </c>
      <c r="I22" s="93">
        <f t="shared" si="3"/>
        <v>-2195303</v>
      </c>
      <c r="J22" s="93">
        <f t="shared" si="3"/>
        <v>-935617</v>
      </c>
      <c r="K22" s="93">
        <f t="shared" si="3"/>
        <v>-3420803</v>
      </c>
      <c r="L22" s="93">
        <f t="shared" si="3"/>
        <v>-1244925</v>
      </c>
      <c r="M22" s="93">
        <f t="shared" si="3"/>
        <v>-5601345</v>
      </c>
      <c r="N22" s="93">
        <f t="shared" si="3"/>
        <v>-706882</v>
      </c>
      <c r="O22" s="93">
        <f t="shared" si="3"/>
        <v>27145</v>
      </c>
      <c r="P22" s="93">
        <f t="shared" si="3"/>
        <v>-3254500</v>
      </c>
      <c r="Q22" s="93">
        <f t="shared" si="3"/>
        <v>-3934237</v>
      </c>
      <c r="R22" s="93">
        <f t="shared" si="3"/>
        <v>-1788692</v>
      </c>
      <c r="S22" s="93">
        <f t="shared" si="3"/>
        <v>2273574</v>
      </c>
      <c r="T22" s="93">
        <f t="shared" si="3"/>
        <v>-2839775</v>
      </c>
      <c r="U22" s="93">
        <f t="shared" si="3"/>
        <v>-2354893</v>
      </c>
      <c r="V22" s="93">
        <f t="shared" si="3"/>
        <v>-14085778</v>
      </c>
      <c r="W22" s="93">
        <f t="shared" si="3"/>
        <v>18937255</v>
      </c>
      <c r="X22" s="93">
        <f t="shared" si="3"/>
        <v>-33023033</v>
      </c>
      <c r="Y22" s="94">
        <f>+IF(W22&lt;&gt;0,(X22/W22)*100,0)</f>
        <v>-174.38130816741918</v>
      </c>
      <c r="Z22" s="95">
        <f t="shared" si="3"/>
        <v>18937255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-6167405</v>
      </c>
      <c r="C24" s="80">
        <f>SUM(C22:C23)</f>
        <v>0</v>
      </c>
      <c r="D24" s="81">
        <f aca="true" t="shared" si="4" ref="D24:Z24">SUM(D22:D23)</f>
        <v>16622978</v>
      </c>
      <c r="E24" s="82">
        <f t="shared" si="4"/>
        <v>18937255</v>
      </c>
      <c r="F24" s="82">
        <f t="shared" si="4"/>
        <v>326546</v>
      </c>
      <c r="G24" s="82">
        <f t="shared" si="4"/>
        <v>-1299869</v>
      </c>
      <c r="H24" s="82">
        <f t="shared" si="4"/>
        <v>-1221980</v>
      </c>
      <c r="I24" s="82">
        <f t="shared" si="4"/>
        <v>-2195303</v>
      </c>
      <c r="J24" s="82">
        <f t="shared" si="4"/>
        <v>-935617</v>
      </c>
      <c r="K24" s="82">
        <f t="shared" si="4"/>
        <v>-3420803</v>
      </c>
      <c r="L24" s="82">
        <f t="shared" si="4"/>
        <v>-1244925</v>
      </c>
      <c r="M24" s="82">
        <f t="shared" si="4"/>
        <v>-5601345</v>
      </c>
      <c r="N24" s="82">
        <f t="shared" si="4"/>
        <v>-706882</v>
      </c>
      <c r="O24" s="82">
        <f t="shared" si="4"/>
        <v>27145</v>
      </c>
      <c r="P24" s="82">
        <f t="shared" si="4"/>
        <v>-3254500</v>
      </c>
      <c r="Q24" s="82">
        <f t="shared" si="4"/>
        <v>-3934237</v>
      </c>
      <c r="R24" s="82">
        <f t="shared" si="4"/>
        <v>-1788692</v>
      </c>
      <c r="S24" s="82">
        <f t="shared" si="4"/>
        <v>2273574</v>
      </c>
      <c r="T24" s="82">
        <f t="shared" si="4"/>
        <v>-2839775</v>
      </c>
      <c r="U24" s="82">
        <f t="shared" si="4"/>
        <v>-2354893</v>
      </c>
      <c r="V24" s="82">
        <f t="shared" si="4"/>
        <v>-14085778</v>
      </c>
      <c r="W24" s="82">
        <f t="shared" si="4"/>
        <v>18937255</v>
      </c>
      <c r="X24" s="82">
        <f t="shared" si="4"/>
        <v>-33023033</v>
      </c>
      <c r="Y24" s="83">
        <f>+IF(W24&lt;&gt;0,(X24/W24)*100,0)</f>
        <v>-174.38130816741918</v>
      </c>
      <c r="Z24" s="84">
        <f t="shared" si="4"/>
        <v>18937255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19018505</v>
      </c>
      <c r="C27" s="22"/>
      <c r="D27" s="104">
        <v>0</v>
      </c>
      <c r="E27" s="105">
        <v>18912184</v>
      </c>
      <c r="F27" s="105">
        <v>34170</v>
      </c>
      <c r="G27" s="105">
        <v>39141</v>
      </c>
      <c r="H27" s="105">
        <v>326979</v>
      </c>
      <c r="I27" s="105">
        <v>400290</v>
      </c>
      <c r="J27" s="105">
        <v>355527</v>
      </c>
      <c r="K27" s="105">
        <v>950656</v>
      </c>
      <c r="L27" s="105">
        <v>168217</v>
      </c>
      <c r="M27" s="105">
        <v>1474400</v>
      </c>
      <c r="N27" s="105">
        <v>0</v>
      </c>
      <c r="O27" s="105">
        <v>360311</v>
      </c>
      <c r="P27" s="105">
        <v>111852</v>
      </c>
      <c r="Q27" s="105">
        <v>472163</v>
      </c>
      <c r="R27" s="105">
        <v>32817</v>
      </c>
      <c r="S27" s="105">
        <v>135402</v>
      </c>
      <c r="T27" s="105">
        <v>580217</v>
      </c>
      <c r="U27" s="105">
        <v>748436</v>
      </c>
      <c r="V27" s="105">
        <v>3095289</v>
      </c>
      <c r="W27" s="105">
        <v>18912184</v>
      </c>
      <c r="X27" s="105">
        <v>-15816895</v>
      </c>
      <c r="Y27" s="106">
        <v>-83.63</v>
      </c>
      <c r="Z27" s="107">
        <v>18912184</v>
      </c>
    </row>
    <row r="28" spans="1:26" ht="13.5">
      <c r="A28" s="108" t="s">
        <v>46</v>
      </c>
      <c r="B28" s="19">
        <v>18193128</v>
      </c>
      <c r="C28" s="19"/>
      <c r="D28" s="64">
        <v>0</v>
      </c>
      <c r="E28" s="65">
        <v>11892000</v>
      </c>
      <c r="F28" s="65">
        <v>34170</v>
      </c>
      <c r="G28" s="65">
        <v>39141</v>
      </c>
      <c r="H28" s="65">
        <v>254760</v>
      </c>
      <c r="I28" s="65">
        <v>328071</v>
      </c>
      <c r="J28" s="65">
        <v>301602</v>
      </c>
      <c r="K28" s="65">
        <v>928277</v>
      </c>
      <c r="L28" s="65">
        <v>99619</v>
      </c>
      <c r="M28" s="65">
        <v>1329498</v>
      </c>
      <c r="N28" s="65">
        <v>0</v>
      </c>
      <c r="O28" s="65">
        <v>360311</v>
      </c>
      <c r="P28" s="65">
        <v>68918</v>
      </c>
      <c r="Q28" s="65">
        <v>429229</v>
      </c>
      <c r="R28" s="65">
        <v>32361</v>
      </c>
      <c r="S28" s="65">
        <v>121025</v>
      </c>
      <c r="T28" s="65">
        <v>106999</v>
      </c>
      <c r="U28" s="65">
        <v>260385</v>
      </c>
      <c r="V28" s="65">
        <v>2347183</v>
      </c>
      <c r="W28" s="65">
        <v>11892000</v>
      </c>
      <c r="X28" s="65">
        <v>-9544817</v>
      </c>
      <c r="Y28" s="66">
        <v>-80.26</v>
      </c>
      <c r="Z28" s="67">
        <v>11892000</v>
      </c>
    </row>
    <row r="29" spans="1:26" ht="13.5">
      <c r="A29" s="63" t="s">
        <v>218</v>
      </c>
      <c r="B29" s="19">
        <v>825376</v>
      </c>
      <c r="C29" s="19"/>
      <c r="D29" s="64">
        <v>0</v>
      </c>
      <c r="E29" s="65">
        <v>7020184</v>
      </c>
      <c r="F29" s="65">
        <v>0</v>
      </c>
      <c r="G29" s="65">
        <v>0</v>
      </c>
      <c r="H29" s="65">
        <v>72219</v>
      </c>
      <c r="I29" s="65">
        <v>72219</v>
      </c>
      <c r="J29" s="65">
        <v>53925</v>
      </c>
      <c r="K29" s="65">
        <v>22379</v>
      </c>
      <c r="L29" s="65">
        <v>68598</v>
      </c>
      <c r="M29" s="65">
        <v>144902</v>
      </c>
      <c r="N29" s="65">
        <v>0</v>
      </c>
      <c r="O29" s="65">
        <v>0</v>
      </c>
      <c r="P29" s="65">
        <v>42934</v>
      </c>
      <c r="Q29" s="65">
        <v>42934</v>
      </c>
      <c r="R29" s="65">
        <v>456</v>
      </c>
      <c r="S29" s="65">
        <v>14377</v>
      </c>
      <c r="T29" s="65">
        <v>473218</v>
      </c>
      <c r="U29" s="65">
        <v>488051</v>
      </c>
      <c r="V29" s="65">
        <v>748106</v>
      </c>
      <c r="W29" s="65">
        <v>7020184</v>
      </c>
      <c r="X29" s="65">
        <v>-6272078</v>
      </c>
      <c r="Y29" s="66">
        <v>-89.34</v>
      </c>
      <c r="Z29" s="67">
        <v>7020184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19018504</v>
      </c>
      <c r="C32" s="22">
        <f>SUM(C28:C31)</f>
        <v>0</v>
      </c>
      <c r="D32" s="104">
        <f aca="true" t="shared" si="5" ref="D32:Z32">SUM(D28:D31)</f>
        <v>0</v>
      </c>
      <c r="E32" s="105">
        <f t="shared" si="5"/>
        <v>18912184</v>
      </c>
      <c r="F32" s="105">
        <f t="shared" si="5"/>
        <v>34170</v>
      </c>
      <c r="G32" s="105">
        <f t="shared" si="5"/>
        <v>39141</v>
      </c>
      <c r="H32" s="105">
        <f t="shared" si="5"/>
        <v>326979</v>
      </c>
      <c r="I32" s="105">
        <f t="shared" si="5"/>
        <v>400290</v>
      </c>
      <c r="J32" s="105">
        <f t="shared" si="5"/>
        <v>355527</v>
      </c>
      <c r="K32" s="105">
        <f t="shared" si="5"/>
        <v>950656</v>
      </c>
      <c r="L32" s="105">
        <f t="shared" si="5"/>
        <v>168217</v>
      </c>
      <c r="M32" s="105">
        <f t="shared" si="5"/>
        <v>1474400</v>
      </c>
      <c r="N32" s="105">
        <f t="shared" si="5"/>
        <v>0</v>
      </c>
      <c r="O32" s="105">
        <f t="shared" si="5"/>
        <v>360311</v>
      </c>
      <c r="P32" s="105">
        <f t="shared" si="5"/>
        <v>111852</v>
      </c>
      <c r="Q32" s="105">
        <f t="shared" si="5"/>
        <v>472163</v>
      </c>
      <c r="R32" s="105">
        <f t="shared" si="5"/>
        <v>32817</v>
      </c>
      <c r="S32" s="105">
        <f t="shared" si="5"/>
        <v>135402</v>
      </c>
      <c r="T32" s="105">
        <f t="shared" si="5"/>
        <v>580217</v>
      </c>
      <c r="U32" s="105">
        <f t="shared" si="5"/>
        <v>748436</v>
      </c>
      <c r="V32" s="105">
        <f t="shared" si="5"/>
        <v>3095289</v>
      </c>
      <c r="W32" s="105">
        <f t="shared" si="5"/>
        <v>18912184</v>
      </c>
      <c r="X32" s="105">
        <f t="shared" si="5"/>
        <v>-15816895</v>
      </c>
      <c r="Y32" s="106">
        <f>+IF(W32&lt;&gt;0,(X32/W32)*100,0)</f>
        <v>-83.63336037762747</v>
      </c>
      <c r="Z32" s="107">
        <f t="shared" si="5"/>
        <v>18912184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22144813</v>
      </c>
      <c r="C35" s="19"/>
      <c r="D35" s="64">
        <v>46323176</v>
      </c>
      <c r="E35" s="65">
        <v>57212176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57212176</v>
      </c>
      <c r="X35" s="65">
        <v>-57212176</v>
      </c>
      <c r="Y35" s="66">
        <v>-100</v>
      </c>
      <c r="Z35" s="67">
        <v>57212176</v>
      </c>
    </row>
    <row r="36" spans="1:26" ht="13.5">
      <c r="A36" s="63" t="s">
        <v>57</v>
      </c>
      <c r="B36" s="19">
        <v>19018504</v>
      </c>
      <c r="C36" s="19"/>
      <c r="D36" s="64">
        <v>79274534</v>
      </c>
      <c r="E36" s="65">
        <v>62442401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62442401</v>
      </c>
      <c r="X36" s="65">
        <v>-62442401</v>
      </c>
      <c r="Y36" s="66">
        <v>-100</v>
      </c>
      <c r="Z36" s="67">
        <v>62442401</v>
      </c>
    </row>
    <row r="37" spans="1:26" ht="13.5">
      <c r="A37" s="63" t="s">
        <v>58</v>
      </c>
      <c r="B37" s="19">
        <v>12635475</v>
      </c>
      <c r="C37" s="19"/>
      <c r="D37" s="64">
        <v>9673637</v>
      </c>
      <c r="E37" s="65">
        <v>7850096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7850096</v>
      </c>
      <c r="X37" s="65">
        <v>-7850096</v>
      </c>
      <c r="Y37" s="66">
        <v>-100</v>
      </c>
      <c r="Z37" s="67">
        <v>7850096</v>
      </c>
    </row>
    <row r="38" spans="1:26" ht="13.5">
      <c r="A38" s="63" t="s">
        <v>59</v>
      </c>
      <c r="B38" s="19">
        <v>2945970</v>
      </c>
      <c r="C38" s="19"/>
      <c r="D38" s="64">
        <v>2108761</v>
      </c>
      <c r="E38" s="65">
        <v>2108761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2108761</v>
      </c>
      <c r="X38" s="65">
        <v>-2108761</v>
      </c>
      <c r="Y38" s="66">
        <v>-100</v>
      </c>
      <c r="Z38" s="67">
        <v>2108761</v>
      </c>
    </row>
    <row r="39" spans="1:26" ht="13.5">
      <c r="A39" s="63" t="s">
        <v>60</v>
      </c>
      <c r="B39" s="19">
        <v>25581872</v>
      </c>
      <c r="C39" s="19"/>
      <c r="D39" s="64">
        <v>16622979</v>
      </c>
      <c r="E39" s="65">
        <v>46744521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46744521</v>
      </c>
      <c r="X39" s="65">
        <v>-46744521</v>
      </c>
      <c r="Y39" s="66">
        <v>-100</v>
      </c>
      <c r="Z39" s="67">
        <v>46744521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7467547</v>
      </c>
      <c r="C42" s="19">
        <v>13877807</v>
      </c>
      <c r="D42" s="64">
        <v>16625184</v>
      </c>
      <c r="E42" s="65">
        <v>11311091</v>
      </c>
      <c r="F42" s="65">
        <v>13648697</v>
      </c>
      <c r="G42" s="65">
        <v>-847080</v>
      </c>
      <c r="H42" s="65">
        <v>-3504709</v>
      </c>
      <c r="I42" s="65">
        <v>9296908</v>
      </c>
      <c r="J42" s="65">
        <v>-3003177</v>
      </c>
      <c r="K42" s="65">
        <v>6472838</v>
      </c>
      <c r="L42" s="65">
        <v>1789360</v>
      </c>
      <c r="M42" s="65">
        <v>5259021</v>
      </c>
      <c r="N42" s="65">
        <v>-1050343</v>
      </c>
      <c r="O42" s="65">
        <v>-1371962</v>
      </c>
      <c r="P42" s="65">
        <v>9157001</v>
      </c>
      <c r="Q42" s="65">
        <v>6734696</v>
      </c>
      <c r="R42" s="65">
        <v>-2357790</v>
      </c>
      <c r="S42" s="65">
        <v>-1978942</v>
      </c>
      <c r="T42" s="65">
        <v>-3076086</v>
      </c>
      <c r="U42" s="65">
        <v>-7412818</v>
      </c>
      <c r="V42" s="65">
        <v>13877807</v>
      </c>
      <c r="W42" s="65">
        <v>11311091</v>
      </c>
      <c r="X42" s="65">
        <v>2566716</v>
      </c>
      <c r="Y42" s="66">
        <v>22.69</v>
      </c>
      <c r="Z42" s="67">
        <v>11311091</v>
      </c>
    </row>
    <row r="43" spans="1:26" ht="13.5">
      <c r="A43" s="63" t="s">
        <v>63</v>
      </c>
      <c r="B43" s="19">
        <v>-11845043</v>
      </c>
      <c r="C43" s="19">
        <v>-3099596</v>
      </c>
      <c r="D43" s="64">
        <v>0</v>
      </c>
      <c r="E43" s="65">
        <v>-11892007</v>
      </c>
      <c r="F43" s="65">
        <v>-34170</v>
      </c>
      <c r="G43" s="65">
        <v>-39141</v>
      </c>
      <c r="H43" s="65">
        <v>-326979</v>
      </c>
      <c r="I43" s="65">
        <v>-400290</v>
      </c>
      <c r="J43" s="65">
        <v>-355526</v>
      </c>
      <c r="K43" s="65">
        <v>-954964</v>
      </c>
      <c r="L43" s="65">
        <v>-168217</v>
      </c>
      <c r="M43" s="65">
        <v>-1478707</v>
      </c>
      <c r="N43" s="65">
        <v>0</v>
      </c>
      <c r="O43" s="65">
        <v>-360312</v>
      </c>
      <c r="P43" s="65">
        <v>-111852</v>
      </c>
      <c r="Q43" s="65">
        <v>-472164</v>
      </c>
      <c r="R43" s="65">
        <v>-32817</v>
      </c>
      <c r="S43" s="65">
        <v>-135401</v>
      </c>
      <c r="T43" s="65">
        <v>-580217</v>
      </c>
      <c r="U43" s="65">
        <v>-748435</v>
      </c>
      <c r="V43" s="65">
        <v>-3099596</v>
      </c>
      <c r="W43" s="65">
        <v>-11892007</v>
      </c>
      <c r="X43" s="65">
        <v>8792411</v>
      </c>
      <c r="Y43" s="66">
        <v>-73.94</v>
      </c>
      <c r="Z43" s="67">
        <v>-11892007</v>
      </c>
    </row>
    <row r="44" spans="1:26" ht="13.5">
      <c r="A44" s="63" t="s">
        <v>64</v>
      </c>
      <c r="B44" s="19">
        <v>-227308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13732522</v>
      </c>
      <c r="C45" s="22">
        <v>10778211</v>
      </c>
      <c r="D45" s="104">
        <v>16923690</v>
      </c>
      <c r="E45" s="105">
        <v>13056578</v>
      </c>
      <c r="F45" s="105">
        <v>13614527</v>
      </c>
      <c r="G45" s="105">
        <v>12728306</v>
      </c>
      <c r="H45" s="105">
        <v>8896618</v>
      </c>
      <c r="I45" s="105">
        <v>8896618</v>
      </c>
      <c r="J45" s="105">
        <v>5537915</v>
      </c>
      <c r="K45" s="105">
        <v>11055789</v>
      </c>
      <c r="L45" s="105">
        <v>12676932</v>
      </c>
      <c r="M45" s="105">
        <v>12676932</v>
      </c>
      <c r="N45" s="105">
        <v>11626589</v>
      </c>
      <c r="O45" s="105">
        <v>9894315</v>
      </c>
      <c r="P45" s="105">
        <v>18939464</v>
      </c>
      <c r="Q45" s="105">
        <v>18939464</v>
      </c>
      <c r="R45" s="105">
        <v>16548857</v>
      </c>
      <c r="S45" s="105">
        <v>14434514</v>
      </c>
      <c r="T45" s="105">
        <v>10778211</v>
      </c>
      <c r="U45" s="105">
        <v>10778211</v>
      </c>
      <c r="V45" s="105">
        <v>10778211</v>
      </c>
      <c r="W45" s="105">
        <v>13056578</v>
      </c>
      <c r="X45" s="105">
        <v>-2278367</v>
      </c>
      <c r="Y45" s="106">
        <v>-17.45</v>
      </c>
      <c r="Z45" s="107">
        <v>13056578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5638231</v>
      </c>
      <c r="C49" s="57"/>
      <c r="D49" s="134">
        <v>1644758</v>
      </c>
      <c r="E49" s="59">
        <v>1408183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47798319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1029952</v>
      </c>
      <c r="C51" s="57"/>
      <c r="D51" s="134">
        <v>0</v>
      </c>
      <c r="E51" s="59">
        <v>115103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2527756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99.99992818721995</v>
      </c>
      <c r="E58" s="7">
        <f t="shared" si="6"/>
        <v>99.99998348791216</v>
      </c>
      <c r="F58" s="7">
        <f t="shared" si="6"/>
        <v>31.949405748189935</v>
      </c>
      <c r="G58" s="7">
        <f t="shared" si="6"/>
        <v>34.83100237914285</v>
      </c>
      <c r="H58" s="7">
        <f t="shared" si="6"/>
        <v>23.26285909579722</v>
      </c>
      <c r="I58" s="7">
        <f t="shared" si="6"/>
        <v>28.919538520096776</v>
      </c>
      <c r="J58" s="7">
        <f t="shared" si="6"/>
        <v>21.212047029743093</v>
      </c>
      <c r="K58" s="7">
        <f t="shared" si="6"/>
        <v>41.66611341999389</v>
      </c>
      <c r="L58" s="7">
        <f t="shared" si="6"/>
        <v>30.550414193428356</v>
      </c>
      <c r="M58" s="7">
        <f t="shared" si="6"/>
        <v>29.390102727136092</v>
      </c>
      <c r="N58" s="7">
        <f t="shared" si="6"/>
        <v>66.68453805038774</v>
      </c>
      <c r="O58" s="7">
        <f t="shared" si="6"/>
        <v>27.53438685650862</v>
      </c>
      <c r="P58" s="7">
        <f t="shared" si="6"/>
        <v>66.77822198773039</v>
      </c>
      <c r="Q58" s="7">
        <f t="shared" si="6"/>
        <v>48.71231756814939</v>
      </c>
      <c r="R58" s="7">
        <f t="shared" si="6"/>
        <v>54.091802394470854</v>
      </c>
      <c r="S58" s="7">
        <f t="shared" si="6"/>
        <v>32.622595734088286</v>
      </c>
      <c r="T58" s="7">
        <f t="shared" si="6"/>
        <v>66.2442016818778</v>
      </c>
      <c r="U58" s="7">
        <f t="shared" si="6"/>
        <v>48.36701344098673</v>
      </c>
      <c r="V58" s="7">
        <f t="shared" si="6"/>
        <v>38.57095463324076</v>
      </c>
      <c r="W58" s="7">
        <f t="shared" si="6"/>
        <v>99.99998348791216</v>
      </c>
      <c r="X58" s="7">
        <f t="shared" si="6"/>
        <v>0</v>
      </c>
      <c r="Y58" s="7">
        <f t="shared" si="6"/>
        <v>0</v>
      </c>
      <c r="Z58" s="8">
        <f t="shared" si="6"/>
        <v>99.99998348791216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99.99989053995981</v>
      </c>
      <c r="E59" s="10">
        <f t="shared" si="7"/>
        <v>99.99997499999999</v>
      </c>
      <c r="F59" s="10">
        <f t="shared" si="7"/>
        <v>5.141197684497276</v>
      </c>
      <c r="G59" s="10">
        <f t="shared" si="7"/>
        <v>1.7461072932144626</v>
      </c>
      <c r="H59" s="10">
        <f t="shared" si="7"/>
        <v>2.335237122337791</v>
      </c>
      <c r="I59" s="10">
        <f t="shared" si="7"/>
        <v>3.07418070001651</v>
      </c>
      <c r="J59" s="10">
        <f t="shared" si="7"/>
        <v>19.712148650321943</v>
      </c>
      <c r="K59" s="10">
        <f t="shared" si="7"/>
        <v>11.200824216906545</v>
      </c>
      <c r="L59" s="10">
        <f t="shared" si="7"/>
        <v>15.23746343055399</v>
      </c>
      <c r="M59" s="10">
        <f t="shared" si="7"/>
        <v>15.388952578996747</v>
      </c>
      <c r="N59" s="10">
        <f t="shared" si="7"/>
        <v>64.9220169009791</v>
      </c>
      <c r="O59" s="10">
        <f t="shared" si="7"/>
        <v>43.17181691336462</v>
      </c>
      <c r="P59" s="10">
        <f t="shared" si="7"/>
        <v>67.85522173138409</v>
      </c>
      <c r="Q59" s="10">
        <f t="shared" si="7"/>
        <v>58.64523742419499</v>
      </c>
      <c r="R59" s="10">
        <f t="shared" si="7"/>
        <v>48.69323700973812</v>
      </c>
      <c r="S59" s="10">
        <f t="shared" si="7"/>
        <v>40.85431869767896</v>
      </c>
      <c r="T59" s="10">
        <f t="shared" si="7"/>
        <v>52.60517590734245</v>
      </c>
      <c r="U59" s="10">
        <f t="shared" si="7"/>
        <v>47.40965361443833</v>
      </c>
      <c r="V59" s="10">
        <f t="shared" si="7"/>
        <v>31.0589676580513</v>
      </c>
      <c r="W59" s="10">
        <f t="shared" si="7"/>
        <v>99.99997499999999</v>
      </c>
      <c r="X59" s="10">
        <f t="shared" si="7"/>
        <v>0</v>
      </c>
      <c r="Y59" s="10">
        <f t="shared" si="7"/>
        <v>0</v>
      </c>
      <c r="Z59" s="11">
        <f t="shared" si="7"/>
        <v>99.99997499999999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99.99994656533173</v>
      </c>
      <c r="E60" s="13">
        <f t="shared" si="7"/>
        <v>99.99999016571556</v>
      </c>
      <c r="F60" s="13">
        <f t="shared" si="7"/>
        <v>64.46588294375992</v>
      </c>
      <c r="G60" s="13">
        <f t="shared" si="7"/>
        <v>72.70126142725533</v>
      </c>
      <c r="H60" s="13">
        <f t="shared" si="7"/>
        <v>34.07675485185139</v>
      </c>
      <c r="I60" s="13">
        <f t="shared" si="7"/>
        <v>50.2596990430487</v>
      </c>
      <c r="J60" s="13">
        <f t="shared" si="7"/>
        <v>21.991528938603658</v>
      </c>
      <c r="K60" s="13">
        <f t="shared" si="7"/>
        <v>82.00880561049061</v>
      </c>
      <c r="L60" s="13">
        <f t="shared" si="7"/>
        <v>44.22801469663253</v>
      </c>
      <c r="M60" s="13">
        <f t="shared" si="7"/>
        <v>40.43933647934816</v>
      </c>
      <c r="N60" s="13">
        <f t="shared" si="7"/>
        <v>68.78129576678987</v>
      </c>
      <c r="O60" s="13">
        <f t="shared" si="7"/>
        <v>19.97301250294881</v>
      </c>
      <c r="P60" s="13">
        <f t="shared" si="7"/>
        <v>65.3775689377386</v>
      </c>
      <c r="Q60" s="13">
        <f t="shared" si="7"/>
        <v>40.611195149212826</v>
      </c>
      <c r="R60" s="13">
        <f t="shared" si="7"/>
        <v>61.78887589777852</v>
      </c>
      <c r="S60" s="13">
        <f t="shared" si="7"/>
        <v>27.56517488431514</v>
      </c>
      <c r="T60" s="13">
        <f t="shared" si="7"/>
        <v>84.58225801235406</v>
      </c>
      <c r="U60" s="13">
        <f t="shared" si="7"/>
        <v>49.3029432901406</v>
      </c>
      <c r="V60" s="13">
        <f t="shared" si="7"/>
        <v>44.927169583611246</v>
      </c>
      <c r="W60" s="13">
        <f t="shared" si="7"/>
        <v>99.99999016571556</v>
      </c>
      <c r="X60" s="13">
        <f t="shared" si="7"/>
        <v>0</v>
      </c>
      <c r="Y60" s="13">
        <f t="shared" si="7"/>
        <v>0</v>
      </c>
      <c r="Z60" s="14">
        <f t="shared" si="7"/>
        <v>99.99999016571556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99.99993454394739</v>
      </c>
      <c r="E61" s="13">
        <f t="shared" si="7"/>
        <v>100.00003333333333</v>
      </c>
      <c r="F61" s="13">
        <f t="shared" si="7"/>
        <v>123.60729494848881</v>
      </c>
      <c r="G61" s="13">
        <f t="shared" si="7"/>
        <v>115.66222020858565</v>
      </c>
      <c r="H61" s="13">
        <f t="shared" si="7"/>
        <v>17.70416904625928</v>
      </c>
      <c r="I61" s="13">
        <f t="shared" si="7"/>
        <v>41.56506787945627</v>
      </c>
      <c r="J61" s="13">
        <f t="shared" si="7"/>
        <v>17.23509453285136</v>
      </c>
      <c r="K61" s="13">
        <f t="shared" si="7"/>
        <v>301.7228667158203</v>
      </c>
      <c r="L61" s="13">
        <f t="shared" si="7"/>
        <v>118.09659689842667</v>
      </c>
      <c r="M61" s="13">
        <f t="shared" si="7"/>
        <v>48.607077677479616</v>
      </c>
      <c r="N61" s="13">
        <f t="shared" si="7"/>
        <v>133.02973304632962</v>
      </c>
      <c r="O61" s="13">
        <f t="shared" si="7"/>
        <v>17.156230674880163</v>
      </c>
      <c r="P61" s="13">
        <f t="shared" si="7"/>
        <v>138.9989959504923</v>
      </c>
      <c r="Q61" s="13">
        <f t="shared" si="7"/>
        <v>43.1358181614266</v>
      </c>
      <c r="R61" s="13">
        <f t="shared" si="7"/>
        <v>186.93291464064131</v>
      </c>
      <c r="S61" s="13">
        <f t="shared" si="7"/>
        <v>24.540644532100035</v>
      </c>
      <c r="T61" s="13">
        <f t="shared" si="7"/>
        <v>192.32152373689888</v>
      </c>
      <c r="U61" s="13">
        <f t="shared" si="7"/>
        <v>65.97426542832002</v>
      </c>
      <c r="V61" s="13">
        <f t="shared" si="7"/>
        <v>49.14243963380673</v>
      </c>
      <c r="W61" s="13">
        <f t="shared" si="7"/>
        <v>100.00003333333333</v>
      </c>
      <c r="X61" s="13">
        <f t="shared" si="7"/>
        <v>0</v>
      </c>
      <c r="Y61" s="13">
        <f t="shared" si="7"/>
        <v>0</v>
      </c>
      <c r="Z61" s="14">
        <f t="shared" si="7"/>
        <v>100.00003333333333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99.99992803180419</v>
      </c>
      <c r="F64" s="13">
        <f t="shared" si="7"/>
        <v>48.77530962441245</v>
      </c>
      <c r="G64" s="13">
        <f t="shared" si="7"/>
        <v>58.060330365016824</v>
      </c>
      <c r="H64" s="13">
        <f t="shared" si="7"/>
        <v>66.35317043609741</v>
      </c>
      <c r="I64" s="13">
        <f t="shared" si="7"/>
        <v>57.72836140474355</v>
      </c>
      <c r="J64" s="13">
        <f t="shared" si="7"/>
        <v>31.29611822911945</v>
      </c>
      <c r="K64" s="13">
        <f t="shared" si="7"/>
        <v>46.900180302711696</v>
      </c>
      <c r="L64" s="13">
        <f t="shared" si="7"/>
        <v>28.34674138069157</v>
      </c>
      <c r="M64" s="13">
        <f t="shared" si="7"/>
        <v>34.64027964046724</v>
      </c>
      <c r="N64" s="13">
        <f t="shared" si="7"/>
        <v>49.46939096362229</v>
      </c>
      <c r="O64" s="13">
        <f t="shared" si="7"/>
        <v>26.256335215797456</v>
      </c>
      <c r="P64" s="13">
        <f t="shared" si="7"/>
        <v>38.58631091531857</v>
      </c>
      <c r="Q64" s="13">
        <f t="shared" si="7"/>
        <v>38.11669510052817</v>
      </c>
      <c r="R64" s="13">
        <f t="shared" si="7"/>
        <v>30.260532566135122</v>
      </c>
      <c r="S64" s="13">
        <f t="shared" si="7"/>
        <v>33.85515373845068</v>
      </c>
      <c r="T64" s="13">
        <f t="shared" si="7"/>
        <v>38.72237304139986</v>
      </c>
      <c r="U64" s="13">
        <f t="shared" si="7"/>
        <v>34.20285605513493</v>
      </c>
      <c r="V64" s="13">
        <f t="shared" si="7"/>
        <v>41.316681269390564</v>
      </c>
      <c r="W64" s="13">
        <f t="shared" si="7"/>
        <v>99.99992803180419</v>
      </c>
      <c r="X64" s="13">
        <f t="shared" si="7"/>
        <v>0</v>
      </c>
      <c r="Y64" s="13">
        <f t="shared" si="7"/>
        <v>0</v>
      </c>
      <c r="Z64" s="14">
        <f t="shared" si="7"/>
        <v>99.99992803180419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20093162</v>
      </c>
      <c r="C67" s="24"/>
      <c r="D67" s="25">
        <v>13925098</v>
      </c>
      <c r="E67" s="26">
        <v>18168508</v>
      </c>
      <c r="F67" s="26">
        <v>1885985</v>
      </c>
      <c r="G67" s="26">
        <v>1936832</v>
      </c>
      <c r="H67" s="26">
        <v>3034253</v>
      </c>
      <c r="I67" s="26">
        <v>6857070</v>
      </c>
      <c r="J67" s="26">
        <v>3022853</v>
      </c>
      <c r="K67" s="26">
        <v>1807512</v>
      </c>
      <c r="L67" s="26">
        <v>2182193</v>
      </c>
      <c r="M67" s="26">
        <v>7012558</v>
      </c>
      <c r="N67" s="26">
        <v>1883831</v>
      </c>
      <c r="O67" s="26">
        <v>3144370</v>
      </c>
      <c r="P67" s="26">
        <v>1811956</v>
      </c>
      <c r="Q67" s="26">
        <v>6840157</v>
      </c>
      <c r="R67" s="26">
        <v>1742765</v>
      </c>
      <c r="S67" s="26">
        <v>2691570</v>
      </c>
      <c r="T67" s="26">
        <v>1812379</v>
      </c>
      <c r="U67" s="26">
        <v>6246714</v>
      </c>
      <c r="V67" s="26">
        <v>26956499</v>
      </c>
      <c r="W67" s="26">
        <v>18168508</v>
      </c>
      <c r="X67" s="26"/>
      <c r="Y67" s="25"/>
      <c r="Z67" s="27">
        <v>18168508</v>
      </c>
    </row>
    <row r="68" spans="1:26" ht="13.5" hidden="1">
      <c r="A68" s="37" t="s">
        <v>31</v>
      </c>
      <c r="B68" s="19">
        <v>10355256</v>
      </c>
      <c r="C68" s="19"/>
      <c r="D68" s="20">
        <v>4567877</v>
      </c>
      <c r="E68" s="21">
        <v>8000000</v>
      </c>
      <c r="F68" s="21">
        <v>1033728</v>
      </c>
      <c r="G68" s="21">
        <v>1033728</v>
      </c>
      <c r="H68" s="21">
        <v>1033728</v>
      </c>
      <c r="I68" s="21">
        <v>3101184</v>
      </c>
      <c r="J68" s="21">
        <v>1033728</v>
      </c>
      <c r="K68" s="21">
        <v>1029826</v>
      </c>
      <c r="L68" s="21">
        <v>1029548</v>
      </c>
      <c r="M68" s="21">
        <v>3093102</v>
      </c>
      <c r="N68" s="21">
        <v>1023491</v>
      </c>
      <c r="O68" s="21">
        <v>1024870</v>
      </c>
      <c r="P68" s="21">
        <v>1024325</v>
      </c>
      <c r="Q68" s="21">
        <v>3072686</v>
      </c>
      <c r="R68" s="21">
        <v>1024325</v>
      </c>
      <c r="S68" s="21">
        <v>1024325</v>
      </c>
      <c r="T68" s="21">
        <v>1039354</v>
      </c>
      <c r="U68" s="21">
        <v>3088004</v>
      </c>
      <c r="V68" s="21">
        <v>12354976</v>
      </c>
      <c r="W68" s="21">
        <v>8000000</v>
      </c>
      <c r="X68" s="21"/>
      <c r="Y68" s="20"/>
      <c r="Z68" s="23">
        <v>8000000</v>
      </c>
    </row>
    <row r="69" spans="1:26" ht="13.5" hidden="1">
      <c r="A69" s="38" t="s">
        <v>32</v>
      </c>
      <c r="B69" s="19">
        <v>9737906</v>
      </c>
      <c r="C69" s="19"/>
      <c r="D69" s="20">
        <v>9357221</v>
      </c>
      <c r="E69" s="21">
        <v>10168508</v>
      </c>
      <c r="F69" s="21">
        <v>852257</v>
      </c>
      <c r="G69" s="21">
        <v>903104</v>
      </c>
      <c r="H69" s="21">
        <v>2000525</v>
      </c>
      <c r="I69" s="21">
        <v>3755886</v>
      </c>
      <c r="J69" s="21">
        <v>1989125</v>
      </c>
      <c r="K69" s="21">
        <v>777686</v>
      </c>
      <c r="L69" s="21">
        <v>1152645</v>
      </c>
      <c r="M69" s="21">
        <v>3919456</v>
      </c>
      <c r="N69" s="21">
        <v>860340</v>
      </c>
      <c r="O69" s="21">
        <v>2119500</v>
      </c>
      <c r="P69" s="21">
        <v>787631</v>
      </c>
      <c r="Q69" s="21">
        <v>3767471</v>
      </c>
      <c r="R69" s="21">
        <v>718440</v>
      </c>
      <c r="S69" s="21">
        <v>1667245</v>
      </c>
      <c r="T69" s="21">
        <v>773025</v>
      </c>
      <c r="U69" s="21">
        <v>3158710</v>
      </c>
      <c r="V69" s="21">
        <v>14601523</v>
      </c>
      <c r="W69" s="21">
        <v>10168508</v>
      </c>
      <c r="X69" s="21"/>
      <c r="Y69" s="20"/>
      <c r="Z69" s="23">
        <v>10168508</v>
      </c>
    </row>
    <row r="70" spans="1:26" ht="13.5" hidden="1">
      <c r="A70" s="39" t="s">
        <v>103</v>
      </c>
      <c r="B70" s="19">
        <v>3292118</v>
      </c>
      <c r="C70" s="19"/>
      <c r="D70" s="20">
        <v>7638713</v>
      </c>
      <c r="E70" s="21">
        <v>6000000</v>
      </c>
      <c r="F70" s="21">
        <v>178699</v>
      </c>
      <c r="G70" s="21">
        <v>229546</v>
      </c>
      <c r="H70" s="21">
        <v>1327258</v>
      </c>
      <c r="I70" s="21">
        <v>1735503</v>
      </c>
      <c r="J70" s="21">
        <v>1316262</v>
      </c>
      <c r="K70" s="21">
        <v>107147</v>
      </c>
      <c r="L70" s="21">
        <v>203961</v>
      </c>
      <c r="M70" s="21">
        <v>1627370</v>
      </c>
      <c r="N70" s="21">
        <v>198836</v>
      </c>
      <c r="O70" s="21">
        <v>1463445</v>
      </c>
      <c r="P70" s="21">
        <v>210149</v>
      </c>
      <c r="Q70" s="21">
        <v>1872430</v>
      </c>
      <c r="R70" s="21">
        <v>144577</v>
      </c>
      <c r="S70" s="21">
        <v>1125871</v>
      </c>
      <c r="T70" s="21">
        <v>230801</v>
      </c>
      <c r="U70" s="21">
        <v>1501249</v>
      </c>
      <c r="V70" s="21">
        <v>6736552</v>
      </c>
      <c r="W70" s="21">
        <v>6000000</v>
      </c>
      <c r="X70" s="21"/>
      <c r="Y70" s="20"/>
      <c r="Z70" s="23">
        <v>6000000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6445788</v>
      </c>
      <c r="C73" s="19"/>
      <c r="D73" s="20">
        <v>1718508</v>
      </c>
      <c r="E73" s="21">
        <v>4168508</v>
      </c>
      <c r="F73" s="21">
        <v>673558</v>
      </c>
      <c r="G73" s="21">
        <v>673558</v>
      </c>
      <c r="H73" s="21">
        <v>673267</v>
      </c>
      <c r="I73" s="21">
        <v>2020383</v>
      </c>
      <c r="J73" s="21">
        <v>672863</v>
      </c>
      <c r="K73" s="21">
        <v>670539</v>
      </c>
      <c r="L73" s="21">
        <v>948684</v>
      </c>
      <c r="M73" s="21">
        <v>2292086</v>
      </c>
      <c r="N73" s="21">
        <v>661504</v>
      </c>
      <c r="O73" s="21">
        <v>656055</v>
      </c>
      <c r="P73" s="21">
        <v>577482</v>
      </c>
      <c r="Q73" s="21">
        <v>1895041</v>
      </c>
      <c r="R73" s="21">
        <v>573863</v>
      </c>
      <c r="S73" s="21">
        <v>541374</v>
      </c>
      <c r="T73" s="21">
        <v>542224</v>
      </c>
      <c r="U73" s="21">
        <v>1657461</v>
      </c>
      <c r="V73" s="21">
        <v>7864971</v>
      </c>
      <c r="W73" s="21">
        <v>4168508</v>
      </c>
      <c r="X73" s="21"/>
      <c r="Y73" s="20"/>
      <c r="Z73" s="23">
        <v>4168508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222</v>
      </c>
      <c r="B76" s="32"/>
      <c r="C76" s="32">
        <v>10397379</v>
      </c>
      <c r="D76" s="33">
        <v>13925088</v>
      </c>
      <c r="E76" s="34">
        <v>18168505</v>
      </c>
      <c r="F76" s="34">
        <v>602561</v>
      </c>
      <c r="G76" s="34">
        <v>674618</v>
      </c>
      <c r="H76" s="34">
        <v>705854</v>
      </c>
      <c r="I76" s="34">
        <v>1983033</v>
      </c>
      <c r="J76" s="34">
        <v>641209</v>
      </c>
      <c r="K76" s="34">
        <v>753120</v>
      </c>
      <c r="L76" s="34">
        <v>666669</v>
      </c>
      <c r="M76" s="34">
        <v>2060998</v>
      </c>
      <c r="N76" s="34">
        <v>1256224</v>
      </c>
      <c r="O76" s="34">
        <v>865783</v>
      </c>
      <c r="P76" s="34">
        <v>1209992</v>
      </c>
      <c r="Q76" s="34">
        <v>3331999</v>
      </c>
      <c r="R76" s="34">
        <v>942693</v>
      </c>
      <c r="S76" s="34">
        <v>878060</v>
      </c>
      <c r="T76" s="34">
        <v>1200596</v>
      </c>
      <c r="U76" s="34">
        <v>3021349</v>
      </c>
      <c r="V76" s="34">
        <v>10397379</v>
      </c>
      <c r="W76" s="34">
        <v>18168505</v>
      </c>
      <c r="X76" s="34"/>
      <c r="Y76" s="33"/>
      <c r="Z76" s="35">
        <v>18168505</v>
      </c>
    </row>
    <row r="77" spans="1:26" ht="13.5" hidden="1">
      <c r="A77" s="37" t="s">
        <v>31</v>
      </c>
      <c r="B77" s="19"/>
      <c r="C77" s="19">
        <v>3837328</v>
      </c>
      <c r="D77" s="20">
        <v>4567872</v>
      </c>
      <c r="E77" s="21">
        <v>7999998</v>
      </c>
      <c r="F77" s="21">
        <v>53146</v>
      </c>
      <c r="G77" s="21">
        <v>18050</v>
      </c>
      <c r="H77" s="21">
        <v>24140</v>
      </c>
      <c r="I77" s="21">
        <v>95336</v>
      </c>
      <c r="J77" s="21">
        <v>203770</v>
      </c>
      <c r="K77" s="21">
        <v>115349</v>
      </c>
      <c r="L77" s="21">
        <v>156877</v>
      </c>
      <c r="M77" s="21">
        <v>475996</v>
      </c>
      <c r="N77" s="21">
        <v>664471</v>
      </c>
      <c r="O77" s="21">
        <v>442455</v>
      </c>
      <c r="P77" s="21">
        <v>695058</v>
      </c>
      <c r="Q77" s="21">
        <v>1801984</v>
      </c>
      <c r="R77" s="21">
        <v>498777</v>
      </c>
      <c r="S77" s="21">
        <v>418481</v>
      </c>
      <c r="T77" s="21">
        <v>546754</v>
      </c>
      <c r="U77" s="21">
        <v>1464012</v>
      </c>
      <c r="V77" s="21">
        <v>3837328</v>
      </c>
      <c r="W77" s="21">
        <v>7999998</v>
      </c>
      <c r="X77" s="21"/>
      <c r="Y77" s="20"/>
      <c r="Z77" s="23">
        <v>7999998</v>
      </c>
    </row>
    <row r="78" spans="1:26" ht="13.5" hidden="1">
      <c r="A78" s="38" t="s">
        <v>32</v>
      </c>
      <c r="B78" s="19"/>
      <c r="C78" s="19">
        <v>6560051</v>
      </c>
      <c r="D78" s="20">
        <v>9357216</v>
      </c>
      <c r="E78" s="21">
        <v>10168507</v>
      </c>
      <c r="F78" s="21">
        <v>549415</v>
      </c>
      <c r="G78" s="21">
        <v>656568</v>
      </c>
      <c r="H78" s="21">
        <v>681714</v>
      </c>
      <c r="I78" s="21">
        <v>1887697</v>
      </c>
      <c r="J78" s="21">
        <v>437439</v>
      </c>
      <c r="K78" s="21">
        <v>637771</v>
      </c>
      <c r="L78" s="21">
        <v>509792</v>
      </c>
      <c r="M78" s="21">
        <v>1585002</v>
      </c>
      <c r="N78" s="21">
        <v>591753</v>
      </c>
      <c r="O78" s="21">
        <v>423328</v>
      </c>
      <c r="P78" s="21">
        <v>514934</v>
      </c>
      <c r="Q78" s="21">
        <v>1530015</v>
      </c>
      <c r="R78" s="21">
        <v>443916</v>
      </c>
      <c r="S78" s="21">
        <v>459579</v>
      </c>
      <c r="T78" s="21">
        <v>653842</v>
      </c>
      <c r="U78" s="21">
        <v>1557337</v>
      </c>
      <c r="V78" s="21">
        <v>6560051</v>
      </c>
      <c r="W78" s="21">
        <v>10168507</v>
      </c>
      <c r="X78" s="21"/>
      <c r="Y78" s="20"/>
      <c r="Z78" s="23">
        <v>10168507</v>
      </c>
    </row>
    <row r="79" spans="1:26" ht="13.5" hidden="1">
      <c r="A79" s="39" t="s">
        <v>103</v>
      </c>
      <c r="B79" s="19"/>
      <c r="C79" s="19">
        <v>3310506</v>
      </c>
      <c r="D79" s="20">
        <v>7638708</v>
      </c>
      <c r="E79" s="21">
        <v>6000002</v>
      </c>
      <c r="F79" s="21">
        <v>220885</v>
      </c>
      <c r="G79" s="21">
        <v>265498</v>
      </c>
      <c r="H79" s="21">
        <v>234980</v>
      </c>
      <c r="I79" s="21">
        <v>721363</v>
      </c>
      <c r="J79" s="21">
        <v>226859</v>
      </c>
      <c r="K79" s="21">
        <v>323287</v>
      </c>
      <c r="L79" s="21">
        <v>240871</v>
      </c>
      <c r="M79" s="21">
        <v>791017</v>
      </c>
      <c r="N79" s="21">
        <v>264511</v>
      </c>
      <c r="O79" s="21">
        <v>251072</v>
      </c>
      <c r="P79" s="21">
        <v>292105</v>
      </c>
      <c r="Q79" s="21">
        <v>807688</v>
      </c>
      <c r="R79" s="21">
        <v>270262</v>
      </c>
      <c r="S79" s="21">
        <v>276296</v>
      </c>
      <c r="T79" s="21">
        <v>443880</v>
      </c>
      <c r="U79" s="21">
        <v>990438</v>
      </c>
      <c r="V79" s="21">
        <v>3310506</v>
      </c>
      <c r="W79" s="21">
        <v>6000002</v>
      </c>
      <c r="X79" s="21"/>
      <c r="Y79" s="20"/>
      <c r="Z79" s="23">
        <v>6000002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>
        <v>3249545</v>
      </c>
      <c r="D82" s="20">
        <v>1718508</v>
      </c>
      <c r="E82" s="21">
        <v>4168505</v>
      </c>
      <c r="F82" s="21">
        <v>328530</v>
      </c>
      <c r="G82" s="21">
        <v>391070</v>
      </c>
      <c r="H82" s="21">
        <v>446734</v>
      </c>
      <c r="I82" s="21">
        <v>1166334</v>
      </c>
      <c r="J82" s="21">
        <v>210580</v>
      </c>
      <c r="K82" s="21">
        <v>314484</v>
      </c>
      <c r="L82" s="21">
        <v>268921</v>
      </c>
      <c r="M82" s="21">
        <v>793985</v>
      </c>
      <c r="N82" s="21">
        <v>327242</v>
      </c>
      <c r="O82" s="21">
        <v>172256</v>
      </c>
      <c r="P82" s="21">
        <v>222829</v>
      </c>
      <c r="Q82" s="21">
        <v>722327</v>
      </c>
      <c r="R82" s="21">
        <v>173654</v>
      </c>
      <c r="S82" s="21">
        <v>183283</v>
      </c>
      <c r="T82" s="21">
        <v>209962</v>
      </c>
      <c r="U82" s="21">
        <v>566899</v>
      </c>
      <c r="V82" s="21">
        <v>3249545</v>
      </c>
      <c r="W82" s="21">
        <v>4168505</v>
      </c>
      <c r="X82" s="21"/>
      <c r="Y82" s="20"/>
      <c r="Z82" s="23">
        <v>4168505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35828676</v>
      </c>
      <c r="D5" s="158">
        <f>SUM(D6:D8)</f>
        <v>0</v>
      </c>
      <c r="E5" s="159">
        <f t="shared" si="0"/>
        <v>27004877</v>
      </c>
      <c r="F5" s="105">
        <f t="shared" si="0"/>
        <v>41303606</v>
      </c>
      <c r="G5" s="105">
        <f t="shared" si="0"/>
        <v>1033728</v>
      </c>
      <c r="H5" s="105">
        <f t="shared" si="0"/>
        <v>1033728</v>
      </c>
      <c r="I5" s="105">
        <f t="shared" si="0"/>
        <v>1033728</v>
      </c>
      <c r="J5" s="105">
        <f t="shared" si="0"/>
        <v>3101184</v>
      </c>
      <c r="K5" s="105">
        <f t="shared" si="0"/>
        <v>1033728</v>
      </c>
      <c r="L5" s="105">
        <f t="shared" si="0"/>
        <v>1029826</v>
      </c>
      <c r="M5" s="105">
        <f t="shared" si="0"/>
        <v>1029548</v>
      </c>
      <c r="N5" s="105">
        <f t="shared" si="0"/>
        <v>3093102</v>
      </c>
      <c r="O5" s="105">
        <f t="shared" si="0"/>
        <v>1023491</v>
      </c>
      <c r="P5" s="105">
        <f t="shared" si="0"/>
        <v>1024870</v>
      </c>
      <c r="Q5" s="105">
        <f t="shared" si="0"/>
        <v>1024325</v>
      </c>
      <c r="R5" s="105">
        <f t="shared" si="0"/>
        <v>3072686</v>
      </c>
      <c r="S5" s="105">
        <f t="shared" si="0"/>
        <v>1024325</v>
      </c>
      <c r="T5" s="105">
        <f t="shared" si="0"/>
        <v>1024325</v>
      </c>
      <c r="U5" s="105">
        <f t="shared" si="0"/>
        <v>1039354</v>
      </c>
      <c r="V5" s="105">
        <f t="shared" si="0"/>
        <v>3088004</v>
      </c>
      <c r="W5" s="105">
        <f t="shared" si="0"/>
        <v>12354976</v>
      </c>
      <c r="X5" s="105">
        <f t="shared" si="0"/>
        <v>41303606</v>
      </c>
      <c r="Y5" s="105">
        <f t="shared" si="0"/>
        <v>-28948630</v>
      </c>
      <c r="Z5" s="142">
        <f>+IF(X5&lt;&gt;0,+(Y5/X5)*100,0)</f>
        <v>-70.08741561208966</v>
      </c>
      <c r="AA5" s="158">
        <f>SUM(AA6:AA8)</f>
        <v>41303606</v>
      </c>
    </row>
    <row r="6" spans="1:27" ht="13.5">
      <c r="A6" s="143" t="s">
        <v>75</v>
      </c>
      <c r="B6" s="141"/>
      <c r="C6" s="160">
        <v>108339</v>
      </c>
      <c r="D6" s="160"/>
      <c r="E6" s="161">
        <v>915000</v>
      </c>
      <c r="F6" s="65">
        <v>2635000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2635000</v>
      </c>
      <c r="Y6" s="65">
        <v>-2635000</v>
      </c>
      <c r="Z6" s="145">
        <v>-100</v>
      </c>
      <c r="AA6" s="160">
        <v>2635000</v>
      </c>
    </row>
    <row r="7" spans="1:27" ht="13.5">
      <c r="A7" s="143" t="s">
        <v>76</v>
      </c>
      <c r="B7" s="141"/>
      <c r="C7" s="162">
        <v>35697622</v>
      </c>
      <c r="D7" s="162"/>
      <c r="E7" s="163">
        <v>26089877</v>
      </c>
      <c r="F7" s="164">
        <v>38498606</v>
      </c>
      <c r="G7" s="164">
        <v>1033728</v>
      </c>
      <c r="H7" s="164">
        <v>1033728</v>
      </c>
      <c r="I7" s="164">
        <v>1033728</v>
      </c>
      <c r="J7" s="164">
        <v>3101184</v>
      </c>
      <c r="K7" s="164">
        <v>1033728</v>
      </c>
      <c r="L7" s="164">
        <v>1029826</v>
      </c>
      <c r="M7" s="164">
        <v>1029548</v>
      </c>
      <c r="N7" s="164">
        <v>3093102</v>
      </c>
      <c r="O7" s="164">
        <v>1023491</v>
      </c>
      <c r="P7" s="164">
        <v>1024870</v>
      </c>
      <c r="Q7" s="164">
        <v>1024325</v>
      </c>
      <c r="R7" s="164">
        <v>3072686</v>
      </c>
      <c r="S7" s="164">
        <v>1024325</v>
      </c>
      <c r="T7" s="164">
        <v>1024325</v>
      </c>
      <c r="U7" s="164">
        <v>1039354</v>
      </c>
      <c r="V7" s="164">
        <v>3088004</v>
      </c>
      <c r="W7" s="164">
        <v>12354976</v>
      </c>
      <c r="X7" s="164">
        <v>38498606</v>
      </c>
      <c r="Y7" s="164">
        <v>-26143630</v>
      </c>
      <c r="Z7" s="146">
        <v>-67.91</v>
      </c>
      <c r="AA7" s="162">
        <v>38498606</v>
      </c>
    </row>
    <row r="8" spans="1:27" ht="13.5">
      <c r="A8" s="143" t="s">
        <v>77</v>
      </c>
      <c r="B8" s="141"/>
      <c r="C8" s="160">
        <v>22715</v>
      </c>
      <c r="D8" s="160"/>
      <c r="E8" s="161"/>
      <c r="F8" s="65">
        <v>170000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170000</v>
      </c>
      <c r="Y8" s="65">
        <v>-170000</v>
      </c>
      <c r="Z8" s="145">
        <v>-100</v>
      </c>
      <c r="AA8" s="160">
        <v>170000</v>
      </c>
    </row>
    <row r="9" spans="1:27" ht="13.5">
      <c r="A9" s="140" t="s">
        <v>78</v>
      </c>
      <c r="B9" s="141"/>
      <c r="C9" s="158">
        <f aca="true" t="shared" si="1" ref="C9:Y9">SUM(C10:C14)</f>
        <v>860992</v>
      </c>
      <c r="D9" s="158">
        <f>SUM(D10:D14)</f>
        <v>0</v>
      </c>
      <c r="E9" s="159">
        <f t="shared" si="1"/>
        <v>957199</v>
      </c>
      <c r="F9" s="105">
        <f t="shared" si="1"/>
        <v>1719829</v>
      </c>
      <c r="G9" s="105">
        <f t="shared" si="1"/>
        <v>3244</v>
      </c>
      <c r="H9" s="105">
        <f t="shared" si="1"/>
        <v>3244</v>
      </c>
      <c r="I9" s="105">
        <f t="shared" si="1"/>
        <v>3244</v>
      </c>
      <c r="J9" s="105">
        <f t="shared" si="1"/>
        <v>9732</v>
      </c>
      <c r="K9" s="105">
        <f t="shared" si="1"/>
        <v>0</v>
      </c>
      <c r="L9" s="105">
        <f t="shared" si="1"/>
        <v>3244</v>
      </c>
      <c r="M9" s="105">
        <f t="shared" si="1"/>
        <v>3244</v>
      </c>
      <c r="N9" s="105">
        <f t="shared" si="1"/>
        <v>6488</v>
      </c>
      <c r="O9" s="105">
        <f t="shared" si="1"/>
        <v>3244</v>
      </c>
      <c r="P9" s="105">
        <f t="shared" si="1"/>
        <v>3244</v>
      </c>
      <c r="Q9" s="105">
        <f t="shared" si="1"/>
        <v>2920</v>
      </c>
      <c r="R9" s="105">
        <f t="shared" si="1"/>
        <v>9408</v>
      </c>
      <c r="S9" s="105">
        <f t="shared" si="1"/>
        <v>3244</v>
      </c>
      <c r="T9" s="105">
        <f t="shared" si="1"/>
        <v>0</v>
      </c>
      <c r="U9" s="105">
        <f t="shared" si="1"/>
        <v>2920</v>
      </c>
      <c r="V9" s="105">
        <f t="shared" si="1"/>
        <v>6164</v>
      </c>
      <c r="W9" s="105">
        <f t="shared" si="1"/>
        <v>31792</v>
      </c>
      <c r="X9" s="105">
        <f t="shared" si="1"/>
        <v>1719829</v>
      </c>
      <c r="Y9" s="105">
        <f t="shared" si="1"/>
        <v>-1688037</v>
      </c>
      <c r="Z9" s="142">
        <f>+IF(X9&lt;&gt;0,+(Y9/X9)*100,0)</f>
        <v>-98.15144412613115</v>
      </c>
      <c r="AA9" s="158">
        <f>SUM(AA10:AA14)</f>
        <v>1719829</v>
      </c>
    </row>
    <row r="10" spans="1:27" ht="13.5">
      <c r="A10" s="143" t="s">
        <v>79</v>
      </c>
      <c r="B10" s="141"/>
      <c r="C10" s="160">
        <v>860992</v>
      </c>
      <c r="D10" s="160"/>
      <c r="E10" s="161">
        <v>957199</v>
      </c>
      <c r="F10" s="65">
        <v>1719829</v>
      </c>
      <c r="G10" s="65">
        <v>3244</v>
      </c>
      <c r="H10" s="65">
        <v>3244</v>
      </c>
      <c r="I10" s="65">
        <v>3244</v>
      </c>
      <c r="J10" s="65">
        <v>9732</v>
      </c>
      <c r="K10" s="65"/>
      <c r="L10" s="65">
        <v>3244</v>
      </c>
      <c r="M10" s="65">
        <v>3244</v>
      </c>
      <c r="N10" s="65">
        <v>6488</v>
      </c>
      <c r="O10" s="65">
        <v>3244</v>
      </c>
      <c r="P10" s="65">
        <v>3244</v>
      </c>
      <c r="Q10" s="65">
        <v>2920</v>
      </c>
      <c r="R10" s="65">
        <v>9408</v>
      </c>
      <c r="S10" s="65">
        <v>3244</v>
      </c>
      <c r="T10" s="65"/>
      <c r="U10" s="65">
        <v>2920</v>
      </c>
      <c r="V10" s="65">
        <v>6164</v>
      </c>
      <c r="W10" s="65">
        <v>31792</v>
      </c>
      <c r="X10" s="65">
        <v>1719829</v>
      </c>
      <c r="Y10" s="65">
        <v>-1688037</v>
      </c>
      <c r="Z10" s="145">
        <v>-98.15</v>
      </c>
      <c r="AA10" s="160">
        <v>1719829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9397916</v>
      </c>
      <c r="D15" s="158">
        <f>SUM(D16:D18)</f>
        <v>0</v>
      </c>
      <c r="E15" s="159">
        <f t="shared" si="2"/>
        <v>19182387</v>
      </c>
      <c r="F15" s="105">
        <f t="shared" si="2"/>
        <v>19383176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19383176</v>
      </c>
      <c r="Y15" s="105">
        <f t="shared" si="2"/>
        <v>-19383176</v>
      </c>
      <c r="Z15" s="142">
        <f>+IF(X15&lt;&gt;0,+(Y15/X15)*100,0)</f>
        <v>-100</v>
      </c>
      <c r="AA15" s="158">
        <f>SUM(AA16:AA18)</f>
        <v>19383176</v>
      </c>
    </row>
    <row r="16" spans="1:27" ht="13.5">
      <c r="A16" s="143" t="s">
        <v>85</v>
      </c>
      <c r="B16" s="141"/>
      <c r="C16" s="160">
        <v>309243</v>
      </c>
      <c r="D16" s="160"/>
      <c r="E16" s="161">
        <v>625899</v>
      </c>
      <c r="F16" s="65">
        <v>1841350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>
        <v>1841350</v>
      </c>
      <c r="Y16" s="65">
        <v>-1841350</v>
      </c>
      <c r="Z16" s="145">
        <v>-100</v>
      </c>
      <c r="AA16" s="160">
        <v>1841350</v>
      </c>
    </row>
    <row r="17" spans="1:27" ht="13.5">
      <c r="A17" s="143" t="s">
        <v>86</v>
      </c>
      <c r="B17" s="141"/>
      <c r="C17" s="160">
        <v>9088673</v>
      </c>
      <c r="D17" s="160"/>
      <c r="E17" s="161">
        <v>18556488</v>
      </c>
      <c r="F17" s="65">
        <v>17541826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17541826</v>
      </c>
      <c r="Y17" s="65">
        <v>-17541826</v>
      </c>
      <c r="Z17" s="145">
        <v>-100</v>
      </c>
      <c r="AA17" s="160">
        <v>17541826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11923294</v>
      </c>
      <c r="D19" s="158">
        <f>SUM(D20:D23)</f>
        <v>0</v>
      </c>
      <c r="E19" s="159">
        <f t="shared" si="3"/>
        <v>13125713</v>
      </c>
      <c r="F19" s="105">
        <f t="shared" si="3"/>
        <v>16038013</v>
      </c>
      <c r="G19" s="105">
        <f t="shared" si="3"/>
        <v>852257</v>
      </c>
      <c r="H19" s="105">
        <f t="shared" si="3"/>
        <v>903104</v>
      </c>
      <c r="I19" s="105">
        <f t="shared" si="3"/>
        <v>2000525</v>
      </c>
      <c r="J19" s="105">
        <f t="shared" si="3"/>
        <v>3755886</v>
      </c>
      <c r="K19" s="105">
        <f t="shared" si="3"/>
        <v>1989125</v>
      </c>
      <c r="L19" s="105">
        <f t="shared" si="3"/>
        <v>777686</v>
      </c>
      <c r="M19" s="105">
        <f t="shared" si="3"/>
        <v>1152645</v>
      </c>
      <c r="N19" s="105">
        <f t="shared" si="3"/>
        <v>3919456</v>
      </c>
      <c r="O19" s="105">
        <f t="shared" si="3"/>
        <v>860340</v>
      </c>
      <c r="P19" s="105">
        <f t="shared" si="3"/>
        <v>2119500</v>
      </c>
      <c r="Q19" s="105">
        <f t="shared" si="3"/>
        <v>787631</v>
      </c>
      <c r="R19" s="105">
        <f t="shared" si="3"/>
        <v>3767471</v>
      </c>
      <c r="S19" s="105">
        <f t="shared" si="3"/>
        <v>718440</v>
      </c>
      <c r="T19" s="105">
        <f t="shared" si="3"/>
        <v>1667245</v>
      </c>
      <c r="U19" s="105">
        <f t="shared" si="3"/>
        <v>773025</v>
      </c>
      <c r="V19" s="105">
        <f t="shared" si="3"/>
        <v>3158710</v>
      </c>
      <c r="W19" s="105">
        <f t="shared" si="3"/>
        <v>14601523</v>
      </c>
      <c r="X19" s="105">
        <f t="shared" si="3"/>
        <v>16038013</v>
      </c>
      <c r="Y19" s="105">
        <f t="shared" si="3"/>
        <v>-1436490</v>
      </c>
      <c r="Z19" s="142">
        <f>+IF(X19&lt;&gt;0,+(Y19/X19)*100,0)</f>
        <v>-8.956782863313553</v>
      </c>
      <c r="AA19" s="158">
        <f>SUM(AA20:AA23)</f>
        <v>16038013</v>
      </c>
    </row>
    <row r="20" spans="1:27" ht="13.5">
      <c r="A20" s="143" t="s">
        <v>89</v>
      </c>
      <c r="B20" s="141"/>
      <c r="C20" s="160">
        <v>5475308</v>
      </c>
      <c r="D20" s="160"/>
      <c r="E20" s="161">
        <v>9638713</v>
      </c>
      <c r="F20" s="65">
        <v>7674000</v>
      </c>
      <c r="G20" s="65">
        <v>178699</v>
      </c>
      <c r="H20" s="65">
        <v>229546</v>
      </c>
      <c r="I20" s="65">
        <v>1327258</v>
      </c>
      <c r="J20" s="65">
        <v>1735503</v>
      </c>
      <c r="K20" s="65">
        <v>1316262</v>
      </c>
      <c r="L20" s="65">
        <v>107147</v>
      </c>
      <c r="M20" s="65">
        <v>203961</v>
      </c>
      <c r="N20" s="65">
        <v>1627370</v>
      </c>
      <c r="O20" s="65">
        <v>198836</v>
      </c>
      <c r="P20" s="65">
        <v>1463445</v>
      </c>
      <c r="Q20" s="65">
        <v>210149</v>
      </c>
      <c r="R20" s="65">
        <v>1872430</v>
      </c>
      <c r="S20" s="65">
        <v>144577</v>
      </c>
      <c r="T20" s="65">
        <v>1125871</v>
      </c>
      <c r="U20" s="65">
        <v>230801</v>
      </c>
      <c r="V20" s="65">
        <v>1501249</v>
      </c>
      <c r="W20" s="65">
        <v>6736552</v>
      </c>
      <c r="X20" s="65">
        <v>7674000</v>
      </c>
      <c r="Y20" s="65">
        <v>-937448</v>
      </c>
      <c r="Z20" s="145">
        <v>-12.22</v>
      </c>
      <c r="AA20" s="160">
        <v>7674000</v>
      </c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>
        <v>6447986</v>
      </c>
      <c r="D23" s="160"/>
      <c r="E23" s="161">
        <v>3487000</v>
      </c>
      <c r="F23" s="65">
        <v>8364013</v>
      </c>
      <c r="G23" s="65">
        <v>673558</v>
      </c>
      <c r="H23" s="65">
        <v>673558</v>
      </c>
      <c r="I23" s="65">
        <v>673267</v>
      </c>
      <c r="J23" s="65">
        <v>2020383</v>
      </c>
      <c r="K23" s="65">
        <v>672863</v>
      </c>
      <c r="L23" s="65">
        <v>670539</v>
      </c>
      <c r="M23" s="65">
        <v>948684</v>
      </c>
      <c r="N23" s="65">
        <v>2292086</v>
      </c>
      <c r="O23" s="65">
        <v>661504</v>
      </c>
      <c r="P23" s="65">
        <v>656055</v>
      </c>
      <c r="Q23" s="65">
        <v>577482</v>
      </c>
      <c r="R23" s="65">
        <v>1895041</v>
      </c>
      <c r="S23" s="65">
        <v>573863</v>
      </c>
      <c r="T23" s="65">
        <v>541374</v>
      </c>
      <c r="U23" s="65">
        <v>542224</v>
      </c>
      <c r="V23" s="65">
        <v>1657461</v>
      </c>
      <c r="W23" s="65">
        <v>7864971</v>
      </c>
      <c r="X23" s="65">
        <v>8364013</v>
      </c>
      <c r="Y23" s="65">
        <v>-499042</v>
      </c>
      <c r="Z23" s="145">
        <v>-5.97</v>
      </c>
      <c r="AA23" s="160">
        <v>8364013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58010878</v>
      </c>
      <c r="D25" s="177">
        <f>+D5+D9+D15+D19+D24</f>
        <v>0</v>
      </c>
      <c r="E25" s="178">
        <f t="shared" si="4"/>
        <v>60270176</v>
      </c>
      <c r="F25" s="78">
        <f t="shared" si="4"/>
        <v>78444624</v>
      </c>
      <c r="G25" s="78">
        <f t="shared" si="4"/>
        <v>1889229</v>
      </c>
      <c r="H25" s="78">
        <f t="shared" si="4"/>
        <v>1940076</v>
      </c>
      <c r="I25" s="78">
        <f t="shared" si="4"/>
        <v>3037497</v>
      </c>
      <c r="J25" s="78">
        <f t="shared" si="4"/>
        <v>6866802</v>
      </c>
      <c r="K25" s="78">
        <f t="shared" si="4"/>
        <v>3022853</v>
      </c>
      <c r="L25" s="78">
        <f t="shared" si="4"/>
        <v>1810756</v>
      </c>
      <c r="M25" s="78">
        <f t="shared" si="4"/>
        <v>2185437</v>
      </c>
      <c r="N25" s="78">
        <f t="shared" si="4"/>
        <v>7019046</v>
      </c>
      <c r="O25" s="78">
        <f t="shared" si="4"/>
        <v>1887075</v>
      </c>
      <c r="P25" s="78">
        <f t="shared" si="4"/>
        <v>3147614</v>
      </c>
      <c r="Q25" s="78">
        <f t="shared" si="4"/>
        <v>1814876</v>
      </c>
      <c r="R25" s="78">
        <f t="shared" si="4"/>
        <v>6849565</v>
      </c>
      <c r="S25" s="78">
        <f t="shared" si="4"/>
        <v>1746009</v>
      </c>
      <c r="T25" s="78">
        <f t="shared" si="4"/>
        <v>2691570</v>
      </c>
      <c r="U25" s="78">
        <f t="shared" si="4"/>
        <v>1815299</v>
      </c>
      <c r="V25" s="78">
        <f t="shared" si="4"/>
        <v>6252878</v>
      </c>
      <c r="W25" s="78">
        <f t="shared" si="4"/>
        <v>26988291</v>
      </c>
      <c r="X25" s="78">
        <f t="shared" si="4"/>
        <v>78444624</v>
      </c>
      <c r="Y25" s="78">
        <f t="shared" si="4"/>
        <v>-51456333</v>
      </c>
      <c r="Z25" s="179">
        <f>+IF(X25&lt;&gt;0,+(Y25/X25)*100,0)</f>
        <v>-65.59574178085168</v>
      </c>
      <c r="AA25" s="177">
        <f>+AA5+AA9+AA15+AA19+AA24</f>
        <v>78444624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28704686</v>
      </c>
      <c r="D28" s="158">
        <f>SUM(D29:D31)</f>
        <v>0</v>
      </c>
      <c r="E28" s="159">
        <f t="shared" si="5"/>
        <v>19748930</v>
      </c>
      <c r="F28" s="105">
        <f t="shared" si="5"/>
        <v>27913214</v>
      </c>
      <c r="G28" s="105">
        <f t="shared" si="5"/>
        <v>740982</v>
      </c>
      <c r="H28" s="105">
        <f t="shared" si="5"/>
        <v>1399524</v>
      </c>
      <c r="I28" s="105">
        <f t="shared" si="5"/>
        <v>2057474</v>
      </c>
      <c r="J28" s="105">
        <f t="shared" si="5"/>
        <v>4197980</v>
      </c>
      <c r="K28" s="105">
        <f t="shared" si="5"/>
        <v>1684842</v>
      </c>
      <c r="L28" s="105">
        <f t="shared" si="5"/>
        <v>2559361</v>
      </c>
      <c r="M28" s="105">
        <f t="shared" si="5"/>
        <v>1652238</v>
      </c>
      <c r="N28" s="105">
        <f t="shared" si="5"/>
        <v>5896441</v>
      </c>
      <c r="O28" s="105">
        <f t="shared" si="5"/>
        <v>1042602</v>
      </c>
      <c r="P28" s="105">
        <f t="shared" si="5"/>
        <v>1556753</v>
      </c>
      <c r="Q28" s="105">
        <f t="shared" si="5"/>
        <v>2395376</v>
      </c>
      <c r="R28" s="105">
        <f t="shared" si="5"/>
        <v>4994731</v>
      </c>
      <c r="S28" s="105">
        <f t="shared" si="5"/>
        <v>2533334</v>
      </c>
      <c r="T28" s="105">
        <f t="shared" si="5"/>
        <v>218395</v>
      </c>
      <c r="U28" s="105">
        <f t="shared" si="5"/>
        <v>2584854</v>
      </c>
      <c r="V28" s="105">
        <f t="shared" si="5"/>
        <v>5336583</v>
      </c>
      <c r="W28" s="105">
        <f t="shared" si="5"/>
        <v>20425735</v>
      </c>
      <c r="X28" s="105">
        <f t="shared" si="5"/>
        <v>27913214</v>
      </c>
      <c r="Y28" s="105">
        <f t="shared" si="5"/>
        <v>-7487479</v>
      </c>
      <c r="Z28" s="142">
        <f>+IF(X28&lt;&gt;0,+(Y28/X28)*100,0)</f>
        <v>-26.82413784381834</v>
      </c>
      <c r="AA28" s="158">
        <f>SUM(AA29:AA31)</f>
        <v>27913214</v>
      </c>
    </row>
    <row r="29" spans="1:27" ht="13.5">
      <c r="A29" s="143" t="s">
        <v>75</v>
      </c>
      <c r="B29" s="141"/>
      <c r="C29" s="160">
        <v>4361311</v>
      </c>
      <c r="D29" s="160"/>
      <c r="E29" s="161">
        <v>9159045</v>
      </c>
      <c r="F29" s="65">
        <v>13776105</v>
      </c>
      <c r="G29" s="65">
        <v>258163</v>
      </c>
      <c r="H29" s="65">
        <v>502973</v>
      </c>
      <c r="I29" s="65">
        <v>561351</v>
      </c>
      <c r="J29" s="65">
        <v>1322487</v>
      </c>
      <c r="K29" s="65">
        <v>399763</v>
      </c>
      <c r="L29" s="65">
        <v>596480</v>
      </c>
      <c r="M29" s="65">
        <v>555357</v>
      </c>
      <c r="N29" s="65">
        <v>1551600</v>
      </c>
      <c r="O29" s="65">
        <v>430339</v>
      </c>
      <c r="P29" s="65">
        <v>938718</v>
      </c>
      <c r="Q29" s="65">
        <v>938770</v>
      </c>
      <c r="R29" s="65">
        <v>2307827</v>
      </c>
      <c r="S29" s="65">
        <v>638103</v>
      </c>
      <c r="T29" s="65">
        <v>187483</v>
      </c>
      <c r="U29" s="65">
        <v>949121</v>
      </c>
      <c r="V29" s="65">
        <v>1774707</v>
      </c>
      <c r="W29" s="65">
        <v>6956621</v>
      </c>
      <c r="X29" s="65">
        <v>13776105</v>
      </c>
      <c r="Y29" s="65">
        <v>-6819484</v>
      </c>
      <c r="Z29" s="145">
        <v>-49.5</v>
      </c>
      <c r="AA29" s="160">
        <v>13776105</v>
      </c>
    </row>
    <row r="30" spans="1:27" ht="13.5">
      <c r="A30" s="143" t="s">
        <v>76</v>
      </c>
      <c r="B30" s="141"/>
      <c r="C30" s="162">
        <v>18133213</v>
      </c>
      <c r="D30" s="162"/>
      <c r="E30" s="163">
        <v>6206321</v>
      </c>
      <c r="F30" s="164">
        <v>9848690</v>
      </c>
      <c r="G30" s="164">
        <v>212289</v>
      </c>
      <c r="H30" s="164">
        <v>605839</v>
      </c>
      <c r="I30" s="164">
        <v>1080760</v>
      </c>
      <c r="J30" s="164">
        <v>1898888</v>
      </c>
      <c r="K30" s="164">
        <v>924021</v>
      </c>
      <c r="L30" s="164">
        <v>1070883</v>
      </c>
      <c r="M30" s="164">
        <v>604521</v>
      </c>
      <c r="N30" s="164">
        <v>2599425</v>
      </c>
      <c r="O30" s="164">
        <v>267241</v>
      </c>
      <c r="P30" s="164">
        <v>371295</v>
      </c>
      <c r="Q30" s="164">
        <v>772660</v>
      </c>
      <c r="R30" s="164">
        <v>1411196</v>
      </c>
      <c r="S30" s="164">
        <v>1044341</v>
      </c>
      <c r="T30" s="164">
        <v>-58125</v>
      </c>
      <c r="U30" s="164">
        <v>1386875</v>
      </c>
      <c r="V30" s="164">
        <v>2373091</v>
      </c>
      <c r="W30" s="164">
        <v>8282600</v>
      </c>
      <c r="X30" s="164">
        <v>9848690</v>
      </c>
      <c r="Y30" s="164">
        <v>-1566090</v>
      </c>
      <c r="Z30" s="146">
        <v>-15.9</v>
      </c>
      <c r="AA30" s="162">
        <v>9848690</v>
      </c>
    </row>
    <row r="31" spans="1:27" ht="13.5">
      <c r="A31" s="143" t="s">
        <v>77</v>
      </c>
      <c r="B31" s="141"/>
      <c r="C31" s="160">
        <v>6210162</v>
      </c>
      <c r="D31" s="160"/>
      <c r="E31" s="161">
        <v>4383564</v>
      </c>
      <c r="F31" s="65">
        <v>4288419</v>
      </c>
      <c r="G31" s="65">
        <v>270530</v>
      </c>
      <c r="H31" s="65">
        <v>290712</v>
      </c>
      <c r="I31" s="65">
        <v>415363</v>
      </c>
      <c r="J31" s="65">
        <v>976605</v>
      </c>
      <c r="K31" s="65">
        <v>361058</v>
      </c>
      <c r="L31" s="65">
        <v>891998</v>
      </c>
      <c r="M31" s="65">
        <v>492360</v>
      </c>
      <c r="N31" s="65">
        <v>1745416</v>
      </c>
      <c r="O31" s="65">
        <v>345022</v>
      </c>
      <c r="P31" s="65">
        <v>246740</v>
      </c>
      <c r="Q31" s="65">
        <v>683946</v>
      </c>
      <c r="R31" s="65">
        <v>1275708</v>
      </c>
      <c r="S31" s="65">
        <v>850890</v>
      </c>
      <c r="T31" s="65">
        <v>89037</v>
      </c>
      <c r="U31" s="65">
        <v>248858</v>
      </c>
      <c r="V31" s="65">
        <v>1188785</v>
      </c>
      <c r="W31" s="65">
        <v>5186514</v>
      </c>
      <c r="X31" s="65">
        <v>4288419</v>
      </c>
      <c r="Y31" s="65">
        <v>898095</v>
      </c>
      <c r="Z31" s="145">
        <v>20.94</v>
      </c>
      <c r="AA31" s="160">
        <v>4288419</v>
      </c>
    </row>
    <row r="32" spans="1:27" ht="13.5">
      <c r="A32" s="140" t="s">
        <v>78</v>
      </c>
      <c r="B32" s="141"/>
      <c r="C32" s="158">
        <f aca="true" t="shared" si="6" ref="C32:Y32">SUM(C33:C37)</f>
        <v>415109</v>
      </c>
      <c r="D32" s="158">
        <f>SUM(D33:D37)</f>
        <v>0</v>
      </c>
      <c r="E32" s="159">
        <f t="shared" si="6"/>
        <v>3023772</v>
      </c>
      <c r="F32" s="105">
        <f t="shared" si="6"/>
        <v>2496034</v>
      </c>
      <c r="G32" s="105">
        <f t="shared" si="6"/>
        <v>25502</v>
      </c>
      <c r="H32" s="105">
        <f t="shared" si="6"/>
        <v>63964</v>
      </c>
      <c r="I32" s="105">
        <f t="shared" si="6"/>
        <v>201211</v>
      </c>
      <c r="J32" s="105">
        <f t="shared" si="6"/>
        <v>290677</v>
      </c>
      <c r="K32" s="105">
        <f t="shared" si="6"/>
        <v>53151</v>
      </c>
      <c r="L32" s="105">
        <f t="shared" si="6"/>
        <v>162644</v>
      </c>
      <c r="M32" s="105">
        <f t="shared" si="6"/>
        <v>5095</v>
      </c>
      <c r="N32" s="105">
        <f t="shared" si="6"/>
        <v>220890</v>
      </c>
      <c r="O32" s="105">
        <f t="shared" si="6"/>
        <v>84756</v>
      </c>
      <c r="P32" s="105">
        <f t="shared" si="6"/>
        <v>81818</v>
      </c>
      <c r="Q32" s="105">
        <f t="shared" si="6"/>
        <v>111598</v>
      </c>
      <c r="R32" s="105">
        <f t="shared" si="6"/>
        <v>278172</v>
      </c>
      <c r="S32" s="105">
        <f t="shared" si="6"/>
        <v>53089</v>
      </c>
      <c r="T32" s="105">
        <f t="shared" si="6"/>
        <v>-76905</v>
      </c>
      <c r="U32" s="105">
        <f t="shared" si="6"/>
        <v>263498</v>
      </c>
      <c r="V32" s="105">
        <f t="shared" si="6"/>
        <v>239682</v>
      </c>
      <c r="W32" s="105">
        <f t="shared" si="6"/>
        <v>1029421</v>
      </c>
      <c r="X32" s="105">
        <f t="shared" si="6"/>
        <v>2496034</v>
      </c>
      <c r="Y32" s="105">
        <f t="shared" si="6"/>
        <v>-1466613</v>
      </c>
      <c r="Z32" s="142">
        <f>+IF(X32&lt;&gt;0,+(Y32/X32)*100,0)</f>
        <v>-58.75773326805644</v>
      </c>
      <c r="AA32" s="158">
        <f>SUM(AA33:AA37)</f>
        <v>2496034</v>
      </c>
    </row>
    <row r="33" spans="1:27" ht="13.5">
      <c r="A33" s="143" t="s">
        <v>79</v>
      </c>
      <c r="B33" s="141"/>
      <c r="C33" s="160">
        <v>415109</v>
      </c>
      <c r="D33" s="160"/>
      <c r="E33" s="161">
        <v>3023772</v>
      </c>
      <c r="F33" s="65">
        <v>2496034</v>
      </c>
      <c r="G33" s="65">
        <v>25502</v>
      </c>
      <c r="H33" s="65">
        <v>63964</v>
      </c>
      <c r="I33" s="65">
        <v>201211</v>
      </c>
      <c r="J33" s="65">
        <v>290677</v>
      </c>
      <c r="K33" s="65">
        <v>53151</v>
      </c>
      <c r="L33" s="65">
        <v>162644</v>
      </c>
      <c r="M33" s="65">
        <v>5095</v>
      </c>
      <c r="N33" s="65">
        <v>220890</v>
      </c>
      <c r="O33" s="65">
        <v>84756</v>
      </c>
      <c r="P33" s="65">
        <v>81818</v>
      </c>
      <c r="Q33" s="65">
        <v>111598</v>
      </c>
      <c r="R33" s="65">
        <v>278172</v>
      </c>
      <c r="S33" s="65">
        <v>53089</v>
      </c>
      <c r="T33" s="65">
        <v>-76905</v>
      </c>
      <c r="U33" s="65">
        <v>263498</v>
      </c>
      <c r="V33" s="65">
        <v>239682</v>
      </c>
      <c r="W33" s="65">
        <v>1029421</v>
      </c>
      <c r="X33" s="65">
        <v>2496034</v>
      </c>
      <c r="Y33" s="65">
        <v>-1466613</v>
      </c>
      <c r="Z33" s="145">
        <v>-58.76</v>
      </c>
      <c r="AA33" s="160">
        <v>2496034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25029478</v>
      </c>
      <c r="D38" s="158">
        <f>SUM(D39:D41)</f>
        <v>0</v>
      </c>
      <c r="E38" s="159">
        <f t="shared" si="7"/>
        <v>12621769</v>
      </c>
      <c r="F38" s="105">
        <f t="shared" si="7"/>
        <v>14925349</v>
      </c>
      <c r="G38" s="105">
        <f t="shared" si="7"/>
        <v>381660</v>
      </c>
      <c r="H38" s="105">
        <f t="shared" si="7"/>
        <v>577742</v>
      </c>
      <c r="I38" s="105">
        <f t="shared" si="7"/>
        <v>527489</v>
      </c>
      <c r="J38" s="105">
        <f t="shared" si="7"/>
        <v>1486891</v>
      </c>
      <c r="K38" s="105">
        <f t="shared" si="7"/>
        <v>666245</v>
      </c>
      <c r="L38" s="105">
        <f t="shared" si="7"/>
        <v>1186216</v>
      </c>
      <c r="M38" s="105">
        <f t="shared" si="7"/>
        <v>672710</v>
      </c>
      <c r="N38" s="105">
        <f t="shared" si="7"/>
        <v>2525171</v>
      </c>
      <c r="O38" s="105">
        <f t="shared" si="7"/>
        <v>515337</v>
      </c>
      <c r="P38" s="105">
        <f t="shared" si="7"/>
        <v>659535</v>
      </c>
      <c r="Q38" s="105">
        <f t="shared" si="7"/>
        <v>978951</v>
      </c>
      <c r="R38" s="105">
        <f t="shared" si="7"/>
        <v>2153823</v>
      </c>
      <c r="S38" s="105">
        <f t="shared" si="7"/>
        <v>399678</v>
      </c>
      <c r="T38" s="105">
        <f t="shared" si="7"/>
        <v>-302929</v>
      </c>
      <c r="U38" s="105">
        <f t="shared" si="7"/>
        <v>768183</v>
      </c>
      <c r="V38" s="105">
        <f t="shared" si="7"/>
        <v>864932</v>
      </c>
      <c r="W38" s="105">
        <f t="shared" si="7"/>
        <v>7030817</v>
      </c>
      <c r="X38" s="105">
        <f t="shared" si="7"/>
        <v>14925349</v>
      </c>
      <c r="Y38" s="105">
        <f t="shared" si="7"/>
        <v>-7894532</v>
      </c>
      <c r="Z38" s="142">
        <f>+IF(X38&lt;&gt;0,+(Y38/X38)*100,0)</f>
        <v>-52.893449928708534</v>
      </c>
      <c r="AA38" s="158">
        <f>SUM(AA39:AA41)</f>
        <v>14925349</v>
      </c>
    </row>
    <row r="39" spans="1:27" ht="13.5">
      <c r="A39" s="143" t="s">
        <v>85</v>
      </c>
      <c r="B39" s="141"/>
      <c r="C39" s="160">
        <v>1581826</v>
      </c>
      <c r="D39" s="160"/>
      <c r="E39" s="161">
        <v>4574860</v>
      </c>
      <c r="F39" s="65">
        <v>5744736</v>
      </c>
      <c r="G39" s="65">
        <v>162266</v>
      </c>
      <c r="H39" s="65">
        <v>213095</v>
      </c>
      <c r="I39" s="65">
        <v>244481</v>
      </c>
      <c r="J39" s="65">
        <v>619842</v>
      </c>
      <c r="K39" s="65">
        <v>359951</v>
      </c>
      <c r="L39" s="65">
        <v>496083</v>
      </c>
      <c r="M39" s="65">
        <v>470272</v>
      </c>
      <c r="N39" s="65">
        <v>1326306</v>
      </c>
      <c r="O39" s="65">
        <v>188859</v>
      </c>
      <c r="P39" s="65">
        <v>451306</v>
      </c>
      <c r="Q39" s="65">
        <v>478109</v>
      </c>
      <c r="R39" s="65">
        <v>1118274</v>
      </c>
      <c r="S39" s="65">
        <v>175436</v>
      </c>
      <c r="T39" s="65">
        <v>27131</v>
      </c>
      <c r="U39" s="65">
        <v>355114</v>
      </c>
      <c r="V39" s="65">
        <v>557681</v>
      </c>
      <c r="W39" s="65">
        <v>3622103</v>
      </c>
      <c r="X39" s="65">
        <v>5744736</v>
      </c>
      <c r="Y39" s="65">
        <v>-2122633</v>
      </c>
      <c r="Z39" s="145">
        <v>-36.95</v>
      </c>
      <c r="AA39" s="160">
        <v>5744736</v>
      </c>
    </row>
    <row r="40" spans="1:27" ht="13.5">
      <c r="A40" s="143" t="s">
        <v>86</v>
      </c>
      <c r="B40" s="141"/>
      <c r="C40" s="160">
        <v>23447652</v>
      </c>
      <c r="D40" s="160"/>
      <c r="E40" s="161">
        <v>8046909</v>
      </c>
      <c r="F40" s="65">
        <v>9180613</v>
      </c>
      <c r="G40" s="65">
        <v>219394</v>
      </c>
      <c r="H40" s="65">
        <v>364647</v>
      </c>
      <c r="I40" s="65">
        <v>283008</v>
      </c>
      <c r="J40" s="65">
        <v>867049</v>
      </c>
      <c r="K40" s="65">
        <v>306294</v>
      </c>
      <c r="L40" s="65">
        <v>690133</v>
      </c>
      <c r="M40" s="65">
        <v>202438</v>
      </c>
      <c r="N40" s="65">
        <v>1198865</v>
      </c>
      <c r="O40" s="65">
        <v>326478</v>
      </c>
      <c r="P40" s="65">
        <v>208229</v>
      </c>
      <c r="Q40" s="65">
        <v>500842</v>
      </c>
      <c r="R40" s="65">
        <v>1035549</v>
      </c>
      <c r="S40" s="65">
        <v>224242</v>
      </c>
      <c r="T40" s="65">
        <v>-330060</v>
      </c>
      <c r="U40" s="65">
        <v>413069</v>
      </c>
      <c r="V40" s="65">
        <v>307251</v>
      </c>
      <c r="W40" s="65">
        <v>3408714</v>
      </c>
      <c r="X40" s="65">
        <v>9180613</v>
      </c>
      <c r="Y40" s="65">
        <v>-5771899</v>
      </c>
      <c r="Z40" s="145">
        <v>-62.87</v>
      </c>
      <c r="AA40" s="160">
        <v>9180613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10029010</v>
      </c>
      <c r="D42" s="158">
        <f>SUM(D43:D46)</f>
        <v>0</v>
      </c>
      <c r="E42" s="159">
        <f t="shared" si="8"/>
        <v>8252727</v>
      </c>
      <c r="F42" s="105">
        <f t="shared" si="8"/>
        <v>14172772</v>
      </c>
      <c r="G42" s="105">
        <f t="shared" si="8"/>
        <v>414539</v>
      </c>
      <c r="H42" s="105">
        <f t="shared" si="8"/>
        <v>1198715</v>
      </c>
      <c r="I42" s="105">
        <f t="shared" si="8"/>
        <v>1473303</v>
      </c>
      <c r="J42" s="105">
        <f t="shared" si="8"/>
        <v>3086557</v>
      </c>
      <c r="K42" s="105">
        <f t="shared" si="8"/>
        <v>1554232</v>
      </c>
      <c r="L42" s="105">
        <f t="shared" si="8"/>
        <v>1323338</v>
      </c>
      <c r="M42" s="105">
        <f t="shared" si="8"/>
        <v>1100319</v>
      </c>
      <c r="N42" s="105">
        <f t="shared" si="8"/>
        <v>3977889</v>
      </c>
      <c r="O42" s="105">
        <f t="shared" si="8"/>
        <v>951262</v>
      </c>
      <c r="P42" s="105">
        <f t="shared" si="8"/>
        <v>822363</v>
      </c>
      <c r="Q42" s="105">
        <f t="shared" si="8"/>
        <v>1583451</v>
      </c>
      <c r="R42" s="105">
        <f t="shared" si="8"/>
        <v>3357076</v>
      </c>
      <c r="S42" s="105">
        <f t="shared" si="8"/>
        <v>548600</v>
      </c>
      <c r="T42" s="105">
        <f t="shared" si="8"/>
        <v>579435</v>
      </c>
      <c r="U42" s="105">
        <f t="shared" si="8"/>
        <v>1038539</v>
      </c>
      <c r="V42" s="105">
        <f t="shared" si="8"/>
        <v>2166574</v>
      </c>
      <c r="W42" s="105">
        <f t="shared" si="8"/>
        <v>12588096</v>
      </c>
      <c r="X42" s="105">
        <f t="shared" si="8"/>
        <v>14172772</v>
      </c>
      <c r="Y42" s="105">
        <f t="shared" si="8"/>
        <v>-1584676</v>
      </c>
      <c r="Z42" s="142">
        <f>+IF(X42&lt;&gt;0,+(Y42/X42)*100,0)</f>
        <v>-11.181129563080532</v>
      </c>
      <c r="AA42" s="158">
        <f>SUM(AA43:AA46)</f>
        <v>14172772</v>
      </c>
    </row>
    <row r="43" spans="1:27" ht="13.5">
      <c r="A43" s="143" t="s">
        <v>89</v>
      </c>
      <c r="B43" s="141"/>
      <c r="C43" s="160">
        <v>5752649</v>
      </c>
      <c r="D43" s="160"/>
      <c r="E43" s="161">
        <v>6375227</v>
      </c>
      <c r="F43" s="65">
        <v>8226503</v>
      </c>
      <c r="G43" s="65">
        <v>36383</v>
      </c>
      <c r="H43" s="65">
        <v>802372</v>
      </c>
      <c r="I43" s="65">
        <v>933142</v>
      </c>
      <c r="J43" s="65">
        <v>1771897</v>
      </c>
      <c r="K43" s="65">
        <v>1152578</v>
      </c>
      <c r="L43" s="65">
        <v>217512</v>
      </c>
      <c r="M43" s="65">
        <v>464583</v>
      </c>
      <c r="N43" s="65">
        <v>1834673</v>
      </c>
      <c r="O43" s="65">
        <v>488816</v>
      </c>
      <c r="P43" s="65">
        <v>477545</v>
      </c>
      <c r="Q43" s="65">
        <v>891975</v>
      </c>
      <c r="R43" s="65">
        <v>1858336</v>
      </c>
      <c r="S43" s="65">
        <v>105602</v>
      </c>
      <c r="T43" s="65">
        <v>340888</v>
      </c>
      <c r="U43" s="65">
        <v>726207</v>
      </c>
      <c r="V43" s="65">
        <v>1172697</v>
      </c>
      <c r="W43" s="65">
        <v>6637603</v>
      </c>
      <c r="X43" s="65">
        <v>8226503</v>
      </c>
      <c r="Y43" s="65">
        <v>-1588900</v>
      </c>
      <c r="Z43" s="145">
        <v>-19.31</v>
      </c>
      <c r="AA43" s="160">
        <v>8226503</v>
      </c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>
        <v>4276361</v>
      </c>
      <c r="D46" s="160"/>
      <c r="E46" s="161">
        <v>1877500</v>
      </c>
      <c r="F46" s="65">
        <v>5946269</v>
      </c>
      <c r="G46" s="65">
        <v>378156</v>
      </c>
      <c r="H46" s="65">
        <v>396343</v>
      </c>
      <c r="I46" s="65">
        <v>540161</v>
      </c>
      <c r="J46" s="65">
        <v>1314660</v>
      </c>
      <c r="K46" s="65">
        <v>401654</v>
      </c>
      <c r="L46" s="65">
        <v>1105826</v>
      </c>
      <c r="M46" s="65">
        <v>635736</v>
      </c>
      <c r="N46" s="65">
        <v>2143216</v>
      </c>
      <c r="O46" s="65">
        <v>462446</v>
      </c>
      <c r="P46" s="65">
        <v>344818</v>
      </c>
      <c r="Q46" s="65">
        <v>691476</v>
      </c>
      <c r="R46" s="65">
        <v>1498740</v>
      </c>
      <c r="S46" s="65">
        <v>442998</v>
      </c>
      <c r="T46" s="65">
        <v>238547</v>
      </c>
      <c r="U46" s="65">
        <v>312332</v>
      </c>
      <c r="V46" s="65">
        <v>993877</v>
      </c>
      <c r="W46" s="65">
        <v>5950493</v>
      </c>
      <c r="X46" s="65">
        <v>5946269</v>
      </c>
      <c r="Y46" s="65">
        <v>4224</v>
      </c>
      <c r="Z46" s="145">
        <v>0.07</v>
      </c>
      <c r="AA46" s="160">
        <v>5946269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64178283</v>
      </c>
      <c r="D48" s="177">
        <f>+D28+D32+D38+D42+D47</f>
        <v>0</v>
      </c>
      <c r="E48" s="178">
        <f t="shared" si="9"/>
        <v>43647198</v>
      </c>
      <c r="F48" s="78">
        <f t="shared" si="9"/>
        <v>59507369</v>
      </c>
      <c r="G48" s="78">
        <f t="shared" si="9"/>
        <v>1562683</v>
      </c>
      <c r="H48" s="78">
        <f t="shared" si="9"/>
        <v>3239945</v>
      </c>
      <c r="I48" s="78">
        <f t="shared" si="9"/>
        <v>4259477</v>
      </c>
      <c r="J48" s="78">
        <f t="shared" si="9"/>
        <v>9062105</v>
      </c>
      <c r="K48" s="78">
        <f t="shared" si="9"/>
        <v>3958470</v>
      </c>
      <c r="L48" s="78">
        <f t="shared" si="9"/>
        <v>5231559</v>
      </c>
      <c r="M48" s="78">
        <f t="shared" si="9"/>
        <v>3430362</v>
      </c>
      <c r="N48" s="78">
        <f t="shared" si="9"/>
        <v>12620391</v>
      </c>
      <c r="O48" s="78">
        <f t="shared" si="9"/>
        <v>2593957</v>
      </c>
      <c r="P48" s="78">
        <f t="shared" si="9"/>
        <v>3120469</v>
      </c>
      <c r="Q48" s="78">
        <f t="shared" si="9"/>
        <v>5069376</v>
      </c>
      <c r="R48" s="78">
        <f t="shared" si="9"/>
        <v>10783802</v>
      </c>
      <c r="S48" s="78">
        <f t="shared" si="9"/>
        <v>3534701</v>
      </c>
      <c r="T48" s="78">
        <f t="shared" si="9"/>
        <v>417996</v>
      </c>
      <c r="U48" s="78">
        <f t="shared" si="9"/>
        <v>4655074</v>
      </c>
      <c r="V48" s="78">
        <f t="shared" si="9"/>
        <v>8607771</v>
      </c>
      <c r="W48" s="78">
        <f t="shared" si="9"/>
        <v>41074069</v>
      </c>
      <c r="X48" s="78">
        <f t="shared" si="9"/>
        <v>59507369</v>
      </c>
      <c r="Y48" s="78">
        <f t="shared" si="9"/>
        <v>-18433300</v>
      </c>
      <c r="Z48" s="179">
        <f>+IF(X48&lt;&gt;0,+(Y48/X48)*100,0)</f>
        <v>-30.976499734007735</v>
      </c>
      <c r="AA48" s="177">
        <f>+AA28+AA32+AA38+AA42+AA47</f>
        <v>59507369</v>
      </c>
    </row>
    <row r="49" spans="1:27" ht="13.5">
      <c r="A49" s="153" t="s">
        <v>49</v>
      </c>
      <c r="B49" s="154"/>
      <c r="C49" s="180">
        <f aca="true" t="shared" si="10" ref="C49:Y49">+C25-C48</f>
        <v>-6167405</v>
      </c>
      <c r="D49" s="180">
        <f>+D25-D48</f>
        <v>0</v>
      </c>
      <c r="E49" s="181">
        <f t="shared" si="10"/>
        <v>16622978</v>
      </c>
      <c r="F49" s="182">
        <f t="shared" si="10"/>
        <v>18937255</v>
      </c>
      <c r="G49" s="182">
        <f t="shared" si="10"/>
        <v>326546</v>
      </c>
      <c r="H49" s="182">
        <f t="shared" si="10"/>
        <v>-1299869</v>
      </c>
      <c r="I49" s="182">
        <f t="shared" si="10"/>
        <v>-1221980</v>
      </c>
      <c r="J49" s="182">
        <f t="shared" si="10"/>
        <v>-2195303</v>
      </c>
      <c r="K49" s="182">
        <f t="shared" si="10"/>
        <v>-935617</v>
      </c>
      <c r="L49" s="182">
        <f t="shared" si="10"/>
        <v>-3420803</v>
      </c>
      <c r="M49" s="182">
        <f t="shared" si="10"/>
        <v>-1244925</v>
      </c>
      <c r="N49" s="182">
        <f t="shared" si="10"/>
        <v>-5601345</v>
      </c>
      <c r="O49" s="182">
        <f t="shared" si="10"/>
        <v>-706882</v>
      </c>
      <c r="P49" s="182">
        <f t="shared" si="10"/>
        <v>27145</v>
      </c>
      <c r="Q49" s="182">
        <f t="shared" si="10"/>
        <v>-3254500</v>
      </c>
      <c r="R49" s="182">
        <f t="shared" si="10"/>
        <v>-3934237</v>
      </c>
      <c r="S49" s="182">
        <f t="shared" si="10"/>
        <v>-1788692</v>
      </c>
      <c r="T49" s="182">
        <f t="shared" si="10"/>
        <v>2273574</v>
      </c>
      <c r="U49" s="182">
        <f t="shared" si="10"/>
        <v>-2839775</v>
      </c>
      <c r="V49" s="182">
        <f t="shared" si="10"/>
        <v>-2354893</v>
      </c>
      <c r="W49" s="182">
        <f t="shared" si="10"/>
        <v>-14085778</v>
      </c>
      <c r="X49" s="182">
        <f>IF(F25=F48,0,X25-X48)</f>
        <v>18937255</v>
      </c>
      <c r="Y49" s="182">
        <f t="shared" si="10"/>
        <v>-33023033</v>
      </c>
      <c r="Z49" s="183">
        <f>+IF(X49&lt;&gt;0,+(Y49/X49)*100,0)</f>
        <v>-174.38130816741918</v>
      </c>
      <c r="AA49" s="180">
        <f>+AA25-AA48</f>
        <v>18937255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10355256</v>
      </c>
      <c r="D5" s="160"/>
      <c r="E5" s="161">
        <v>4567877</v>
      </c>
      <c r="F5" s="65">
        <v>8000000</v>
      </c>
      <c r="G5" s="65">
        <v>1033728</v>
      </c>
      <c r="H5" s="65">
        <v>1033728</v>
      </c>
      <c r="I5" s="65">
        <v>1033728</v>
      </c>
      <c r="J5" s="65">
        <v>3101184</v>
      </c>
      <c r="K5" s="65">
        <v>1033728</v>
      </c>
      <c r="L5" s="65">
        <v>1029826</v>
      </c>
      <c r="M5" s="65">
        <v>1029548</v>
      </c>
      <c r="N5" s="65">
        <v>3093102</v>
      </c>
      <c r="O5" s="65">
        <v>1023491</v>
      </c>
      <c r="P5" s="65">
        <v>1024870</v>
      </c>
      <c r="Q5" s="65">
        <v>1024325</v>
      </c>
      <c r="R5" s="65">
        <v>3072686</v>
      </c>
      <c r="S5" s="65">
        <v>1024325</v>
      </c>
      <c r="T5" s="65">
        <v>1024325</v>
      </c>
      <c r="U5" s="65">
        <v>1039354</v>
      </c>
      <c r="V5" s="65">
        <v>3088004</v>
      </c>
      <c r="W5" s="65">
        <v>12354976</v>
      </c>
      <c r="X5" s="65">
        <v>8000000</v>
      </c>
      <c r="Y5" s="65">
        <v>4354976</v>
      </c>
      <c r="Z5" s="145">
        <v>54.44</v>
      </c>
      <c r="AA5" s="160">
        <v>8000000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3292118</v>
      </c>
      <c r="D7" s="160"/>
      <c r="E7" s="161">
        <v>7638713</v>
      </c>
      <c r="F7" s="65">
        <v>6000000</v>
      </c>
      <c r="G7" s="65">
        <v>178699</v>
      </c>
      <c r="H7" s="65">
        <v>229546</v>
      </c>
      <c r="I7" s="65">
        <v>1327258</v>
      </c>
      <c r="J7" s="65">
        <v>1735503</v>
      </c>
      <c r="K7" s="65">
        <v>1316262</v>
      </c>
      <c r="L7" s="65">
        <v>107147</v>
      </c>
      <c r="M7" s="65">
        <v>203961</v>
      </c>
      <c r="N7" s="65">
        <v>1627370</v>
      </c>
      <c r="O7" s="65">
        <v>198836</v>
      </c>
      <c r="P7" s="65">
        <v>1463445</v>
      </c>
      <c r="Q7" s="65">
        <v>210149</v>
      </c>
      <c r="R7" s="65">
        <v>1872430</v>
      </c>
      <c r="S7" s="65">
        <v>144577</v>
      </c>
      <c r="T7" s="65">
        <v>1125871</v>
      </c>
      <c r="U7" s="65">
        <v>230801</v>
      </c>
      <c r="V7" s="65">
        <v>1501249</v>
      </c>
      <c r="W7" s="65">
        <v>6736552</v>
      </c>
      <c r="X7" s="65">
        <v>6000000</v>
      </c>
      <c r="Y7" s="65">
        <v>736552</v>
      </c>
      <c r="Z7" s="145">
        <v>12.28</v>
      </c>
      <c r="AA7" s="160">
        <v>6000000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6445788</v>
      </c>
      <c r="D10" s="160"/>
      <c r="E10" s="161">
        <v>1718508</v>
      </c>
      <c r="F10" s="59">
        <v>4168508</v>
      </c>
      <c r="G10" s="59">
        <v>673558</v>
      </c>
      <c r="H10" s="59">
        <v>673558</v>
      </c>
      <c r="I10" s="59">
        <v>673267</v>
      </c>
      <c r="J10" s="59">
        <v>2020383</v>
      </c>
      <c r="K10" s="59">
        <v>672863</v>
      </c>
      <c r="L10" s="59">
        <v>670539</v>
      </c>
      <c r="M10" s="59">
        <v>948684</v>
      </c>
      <c r="N10" s="59">
        <v>2292086</v>
      </c>
      <c r="O10" s="59">
        <v>661504</v>
      </c>
      <c r="P10" s="59">
        <v>656055</v>
      </c>
      <c r="Q10" s="59">
        <v>577482</v>
      </c>
      <c r="R10" s="59">
        <v>1895041</v>
      </c>
      <c r="S10" s="59">
        <v>573863</v>
      </c>
      <c r="T10" s="59">
        <v>541374</v>
      </c>
      <c r="U10" s="59">
        <v>542224</v>
      </c>
      <c r="V10" s="59">
        <v>1657461</v>
      </c>
      <c r="W10" s="59">
        <v>7864971</v>
      </c>
      <c r="X10" s="59">
        <v>4168508</v>
      </c>
      <c r="Y10" s="59">
        <v>3696463</v>
      </c>
      <c r="Z10" s="199">
        <v>88.68</v>
      </c>
      <c r="AA10" s="135">
        <v>4168508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66047</v>
      </c>
      <c r="D12" s="160"/>
      <c r="E12" s="161">
        <v>0</v>
      </c>
      <c r="F12" s="65">
        <v>953066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3244</v>
      </c>
      <c r="Q12" s="65">
        <v>2920</v>
      </c>
      <c r="R12" s="65">
        <v>6164</v>
      </c>
      <c r="S12" s="65">
        <v>3244</v>
      </c>
      <c r="T12" s="65">
        <v>0</v>
      </c>
      <c r="U12" s="65">
        <v>2920</v>
      </c>
      <c r="V12" s="65">
        <v>6164</v>
      </c>
      <c r="W12" s="65">
        <v>12328</v>
      </c>
      <c r="X12" s="65">
        <v>953066</v>
      </c>
      <c r="Y12" s="65">
        <v>-940738</v>
      </c>
      <c r="Z12" s="145">
        <v>-98.71</v>
      </c>
      <c r="AA12" s="160">
        <v>953066</v>
      </c>
    </row>
    <row r="13" spans="1:27" ht="13.5">
      <c r="A13" s="196" t="s">
        <v>109</v>
      </c>
      <c r="B13" s="200"/>
      <c r="C13" s="160">
        <v>790808</v>
      </c>
      <c r="D13" s="160"/>
      <c r="E13" s="161">
        <v>0</v>
      </c>
      <c r="F13" s="65">
        <v>4146350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4146350</v>
      </c>
      <c r="Y13" s="65">
        <v>-4146350</v>
      </c>
      <c r="Z13" s="145">
        <v>-100</v>
      </c>
      <c r="AA13" s="160">
        <v>4146350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10600</v>
      </c>
      <c r="D16" s="160"/>
      <c r="E16" s="161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1190073</v>
      </c>
      <c r="D17" s="160"/>
      <c r="E17" s="161">
        <v>3614838</v>
      </c>
      <c r="F17" s="65">
        <v>3788039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3788039</v>
      </c>
      <c r="Y17" s="65">
        <v>-3788039</v>
      </c>
      <c r="Z17" s="145">
        <v>-100</v>
      </c>
      <c r="AA17" s="160">
        <v>3788039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26855698</v>
      </c>
      <c r="D19" s="160"/>
      <c r="E19" s="161">
        <v>24081000</v>
      </c>
      <c r="F19" s="65">
        <v>31230977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31230977</v>
      </c>
      <c r="Y19" s="65">
        <v>-31230977</v>
      </c>
      <c r="Z19" s="145">
        <v>-100</v>
      </c>
      <c r="AA19" s="160">
        <v>31230977</v>
      </c>
    </row>
    <row r="20" spans="1:27" ht="13.5">
      <c r="A20" s="196" t="s">
        <v>35</v>
      </c>
      <c r="B20" s="200" t="s">
        <v>96</v>
      </c>
      <c r="C20" s="160">
        <v>1116490</v>
      </c>
      <c r="D20" s="160"/>
      <c r="E20" s="161">
        <v>6757240</v>
      </c>
      <c r="F20" s="59">
        <v>8265684</v>
      </c>
      <c r="G20" s="59">
        <v>3244</v>
      </c>
      <c r="H20" s="59">
        <v>3244</v>
      </c>
      <c r="I20" s="59">
        <v>3244</v>
      </c>
      <c r="J20" s="59">
        <v>9732</v>
      </c>
      <c r="K20" s="59">
        <v>0</v>
      </c>
      <c r="L20" s="59">
        <v>3244</v>
      </c>
      <c r="M20" s="59">
        <v>3244</v>
      </c>
      <c r="N20" s="59">
        <v>6488</v>
      </c>
      <c r="O20" s="59">
        <v>3244</v>
      </c>
      <c r="P20" s="59">
        <v>0</v>
      </c>
      <c r="Q20" s="59">
        <v>0</v>
      </c>
      <c r="R20" s="59">
        <v>3244</v>
      </c>
      <c r="S20" s="59">
        <v>0</v>
      </c>
      <c r="T20" s="59">
        <v>0</v>
      </c>
      <c r="U20" s="59">
        <v>0</v>
      </c>
      <c r="V20" s="59">
        <v>0</v>
      </c>
      <c r="W20" s="59">
        <v>19464</v>
      </c>
      <c r="X20" s="59">
        <v>8265684</v>
      </c>
      <c r="Y20" s="59">
        <v>-8246220</v>
      </c>
      <c r="Z20" s="199">
        <v>-99.76</v>
      </c>
      <c r="AA20" s="135">
        <v>8265684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50122878</v>
      </c>
      <c r="D22" s="203">
        <f>SUM(D5:D21)</f>
        <v>0</v>
      </c>
      <c r="E22" s="204">
        <f t="shared" si="0"/>
        <v>48378176</v>
      </c>
      <c r="F22" s="205">
        <f t="shared" si="0"/>
        <v>66552624</v>
      </c>
      <c r="G22" s="205">
        <f t="shared" si="0"/>
        <v>1889229</v>
      </c>
      <c r="H22" s="205">
        <f t="shared" si="0"/>
        <v>1940076</v>
      </c>
      <c r="I22" s="205">
        <f t="shared" si="0"/>
        <v>3037497</v>
      </c>
      <c r="J22" s="205">
        <f t="shared" si="0"/>
        <v>6866802</v>
      </c>
      <c r="K22" s="205">
        <f t="shared" si="0"/>
        <v>3022853</v>
      </c>
      <c r="L22" s="205">
        <f t="shared" si="0"/>
        <v>1810756</v>
      </c>
      <c r="M22" s="205">
        <f t="shared" si="0"/>
        <v>2185437</v>
      </c>
      <c r="N22" s="205">
        <f t="shared" si="0"/>
        <v>7019046</v>
      </c>
      <c r="O22" s="205">
        <f t="shared" si="0"/>
        <v>1887075</v>
      </c>
      <c r="P22" s="205">
        <f t="shared" si="0"/>
        <v>3147614</v>
      </c>
      <c r="Q22" s="205">
        <f t="shared" si="0"/>
        <v>1814876</v>
      </c>
      <c r="R22" s="205">
        <f t="shared" si="0"/>
        <v>6849565</v>
      </c>
      <c r="S22" s="205">
        <f t="shared" si="0"/>
        <v>1746009</v>
      </c>
      <c r="T22" s="205">
        <f t="shared" si="0"/>
        <v>2691570</v>
      </c>
      <c r="U22" s="205">
        <f t="shared" si="0"/>
        <v>1815299</v>
      </c>
      <c r="V22" s="205">
        <f t="shared" si="0"/>
        <v>6252878</v>
      </c>
      <c r="W22" s="205">
        <f t="shared" si="0"/>
        <v>26988291</v>
      </c>
      <c r="X22" s="205">
        <f t="shared" si="0"/>
        <v>66552624</v>
      </c>
      <c r="Y22" s="205">
        <f t="shared" si="0"/>
        <v>-39564333</v>
      </c>
      <c r="Z22" s="206">
        <f>+IF(X22&lt;&gt;0,+(Y22/X22)*100,0)</f>
        <v>-59.448193958513194</v>
      </c>
      <c r="AA22" s="203">
        <f>SUM(AA5:AA21)</f>
        <v>66552624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17121242</v>
      </c>
      <c r="D25" s="160"/>
      <c r="E25" s="161">
        <v>21340847</v>
      </c>
      <c r="F25" s="65">
        <v>27118744</v>
      </c>
      <c r="G25" s="65">
        <v>1445968</v>
      </c>
      <c r="H25" s="65">
        <v>1332941</v>
      </c>
      <c r="I25" s="65">
        <v>1328201</v>
      </c>
      <c r="J25" s="65">
        <v>4107110</v>
      </c>
      <c r="K25" s="65">
        <v>1450300</v>
      </c>
      <c r="L25" s="65">
        <v>3645178</v>
      </c>
      <c r="M25" s="65">
        <v>1758275</v>
      </c>
      <c r="N25" s="65">
        <v>6853753</v>
      </c>
      <c r="O25" s="65">
        <v>1541378</v>
      </c>
      <c r="P25" s="65">
        <v>1287884</v>
      </c>
      <c r="Q25" s="65">
        <v>3056371</v>
      </c>
      <c r="R25" s="65">
        <v>5885633</v>
      </c>
      <c r="S25" s="65">
        <v>1520027</v>
      </c>
      <c r="T25" s="65">
        <v>-1202640</v>
      </c>
      <c r="U25" s="65">
        <v>1415820</v>
      </c>
      <c r="V25" s="65">
        <v>1733207</v>
      </c>
      <c r="W25" s="65">
        <v>18579703</v>
      </c>
      <c r="X25" s="65">
        <v>27118744</v>
      </c>
      <c r="Y25" s="65">
        <v>-8539041</v>
      </c>
      <c r="Z25" s="145">
        <v>-31.49</v>
      </c>
      <c r="AA25" s="160">
        <v>27118744</v>
      </c>
    </row>
    <row r="26" spans="1:27" ht="13.5">
      <c r="A26" s="198" t="s">
        <v>38</v>
      </c>
      <c r="B26" s="197"/>
      <c r="C26" s="160">
        <v>2529904</v>
      </c>
      <c r="D26" s="160"/>
      <c r="E26" s="161">
        <v>1327478</v>
      </c>
      <c r="F26" s="65">
        <v>4053795</v>
      </c>
      <c r="G26" s="65">
        <v>0</v>
      </c>
      <c r="H26" s="65">
        <v>222899</v>
      </c>
      <c r="I26" s="65">
        <v>223582</v>
      </c>
      <c r="J26" s="65">
        <v>446481</v>
      </c>
      <c r="K26" s="65">
        <v>231465</v>
      </c>
      <c r="L26" s="65">
        <v>229272</v>
      </c>
      <c r="M26" s="65">
        <v>231152</v>
      </c>
      <c r="N26" s="65">
        <v>691889</v>
      </c>
      <c r="O26" s="65">
        <v>229874</v>
      </c>
      <c r="P26" s="65">
        <v>228894</v>
      </c>
      <c r="Q26" s="65">
        <v>455920</v>
      </c>
      <c r="R26" s="65">
        <v>914688</v>
      </c>
      <c r="S26" s="65">
        <v>331746</v>
      </c>
      <c r="T26" s="65">
        <v>233927</v>
      </c>
      <c r="U26" s="65">
        <v>232800</v>
      </c>
      <c r="V26" s="65">
        <v>798473</v>
      </c>
      <c r="W26" s="65">
        <v>2851531</v>
      </c>
      <c r="X26" s="65">
        <v>4053795</v>
      </c>
      <c r="Y26" s="65">
        <v>-1202264</v>
      </c>
      <c r="Z26" s="145">
        <v>-29.66</v>
      </c>
      <c r="AA26" s="160">
        <v>4053795</v>
      </c>
    </row>
    <row r="27" spans="1:27" ht="13.5">
      <c r="A27" s="198" t="s">
        <v>118</v>
      </c>
      <c r="B27" s="197" t="s">
        <v>99</v>
      </c>
      <c r="C27" s="160">
        <v>31043506</v>
      </c>
      <c r="D27" s="160"/>
      <c r="E27" s="161">
        <v>0</v>
      </c>
      <c r="F27" s="65">
        <v>551250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551250</v>
      </c>
      <c r="Y27" s="65">
        <v>-551250</v>
      </c>
      <c r="Z27" s="145">
        <v>-100</v>
      </c>
      <c r="AA27" s="160">
        <v>551250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145">
        <v>0</v>
      </c>
      <c r="AA28" s="160">
        <v>0</v>
      </c>
    </row>
    <row r="29" spans="1:27" ht="13.5">
      <c r="A29" s="198" t="s">
        <v>40</v>
      </c>
      <c r="B29" s="197"/>
      <c r="C29" s="160">
        <v>0</v>
      </c>
      <c r="D29" s="160"/>
      <c r="E29" s="161">
        <v>699802</v>
      </c>
      <c r="F29" s="65">
        <v>699802</v>
      </c>
      <c r="G29" s="65">
        <v>0</v>
      </c>
      <c r="H29" s="65">
        <v>0</v>
      </c>
      <c r="I29" s="65">
        <v>165653</v>
      </c>
      <c r="J29" s="65">
        <v>165653</v>
      </c>
      <c r="K29" s="65">
        <v>0</v>
      </c>
      <c r="L29" s="65">
        <v>0</v>
      </c>
      <c r="M29" s="65">
        <v>165382</v>
      </c>
      <c r="N29" s="65">
        <v>165382</v>
      </c>
      <c r="O29" s="65">
        <v>0</v>
      </c>
      <c r="P29" s="65">
        <v>0</v>
      </c>
      <c r="Q29" s="65">
        <v>165930</v>
      </c>
      <c r="R29" s="65">
        <v>165930</v>
      </c>
      <c r="S29" s="65">
        <v>0</v>
      </c>
      <c r="T29" s="65">
        <v>0</v>
      </c>
      <c r="U29" s="65">
        <v>165653</v>
      </c>
      <c r="V29" s="65">
        <v>165653</v>
      </c>
      <c r="W29" s="65">
        <v>662618</v>
      </c>
      <c r="X29" s="65">
        <v>699802</v>
      </c>
      <c r="Y29" s="65">
        <v>-37184</v>
      </c>
      <c r="Z29" s="145">
        <v>-5.31</v>
      </c>
      <c r="AA29" s="160">
        <v>699802</v>
      </c>
    </row>
    <row r="30" spans="1:27" ht="13.5">
      <c r="A30" s="198" t="s">
        <v>119</v>
      </c>
      <c r="B30" s="197" t="s">
        <v>96</v>
      </c>
      <c r="C30" s="160">
        <v>5145745</v>
      </c>
      <c r="D30" s="160"/>
      <c r="E30" s="161">
        <v>4500000</v>
      </c>
      <c r="F30" s="65">
        <v>6000000</v>
      </c>
      <c r="G30" s="65">
        <v>0</v>
      </c>
      <c r="H30" s="65">
        <v>760625</v>
      </c>
      <c r="I30" s="65">
        <v>862883</v>
      </c>
      <c r="J30" s="65">
        <v>1623508</v>
      </c>
      <c r="K30" s="65">
        <v>1072736</v>
      </c>
      <c r="L30" s="65">
        <v>0</v>
      </c>
      <c r="M30" s="65">
        <v>447543</v>
      </c>
      <c r="N30" s="65">
        <v>1520279</v>
      </c>
      <c r="O30" s="65">
        <v>451248</v>
      </c>
      <c r="P30" s="65">
        <v>0</v>
      </c>
      <c r="Q30" s="65">
        <v>756068</v>
      </c>
      <c r="R30" s="65">
        <v>1207316</v>
      </c>
      <c r="S30" s="65">
        <v>0</v>
      </c>
      <c r="T30" s="65">
        <v>367553</v>
      </c>
      <c r="U30" s="65">
        <v>660810</v>
      </c>
      <c r="V30" s="65">
        <v>1028363</v>
      </c>
      <c r="W30" s="65">
        <v>5379466</v>
      </c>
      <c r="X30" s="65">
        <v>6000000</v>
      </c>
      <c r="Y30" s="65">
        <v>-620534</v>
      </c>
      <c r="Z30" s="145">
        <v>-10.34</v>
      </c>
      <c r="AA30" s="160">
        <v>6000000</v>
      </c>
    </row>
    <row r="31" spans="1:27" ht="13.5">
      <c r="A31" s="198" t="s">
        <v>120</v>
      </c>
      <c r="B31" s="197" t="s">
        <v>121</v>
      </c>
      <c r="C31" s="160">
        <v>8464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3260</v>
      </c>
      <c r="J31" s="65">
        <v>3260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3260</v>
      </c>
      <c r="X31" s="65">
        <v>0</v>
      </c>
      <c r="Y31" s="65">
        <v>3260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5416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750</v>
      </c>
      <c r="J32" s="65">
        <v>750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500</v>
      </c>
      <c r="Q32" s="65">
        <v>540</v>
      </c>
      <c r="R32" s="65">
        <v>1040</v>
      </c>
      <c r="S32" s="65">
        <v>0</v>
      </c>
      <c r="T32" s="65">
        <v>0</v>
      </c>
      <c r="U32" s="65">
        <v>0</v>
      </c>
      <c r="V32" s="65">
        <v>0</v>
      </c>
      <c r="W32" s="65">
        <v>1790</v>
      </c>
      <c r="X32" s="65">
        <v>0</v>
      </c>
      <c r="Y32" s="65">
        <v>1790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8324006</v>
      </c>
      <c r="D34" s="160"/>
      <c r="E34" s="161">
        <v>15779071</v>
      </c>
      <c r="F34" s="65">
        <v>21083778</v>
      </c>
      <c r="G34" s="65">
        <v>116715</v>
      </c>
      <c r="H34" s="65">
        <v>923480</v>
      </c>
      <c r="I34" s="65">
        <v>1675148</v>
      </c>
      <c r="J34" s="65">
        <v>2715343</v>
      </c>
      <c r="K34" s="65">
        <v>1203969</v>
      </c>
      <c r="L34" s="65">
        <v>1357109</v>
      </c>
      <c r="M34" s="65">
        <v>828010</v>
      </c>
      <c r="N34" s="65">
        <v>3389088</v>
      </c>
      <c r="O34" s="65">
        <v>371457</v>
      </c>
      <c r="P34" s="65">
        <v>1603191</v>
      </c>
      <c r="Q34" s="65">
        <v>634547</v>
      </c>
      <c r="R34" s="65">
        <v>2609195</v>
      </c>
      <c r="S34" s="65">
        <v>1682928</v>
      </c>
      <c r="T34" s="65">
        <v>1019156</v>
      </c>
      <c r="U34" s="65">
        <v>2179991</v>
      </c>
      <c r="V34" s="65">
        <v>4882075</v>
      </c>
      <c r="W34" s="65">
        <v>13595701</v>
      </c>
      <c r="X34" s="65">
        <v>21083778</v>
      </c>
      <c r="Y34" s="65">
        <v>-7488077</v>
      </c>
      <c r="Z34" s="145">
        <v>-35.52</v>
      </c>
      <c r="AA34" s="160">
        <v>21083778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64178283</v>
      </c>
      <c r="D36" s="203">
        <f>SUM(D25:D35)</f>
        <v>0</v>
      </c>
      <c r="E36" s="204">
        <f t="shared" si="1"/>
        <v>43647198</v>
      </c>
      <c r="F36" s="205">
        <f t="shared" si="1"/>
        <v>59507369</v>
      </c>
      <c r="G36" s="205">
        <f t="shared" si="1"/>
        <v>1562683</v>
      </c>
      <c r="H36" s="205">
        <f t="shared" si="1"/>
        <v>3239945</v>
      </c>
      <c r="I36" s="205">
        <f t="shared" si="1"/>
        <v>4259477</v>
      </c>
      <c r="J36" s="205">
        <f t="shared" si="1"/>
        <v>9062105</v>
      </c>
      <c r="K36" s="205">
        <f t="shared" si="1"/>
        <v>3958470</v>
      </c>
      <c r="L36" s="205">
        <f t="shared" si="1"/>
        <v>5231559</v>
      </c>
      <c r="M36" s="205">
        <f t="shared" si="1"/>
        <v>3430362</v>
      </c>
      <c r="N36" s="205">
        <f t="shared" si="1"/>
        <v>12620391</v>
      </c>
      <c r="O36" s="205">
        <f t="shared" si="1"/>
        <v>2593957</v>
      </c>
      <c r="P36" s="205">
        <f t="shared" si="1"/>
        <v>3120469</v>
      </c>
      <c r="Q36" s="205">
        <f t="shared" si="1"/>
        <v>5069376</v>
      </c>
      <c r="R36" s="205">
        <f t="shared" si="1"/>
        <v>10783802</v>
      </c>
      <c r="S36" s="205">
        <f t="shared" si="1"/>
        <v>3534701</v>
      </c>
      <c r="T36" s="205">
        <f t="shared" si="1"/>
        <v>417996</v>
      </c>
      <c r="U36" s="205">
        <f t="shared" si="1"/>
        <v>4655074</v>
      </c>
      <c r="V36" s="205">
        <f t="shared" si="1"/>
        <v>8607771</v>
      </c>
      <c r="W36" s="205">
        <f t="shared" si="1"/>
        <v>41074069</v>
      </c>
      <c r="X36" s="205">
        <f t="shared" si="1"/>
        <v>59507369</v>
      </c>
      <c r="Y36" s="205">
        <f t="shared" si="1"/>
        <v>-18433300</v>
      </c>
      <c r="Z36" s="206">
        <f>+IF(X36&lt;&gt;0,+(Y36/X36)*100,0)</f>
        <v>-30.976499734007735</v>
      </c>
      <c r="AA36" s="203">
        <f>SUM(AA25:AA35)</f>
        <v>59507369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-14055405</v>
      </c>
      <c r="D38" s="214">
        <f>+D22-D36</f>
        <v>0</v>
      </c>
      <c r="E38" s="215">
        <f t="shared" si="2"/>
        <v>4730978</v>
      </c>
      <c r="F38" s="111">
        <f t="shared" si="2"/>
        <v>7045255</v>
      </c>
      <c r="G38" s="111">
        <f t="shared" si="2"/>
        <v>326546</v>
      </c>
      <c r="H38" s="111">
        <f t="shared" si="2"/>
        <v>-1299869</v>
      </c>
      <c r="I38" s="111">
        <f t="shared" si="2"/>
        <v>-1221980</v>
      </c>
      <c r="J38" s="111">
        <f t="shared" si="2"/>
        <v>-2195303</v>
      </c>
      <c r="K38" s="111">
        <f t="shared" si="2"/>
        <v>-935617</v>
      </c>
      <c r="L38" s="111">
        <f t="shared" si="2"/>
        <v>-3420803</v>
      </c>
      <c r="M38" s="111">
        <f t="shared" si="2"/>
        <v>-1244925</v>
      </c>
      <c r="N38" s="111">
        <f t="shared" si="2"/>
        <v>-5601345</v>
      </c>
      <c r="O38" s="111">
        <f t="shared" si="2"/>
        <v>-706882</v>
      </c>
      <c r="P38" s="111">
        <f t="shared" si="2"/>
        <v>27145</v>
      </c>
      <c r="Q38" s="111">
        <f t="shared" si="2"/>
        <v>-3254500</v>
      </c>
      <c r="R38" s="111">
        <f t="shared" si="2"/>
        <v>-3934237</v>
      </c>
      <c r="S38" s="111">
        <f t="shared" si="2"/>
        <v>-1788692</v>
      </c>
      <c r="T38" s="111">
        <f t="shared" si="2"/>
        <v>2273574</v>
      </c>
      <c r="U38" s="111">
        <f t="shared" si="2"/>
        <v>-2839775</v>
      </c>
      <c r="V38" s="111">
        <f t="shared" si="2"/>
        <v>-2354893</v>
      </c>
      <c r="W38" s="111">
        <f t="shared" si="2"/>
        <v>-14085778</v>
      </c>
      <c r="X38" s="111">
        <f>IF(F22=F36,0,X22-X36)</f>
        <v>7045255</v>
      </c>
      <c r="Y38" s="111">
        <f t="shared" si="2"/>
        <v>-21131033</v>
      </c>
      <c r="Z38" s="216">
        <f>+IF(X38&lt;&gt;0,+(Y38/X38)*100,0)</f>
        <v>-299.93283422672425</v>
      </c>
      <c r="AA38" s="214">
        <f>+AA22-AA36</f>
        <v>7045255</v>
      </c>
    </row>
    <row r="39" spans="1:27" ht="13.5">
      <c r="A39" s="196" t="s">
        <v>46</v>
      </c>
      <c r="B39" s="200"/>
      <c r="C39" s="160">
        <v>7888000</v>
      </c>
      <c r="D39" s="160"/>
      <c r="E39" s="161">
        <v>11892000</v>
      </c>
      <c r="F39" s="65">
        <v>11892000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11892000</v>
      </c>
      <c r="Y39" s="65">
        <v>-11892000</v>
      </c>
      <c r="Z39" s="145">
        <v>-100</v>
      </c>
      <c r="AA39" s="160">
        <v>11892000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-6167405</v>
      </c>
      <c r="D42" s="221">
        <f>SUM(D38:D41)</f>
        <v>0</v>
      </c>
      <c r="E42" s="222">
        <f t="shared" si="3"/>
        <v>16622978</v>
      </c>
      <c r="F42" s="93">
        <f t="shared" si="3"/>
        <v>18937255</v>
      </c>
      <c r="G42" s="93">
        <f t="shared" si="3"/>
        <v>326546</v>
      </c>
      <c r="H42" s="93">
        <f t="shared" si="3"/>
        <v>-1299869</v>
      </c>
      <c r="I42" s="93">
        <f t="shared" si="3"/>
        <v>-1221980</v>
      </c>
      <c r="J42" s="93">
        <f t="shared" si="3"/>
        <v>-2195303</v>
      </c>
      <c r="K42" s="93">
        <f t="shared" si="3"/>
        <v>-935617</v>
      </c>
      <c r="L42" s="93">
        <f t="shared" si="3"/>
        <v>-3420803</v>
      </c>
      <c r="M42" s="93">
        <f t="shared" si="3"/>
        <v>-1244925</v>
      </c>
      <c r="N42" s="93">
        <f t="shared" si="3"/>
        <v>-5601345</v>
      </c>
      <c r="O42" s="93">
        <f t="shared" si="3"/>
        <v>-706882</v>
      </c>
      <c r="P42" s="93">
        <f t="shared" si="3"/>
        <v>27145</v>
      </c>
      <c r="Q42" s="93">
        <f t="shared" si="3"/>
        <v>-3254500</v>
      </c>
      <c r="R42" s="93">
        <f t="shared" si="3"/>
        <v>-3934237</v>
      </c>
      <c r="S42" s="93">
        <f t="shared" si="3"/>
        <v>-1788692</v>
      </c>
      <c r="T42" s="93">
        <f t="shared" si="3"/>
        <v>2273574</v>
      </c>
      <c r="U42" s="93">
        <f t="shared" si="3"/>
        <v>-2839775</v>
      </c>
      <c r="V42" s="93">
        <f t="shared" si="3"/>
        <v>-2354893</v>
      </c>
      <c r="W42" s="93">
        <f t="shared" si="3"/>
        <v>-14085778</v>
      </c>
      <c r="X42" s="93">
        <f t="shared" si="3"/>
        <v>18937255</v>
      </c>
      <c r="Y42" s="93">
        <f t="shared" si="3"/>
        <v>-33023033</v>
      </c>
      <c r="Z42" s="223">
        <f>+IF(X42&lt;&gt;0,+(Y42/X42)*100,0)</f>
        <v>-174.38130816741918</v>
      </c>
      <c r="AA42" s="221">
        <f>SUM(AA38:AA41)</f>
        <v>18937255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-6167405</v>
      </c>
      <c r="D44" s="225">
        <f>+D42-D43</f>
        <v>0</v>
      </c>
      <c r="E44" s="226">
        <f t="shared" si="4"/>
        <v>16622978</v>
      </c>
      <c r="F44" s="82">
        <f t="shared" si="4"/>
        <v>18937255</v>
      </c>
      <c r="G44" s="82">
        <f t="shared" si="4"/>
        <v>326546</v>
      </c>
      <c r="H44" s="82">
        <f t="shared" si="4"/>
        <v>-1299869</v>
      </c>
      <c r="I44" s="82">
        <f t="shared" si="4"/>
        <v>-1221980</v>
      </c>
      <c r="J44" s="82">
        <f t="shared" si="4"/>
        <v>-2195303</v>
      </c>
      <c r="K44" s="82">
        <f t="shared" si="4"/>
        <v>-935617</v>
      </c>
      <c r="L44" s="82">
        <f t="shared" si="4"/>
        <v>-3420803</v>
      </c>
      <c r="M44" s="82">
        <f t="shared" si="4"/>
        <v>-1244925</v>
      </c>
      <c r="N44" s="82">
        <f t="shared" si="4"/>
        <v>-5601345</v>
      </c>
      <c r="O44" s="82">
        <f t="shared" si="4"/>
        <v>-706882</v>
      </c>
      <c r="P44" s="82">
        <f t="shared" si="4"/>
        <v>27145</v>
      </c>
      <c r="Q44" s="82">
        <f t="shared" si="4"/>
        <v>-3254500</v>
      </c>
      <c r="R44" s="82">
        <f t="shared" si="4"/>
        <v>-3934237</v>
      </c>
      <c r="S44" s="82">
        <f t="shared" si="4"/>
        <v>-1788692</v>
      </c>
      <c r="T44" s="82">
        <f t="shared" si="4"/>
        <v>2273574</v>
      </c>
      <c r="U44" s="82">
        <f t="shared" si="4"/>
        <v>-2839775</v>
      </c>
      <c r="V44" s="82">
        <f t="shared" si="4"/>
        <v>-2354893</v>
      </c>
      <c r="W44" s="82">
        <f t="shared" si="4"/>
        <v>-14085778</v>
      </c>
      <c r="X44" s="82">
        <f t="shared" si="4"/>
        <v>18937255</v>
      </c>
      <c r="Y44" s="82">
        <f t="shared" si="4"/>
        <v>-33023033</v>
      </c>
      <c r="Z44" s="227">
        <f>+IF(X44&lt;&gt;0,+(Y44/X44)*100,0)</f>
        <v>-174.38130816741918</v>
      </c>
      <c r="AA44" s="225">
        <f>+AA42-AA43</f>
        <v>18937255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-6167405</v>
      </c>
      <c r="D46" s="221">
        <f>SUM(D44:D45)</f>
        <v>0</v>
      </c>
      <c r="E46" s="222">
        <f t="shared" si="5"/>
        <v>16622978</v>
      </c>
      <c r="F46" s="93">
        <f t="shared" si="5"/>
        <v>18937255</v>
      </c>
      <c r="G46" s="93">
        <f t="shared" si="5"/>
        <v>326546</v>
      </c>
      <c r="H46" s="93">
        <f t="shared" si="5"/>
        <v>-1299869</v>
      </c>
      <c r="I46" s="93">
        <f t="shared" si="5"/>
        <v>-1221980</v>
      </c>
      <c r="J46" s="93">
        <f t="shared" si="5"/>
        <v>-2195303</v>
      </c>
      <c r="K46" s="93">
        <f t="shared" si="5"/>
        <v>-935617</v>
      </c>
      <c r="L46" s="93">
        <f t="shared" si="5"/>
        <v>-3420803</v>
      </c>
      <c r="M46" s="93">
        <f t="shared" si="5"/>
        <v>-1244925</v>
      </c>
      <c r="N46" s="93">
        <f t="shared" si="5"/>
        <v>-5601345</v>
      </c>
      <c r="O46" s="93">
        <f t="shared" si="5"/>
        <v>-706882</v>
      </c>
      <c r="P46" s="93">
        <f t="shared" si="5"/>
        <v>27145</v>
      </c>
      <c r="Q46" s="93">
        <f t="shared" si="5"/>
        <v>-3254500</v>
      </c>
      <c r="R46" s="93">
        <f t="shared" si="5"/>
        <v>-3934237</v>
      </c>
      <c r="S46" s="93">
        <f t="shared" si="5"/>
        <v>-1788692</v>
      </c>
      <c r="T46" s="93">
        <f t="shared" si="5"/>
        <v>2273574</v>
      </c>
      <c r="U46" s="93">
        <f t="shared" si="5"/>
        <v>-2839775</v>
      </c>
      <c r="V46" s="93">
        <f t="shared" si="5"/>
        <v>-2354893</v>
      </c>
      <c r="W46" s="93">
        <f t="shared" si="5"/>
        <v>-14085778</v>
      </c>
      <c r="X46" s="93">
        <f t="shared" si="5"/>
        <v>18937255</v>
      </c>
      <c r="Y46" s="93">
        <f t="shared" si="5"/>
        <v>-33023033</v>
      </c>
      <c r="Z46" s="223">
        <f>+IF(X46&lt;&gt;0,+(Y46/X46)*100,0)</f>
        <v>-174.38130816741918</v>
      </c>
      <c r="AA46" s="221">
        <f>SUM(AA44:AA45)</f>
        <v>18937255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-6167405</v>
      </c>
      <c r="D48" s="232">
        <f>SUM(D46:D47)</f>
        <v>0</v>
      </c>
      <c r="E48" s="233">
        <f t="shared" si="6"/>
        <v>16622978</v>
      </c>
      <c r="F48" s="234">
        <f t="shared" si="6"/>
        <v>18937255</v>
      </c>
      <c r="G48" s="234">
        <f t="shared" si="6"/>
        <v>326546</v>
      </c>
      <c r="H48" s="235">
        <f t="shared" si="6"/>
        <v>-1299869</v>
      </c>
      <c r="I48" s="235">
        <f t="shared" si="6"/>
        <v>-1221980</v>
      </c>
      <c r="J48" s="235">
        <f t="shared" si="6"/>
        <v>-2195303</v>
      </c>
      <c r="K48" s="235">
        <f t="shared" si="6"/>
        <v>-935617</v>
      </c>
      <c r="L48" s="235">
        <f t="shared" si="6"/>
        <v>-3420803</v>
      </c>
      <c r="M48" s="234">
        <f t="shared" si="6"/>
        <v>-1244925</v>
      </c>
      <c r="N48" s="234">
        <f t="shared" si="6"/>
        <v>-5601345</v>
      </c>
      <c r="O48" s="235">
        <f t="shared" si="6"/>
        <v>-706882</v>
      </c>
      <c r="P48" s="235">
        <f t="shared" si="6"/>
        <v>27145</v>
      </c>
      <c r="Q48" s="235">
        <f t="shared" si="6"/>
        <v>-3254500</v>
      </c>
      <c r="R48" s="235">
        <f t="shared" si="6"/>
        <v>-3934237</v>
      </c>
      <c r="S48" s="235">
        <f t="shared" si="6"/>
        <v>-1788692</v>
      </c>
      <c r="T48" s="234">
        <f t="shared" si="6"/>
        <v>2273574</v>
      </c>
      <c r="U48" s="234">
        <f t="shared" si="6"/>
        <v>-2839775</v>
      </c>
      <c r="V48" s="235">
        <f t="shared" si="6"/>
        <v>-2354893</v>
      </c>
      <c r="W48" s="235">
        <f t="shared" si="6"/>
        <v>-14085778</v>
      </c>
      <c r="X48" s="235">
        <f t="shared" si="6"/>
        <v>18937255</v>
      </c>
      <c r="Y48" s="235">
        <f t="shared" si="6"/>
        <v>-33023033</v>
      </c>
      <c r="Z48" s="236">
        <f>+IF(X48&lt;&gt;0,+(Y48/X48)*100,0)</f>
        <v>-174.38130816741918</v>
      </c>
      <c r="AA48" s="237">
        <f>SUM(AA46:AA47)</f>
        <v>18937255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323573</v>
      </c>
      <c r="D5" s="158">
        <f>SUM(D6:D8)</f>
        <v>0</v>
      </c>
      <c r="E5" s="159">
        <f t="shared" si="0"/>
        <v>0</v>
      </c>
      <c r="F5" s="105">
        <f t="shared" si="0"/>
        <v>1047519</v>
      </c>
      <c r="G5" s="105">
        <f t="shared" si="0"/>
        <v>0</v>
      </c>
      <c r="H5" s="105">
        <f t="shared" si="0"/>
        <v>13908</v>
      </c>
      <c r="I5" s="105">
        <f t="shared" si="0"/>
        <v>38146</v>
      </c>
      <c r="J5" s="105">
        <f t="shared" si="0"/>
        <v>52054</v>
      </c>
      <c r="K5" s="105">
        <f t="shared" si="0"/>
        <v>22662</v>
      </c>
      <c r="L5" s="105">
        <f t="shared" si="0"/>
        <v>17684</v>
      </c>
      <c r="M5" s="105">
        <f t="shared" si="0"/>
        <v>168217</v>
      </c>
      <c r="N5" s="105">
        <f t="shared" si="0"/>
        <v>208563</v>
      </c>
      <c r="O5" s="105">
        <f t="shared" si="0"/>
        <v>0</v>
      </c>
      <c r="P5" s="105">
        <f t="shared" si="0"/>
        <v>0</v>
      </c>
      <c r="Q5" s="105">
        <f t="shared" si="0"/>
        <v>42934</v>
      </c>
      <c r="R5" s="105">
        <f t="shared" si="0"/>
        <v>42934</v>
      </c>
      <c r="S5" s="105">
        <f t="shared" si="0"/>
        <v>0</v>
      </c>
      <c r="T5" s="105">
        <f t="shared" si="0"/>
        <v>14377</v>
      </c>
      <c r="U5" s="105">
        <f t="shared" si="0"/>
        <v>33982</v>
      </c>
      <c r="V5" s="105">
        <f t="shared" si="0"/>
        <v>48359</v>
      </c>
      <c r="W5" s="105">
        <f t="shared" si="0"/>
        <v>351910</v>
      </c>
      <c r="X5" s="105">
        <f t="shared" si="0"/>
        <v>1047519</v>
      </c>
      <c r="Y5" s="105">
        <f t="shared" si="0"/>
        <v>-695609</v>
      </c>
      <c r="Z5" s="142">
        <f>+IF(X5&lt;&gt;0,+(Y5/X5)*100,0)</f>
        <v>-66.40538262313142</v>
      </c>
      <c r="AA5" s="158">
        <f>SUM(AA6:AA8)</f>
        <v>1047519</v>
      </c>
    </row>
    <row r="6" spans="1:27" ht="13.5">
      <c r="A6" s="143" t="s">
        <v>75</v>
      </c>
      <c r="B6" s="141"/>
      <c r="C6" s="160">
        <v>5104</v>
      </c>
      <c r="D6" s="160"/>
      <c r="E6" s="161"/>
      <c r="F6" s="65">
        <v>150500</v>
      </c>
      <c r="G6" s="65"/>
      <c r="H6" s="65"/>
      <c r="I6" s="65"/>
      <c r="J6" s="65"/>
      <c r="K6" s="65">
        <v>12038</v>
      </c>
      <c r="L6" s="65">
        <v>17684</v>
      </c>
      <c r="M6" s="65">
        <v>67005</v>
      </c>
      <c r="N6" s="65">
        <v>96727</v>
      </c>
      <c r="O6" s="65"/>
      <c r="P6" s="65"/>
      <c r="Q6" s="65"/>
      <c r="R6" s="65"/>
      <c r="S6" s="65"/>
      <c r="T6" s="65">
        <v>8850</v>
      </c>
      <c r="U6" s="65">
        <v>9054</v>
      </c>
      <c r="V6" s="65">
        <v>17904</v>
      </c>
      <c r="W6" s="65">
        <v>114631</v>
      </c>
      <c r="X6" s="65">
        <v>150500</v>
      </c>
      <c r="Y6" s="65">
        <v>-35869</v>
      </c>
      <c r="Z6" s="145">
        <v>-23.83</v>
      </c>
      <c r="AA6" s="67">
        <v>150500</v>
      </c>
    </row>
    <row r="7" spans="1:27" ht="13.5">
      <c r="A7" s="143" t="s">
        <v>76</v>
      </c>
      <c r="B7" s="141"/>
      <c r="C7" s="162">
        <v>101569</v>
      </c>
      <c r="D7" s="162"/>
      <c r="E7" s="163"/>
      <c r="F7" s="164">
        <v>627019</v>
      </c>
      <c r="G7" s="164"/>
      <c r="H7" s="164">
        <v>13908</v>
      </c>
      <c r="I7" s="164">
        <v>38146</v>
      </c>
      <c r="J7" s="164">
        <v>52054</v>
      </c>
      <c r="K7" s="164"/>
      <c r="L7" s="164"/>
      <c r="M7" s="164">
        <v>101212</v>
      </c>
      <c r="N7" s="164">
        <v>101212</v>
      </c>
      <c r="O7" s="164"/>
      <c r="P7" s="164"/>
      <c r="Q7" s="164">
        <v>5083</v>
      </c>
      <c r="R7" s="164">
        <v>5083</v>
      </c>
      <c r="S7" s="164"/>
      <c r="T7" s="164">
        <v>5527</v>
      </c>
      <c r="U7" s="164">
        <v>24928</v>
      </c>
      <c r="V7" s="164">
        <v>30455</v>
      </c>
      <c r="W7" s="164">
        <v>188804</v>
      </c>
      <c r="X7" s="164">
        <v>627019</v>
      </c>
      <c r="Y7" s="164">
        <v>-438215</v>
      </c>
      <c r="Z7" s="146">
        <v>-69.89</v>
      </c>
      <c r="AA7" s="239">
        <v>627019</v>
      </c>
    </row>
    <row r="8" spans="1:27" ht="13.5">
      <c r="A8" s="143" t="s">
        <v>77</v>
      </c>
      <c r="B8" s="141"/>
      <c r="C8" s="160">
        <v>216900</v>
      </c>
      <c r="D8" s="160"/>
      <c r="E8" s="161"/>
      <c r="F8" s="65">
        <v>270000</v>
      </c>
      <c r="G8" s="65"/>
      <c r="H8" s="65"/>
      <c r="I8" s="65"/>
      <c r="J8" s="65"/>
      <c r="K8" s="65">
        <v>10624</v>
      </c>
      <c r="L8" s="65"/>
      <c r="M8" s="65"/>
      <c r="N8" s="65">
        <v>10624</v>
      </c>
      <c r="O8" s="65"/>
      <c r="P8" s="65"/>
      <c r="Q8" s="65">
        <v>37851</v>
      </c>
      <c r="R8" s="65">
        <v>37851</v>
      </c>
      <c r="S8" s="65"/>
      <c r="T8" s="65"/>
      <c r="U8" s="65"/>
      <c r="V8" s="65"/>
      <c r="W8" s="65">
        <v>48475</v>
      </c>
      <c r="X8" s="65">
        <v>270000</v>
      </c>
      <c r="Y8" s="65">
        <v>-221525</v>
      </c>
      <c r="Z8" s="145">
        <v>-82.05</v>
      </c>
      <c r="AA8" s="67">
        <v>270000</v>
      </c>
    </row>
    <row r="9" spans="1:27" ht="13.5">
      <c r="A9" s="140" t="s">
        <v>78</v>
      </c>
      <c r="B9" s="141"/>
      <c r="C9" s="158">
        <f aca="true" t="shared" si="1" ref="C9:Y9">SUM(C10:C14)</f>
        <v>66276</v>
      </c>
      <c r="D9" s="158">
        <f>SUM(D10:D14)</f>
        <v>0</v>
      </c>
      <c r="E9" s="159">
        <f t="shared" si="1"/>
        <v>0</v>
      </c>
      <c r="F9" s="105">
        <f t="shared" si="1"/>
        <v>930667</v>
      </c>
      <c r="G9" s="105">
        <f t="shared" si="1"/>
        <v>0</v>
      </c>
      <c r="H9" s="105">
        <f t="shared" si="1"/>
        <v>5614</v>
      </c>
      <c r="I9" s="105">
        <f t="shared" si="1"/>
        <v>0</v>
      </c>
      <c r="J9" s="105">
        <f t="shared" si="1"/>
        <v>5614</v>
      </c>
      <c r="K9" s="105">
        <f t="shared" si="1"/>
        <v>31263</v>
      </c>
      <c r="L9" s="105">
        <f t="shared" si="1"/>
        <v>0</v>
      </c>
      <c r="M9" s="105">
        <f t="shared" si="1"/>
        <v>0</v>
      </c>
      <c r="N9" s="105">
        <f t="shared" si="1"/>
        <v>31263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17180</v>
      </c>
      <c r="V9" s="105">
        <f t="shared" si="1"/>
        <v>17180</v>
      </c>
      <c r="W9" s="105">
        <f t="shared" si="1"/>
        <v>54057</v>
      </c>
      <c r="X9" s="105">
        <f t="shared" si="1"/>
        <v>930667</v>
      </c>
      <c r="Y9" s="105">
        <f t="shared" si="1"/>
        <v>-876610</v>
      </c>
      <c r="Z9" s="142">
        <f>+IF(X9&lt;&gt;0,+(Y9/X9)*100,0)</f>
        <v>-94.19158517493368</v>
      </c>
      <c r="AA9" s="107">
        <f>SUM(AA10:AA14)</f>
        <v>930667</v>
      </c>
    </row>
    <row r="10" spans="1:27" ht="13.5">
      <c r="A10" s="143" t="s">
        <v>79</v>
      </c>
      <c r="B10" s="141"/>
      <c r="C10" s="160">
        <v>66276</v>
      </c>
      <c r="D10" s="160"/>
      <c r="E10" s="161"/>
      <c r="F10" s="65">
        <v>930667</v>
      </c>
      <c r="G10" s="65"/>
      <c r="H10" s="65">
        <v>5614</v>
      </c>
      <c r="I10" s="65"/>
      <c r="J10" s="65">
        <v>5614</v>
      </c>
      <c r="K10" s="65">
        <v>31263</v>
      </c>
      <c r="L10" s="65"/>
      <c r="M10" s="65"/>
      <c r="N10" s="65">
        <v>31263</v>
      </c>
      <c r="O10" s="65"/>
      <c r="P10" s="65"/>
      <c r="Q10" s="65"/>
      <c r="R10" s="65"/>
      <c r="S10" s="65"/>
      <c r="T10" s="65"/>
      <c r="U10" s="65">
        <v>17180</v>
      </c>
      <c r="V10" s="65">
        <v>17180</v>
      </c>
      <c r="W10" s="65">
        <v>54057</v>
      </c>
      <c r="X10" s="65">
        <v>930667</v>
      </c>
      <c r="Y10" s="65">
        <v>-876610</v>
      </c>
      <c r="Z10" s="145">
        <v>-94.19</v>
      </c>
      <c r="AA10" s="67">
        <v>930667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17644628</v>
      </c>
      <c r="D15" s="158">
        <f>SUM(D16:D18)</f>
        <v>0</v>
      </c>
      <c r="E15" s="159">
        <f t="shared" si="2"/>
        <v>0</v>
      </c>
      <c r="F15" s="105">
        <f t="shared" si="2"/>
        <v>14108998</v>
      </c>
      <c r="G15" s="105">
        <f t="shared" si="2"/>
        <v>34170</v>
      </c>
      <c r="H15" s="105">
        <f t="shared" si="2"/>
        <v>19619</v>
      </c>
      <c r="I15" s="105">
        <f t="shared" si="2"/>
        <v>268740</v>
      </c>
      <c r="J15" s="105">
        <f t="shared" si="2"/>
        <v>322529</v>
      </c>
      <c r="K15" s="105">
        <f t="shared" si="2"/>
        <v>301602</v>
      </c>
      <c r="L15" s="105">
        <f t="shared" si="2"/>
        <v>932972</v>
      </c>
      <c r="M15" s="105">
        <f t="shared" si="2"/>
        <v>0</v>
      </c>
      <c r="N15" s="105">
        <f t="shared" si="2"/>
        <v>1234574</v>
      </c>
      <c r="O15" s="105">
        <f t="shared" si="2"/>
        <v>0</v>
      </c>
      <c r="P15" s="105">
        <f t="shared" si="2"/>
        <v>360311</v>
      </c>
      <c r="Q15" s="105">
        <f t="shared" si="2"/>
        <v>68918</v>
      </c>
      <c r="R15" s="105">
        <f t="shared" si="2"/>
        <v>429229</v>
      </c>
      <c r="S15" s="105">
        <f t="shared" si="2"/>
        <v>32817</v>
      </c>
      <c r="T15" s="105">
        <f t="shared" si="2"/>
        <v>111275</v>
      </c>
      <c r="U15" s="105">
        <f t="shared" si="2"/>
        <v>486734</v>
      </c>
      <c r="V15" s="105">
        <f t="shared" si="2"/>
        <v>630826</v>
      </c>
      <c r="W15" s="105">
        <f t="shared" si="2"/>
        <v>2617158</v>
      </c>
      <c r="X15" s="105">
        <f t="shared" si="2"/>
        <v>14108998</v>
      </c>
      <c r="Y15" s="105">
        <f t="shared" si="2"/>
        <v>-11491840</v>
      </c>
      <c r="Z15" s="142">
        <f>+IF(X15&lt;&gt;0,+(Y15/X15)*100,0)</f>
        <v>-81.450433262518</v>
      </c>
      <c r="AA15" s="107">
        <f>SUM(AA16:AA18)</f>
        <v>14108998</v>
      </c>
    </row>
    <row r="16" spans="1:27" ht="13.5">
      <c r="A16" s="143" t="s">
        <v>85</v>
      </c>
      <c r="B16" s="141"/>
      <c r="C16" s="160">
        <v>37050</v>
      </c>
      <c r="D16" s="160"/>
      <c r="E16" s="161"/>
      <c r="F16" s="65">
        <v>415560</v>
      </c>
      <c r="G16" s="65"/>
      <c r="H16" s="65">
        <v>16025</v>
      </c>
      <c r="I16" s="65"/>
      <c r="J16" s="65">
        <v>16025</v>
      </c>
      <c r="K16" s="65"/>
      <c r="L16" s="65">
        <v>4695</v>
      </c>
      <c r="M16" s="65"/>
      <c r="N16" s="65">
        <v>4695</v>
      </c>
      <c r="O16" s="65"/>
      <c r="P16" s="65"/>
      <c r="Q16" s="65"/>
      <c r="R16" s="65"/>
      <c r="S16" s="65"/>
      <c r="T16" s="65"/>
      <c r="U16" s="65"/>
      <c r="V16" s="65"/>
      <c r="W16" s="65">
        <v>20720</v>
      </c>
      <c r="X16" s="65">
        <v>415560</v>
      </c>
      <c r="Y16" s="65">
        <v>-394840</v>
      </c>
      <c r="Z16" s="145">
        <v>-95.01</v>
      </c>
      <c r="AA16" s="67">
        <v>415560</v>
      </c>
    </row>
    <row r="17" spans="1:27" ht="13.5">
      <c r="A17" s="143" t="s">
        <v>86</v>
      </c>
      <c r="B17" s="141"/>
      <c r="C17" s="160">
        <v>17607578</v>
      </c>
      <c r="D17" s="160"/>
      <c r="E17" s="161"/>
      <c r="F17" s="65">
        <v>13693438</v>
      </c>
      <c r="G17" s="65">
        <v>34170</v>
      </c>
      <c r="H17" s="65">
        <v>3594</v>
      </c>
      <c r="I17" s="65">
        <v>268740</v>
      </c>
      <c r="J17" s="65">
        <v>306504</v>
      </c>
      <c r="K17" s="65">
        <v>301602</v>
      </c>
      <c r="L17" s="65">
        <v>928277</v>
      </c>
      <c r="M17" s="65"/>
      <c r="N17" s="65">
        <v>1229879</v>
      </c>
      <c r="O17" s="65"/>
      <c r="P17" s="65">
        <v>360311</v>
      </c>
      <c r="Q17" s="65">
        <v>68918</v>
      </c>
      <c r="R17" s="65">
        <v>429229</v>
      </c>
      <c r="S17" s="65">
        <v>32817</v>
      </c>
      <c r="T17" s="65">
        <v>111275</v>
      </c>
      <c r="U17" s="65">
        <v>486734</v>
      </c>
      <c r="V17" s="65">
        <v>630826</v>
      </c>
      <c r="W17" s="65">
        <v>2596438</v>
      </c>
      <c r="X17" s="65">
        <v>13693438</v>
      </c>
      <c r="Y17" s="65">
        <v>-11097000</v>
      </c>
      <c r="Z17" s="145">
        <v>-81.04</v>
      </c>
      <c r="AA17" s="67">
        <v>13693438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984028</v>
      </c>
      <c r="D19" s="158">
        <f>SUM(D20:D23)</f>
        <v>0</v>
      </c>
      <c r="E19" s="159">
        <f t="shared" si="3"/>
        <v>0</v>
      </c>
      <c r="F19" s="105">
        <f t="shared" si="3"/>
        <v>2825000</v>
      </c>
      <c r="G19" s="105">
        <f t="shared" si="3"/>
        <v>0</v>
      </c>
      <c r="H19" s="105">
        <f t="shared" si="3"/>
        <v>0</v>
      </c>
      <c r="I19" s="105">
        <f t="shared" si="3"/>
        <v>20093</v>
      </c>
      <c r="J19" s="105">
        <f t="shared" si="3"/>
        <v>20093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9750</v>
      </c>
      <c r="U19" s="105">
        <f t="shared" si="3"/>
        <v>42321</v>
      </c>
      <c r="V19" s="105">
        <f t="shared" si="3"/>
        <v>52071</v>
      </c>
      <c r="W19" s="105">
        <f t="shared" si="3"/>
        <v>72164</v>
      </c>
      <c r="X19" s="105">
        <f t="shared" si="3"/>
        <v>2825000</v>
      </c>
      <c r="Y19" s="105">
        <f t="shared" si="3"/>
        <v>-2752836</v>
      </c>
      <c r="Z19" s="142">
        <f>+IF(X19&lt;&gt;0,+(Y19/X19)*100,0)</f>
        <v>-97.4455221238938</v>
      </c>
      <c r="AA19" s="107">
        <f>SUM(AA20:AA23)</f>
        <v>2825000</v>
      </c>
    </row>
    <row r="20" spans="1:27" ht="13.5">
      <c r="A20" s="143" t="s">
        <v>89</v>
      </c>
      <c r="B20" s="141"/>
      <c r="C20" s="160">
        <v>794979</v>
      </c>
      <c r="D20" s="160"/>
      <c r="E20" s="161"/>
      <c r="F20" s="65">
        <v>2180000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>
        <v>4875</v>
      </c>
      <c r="U20" s="65"/>
      <c r="V20" s="65">
        <v>4875</v>
      </c>
      <c r="W20" s="65">
        <v>4875</v>
      </c>
      <c r="X20" s="65">
        <v>2180000</v>
      </c>
      <c r="Y20" s="65">
        <v>-2175125</v>
      </c>
      <c r="Z20" s="145">
        <v>-99.78</v>
      </c>
      <c r="AA20" s="67">
        <v>2180000</v>
      </c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>
        <v>189049</v>
      </c>
      <c r="D23" s="160"/>
      <c r="E23" s="161"/>
      <c r="F23" s="65">
        <v>645000</v>
      </c>
      <c r="G23" s="65"/>
      <c r="H23" s="65"/>
      <c r="I23" s="65">
        <v>20093</v>
      </c>
      <c r="J23" s="65">
        <v>20093</v>
      </c>
      <c r="K23" s="65"/>
      <c r="L23" s="65"/>
      <c r="M23" s="65"/>
      <c r="N23" s="65"/>
      <c r="O23" s="65"/>
      <c r="P23" s="65"/>
      <c r="Q23" s="65"/>
      <c r="R23" s="65"/>
      <c r="S23" s="65"/>
      <c r="T23" s="65">
        <v>4875</v>
      </c>
      <c r="U23" s="65">
        <v>42321</v>
      </c>
      <c r="V23" s="65">
        <v>47196</v>
      </c>
      <c r="W23" s="65">
        <v>67289</v>
      </c>
      <c r="X23" s="65">
        <v>645000</v>
      </c>
      <c r="Y23" s="65">
        <v>-577711</v>
      </c>
      <c r="Z23" s="145">
        <v>-89.57</v>
      </c>
      <c r="AA23" s="67">
        <v>645000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19018505</v>
      </c>
      <c r="D25" s="232">
        <f>+D5+D9+D15+D19+D24</f>
        <v>0</v>
      </c>
      <c r="E25" s="245">
        <f t="shared" si="4"/>
        <v>0</v>
      </c>
      <c r="F25" s="234">
        <f t="shared" si="4"/>
        <v>18912184</v>
      </c>
      <c r="G25" s="234">
        <f t="shared" si="4"/>
        <v>34170</v>
      </c>
      <c r="H25" s="234">
        <f t="shared" si="4"/>
        <v>39141</v>
      </c>
      <c r="I25" s="234">
        <f t="shared" si="4"/>
        <v>326979</v>
      </c>
      <c r="J25" s="234">
        <f t="shared" si="4"/>
        <v>400290</v>
      </c>
      <c r="K25" s="234">
        <f t="shared" si="4"/>
        <v>355527</v>
      </c>
      <c r="L25" s="234">
        <f t="shared" si="4"/>
        <v>950656</v>
      </c>
      <c r="M25" s="234">
        <f t="shared" si="4"/>
        <v>168217</v>
      </c>
      <c r="N25" s="234">
        <f t="shared" si="4"/>
        <v>1474400</v>
      </c>
      <c r="O25" s="234">
        <f t="shared" si="4"/>
        <v>0</v>
      </c>
      <c r="P25" s="234">
        <f t="shared" si="4"/>
        <v>360311</v>
      </c>
      <c r="Q25" s="234">
        <f t="shared" si="4"/>
        <v>111852</v>
      </c>
      <c r="R25" s="234">
        <f t="shared" si="4"/>
        <v>472163</v>
      </c>
      <c r="S25" s="234">
        <f t="shared" si="4"/>
        <v>32817</v>
      </c>
      <c r="T25" s="234">
        <f t="shared" si="4"/>
        <v>135402</v>
      </c>
      <c r="U25" s="234">
        <f t="shared" si="4"/>
        <v>580217</v>
      </c>
      <c r="V25" s="234">
        <f t="shared" si="4"/>
        <v>748436</v>
      </c>
      <c r="W25" s="234">
        <f t="shared" si="4"/>
        <v>3095289</v>
      </c>
      <c r="X25" s="234">
        <f t="shared" si="4"/>
        <v>18912184</v>
      </c>
      <c r="Y25" s="234">
        <f t="shared" si="4"/>
        <v>-15816895</v>
      </c>
      <c r="Z25" s="246">
        <f>+IF(X25&lt;&gt;0,+(Y25/X25)*100,0)</f>
        <v>-83.63336037762747</v>
      </c>
      <c r="AA25" s="247">
        <f>+AA5+AA9+AA15+AA19+AA24</f>
        <v>18912184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18193128</v>
      </c>
      <c r="D28" s="160"/>
      <c r="E28" s="161"/>
      <c r="F28" s="65">
        <v>11892000</v>
      </c>
      <c r="G28" s="65">
        <v>34170</v>
      </c>
      <c r="H28" s="65">
        <v>39141</v>
      </c>
      <c r="I28" s="65">
        <v>254760</v>
      </c>
      <c r="J28" s="65">
        <v>328071</v>
      </c>
      <c r="K28" s="65">
        <v>301602</v>
      </c>
      <c r="L28" s="65">
        <v>928277</v>
      </c>
      <c r="M28" s="65">
        <v>99619</v>
      </c>
      <c r="N28" s="65">
        <v>1329498</v>
      </c>
      <c r="O28" s="65"/>
      <c r="P28" s="65">
        <v>360311</v>
      </c>
      <c r="Q28" s="65">
        <v>68918</v>
      </c>
      <c r="R28" s="65">
        <v>429229</v>
      </c>
      <c r="S28" s="65">
        <v>32361</v>
      </c>
      <c r="T28" s="65">
        <v>121025</v>
      </c>
      <c r="U28" s="65">
        <v>106999</v>
      </c>
      <c r="V28" s="65">
        <v>260385</v>
      </c>
      <c r="W28" s="65">
        <v>2347183</v>
      </c>
      <c r="X28" s="65">
        <v>11892000</v>
      </c>
      <c r="Y28" s="65">
        <v>-9544817</v>
      </c>
      <c r="Z28" s="145">
        <v>-80.26</v>
      </c>
      <c r="AA28" s="160">
        <v>11892000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18193128</v>
      </c>
      <c r="D32" s="225">
        <f>SUM(D28:D31)</f>
        <v>0</v>
      </c>
      <c r="E32" s="226">
        <f t="shared" si="5"/>
        <v>0</v>
      </c>
      <c r="F32" s="82">
        <f t="shared" si="5"/>
        <v>11892000</v>
      </c>
      <c r="G32" s="82">
        <f t="shared" si="5"/>
        <v>34170</v>
      </c>
      <c r="H32" s="82">
        <f t="shared" si="5"/>
        <v>39141</v>
      </c>
      <c r="I32" s="82">
        <f t="shared" si="5"/>
        <v>254760</v>
      </c>
      <c r="J32" s="82">
        <f t="shared" si="5"/>
        <v>328071</v>
      </c>
      <c r="K32" s="82">
        <f t="shared" si="5"/>
        <v>301602</v>
      </c>
      <c r="L32" s="82">
        <f t="shared" si="5"/>
        <v>928277</v>
      </c>
      <c r="M32" s="82">
        <f t="shared" si="5"/>
        <v>99619</v>
      </c>
      <c r="N32" s="82">
        <f t="shared" si="5"/>
        <v>1329498</v>
      </c>
      <c r="O32" s="82">
        <f t="shared" si="5"/>
        <v>0</v>
      </c>
      <c r="P32" s="82">
        <f t="shared" si="5"/>
        <v>360311</v>
      </c>
      <c r="Q32" s="82">
        <f t="shared" si="5"/>
        <v>68918</v>
      </c>
      <c r="R32" s="82">
        <f t="shared" si="5"/>
        <v>429229</v>
      </c>
      <c r="S32" s="82">
        <f t="shared" si="5"/>
        <v>32361</v>
      </c>
      <c r="T32" s="82">
        <f t="shared" si="5"/>
        <v>121025</v>
      </c>
      <c r="U32" s="82">
        <f t="shared" si="5"/>
        <v>106999</v>
      </c>
      <c r="V32" s="82">
        <f t="shared" si="5"/>
        <v>260385</v>
      </c>
      <c r="W32" s="82">
        <f t="shared" si="5"/>
        <v>2347183</v>
      </c>
      <c r="X32" s="82">
        <f t="shared" si="5"/>
        <v>11892000</v>
      </c>
      <c r="Y32" s="82">
        <f t="shared" si="5"/>
        <v>-9544817</v>
      </c>
      <c r="Z32" s="227">
        <f>+IF(X32&lt;&gt;0,+(Y32/X32)*100,0)</f>
        <v>-80.26250420450724</v>
      </c>
      <c r="AA32" s="84">
        <f>SUM(AA28:AA31)</f>
        <v>11892000</v>
      </c>
    </row>
    <row r="33" spans="1:27" ht="13.5">
      <c r="A33" s="252" t="s">
        <v>51</v>
      </c>
      <c r="B33" s="141" t="s">
        <v>141</v>
      </c>
      <c r="C33" s="160">
        <v>825376</v>
      </c>
      <c r="D33" s="160"/>
      <c r="E33" s="161"/>
      <c r="F33" s="65">
        <v>7020184</v>
      </c>
      <c r="G33" s="65"/>
      <c r="H33" s="65"/>
      <c r="I33" s="65">
        <v>72219</v>
      </c>
      <c r="J33" s="65">
        <v>72219</v>
      </c>
      <c r="K33" s="65">
        <v>53925</v>
      </c>
      <c r="L33" s="65">
        <v>22379</v>
      </c>
      <c r="M33" s="65">
        <v>68598</v>
      </c>
      <c r="N33" s="65">
        <v>144902</v>
      </c>
      <c r="O33" s="65"/>
      <c r="P33" s="65"/>
      <c r="Q33" s="65">
        <v>42934</v>
      </c>
      <c r="R33" s="65">
        <v>42934</v>
      </c>
      <c r="S33" s="65">
        <v>456</v>
      </c>
      <c r="T33" s="65">
        <v>14377</v>
      </c>
      <c r="U33" s="65">
        <v>473218</v>
      </c>
      <c r="V33" s="65">
        <v>488051</v>
      </c>
      <c r="W33" s="65">
        <v>748106</v>
      </c>
      <c r="X33" s="65">
        <v>7020184</v>
      </c>
      <c r="Y33" s="65">
        <v>-6272078</v>
      </c>
      <c r="Z33" s="145">
        <v>-89.34</v>
      </c>
      <c r="AA33" s="67">
        <v>7020184</v>
      </c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19018504</v>
      </c>
      <c r="D36" s="237">
        <f>SUM(D32:D35)</f>
        <v>0</v>
      </c>
      <c r="E36" s="233">
        <f t="shared" si="6"/>
        <v>0</v>
      </c>
      <c r="F36" s="235">
        <f t="shared" si="6"/>
        <v>18912184</v>
      </c>
      <c r="G36" s="235">
        <f t="shared" si="6"/>
        <v>34170</v>
      </c>
      <c r="H36" s="235">
        <f t="shared" si="6"/>
        <v>39141</v>
      </c>
      <c r="I36" s="235">
        <f t="shared" si="6"/>
        <v>326979</v>
      </c>
      <c r="J36" s="235">
        <f t="shared" si="6"/>
        <v>400290</v>
      </c>
      <c r="K36" s="235">
        <f t="shared" si="6"/>
        <v>355527</v>
      </c>
      <c r="L36" s="235">
        <f t="shared" si="6"/>
        <v>950656</v>
      </c>
      <c r="M36" s="235">
        <f t="shared" si="6"/>
        <v>168217</v>
      </c>
      <c r="N36" s="235">
        <f t="shared" si="6"/>
        <v>1474400</v>
      </c>
      <c r="O36" s="235">
        <f t="shared" si="6"/>
        <v>0</v>
      </c>
      <c r="P36" s="235">
        <f t="shared" si="6"/>
        <v>360311</v>
      </c>
      <c r="Q36" s="235">
        <f t="shared" si="6"/>
        <v>111852</v>
      </c>
      <c r="R36" s="235">
        <f t="shared" si="6"/>
        <v>472163</v>
      </c>
      <c r="S36" s="235">
        <f t="shared" si="6"/>
        <v>32817</v>
      </c>
      <c r="T36" s="235">
        <f t="shared" si="6"/>
        <v>135402</v>
      </c>
      <c r="U36" s="235">
        <f t="shared" si="6"/>
        <v>580217</v>
      </c>
      <c r="V36" s="235">
        <f t="shared" si="6"/>
        <v>748436</v>
      </c>
      <c r="W36" s="235">
        <f t="shared" si="6"/>
        <v>3095289</v>
      </c>
      <c r="X36" s="235">
        <f t="shared" si="6"/>
        <v>18912184</v>
      </c>
      <c r="Y36" s="235">
        <f t="shared" si="6"/>
        <v>-15816895</v>
      </c>
      <c r="Z36" s="236">
        <f>+IF(X36&lt;&gt;0,+(Y36/X36)*100,0)</f>
        <v>-83.63336037762747</v>
      </c>
      <c r="AA36" s="254">
        <f>SUM(AA32:AA35)</f>
        <v>18912184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13732522</v>
      </c>
      <c r="D6" s="160"/>
      <c r="E6" s="64">
        <v>5227345</v>
      </c>
      <c r="F6" s="65">
        <v>5227345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5227345</v>
      </c>
      <c r="Y6" s="65">
        <v>-5227345</v>
      </c>
      <c r="Z6" s="145">
        <v>-100</v>
      </c>
      <c r="AA6" s="67">
        <v>5227345</v>
      </c>
    </row>
    <row r="7" spans="1:27" ht="13.5">
      <c r="A7" s="264" t="s">
        <v>147</v>
      </c>
      <c r="B7" s="197" t="s">
        <v>72</v>
      </c>
      <c r="C7" s="160"/>
      <c r="D7" s="160"/>
      <c r="E7" s="64">
        <v>16806725</v>
      </c>
      <c r="F7" s="65">
        <v>16806725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16806725</v>
      </c>
      <c r="Y7" s="65">
        <v>-16806725</v>
      </c>
      <c r="Z7" s="145">
        <v>-100</v>
      </c>
      <c r="AA7" s="67">
        <v>16806725</v>
      </c>
    </row>
    <row r="8" spans="1:27" ht="13.5">
      <c r="A8" s="264" t="s">
        <v>148</v>
      </c>
      <c r="B8" s="197" t="s">
        <v>72</v>
      </c>
      <c r="C8" s="160">
        <v>1069478</v>
      </c>
      <c r="D8" s="160"/>
      <c r="E8" s="64">
        <v>23354090</v>
      </c>
      <c r="F8" s="65">
        <v>34243090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34243090</v>
      </c>
      <c r="Y8" s="65">
        <v>-34243090</v>
      </c>
      <c r="Z8" s="145">
        <v>-100</v>
      </c>
      <c r="AA8" s="67">
        <v>34243090</v>
      </c>
    </row>
    <row r="9" spans="1:27" ht="13.5">
      <c r="A9" s="264" t="s">
        <v>149</v>
      </c>
      <c r="B9" s="197"/>
      <c r="C9" s="160">
        <v>7342813</v>
      </c>
      <c r="D9" s="160"/>
      <c r="E9" s="64">
        <v>935016</v>
      </c>
      <c r="F9" s="65">
        <v>935016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>
        <v>935016</v>
      </c>
      <c r="Y9" s="65">
        <v>-935016</v>
      </c>
      <c r="Z9" s="145">
        <v>-100</v>
      </c>
      <c r="AA9" s="67">
        <v>935016</v>
      </c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22144813</v>
      </c>
      <c r="D12" s="177">
        <f>SUM(D6:D11)</f>
        <v>0</v>
      </c>
      <c r="E12" s="77">
        <f t="shared" si="0"/>
        <v>46323176</v>
      </c>
      <c r="F12" s="78">
        <f t="shared" si="0"/>
        <v>57212176</v>
      </c>
      <c r="G12" s="78">
        <f t="shared" si="0"/>
        <v>0</v>
      </c>
      <c r="H12" s="78">
        <f t="shared" si="0"/>
        <v>0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78">
        <f t="shared" si="0"/>
        <v>0</v>
      </c>
      <c r="O12" s="78">
        <f t="shared" si="0"/>
        <v>0</v>
      </c>
      <c r="P12" s="78">
        <f t="shared" si="0"/>
        <v>0</v>
      </c>
      <c r="Q12" s="78">
        <f t="shared" si="0"/>
        <v>0</v>
      </c>
      <c r="R12" s="78">
        <f t="shared" si="0"/>
        <v>0</v>
      </c>
      <c r="S12" s="78">
        <f t="shared" si="0"/>
        <v>0</v>
      </c>
      <c r="T12" s="78">
        <f t="shared" si="0"/>
        <v>0</v>
      </c>
      <c r="U12" s="78">
        <f t="shared" si="0"/>
        <v>0</v>
      </c>
      <c r="V12" s="78">
        <f t="shared" si="0"/>
        <v>0</v>
      </c>
      <c r="W12" s="78">
        <f t="shared" si="0"/>
        <v>0</v>
      </c>
      <c r="X12" s="78">
        <f t="shared" si="0"/>
        <v>57212176</v>
      </c>
      <c r="Y12" s="78">
        <f t="shared" si="0"/>
        <v>-57212176</v>
      </c>
      <c r="Z12" s="179">
        <f>+IF(X12&lt;&gt;0,+(Y12/X12)*100,0)</f>
        <v>-100</v>
      </c>
      <c r="AA12" s="79">
        <f>SUM(AA6:AA11)</f>
        <v>57212176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>
        <v>25408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>
        <v>16806725</v>
      </c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19018504</v>
      </c>
      <c r="D19" s="160"/>
      <c r="E19" s="64">
        <v>62442401</v>
      </c>
      <c r="F19" s="65">
        <v>62442401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>
        <v>62442401</v>
      </c>
      <c r="Y19" s="65">
        <v>-62442401</v>
      </c>
      <c r="Z19" s="145">
        <v>-100</v>
      </c>
      <c r="AA19" s="67">
        <v>62442401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19018504</v>
      </c>
      <c r="D24" s="177">
        <f>SUM(D15:D23)</f>
        <v>0</v>
      </c>
      <c r="E24" s="81">
        <f t="shared" si="1"/>
        <v>79274534</v>
      </c>
      <c r="F24" s="82">
        <f t="shared" si="1"/>
        <v>62442401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0</v>
      </c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0</v>
      </c>
      <c r="X24" s="82">
        <f t="shared" si="1"/>
        <v>62442401</v>
      </c>
      <c r="Y24" s="82">
        <f t="shared" si="1"/>
        <v>-62442401</v>
      </c>
      <c r="Z24" s="227">
        <f>+IF(X24&lt;&gt;0,+(Y24/X24)*100,0)</f>
        <v>-100</v>
      </c>
      <c r="AA24" s="84">
        <f>SUM(AA15:AA23)</f>
        <v>62442401</v>
      </c>
    </row>
    <row r="25" spans="1:27" ht="13.5">
      <c r="A25" s="265" t="s">
        <v>162</v>
      </c>
      <c r="B25" s="266"/>
      <c r="C25" s="177">
        <f aca="true" t="shared" si="2" ref="C25:Y25">+C12+C24</f>
        <v>41163317</v>
      </c>
      <c r="D25" s="177">
        <f>+D12+D24</f>
        <v>0</v>
      </c>
      <c r="E25" s="77">
        <f t="shared" si="2"/>
        <v>125597710</v>
      </c>
      <c r="F25" s="78">
        <f t="shared" si="2"/>
        <v>119654577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 t="shared" si="2"/>
        <v>0</v>
      </c>
      <c r="M25" s="78">
        <f t="shared" si="2"/>
        <v>0</v>
      </c>
      <c r="N25" s="78">
        <f t="shared" si="2"/>
        <v>0</v>
      </c>
      <c r="O25" s="78">
        <f t="shared" si="2"/>
        <v>0</v>
      </c>
      <c r="P25" s="78">
        <f t="shared" si="2"/>
        <v>0</v>
      </c>
      <c r="Q25" s="78">
        <f t="shared" si="2"/>
        <v>0</v>
      </c>
      <c r="R25" s="78">
        <f t="shared" si="2"/>
        <v>0</v>
      </c>
      <c r="S25" s="78">
        <f t="shared" si="2"/>
        <v>0</v>
      </c>
      <c r="T25" s="78">
        <f t="shared" si="2"/>
        <v>0</v>
      </c>
      <c r="U25" s="78">
        <f t="shared" si="2"/>
        <v>0</v>
      </c>
      <c r="V25" s="78">
        <f t="shared" si="2"/>
        <v>0</v>
      </c>
      <c r="W25" s="78">
        <f t="shared" si="2"/>
        <v>0</v>
      </c>
      <c r="X25" s="78">
        <f t="shared" si="2"/>
        <v>119654577</v>
      </c>
      <c r="Y25" s="78">
        <f t="shared" si="2"/>
        <v>-119654577</v>
      </c>
      <c r="Z25" s="179">
        <f>+IF(X25&lt;&gt;0,+(Y25/X25)*100,0)</f>
        <v>-100</v>
      </c>
      <c r="AA25" s="79">
        <f>+AA12+AA24</f>
        <v>119654577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257048</v>
      </c>
      <c r="D30" s="160"/>
      <c r="E30" s="64">
        <v>396000</v>
      </c>
      <c r="F30" s="65">
        <v>396000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396000</v>
      </c>
      <c r="Y30" s="65">
        <v>-396000</v>
      </c>
      <c r="Z30" s="145">
        <v>-100</v>
      </c>
      <c r="AA30" s="67">
        <v>396000</v>
      </c>
    </row>
    <row r="31" spans="1:27" ht="13.5">
      <c r="A31" s="264" t="s">
        <v>166</v>
      </c>
      <c r="B31" s="197"/>
      <c r="C31" s="160">
        <v>80503</v>
      </c>
      <c r="D31" s="160"/>
      <c r="E31" s="64">
        <v>116617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>
        <v>12297924</v>
      </c>
      <c r="D32" s="160"/>
      <c r="E32" s="64">
        <v>7454096</v>
      </c>
      <c r="F32" s="65">
        <v>7454096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>
        <v>7454096</v>
      </c>
      <c r="Y32" s="65">
        <v>-7454096</v>
      </c>
      <c r="Z32" s="145">
        <v>-100</v>
      </c>
      <c r="AA32" s="67">
        <v>7454096</v>
      </c>
    </row>
    <row r="33" spans="1:27" ht="13.5">
      <c r="A33" s="264" t="s">
        <v>168</v>
      </c>
      <c r="B33" s="197"/>
      <c r="C33" s="160"/>
      <c r="D33" s="160"/>
      <c r="E33" s="64">
        <v>1706924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12635475</v>
      </c>
      <c r="D34" s="177">
        <f>SUM(D29:D33)</f>
        <v>0</v>
      </c>
      <c r="E34" s="77">
        <f t="shared" si="3"/>
        <v>9673637</v>
      </c>
      <c r="F34" s="78">
        <f t="shared" si="3"/>
        <v>7850096</v>
      </c>
      <c r="G34" s="78">
        <f t="shared" si="3"/>
        <v>0</v>
      </c>
      <c r="H34" s="78">
        <f t="shared" si="3"/>
        <v>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0</v>
      </c>
      <c r="P34" s="78">
        <f t="shared" si="3"/>
        <v>0</v>
      </c>
      <c r="Q34" s="78">
        <f t="shared" si="3"/>
        <v>0</v>
      </c>
      <c r="R34" s="78">
        <f t="shared" si="3"/>
        <v>0</v>
      </c>
      <c r="S34" s="78">
        <f t="shared" si="3"/>
        <v>0</v>
      </c>
      <c r="T34" s="78">
        <f t="shared" si="3"/>
        <v>0</v>
      </c>
      <c r="U34" s="78">
        <f t="shared" si="3"/>
        <v>0</v>
      </c>
      <c r="V34" s="78">
        <f t="shared" si="3"/>
        <v>0</v>
      </c>
      <c r="W34" s="78">
        <f t="shared" si="3"/>
        <v>0</v>
      </c>
      <c r="X34" s="78">
        <f t="shared" si="3"/>
        <v>7850096</v>
      </c>
      <c r="Y34" s="78">
        <f t="shared" si="3"/>
        <v>-7850096</v>
      </c>
      <c r="Z34" s="179">
        <f>+IF(X34&lt;&gt;0,+(Y34/X34)*100,0)</f>
        <v>-100</v>
      </c>
      <c r="AA34" s="79">
        <f>SUM(AA29:AA33)</f>
        <v>7850096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2945970</v>
      </c>
      <c r="D37" s="160"/>
      <c r="E37" s="64">
        <v>2108761</v>
      </c>
      <c r="F37" s="65">
        <v>2108761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>
        <v>2108761</v>
      </c>
      <c r="Y37" s="65">
        <v>-2108761</v>
      </c>
      <c r="Z37" s="145">
        <v>-100</v>
      </c>
      <c r="AA37" s="67">
        <v>2108761</v>
      </c>
    </row>
    <row r="38" spans="1:27" ht="13.5">
      <c r="A38" s="264" t="s">
        <v>168</v>
      </c>
      <c r="B38" s="197"/>
      <c r="C38" s="160"/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2945970</v>
      </c>
      <c r="D39" s="177">
        <f>SUM(D37:D38)</f>
        <v>0</v>
      </c>
      <c r="E39" s="81">
        <f t="shared" si="4"/>
        <v>2108761</v>
      </c>
      <c r="F39" s="82">
        <f t="shared" si="4"/>
        <v>2108761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2108761</v>
      </c>
      <c r="Y39" s="82">
        <f t="shared" si="4"/>
        <v>-2108761</v>
      </c>
      <c r="Z39" s="227">
        <f>+IF(X39&lt;&gt;0,+(Y39/X39)*100,0)</f>
        <v>-100</v>
      </c>
      <c r="AA39" s="84">
        <f>SUM(AA37:AA38)</f>
        <v>2108761</v>
      </c>
    </row>
    <row r="40" spans="1:27" ht="13.5">
      <c r="A40" s="265" t="s">
        <v>170</v>
      </c>
      <c r="B40" s="266"/>
      <c r="C40" s="177">
        <f aca="true" t="shared" si="5" ref="C40:Y40">+C34+C39</f>
        <v>15581445</v>
      </c>
      <c r="D40" s="177">
        <f>+D34+D39</f>
        <v>0</v>
      </c>
      <c r="E40" s="77">
        <f t="shared" si="5"/>
        <v>11782398</v>
      </c>
      <c r="F40" s="78">
        <f t="shared" si="5"/>
        <v>9958857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8">
        <f t="shared" si="5"/>
        <v>0</v>
      </c>
      <c r="P40" s="78">
        <f t="shared" si="5"/>
        <v>0</v>
      </c>
      <c r="Q40" s="78">
        <f t="shared" si="5"/>
        <v>0</v>
      </c>
      <c r="R40" s="78">
        <f t="shared" si="5"/>
        <v>0</v>
      </c>
      <c r="S40" s="78">
        <f t="shared" si="5"/>
        <v>0</v>
      </c>
      <c r="T40" s="78">
        <f t="shared" si="5"/>
        <v>0</v>
      </c>
      <c r="U40" s="78">
        <f t="shared" si="5"/>
        <v>0</v>
      </c>
      <c r="V40" s="78">
        <f t="shared" si="5"/>
        <v>0</v>
      </c>
      <c r="W40" s="78">
        <f t="shared" si="5"/>
        <v>0</v>
      </c>
      <c r="X40" s="78">
        <f t="shared" si="5"/>
        <v>9958857</v>
      </c>
      <c r="Y40" s="78">
        <f t="shared" si="5"/>
        <v>-9958857</v>
      </c>
      <c r="Z40" s="179">
        <f>+IF(X40&lt;&gt;0,+(Y40/X40)*100,0)</f>
        <v>-100</v>
      </c>
      <c r="AA40" s="79">
        <f>+AA34+AA39</f>
        <v>9958857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25581872</v>
      </c>
      <c r="D42" s="272">
        <f>+D25-D40</f>
        <v>0</v>
      </c>
      <c r="E42" s="273">
        <f t="shared" si="6"/>
        <v>113815312</v>
      </c>
      <c r="F42" s="274">
        <f t="shared" si="6"/>
        <v>109695720</v>
      </c>
      <c r="G42" s="274">
        <f t="shared" si="6"/>
        <v>0</v>
      </c>
      <c r="H42" s="274">
        <f t="shared" si="6"/>
        <v>0</v>
      </c>
      <c r="I42" s="274">
        <f t="shared" si="6"/>
        <v>0</v>
      </c>
      <c r="J42" s="274">
        <f t="shared" si="6"/>
        <v>0</v>
      </c>
      <c r="K42" s="274">
        <f t="shared" si="6"/>
        <v>0</v>
      </c>
      <c r="L42" s="274">
        <f t="shared" si="6"/>
        <v>0</v>
      </c>
      <c r="M42" s="274">
        <f t="shared" si="6"/>
        <v>0</v>
      </c>
      <c r="N42" s="274">
        <f t="shared" si="6"/>
        <v>0</v>
      </c>
      <c r="O42" s="274">
        <f t="shared" si="6"/>
        <v>0</v>
      </c>
      <c r="P42" s="274">
        <f t="shared" si="6"/>
        <v>0</v>
      </c>
      <c r="Q42" s="274">
        <f t="shared" si="6"/>
        <v>0</v>
      </c>
      <c r="R42" s="274">
        <f t="shared" si="6"/>
        <v>0</v>
      </c>
      <c r="S42" s="274">
        <f t="shared" si="6"/>
        <v>0</v>
      </c>
      <c r="T42" s="274">
        <f t="shared" si="6"/>
        <v>0</v>
      </c>
      <c r="U42" s="274">
        <f t="shared" si="6"/>
        <v>0</v>
      </c>
      <c r="V42" s="274">
        <f t="shared" si="6"/>
        <v>0</v>
      </c>
      <c r="W42" s="274">
        <f t="shared" si="6"/>
        <v>0</v>
      </c>
      <c r="X42" s="274">
        <f t="shared" si="6"/>
        <v>109695720</v>
      </c>
      <c r="Y42" s="274">
        <f t="shared" si="6"/>
        <v>-109695720</v>
      </c>
      <c r="Z42" s="275">
        <f>+IF(X42&lt;&gt;0,+(Y42/X42)*100,0)</f>
        <v>-100</v>
      </c>
      <c r="AA42" s="276">
        <f>+AA25-AA40</f>
        <v>109695720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25581872</v>
      </c>
      <c r="D45" s="160"/>
      <c r="E45" s="64">
        <v>16622979</v>
      </c>
      <c r="F45" s="65">
        <v>46744521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>
        <v>46744521</v>
      </c>
      <c r="Y45" s="65">
        <v>-46744521</v>
      </c>
      <c r="Z45" s="144">
        <v>-100</v>
      </c>
      <c r="AA45" s="67">
        <v>46744521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25581872</v>
      </c>
      <c r="D48" s="232">
        <f>SUM(D45:D47)</f>
        <v>0</v>
      </c>
      <c r="E48" s="279">
        <f t="shared" si="7"/>
        <v>16622979</v>
      </c>
      <c r="F48" s="234">
        <f t="shared" si="7"/>
        <v>46744521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46744521</v>
      </c>
      <c r="Y48" s="234">
        <f t="shared" si="7"/>
        <v>-46744521</v>
      </c>
      <c r="Z48" s="280">
        <f>+IF(X48&lt;&gt;0,+(Y48/X48)*100,0)</f>
        <v>-100</v>
      </c>
      <c r="AA48" s="247">
        <f>SUM(AA45:AA47)</f>
        <v>46744521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2592993</v>
      </c>
      <c r="D6" s="160">
        <v>13738209</v>
      </c>
      <c r="E6" s="64">
        <v>17150376</v>
      </c>
      <c r="F6" s="65">
        <v>23548732</v>
      </c>
      <c r="G6" s="65">
        <v>969372</v>
      </c>
      <c r="H6" s="65">
        <v>892865</v>
      </c>
      <c r="I6" s="65">
        <v>754766</v>
      </c>
      <c r="J6" s="65">
        <v>2617003</v>
      </c>
      <c r="K6" s="65">
        <v>955292</v>
      </c>
      <c r="L6" s="65">
        <v>803658</v>
      </c>
      <c r="M6" s="65">
        <v>697724</v>
      </c>
      <c r="N6" s="65">
        <v>2456674</v>
      </c>
      <c r="O6" s="65">
        <v>1543614</v>
      </c>
      <c r="P6" s="65">
        <v>1748509</v>
      </c>
      <c r="Q6" s="65">
        <v>1502375</v>
      </c>
      <c r="R6" s="65">
        <v>4794498</v>
      </c>
      <c r="S6" s="65">
        <v>1158653</v>
      </c>
      <c r="T6" s="65">
        <v>1132393</v>
      </c>
      <c r="U6" s="65">
        <v>1578988</v>
      </c>
      <c r="V6" s="65">
        <v>3870034</v>
      </c>
      <c r="W6" s="65">
        <v>13738209</v>
      </c>
      <c r="X6" s="65">
        <v>23548732</v>
      </c>
      <c r="Y6" s="65">
        <v>-9810523</v>
      </c>
      <c r="Z6" s="145">
        <v>-41.66</v>
      </c>
      <c r="AA6" s="67">
        <v>23548732</v>
      </c>
    </row>
    <row r="7" spans="1:27" ht="13.5">
      <c r="A7" s="264" t="s">
        <v>181</v>
      </c>
      <c r="B7" s="197" t="s">
        <v>72</v>
      </c>
      <c r="C7" s="160">
        <v>33249192</v>
      </c>
      <c r="D7" s="160">
        <v>29950000</v>
      </c>
      <c r="E7" s="64">
        <v>31230000</v>
      </c>
      <c r="F7" s="65">
        <v>31229606</v>
      </c>
      <c r="G7" s="65">
        <v>11754000</v>
      </c>
      <c r="H7" s="65">
        <v>1500000</v>
      </c>
      <c r="I7" s="65"/>
      <c r="J7" s="65">
        <v>13254000</v>
      </c>
      <c r="K7" s="65"/>
      <c r="L7" s="65">
        <v>8854000</v>
      </c>
      <c r="M7" s="65">
        <v>790000</v>
      </c>
      <c r="N7" s="65">
        <v>9644000</v>
      </c>
      <c r="O7" s="65"/>
      <c r="P7" s="65"/>
      <c r="Q7" s="65">
        <v>7052000</v>
      </c>
      <c r="R7" s="65">
        <v>7052000</v>
      </c>
      <c r="S7" s="65"/>
      <c r="T7" s="65"/>
      <c r="U7" s="65"/>
      <c r="V7" s="65"/>
      <c r="W7" s="65">
        <v>29950000</v>
      </c>
      <c r="X7" s="65">
        <v>31229606</v>
      </c>
      <c r="Y7" s="65">
        <v>-1279606</v>
      </c>
      <c r="Z7" s="145">
        <v>-4.1</v>
      </c>
      <c r="AA7" s="67">
        <v>31229606</v>
      </c>
    </row>
    <row r="8" spans="1:27" ht="13.5">
      <c r="A8" s="264" t="s">
        <v>182</v>
      </c>
      <c r="B8" s="197" t="s">
        <v>72</v>
      </c>
      <c r="C8" s="160">
        <v>999480</v>
      </c>
      <c r="D8" s="160">
        <v>11892000</v>
      </c>
      <c r="E8" s="64">
        <v>11892000</v>
      </c>
      <c r="F8" s="65">
        <v>11891998</v>
      </c>
      <c r="G8" s="65">
        <v>2488000</v>
      </c>
      <c r="H8" s="65"/>
      <c r="I8" s="65"/>
      <c r="J8" s="65">
        <v>2488000</v>
      </c>
      <c r="K8" s="65"/>
      <c r="L8" s="65"/>
      <c r="M8" s="65">
        <v>3732000</v>
      </c>
      <c r="N8" s="65">
        <v>3732000</v>
      </c>
      <c r="O8" s="65"/>
      <c r="P8" s="65"/>
      <c r="Q8" s="65">
        <v>5672000</v>
      </c>
      <c r="R8" s="65">
        <v>5672000</v>
      </c>
      <c r="S8" s="65"/>
      <c r="T8" s="65"/>
      <c r="U8" s="65"/>
      <c r="V8" s="65"/>
      <c r="W8" s="65">
        <v>11892000</v>
      </c>
      <c r="X8" s="65">
        <v>11891998</v>
      </c>
      <c r="Y8" s="65">
        <v>2</v>
      </c>
      <c r="Z8" s="145"/>
      <c r="AA8" s="67">
        <v>11891998</v>
      </c>
    </row>
    <row r="9" spans="1:27" ht="13.5">
      <c r="A9" s="264" t="s">
        <v>183</v>
      </c>
      <c r="B9" s="197"/>
      <c r="C9" s="160">
        <v>790808</v>
      </c>
      <c r="D9" s="160"/>
      <c r="E9" s="64"/>
      <c r="F9" s="65">
        <v>4773000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>
        <v>4773000</v>
      </c>
      <c r="Y9" s="65">
        <v>-4773000</v>
      </c>
      <c r="Z9" s="145">
        <v>-100</v>
      </c>
      <c r="AA9" s="67">
        <v>4773000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-29719425</v>
      </c>
      <c r="D12" s="160">
        <v>-41039784</v>
      </c>
      <c r="E12" s="64">
        <v>-43647192</v>
      </c>
      <c r="F12" s="65">
        <v>-60132245</v>
      </c>
      <c r="G12" s="65">
        <v>-1562675</v>
      </c>
      <c r="H12" s="65">
        <v>-3239945</v>
      </c>
      <c r="I12" s="65">
        <v>-4093822</v>
      </c>
      <c r="J12" s="65">
        <v>-8896442</v>
      </c>
      <c r="K12" s="65">
        <v>-3958469</v>
      </c>
      <c r="L12" s="65">
        <v>-3184820</v>
      </c>
      <c r="M12" s="65">
        <v>-3264982</v>
      </c>
      <c r="N12" s="65">
        <v>-10408271</v>
      </c>
      <c r="O12" s="65">
        <v>-2593957</v>
      </c>
      <c r="P12" s="65">
        <v>-3120471</v>
      </c>
      <c r="Q12" s="65">
        <v>-4903444</v>
      </c>
      <c r="R12" s="65">
        <v>-10617872</v>
      </c>
      <c r="S12" s="65">
        <v>-3516443</v>
      </c>
      <c r="T12" s="65">
        <v>-3111335</v>
      </c>
      <c r="U12" s="65">
        <v>-4489421</v>
      </c>
      <c r="V12" s="65">
        <v>-11117199</v>
      </c>
      <c r="W12" s="65">
        <v>-41039784</v>
      </c>
      <c r="X12" s="65">
        <v>-60132245</v>
      </c>
      <c r="Y12" s="65">
        <v>19092461</v>
      </c>
      <c r="Z12" s="145">
        <v>-31.75</v>
      </c>
      <c r="AA12" s="67">
        <v>-60132245</v>
      </c>
    </row>
    <row r="13" spans="1:27" ht="13.5">
      <c r="A13" s="264" t="s">
        <v>40</v>
      </c>
      <c r="B13" s="197"/>
      <c r="C13" s="160">
        <v>-445501</v>
      </c>
      <c r="D13" s="160">
        <v>-662618</v>
      </c>
      <c r="E13" s="64"/>
      <c r="F13" s="65"/>
      <c r="G13" s="65"/>
      <c r="H13" s="65"/>
      <c r="I13" s="65">
        <v>-165653</v>
      </c>
      <c r="J13" s="65">
        <v>-165653</v>
      </c>
      <c r="K13" s="65"/>
      <c r="L13" s="65"/>
      <c r="M13" s="65">
        <v>-165382</v>
      </c>
      <c r="N13" s="65">
        <v>-165382</v>
      </c>
      <c r="O13" s="65"/>
      <c r="P13" s="65"/>
      <c r="Q13" s="65">
        <v>-165930</v>
      </c>
      <c r="R13" s="65">
        <v>-165930</v>
      </c>
      <c r="S13" s="65"/>
      <c r="T13" s="65"/>
      <c r="U13" s="65">
        <v>-165653</v>
      </c>
      <c r="V13" s="65">
        <v>-165653</v>
      </c>
      <c r="W13" s="65">
        <v>-662618</v>
      </c>
      <c r="X13" s="65"/>
      <c r="Y13" s="65">
        <v>-662618</v>
      </c>
      <c r="Z13" s="145"/>
      <c r="AA13" s="67"/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7467547</v>
      </c>
      <c r="D15" s="177">
        <f>SUM(D6:D14)</f>
        <v>13877807</v>
      </c>
      <c r="E15" s="77">
        <f t="shared" si="0"/>
        <v>16625184</v>
      </c>
      <c r="F15" s="78">
        <f t="shared" si="0"/>
        <v>11311091</v>
      </c>
      <c r="G15" s="78">
        <f t="shared" si="0"/>
        <v>13648697</v>
      </c>
      <c r="H15" s="78">
        <f t="shared" si="0"/>
        <v>-847080</v>
      </c>
      <c r="I15" s="78">
        <f t="shared" si="0"/>
        <v>-3504709</v>
      </c>
      <c r="J15" s="78">
        <f t="shared" si="0"/>
        <v>9296908</v>
      </c>
      <c r="K15" s="78">
        <f t="shared" si="0"/>
        <v>-3003177</v>
      </c>
      <c r="L15" s="78">
        <f t="shared" si="0"/>
        <v>6472838</v>
      </c>
      <c r="M15" s="78">
        <f t="shared" si="0"/>
        <v>1789360</v>
      </c>
      <c r="N15" s="78">
        <f t="shared" si="0"/>
        <v>5259021</v>
      </c>
      <c r="O15" s="78">
        <f t="shared" si="0"/>
        <v>-1050343</v>
      </c>
      <c r="P15" s="78">
        <f t="shared" si="0"/>
        <v>-1371962</v>
      </c>
      <c r="Q15" s="78">
        <f t="shared" si="0"/>
        <v>9157001</v>
      </c>
      <c r="R15" s="78">
        <f t="shared" si="0"/>
        <v>6734696</v>
      </c>
      <c r="S15" s="78">
        <f t="shared" si="0"/>
        <v>-2357790</v>
      </c>
      <c r="T15" s="78">
        <f t="shared" si="0"/>
        <v>-1978942</v>
      </c>
      <c r="U15" s="78">
        <f t="shared" si="0"/>
        <v>-3076086</v>
      </c>
      <c r="V15" s="78">
        <f t="shared" si="0"/>
        <v>-7412818</v>
      </c>
      <c r="W15" s="78">
        <f t="shared" si="0"/>
        <v>13877807</v>
      </c>
      <c r="X15" s="78">
        <f t="shared" si="0"/>
        <v>11311091</v>
      </c>
      <c r="Y15" s="78">
        <f t="shared" si="0"/>
        <v>2566716</v>
      </c>
      <c r="Z15" s="179">
        <f>+IF(X15&lt;&gt;0,+(Y15/X15)*100,0)</f>
        <v>22.69202855851836</v>
      </c>
      <c r="AA15" s="79">
        <f>SUM(AA6:AA14)</f>
        <v>11311091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>
        <v>7020180</v>
      </c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>
        <v>7020180</v>
      </c>
      <c r="Y19" s="164">
        <v>-7020180</v>
      </c>
      <c r="Z19" s="146">
        <v>-100</v>
      </c>
      <c r="AA19" s="239">
        <v>7020180</v>
      </c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-11845043</v>
      </c>
      <c r="D24" s="160">
        <v>-3099596</v>
      </c>
      <c r="E24" s="64"/>
      <c r="F24" s="65">
        <v>-18912187</v>
      </c>
      <c r="G24" s="65">
        <v>-34170</v>
      </c>
      <c r="H24" s="65">
        <v>-39141</v>
      </c>
      <c r="I24" s="65">
        <v>-326979</v>
      </c>
      <c r="J24" s="65">
        <v>-400290</v>
      </c>
      <c r="K24" s="65">
        <v>-355526</v>
      </c>
      <c r="L24" s="65">
        <v>-954964</v>
      </c>
      <c r="M24" s="65">
        <v>-168217</v>
      </c>
      <c r="N24" s="65">
        <v>-1478707</v>
      </c>
      <c r="O24" s="65"/>
      <c r="P24" s="65">
        <v>-360312</v>
      </c>
      <c r="Q24" s="65">
        <v>-111852</v>
      </c>
      <c r="R24" s="65">
        <v>-472164</v>
      </c>
      <c r="S24" s="65">
        <v>-32817</v>
      </c>
      <c r="T24" s="65">
        <v>-135401</v>
      </c>
      <c r="U24" s="65">
        <v>-580217</v>
      </c>
      <c r="V24" s="65">
        <v>-748435</v>
      </c>
      <c r="W24" s="65">
        <v>-3099596</v>
      </c>
      <c r="X24" s="65">
        <v>-18912187</v>
      </c>
      <c r="Y24" s="65">
        <v>15812591</v>
      </c>
      <c r="Z24" s="145">
        <v>-83.61</v>
      </c>
      <c r="AA24" s="67">
        <v>-18912187</v>
      </c>
    </row>
    <row r="25" spans="1:27" ht="13.5">
      <c r="A25" s="265" t="s">
        <v>194</v>
      </c>
      <c r="B25" s="266"/>
      <c r="C25" s="177">
        <f aca="true" t="shared" si="1" ref="C25:Y25">SUM(C19:C24)</f>
        <v>-11845043</v>
      </c>
      <c r="D25" s="177">
        <f>SUM(D19:D24)</f>
        <v>-3099596</v>
      </c>
      <c r="E25" s="77">
        <f t="shared" si="1"/>
        <v>0</v>
      </c>
      <c r="F25" s="78">
        <f t="shared" si="1"/>
        <v>-11892007</v>
      </c>
      <c r="G25" s="78">
        <f t="shared" si="1"/>
        <v>-34170</v>
      </c>
      <c r="H25" s="78">
        <f t="shared" si="1"/>
        <v>-39141</v>
      </c>
      <c r="I25" s="78">
        <f t="shared" si="1"/>
        <v>-326979</v>
      </c>
      <c r="J25" s="78">
        <f t="shared" si="1"/>
        <v>-400290</v>
      </c>
      <c r="K25" s="78">
        <f t="shared" si="1"/>
        <v>-355526</v>
      </c>
      <c r="L25" s="78">
        <f t="shared" si="1"/>
        <v>-954964</v>
      </c>
      <c r="M25" s="78">
        <f t="shared" si="1"/>
        <v>-168217</v>
      </c>
      <c r="N25" s="78">
        <f t="shared" si="1"/>
        <v>-1478707</v>
      </c>
      <c r="O25" s="78">
        <f t="shared" si="1"/>
        <v>0</v>
      </c>
      <c r="P25" s="78">
        <f t="shared" si="1"/>
        <v>-360312</v>
      </c>
      <c r="Q25" s="78">
        <f t="shared" si="1"/>
        <v>-111852</v>
      </c>
      <c r="R25" s="78">
        <f t="shared" si="1"/>
        <v>-472164</v>
      </c>
      <c r="S25" s="78">
        <f t="shared" si="1"/>
        <v>-32817</v>
      </c>
      <c r="T25" s="78">
        <f t="shared" si="1"/>
        <v>-135401</v>
      </c>
      <c r="U25" s="78">
        <f t="shared" si="1"/>
        <v>-580217</v>
      </c>
      <c r="V25" s="78">
        <f t="shared" si="1"/>
        <v>-748435</v>
      </c>
      <c r="W25" s="78">
        <f t="shared" si="1"/>
        <v>-3099596</v>
      </c>
      <c r="X25" s="78">
        <f t="shared" si="1"/>
        <v>-11892007</v>
      </c>
      <c r="Y25" s="78">
        <f t="shared" si="1"/>
        <v>8792411</v>
      </c>
      <c r="Z25" s="179">
        <f>+IF(X25&lt;&gt;0,+(Y25/X25)*100,0)</f>
        <v>-73.93546774737014</v>
      </c>
      <c r="AA25" s="79">
        <f>SUM(AA19:AA24)</f>
        <v>-11892007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-227308</v>
      </c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-227308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-4604804</v>
      </c>
      <c r="D36" s="158">
        <f>+D15+D25+D34</f>
        <v>10778211</v>
      </c>
      <c r="E36" s="104">
        <f t="shared" si="3"/>
        <v>16625184</v>
      </c>
      <c r="F36" s="105">
        <f t="shared" si="3"/>
        <v>-580916</v>
      </c>
      <c r="G36" s="105">
        <f t="shared" si="3"/>
        <v>13614527</v>
      </c>
      <c r="H36" s="105">
        <f t="shared" si="3"/>
        <v>-886221</v>
      </c>
      <c r="I36" s="105">
        <f t="shared" si="3"/>
        <v>-3831688</v>
      </c>
      <c r="J36" s="105">
        <f t="shared" si="3"/>
        <v>8896618</v>
      </c>
      <c r="K36" s="105">
        <f t="shared" si="3"/>
        <v>-3358703</v>
      </c>
      <c r="L36" s="105">
        <f t="shared" si="3"/>
        <v>5517874</v>
      </c>
      <c r="M36" s="105">
        <f t="shared" si="3"/>
        <v>1621143</v>
      </c>
      <c r="N36" s="105">
        <f t="shared" si="3"/>
        <v>3780314</v>
      </c>
      <c r="O36" s="105">
        <f t="shared" si="3"/>
        <v>-1050343</v>
      </c>
      <c r="P36" s="105">
        <f t="shared" si="3"/>
        <v>-1732274</v>
      </c>
      <c r="Q36" s="105">
        <f t="shared" si="3"/>
        <v>9045149</v>
      </c>
      <c r="R36" s="105">
        <f t="shared" si="3"/>
        <v>6262532</v>
      </c>
      <c r="S36" s="105">
        <f t="shared" si="3"/>
        <v>-2390607</v>
      </c>
      <c r="T36" s="105">
        <f t="shared" si="3"/>
        <v>-2114343</v>
      </c>
      <c r="U36" s="105">
        <f t="shared" si="3"/>
        <v>-3656303</v>
      </c>
      <c r="V36" s="105">
        <f t="shared" si="3"/>
        <v>-8161253</v>
      </c>
      <c r="W36" s="105">
        <f t="shared" si="3"/>
        <v>10778211</v>
      </c>
      <c r="X36" s="105">
        <f t="shared" si="3"/>
        <v>-580916</v>
      </c>
      <c r="Y36" s="105">
        <f t="shared" si="3"/>
        <v>11359127</v>
      </c>
      <c r="Z36" s="142">
        <f>+IF(X36&lt;&gt;0,+(Y36/X36)*100,0)</f>
        <v>-1955.3820173656777</v>
      </c>
      <c r="AA36" s="107">
        <f>+AA15+AA25+AA34</f>
        <v>-580916</v>
      </c>
    </row>
    <row r="37" spans="1:27" ht="13.5">
      <c r="A37" s="264" t="s">
        <v>202</v>
      </c>
      <c r="B37" s="197" t="s">
        <v>96</v>
      </c>
      <c r="C37" s="158">
        <v>18337326</v>
      </c>
      <c r="D37" s="158"/>
      <c r="E37" s="104">
        <v>298506</v>
      </c>
      <c r="F37" s="105">
        <v>13637494</v>
      </c>
      <c r="G37" s="105"/>
      <c r="H37" s="105">
        <v>13614527</v>
      </c>
      <c r="I37" s="105">
        <v>12728306</v>
      </c>
      <c r="J37" s="105"/>
      <c r="K37" s="105">
        <v>8896618</v>
      </c>
      <c r="L37" s="105">
        <v>5537915</v>
      </c>
      <c r="M37" s="105">
        <v>11055789</v>
      </c>
      <c r="N37" s="105">
        <v>8896618</v>
      </c>
      <c r="O37" s="105">
        <v>12676932</v>
      </c>
      <c r="P37" s="105">
        <v>11626589</v>
      </c>
      <c r="Q37" s="105">
        <v>9894315</v>
      </c>
      <c r="R37" s="105">
        <v>12676932</v>
      </c>
      <c r="S37" s="105">
        <v>18939464</v>
      </c>
      <c r="T37" s="105">
        <v>16548857</v>
      </c>
      <c r="U37" s="105">
        <v>14434514</v>
      </c>
      <c r="V37" s="105">
        <v>18939464</v>
      </c>
      <c r="W37" s="105"/>
      <c r="X37" s="105">
        <v>13637494</v>
      </c>
      <c r="Y37" s="105">
        <v>-13637494</v>
      </c>
      <c r="Z37" s="142">
        <v>-100</v>
      </c>
      <c r="AA37" s="107">
        <v>13637494</v>
      </c>
    </row>
    <row r="38" spans="1:27" ht="13.5">
      <c r="A38" s="282" t="s">
        <v>203</v>
      </c>
      <c r="B38" s="271" t="s">
        <v>96</v>
      </c>
      <c r="C38" s="272">
        <v>13732522</v>
      </c>
      <c r="D38" s="272">
        <v>10778211</v>
      </c>
      <c r="E38" s="273">
        <v>16923690</v>
      </c>
      <c r="F38" s="274">
        <v>13056578</v>
      </c>
      <c r="G38" s="274">
        <v>13614527</v>
      </c>
      <c r="H38" s="274">
        <v>12728306</v>
      </c>
      <c r="I38" s="274">
        <v>8896618</v>
      </c>
      <c r="J38" s="274">
        <v>8896618</v>
      </c>
      <c r="K38" s="274">
        <v>5537915</v>
      </c>
      <c r="L38" s="274">
        <v>11055789</v>
      </c>
      <c r="M38" s="274">
        <v>12676932</v>
      </c>
      <c r="N38" s="274">
        <v>12676932</v>
      </c>
      <c r="O38" s="274">
        <v>11626589</v>
      </c>
      <c r="P38" s="274">
        <v>9894315</v>
      </c>
      <c r="Q38" s="274">
        <v>18939464</v>
      </c>
      <c r="R38" s="274">
        <v>18939464</v>
      </c>
      <c r="S38" s="274">
        <v>16548857</v>
      </c>
      <c r="T38" s="274">
        <v>14434514</v>
      </c>
      <c r="U38" s="274">
        <v>10778211</v>
      </c>
      <c r="V38" s="274">
        <v>10778211</v>
      </c>
      <c r="W38" s="274">
        <v>10778211</v>
      </c>
      <c r="X38" s="274">
        <v>13056578</v>
      </c>
      <c r="Y38" s="274">
        <v>-2278367</v>
      </c>
      <c r="Z38" s="275">
        <v>-17.45</v>
      </c>
      <c r="AA38" s="276">
        <v>13056578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2012-08-01T09:20:15Z</dcterms:created>
  <dcterms:modified xsi:type="dcterms:W3CDTF">2012-08-01T09:20:15Z</dcterms:modified>
  <cp:category/>
  <cp:version/>
  <cp:contentType/>
  <cp:contentStatus/>
</cp:coreProperties>
</file>