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<sst xmlns="http://schemas.openxmlformats.org/spreadsheetml/2006/main" count="536" uniqueCount="252">
  <si>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Ngqushwa(EC126)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</si>
  <si>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</si>
  <si>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</si>
  <si>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</si>
  <si>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</si>
  <si>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</si>
  <si>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</si>
  <si>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</si>
  <si>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</si>
  <si>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</si>
  <si>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</si>
  <si>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</si>
  <si>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</si>
  <si>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</si>
  <si>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</si>
  <si>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</si>
  <si>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</si>
  <si>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</si>
  <si>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</si>
  <si>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</si>
  <si>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</si>
  <si>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</si>
  <si>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</si>
  <si>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</si>
  <si>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</si>
  <si>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</si>
  <si>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</si>
  <si>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</si>
  <si>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</si>
  <si>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</si>
  <si>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</si>
  <si>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</si>
  <si>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</si>
  <si>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</si>
  <si>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</si>
  <si>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</si>
  <si>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</si>
  <si>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</si>
  <si>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</si>
  <si>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</si>
  <si>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</si>
  <si>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</si>
  <si>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</si>
  <si>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</si>
  <si>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</si>
  <si>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</si>
  <si>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</si>
  <si>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</si>
  <si>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</si>
  <si>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</si>
  <si>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</si>
  <si>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</si>
  <si>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</si>
  <si>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</si>
  <si>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</si>
  <si>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</si>
  <si>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</si>
  <si>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</si>
  <si>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</si>
  <si>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</si>
  <si>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</si>
  <si>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</si>
  <si>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</si>
  <si>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</si>
  <si>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</si>
  <si>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</si>
  <si>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</si>
  <si>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</si>
  <si>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</si>
  <si>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</si>
  <si>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</si>
  <si>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</si>
  <si>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</si>
  <si>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</si>
  <si>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</si>
  <si>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</si>
  <si>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</si>
  <si>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</si>
  <si>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</si>
  <si>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</si>
  <si>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</si>
  <si>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</si>
  <si>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</si>
  <si>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</si>
  <si>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</si>
  <si>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</si>
  <si>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</si>
  <si>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</si>
  <si>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</si>
  <si>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</si>
  <si>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</si>
  <si>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</si>
  <si>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</si>
  <si>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</si>
  <si>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</si>
  <si>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</si>
  <si>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</si>
  <si>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</si>
  <si>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</si>
  <si>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</si>
  <si>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</si>
  <si>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</si>
  <si>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</si>
  <si>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</si>
  <si>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</si>
  <si>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</si>
  <si>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</si>
  <si>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</si>
  <si>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</si>
  <si>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</si>
  <si>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</si>
  <si>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</si>
  <si>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</si>
  <si>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</si>
  <si>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</si>
  <si>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</si>
  <si>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</si>
  <si>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</si>
  <si>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</si>
  <si>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</si>
  <si>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</si>
  <si>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</si>
  <si>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</si>
  <si>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</si>
  <si>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</si>
  <si>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</si>
  <si>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</si>
  <si>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</si>
  <si>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</si>
  <si>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</si>
  <si>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</si>
  <si>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</si>
  <si>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</si>
  <si>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Ngqushwa(EC126)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</si>
  <si>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</si>
  <si>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</si>
  <si>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</si>
  <si>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</si>
  <si>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</si>
  <si>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</si>
  <si>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</si>
  <si>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</si>
  <si>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</si>
  <si>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Ngqushwa(EC126)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</si>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</sst>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4211109</v>
      </c>
      <c r="C5" s="19"/>
      <c r="D5" s="64">
        <v>0</v>
      </c>
      <c r="E5" s="65">
        <v>0</v>
      </c>
      <c r="F5" s="65">
        <v>111933</v>
      </c>
      <c r="G5" s="65">
        <v>113158</v>
      </c>
      <c r="H5" s="65">
        <v>152653</v>
      </c>
      <c r="I5" s="65">
        <v>377744</v>
      </c>
      <c r="J5" s="65">
        <v>66408</v>
      </c>
      <c r="K5" s="65">
        <v>103252</v>
      </c>
      <c r="L5" s="65">
        <v>105568</v>
      </c>
      <c r="M5" s="65">
        <v>275228</v>
      </c>
      <c r="N5" s="65">
        <v>162816</v>
      </c>
      <c r="O5" s="65">
        <v>102475</v>
      </c>
      <c r="P5" s="65">
        <v>71397</v>
      </c>
      <c r="Q5" s="65">
        <v>336688</v>
      </c>
      <c r="R5" s="65">
        <v>54377</v>
      </c>
      <c r="S5" s="65">
        <v>139707</v>
      </c>
      <c r="T5" s="65">
        <v>131806</v>
      </c>
      <c r="U5" s="65">
        <v>325890</v>
      </c>
      <c r="V5" s="65">
        <v>1315550</v>
      </c>
      <c r="W5" s="65">
        <v>0</v>
      </c>
      <c r="X5" s="65">
        <v>1315550</v>
      </c>
      <c r="Y5" s="66">
        <v>0</v>
      </c>
      <c r="Z5" s="67">
        <v>0</v>
      </c>
    </row>
    <row r="6" spans="1:26" ht="13.5">
      <c r="A6" s="63" t="s">
        <v>32</v>
      </c>
      <c r="B6" s="19">
        <v>463218</v>
      </c>
      <c r="C6" s="19"/>
      <c r="D6" s="64">
        <v>0</v>
      </c>
      <c r="E6" s="65">
        <v>0</v>
      </c>
      <c r="F6" s="65">
        <v>0</v>
      </c>
      <c r="G6" s="65">
        <v>1482</v>
      </c>
      <c r="H6" s="65">
        <v>0</v>
      </c>
      <c r="I6" s="65">
        <v>1482</v>
      </c>
      <c r="J6" s="65">
        <v>10057</v>
      </c>
      <c r="K6" s="65">
        <v>18515</v>
      </c>
      <c r="L6" s="65">
        <v>9204</v>
      </c>
      <c r="M6" s="65">
        <v>37776</v>
      </c>
      <c r="N6" s="65">
        <v>0</v>
      </c>
      <c r="O6" s="65">
        <v>10906</v>
      </c>
      <c r="P6" s="65">
        <v>18520</v>
      </c>
      <c r="Q6" s="65">
        <v>29426</v>
      </c>
      <c r="R6" s="65">
        <v>33140</v>
      </c>
      <c r="S6" s="65">
        <v>24899</v>
      </c>
      <c r="T6" s="65">
        <v>45714</v>
      </c>
      <c r="U6" s="65">
        <v>103753</v>
      </c>
      <c r="V6" s="65">
        <v>172437</v>
      </c>
      <c r="W6" s="65">
        <v>0</v>
      </c>
      <c r="X6" s="65">
        <v>172437</v>
      </c>
      <c r="Y6" s="66">
        <v>0</v>
      </c>
      <c r="Z6" s="67">
        <v>0</v>
      </c>
    </row>
    <row r="7" spans="1:26" ht="13.5">
      <c r="A7" s="63" t="s">
        <v>33</v>
      </c>
      <c r="B7" s="19">
        <v>495597</v>
      </c>
      <c r="C7" s="19"/>
      <c r="D7" s="64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13079</v>
      </c>
      <c r="K7" s="65">
        <v>0</v>
      </c>
      <c r="L7" s="65">
        <v>0</v>
      </c>
      <c r="M7" s="65">
        <v>13079</v>
      </c>
      <c r="N7" s="65">
        <v>0</v>
      </c>
      <c r="O7" s="65">
        <v>12775</v>
      </c>
      <c r="P7" s="65">
        <v>10161</v>
      </c>
      <c r="Q7" s="65">
        <v>22936</v>
      </c>
      <c r="R7" s="65">
        <v>0</v>
      </c>
      <c r="S7" s="65">
        <v>0</v>
      </c>
      <c r="T7" s="65">
        <v>2667</v>
      </c>
      <c r="U7" s="65">
        <v>2667</v>
      </c>
      <c r="V7" s="65">
        <v>38682</v>
      </c>
      <c r="W7" s="65">
        <v>0</v>
      </c>
      <c r="X7" s="65">
        <v>38682</v>
      </c>
      <c r="Y7" s="66">
        <v>0</v>
      </c>
      <c r="Z7" s="67">
        <v>0</v>
      </c>
    </row>
    <row r="8" spans="1:26" ht="13.5">
      <c r="A8" s="63" t="s">
        <v>34</v>
      </c>
      <c r="B8" s="19">
        <v>52013970</v>
      </c>
      <c r="C8" s="19"/>
      <c r="D8" s="64">
        <v>0</v>
      </c>
      <c r="E8" s="65">
        <v>0</v>
      </c>
      <c r="F8" s="65">
        <v>22975000</v>
      </c>
      <c r="G8" s="65">
        <v>0</v>
      </c>
      <c r="H8" s="65">
        <v>1450000</v>
      </c>
      <c r="I8" s="65">
        <v>24425000</v>
      </c>
      <c r="J8" s="65">
        <v>737922</v>
      </c>
      <c r="K8" s="65">
        <v>790000</v>
      </c>
      <c r="L8" s="65">
        <v>16847000</v>
      </c>
      <c r="M8" s="65">
        <v>18374922</v>
      </c>
      <c r="N8" s="65">
        <v>0</v>
      </c>
      <c r="O8" s="65">
        <v>0</v>
      </c>
      <c r="P8" s="65">
        <v>15318000</v>
      </c>
      <c r="Q8" s="65">
        <v>15318000</v>
      </c>
      <c r="R8" s="65">
        <v>0</v>
      </c>
      <c r="S8" s="65">
        <v>0</v>
      </c>
      <c r="T8" s="65">
        <v>0</v>
      </c>
      <c r="U8" s="65">
        <v>0</v>
      </c>
      <c r="V8" s="65">
        <v>58117922</v>
      </c>
      <c r="W8" s="65">
        <v>0</v>
      </c>
      <c r="X8" s="65">
        <v>58117922</v>
      </c>
      <c r="Y8" s="66">
        <v>0</v>
      </c>
      <c r="Z8" s="67">
        <v>0</v>
      </c>
    </row>
    <row r="9" spans="1:26" ht="13.5">
      <c r="A9" s="63" t="s">
        <v>35</v>
      </c>
      <c r="B9" s="19">
        <v>1448342</v>
      </c>
      <c r="C9" s="19"/>
      <c r="D9" s="64">
        <v>0</v>
      </c>
      <c r="E9" s="65">
        <v>0</v>
      </c>
      <c r="F9" s="65">
        <v>389841</v>
      </c>
      <c r="G9" s="65">
        <v>672569</v>
      </c>
      <c r="H9" s="65">
        <v>572956</v>
      </c>
      <c r="I9" s="65">
        <v>1635366</v>
      </c>
      <c r="J9" s="65">
        <v>556649</v>
      </c>
      <c r="K9" s="65">
        <v>465004</v>
      </c>
      <c r="L9" s="65">
        <v>207848</v>
      </c>
      <c r="M9" s="65">
        <v>1229501</v>
      </c>
      <c r="N9" s="65">
        <v>146317</v>
      </c>
      <c r="O9" s="65">
        <v>324615</v>
      </c>
      <c r="P9" s="65">
        <v>635123</v>
      </c>
      <c r="Q9" s="65">
        <v>1106055</v>
      </c>
      <c r="R9" s="65">
        <v>48486</v>
      </c>
      <c r="S9" s="65">
        <v>876387</v>
      </c>
      <c r="T9" s="65">
        <v>452912</v>
      </c>
      <c r="U9" s="65">
        <v>1377785</v>
      </c>
      <c r="V9" s="65">
        <v>5348707</v>
      </c>
      <c r="W9" s="65">
        <v>0</v>
      </c>
      <c r="X9" s="65">
        <v>5348707</v>
      </c>
      <c r="Y9" s="66">
        <v>0</v>
      </c>
      <c r="Z9" s="67">
        <v>0</v>
      </c>
    </row>
    <row r="10" spans="1:26" ht="25.5">
      <c r="A10" s="68" t="s">
        <v>213</v>
      </c>
      <c r="B10" s="69">
        <f>SUM(B5:B9)</f>
        <v>58632236</v>
      </c>
      <c r="C10" s="69">
        <f>SUM(C5:C9)</f>
        <v>0</v>
      </c>
      <c r="D10" s="70">
        <f aca="true" t="shared" si="0" ref="D10:Z10">SUM(D5:D9)</f>
        <v>0</v>
      </c>
      <c r="E10" s="71">
        <f t="shared" si="0"/>
        <v>0</v>
      </c>
      <c r="F10" s="71">
        <f t="shared" si="0"/>
        <v>23476774</v>
      </c>
      <c r="G10" s="71">
        <f t="shared" si="0"/>
        <v>787209</v>
      </c>
      <c r="H10" s="71">
        <f t="shared" si="0"/>
        <v>2175609</v>
      </c>
      <c r="I10" s="71">
        <f t="shared" si="0"/>
        <v>26439592</v>
      </c>
      <c r="J10" s="71">
        <f t="shared" si="0"/>
        <v>1384115</v>
      </c>
      <c r="K10" s="71">
        <f t="shared" si="0"/>
        <v>1376771</v>
      </c>
      <c r="L10" s="71">
        <f t="shared" si="0"/>
        <v>17169620</v>
      </c>
      <c r="M10" s="71">
        <f t="shared" si="0"/>
        <v>19930506</v>
      </c>
      <c r="N10" s="71">
        <f t="shared" si="0"/>
        <v>309133</v>
      </c>
      <c r="O10" s="71">
        <f t="shared" si="0"/>
        <v>450771</v>
      </c>
      <c r="P10" s="71">
        <f t="shared" si="0"/>
        <v>16053201</v>
      </c>
      <c r="Q10" s="71">
        <f t="shared" si="0"/>
        <v>16813105</v>
      </c>
      <c r="R10" s="71">
        <f t="shared" si="0"/>
        <v>136003</v>
      </c>
      <c r="S10" s="71">
        <f t="shared" si="0"/>
        <v>1040993</v>
      </c>
      <c r="T10" s="71">
        <f t="shared" si="0"/>
        <v>633099</v>
      </c>
      <c r="U10" s="71">
        <f t="shared" si="0"/>
        <v>1810095</v>
      </c>
      <c r="V10" s="71">
        <f t="shared" si="0"/>
        <v>64993298</v>
      </c>
      <c r="W10" s="71">
        <f t="shared" si="0"/>
        <v>0</v>
      </c>
      <c r="X10" s="71">
        <f t="shared" si="0"/>
        <v>64993298</v>
      </c>
      <c r="Y10" s="72">
        <f>+IF(W10&lt;&gt;0,(X10/W10)*100,0)</f>
        <v>0</v>
      </c>
      <c r="Z10" s="73">
        <f t="shared" si="0"/>
        <v>0</v>
      </c>
    </row>
    <row r="11" spans="1:26" ht="13.5">
      <c r="A11" s="63" t="s">
        <v>37</v>
      </c>
      <c r="B11" s="19">
        <v>26825824</v>
      </c>
      <c r="C11" s="19"/>
      <c r="D11" s="64">
        <v>0</v>
      </c>
      <c r="E11" s="65">
        <v>0</v>
      </c>
      <c r="F11" s="65">
        <v>2098747</v>
      </c>
      <c r="G11" s="65">
        <v>2510618</v>
      </c>
      <c r="H11" s="65">
        <v>2449195</v>
      </c>
      <c r="I11" s="65">
        <v>7058560</v>
      </c>
      <c r="J11" s="65">
        <v>2208901</v>
      </c>
      <c r="K11" s="65">
        <v>2214171</v>
      </c>
      <c r="L11" s="65">
        <v>2219158</v>
      </c>
      <c r="M11" s="65">
        <v>6642230</v>
      </c>
      <c r="N11" s="65">
        <v>2212240</v>
      </c>
      <c r="O11" s="65">
        <v>2161775</v>
      </c>
      <c r="P11" s="65">
        <v>2207247</v>
      </c>
      <c r="Q11" s="65">
        <v>6581262</v>
      </c>
      <c r="R11" s="65">
        <v>2104630</v>
      </c>
      <c r="S11" s="65">
        <v>2142259</v>
      </c>
      <c r="T11" s="65">
        <v>2127794</v>
      </c>
      <c r="U11" s="65">
        <v>6374683</v>
      </c>
      <c r="V11" s="65">
        <v>26656735</v>
      </c>
      <c r="W11" s="65">
        <v>0</v>
      </c>
      <c r="X11" s="65">
        <v>26656735</v>
      </c>
      <c r="Y11" s="66">
        <v>0</v>
      </c>
      <c r="Z11" s="67">
        <v>0</v>
      </c>
    </row>
    <row r="12" spans="1:26" ht="13.5">
      <c r="A12" s="63" t="s">
        <v>38</v>
      </c>
      <c r="B12" s="19">
        <v>3765242</v>
      </c>
      <c r="C12" s="19"/>
      <c r="D12" s="64">
        <v>0</v>
      </c>
      <c r="E12" s="65">
        <v>0</v>
      </c>
      <c r="F12" s="65">
        <v>1086183</v>
      </c>
      <c r="G12" s="65">
        <v>312050</v>
      </c>
      <c r="H12" s="65">
        <v>283063</v>
      </c>
      <c r="I12" s="65">
        <v>1681296</v>
      </c>
      <c r="J12" s="65">
        <v>510124</v>
      </c>
      <c r="K12" s="65">
        <v>607681</v>
      </c>
      <c r="L12" s="65">
        <v>707690</v>
      </c>
      <c r="M12" s="65">
        <v>1825495</v>
      </c>
      <c r="N12" s="65">
        <v>449962</v>
      </c>
      <c r="O12" s="65">
        <v>446967</v>
      </c>
      <c r="P12" s="65">
        <v>446967</v>
      </c>
      <c r="Q12" s="65">
        <v>1343896</v>
      </c>
      <c r="R12" s="65">
        <v>451967</v>
      </c>
      <c r="S12" s="65">
        <v>467255</v>
      </c>
      <c r="T12" s="65">
        <v>467255</v>
      </c>
      <c r="U12" s="65">
        <v>1386477</v>
      </c>
      <c r="V12" s="65">
        <v>6237164</v>
      </c>
      <c r="W12" s="65">
        <v>0</v>
      </c>
      <c r="X12" s="65">
        <v>6237164</v>
      </c>
      <c r="Y12" s="66">
        <v>0</v>
      </c>
      <c r="Z12" s="67">
        <v>0</v>
      </c>
    </row>
    <row r="13" spans="1:26" ht="13.5">
      <c r="A13" s="63" t="s">
        <v>214</v>
      </c>
      <c r="B13" s="19">
        <v>31000798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6">
        <v>0</v>
      </c>
      <c r="Z15" s="67">
        <v>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37407127</v>
      </c>
      <c r="C17" s="19"/>
      <c r="D17" s="64">
        <v>0</v>
      </c>
      <c r="E17" s="65">
        <v>0</v>
      </c>
      <c r="F17" s="65">
        <v>5633917</v>
      </c>
      <c r="G17" s="65">
        <v>4373809</v>
      </c>
      <c r="H17" s="65">
        <v>5550623</v>
      </c>
      <c r="I17" s="65">
        <v>15558349</v>
      </c>
      <c r="J17" s="65">
        <v>1051487</v>
      </c>
      <c r="K17" s="65">
        <v>3653373</v>
      </c>
      <c r="L17" s="65">
        <v>2230889</v>
      </c>
      <c r="M17" s="65">
        <v>6935749</v>
      </c>
      <c r="N17" s="65">
        <v>1402318</v>
      </c>
      <c r="O17" s="65">
        <v>1940753</v>
      </c>
      <c r="P17" s="65">
        <v>4489915</v>
      </c>
      <c r="Q17" s="65">
        <v>7832986</v>
      </c>
      <c r="R17" s="65">
        <v>3054835</v>
      </c>
      <c r="S17" s="65">
        <v>1572267</v>
      </c>
      <c r="T17" s="65">
        <v>2018300</v>
      </c>
      <c r="U17" s="65">
        <v>6645402</v>
      </c>
      <c r="V17" s="65">
        <v>36972486</v>
      </c>
      <c r="W17" s="65">
        <v>0</v>
      </c>
      <c r="X17" s="65">
        <v>36972486</v>
      </c>
      <c r="Y17" s="66">
        <v>0</v>
      </c>
      <c r="Z17" s="67">
        <v>0</v>
      </c>
    </row>
    <row r="18" spans="1:26" ht="13.5">
      <c r="A18" s="75" t="s">
        <v>44</v>
      </c>
      <c r="B18" s="76">
        <f>SUM(B11:B17)</f>
        <v>98998991</v>
      </c>
      <c r="C18" s="76">
        <f>SUM(C11:C17)</f>
        <v>0</v>
      </c>
      <c r="D18" s="77">
        <f aca="true" t="shared" si="1" ref="D18:Z18">SUM(D11:D17)</f>
        <v>0</v>
      </c>
      <c r="E18" s="78">
        <f t="shared" si="1"/>
        <v>0</v>
      </c>
      <c r="F18" s="78">
        <f t="shared" si="1"/>
        <v>8818847</v>
      </c>
      <c r="G18" s="78">
        <f t="shared" si="1"/>
        <v>7196477</v>
      </c>
      <c r="H18" s="78">
        <f t="shared" si="1"/>
        <v>8282881</v>
      </c>
      <c r="I18" s="78">
        <f t="shared" si="1"/>
        <v>24298205</v>
      </c>
      <c r="J18" s="78">
        <f t="shared" si="1"/>
        <v>3770512</v>
      </c>
      <c r="K18" s="78">
        <f t="shared" si="1"/>
        <v>6475225</v>
      </c>
      <c r="L18" s="78">
        <f t="shared" si="1"/>
        <v>5157737</v>
      </c>
      <c r="M18" s="78">
        <f t="shared" si="1"/>
        <v>15403474</v>
      </c>
      <c r="N18" s="78">
        <f t="shared" si="1"/>
        <v>4064520</v>
      </c>
      <c r="O18" s="78">
        <f t="shared" si="1"/>
        <v>4549495</v>
      </c>
      <c r="P18" s="78">
        <f t="shared" si="1"/>
        <v>7144129</v>
      </c>
      <c r="Q18" s="78">
        <f t="shared" si="1"/>
        <v>15758144</v>
      </c>
      <c r="R18" s="78">
        <f t="shared" si="1"/>
        <v>5611432</v>
      </c>
      <c r="S18" s="78">
        <f t="shared" si="1"/>
        <v>4181781</v>
      </c>
      <c r="T18" s="78">
        <f t="shared" si="1"/>
        <v>4613349</v>
      </c>
      <c r="U18" s="78">
        <f t="shared" si="1"/>
        <v>14406562</v>
      </c>
      <c r="V18" s="78">
        <f t="shared" si="1"/>
        <v>69866385</v>
      </c>
      <c r="W18" s="78">
        <f t="shared" si="1"/>
        <v>0</v>
      </c>
      <c r="X18" s="78">
        <f t="shared" si="1"/>
        <v>69866385</v>
      </c>
      <c r="Y18" s="72">
        <f>+IF(W18&lt;&gt;0,(X18/W18)*100,0)</f>
        <v>0</v>
      </c>
      <c r="Z18" s="79">
        <f t="shared" si="1"/>
        <v>0</v>
      </c>
    </row>
    <row r="19" spans="1:26" ht="13.5">
      <c r="A19" s="75" t="s">
        <v>45</v>
      </c>
      <c r="B19" s="80">
        <f>+B10-B18</f>
        <v>-40366755</v>
      </c>
      <c r="C19" s="80">
        <f>+C10-C18</f>
        <v>0</v>
      </c>
      <c r="D19" s="81">
        <f aca="true" t="shared" si="2" ref="D19:Z19">+D10-D18</f>
        <v>0</v>
      </c>
      <c r="E19" s="82">
        <f t="shared" si="2"/>
        <v>0</v>
      </c>
      <c r="F19" s="82">
        <f t="shared" si="2"/>
        <v>14657927</v>
      </c>
      <c r="G19" s="82">
        <f t="shared" si="2"/>
        <v>-6409268</v>
      </c>
      <c r="H19" s="82">
        <f t="shared" si="2"/>
        <v>-6107272</v>
      </c>
      <c r="I19" s="82">
        <f t="shared" si="2"/>
        <v>2141387</v>
      </c>
      <c r="J19" s="82">
        <f t="shared" si="2"/>
        <v>-2386397</v>
      </c>
      <c r="K19" s="82">
        <f t="shared" si="2"/>
        <v>-5098454</v>
      </c>
      <c r="L19" s="82">
        <f t="shared" si="2"/>
        <v>12011883</v>
      </c>
      <c r="M19" s="82">
        <f t="shared" si="2"/>
        <v>4527032</v>
      </c>
      <c r="N19" s="82">
        <f t="shared" si="2"/>
        <v>-3755387</v>
      </c>
      <c r="O19" s="82">
        <f t="shared" si="2"/>
        <v>-4098724</v>
      </c>
      <c r="P19" s="82">
        <f t="shared" si="2"/>
        <v>8909072</v>
      </c>
      <c r="Q19" s="82">
        <f t="shared" si="2"/>
        <v>1054961</v>
      </c>
      <c r="R19" s="82">
        <f t="shared" si="2"/>
        <v>-5475429</v>
      </c>
      <c r="S19" s="82">
        <f t="shared" si="2"/>
        <v>-3140788</v>
      </c>
      <c r="T19" s="82">
        <f t="shared" si="2"/>
        <v>-3980250</v>
      </c>
      <c r="U19" s="82">
        <f t="shared" si="2"/>
        <v>-12596467</v>
      </c>
      <c r="V19" s="82">
        <f t="shared" si="2"/>
        <v>-4873087</v>
      </c>
      <c r="W19" s="82">
        <f>IF(E10=E18,0,W10-W18)</f>
        <v>0</v>
      </c>
      <c r="X19" s="82">
        <f t="shared" si="2"/>
        <v>-4873087</v>
      </c>
      <c r="Y19" s="83">
        <f>+IF(W19&lt;&gt;0,(X19/W19)*100,0)</f>
        <v>0</v>
      </c>
      <c r="Z19" s="84">
        <f t="shared" si="2"/>
        <v>0</v>
      </c>
    </row>
    <row r="20" spans="1:26" ht="13.5">
      <c r="A20" s="63" t="s">
        <v>46</v>
      </c>
      <c r="B20" s="19">
        <v>16141911</v>
      </c>
      <c r="C20" s="19"/>
      <c r="D20" s="64">
        <v>0</v>
      </c>
      <c r="E20" s="65">
        <v>0</v>
      </c>
      <c r="F20" s="65">
        <v>11400000</v>
      </c>
      <c r="G20" s="65">
        <v>0</v>
      </c>
      <c r="H20" s="65">
        <v>0</v>
      </c>
      <c r="I20" s="65">
        <v>11400000</v>
      </c>
      <c r="J20" s="65">
        <v>0</v>
      </c>
      <c r="K20" s="65">
        <v>0</v>
      </c>
      <c r="L20" s="65">
        <v>0</v>
      </c>
      <c r="M20" s="65">
        <v>0</v>
      </c>
      <c r="N20" s="65">
        <v>4316000</v>
      </c>
      <c r="O20" s="65">
        <v>0</v>
      </c>
      <c r="P20" s="65">
        <v>1541000</v>
      </c>
      <c r="Q20" s="65">
        <v>5857000</v>
      </c>
      <c r="R20" s="65">
        <v>0</v>
      </c>
      <c r="S20" s="65">
        <v>0</v>
      </c>
      <c r="T20" s="65">
        <v>0</v>
      </c>
      <c r="U20" s="65">
        <v>0</v>
      </c>
      <c r="V20" s="65">
        <v>17257000</v>
      </c>
      <c r="W20" s="65">
        <v>0</v>
      </c>
      <c r="X20" s="65">
        <v>17257000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-24224844</v>
      </c>
      <c r="C22" s="91">
        <f>SUM(C19:C21)</f>
        <v>0</v>
      </c>
      <c r="D22" s="92">
        <f aca="true" t="shared" si="3" ref="D22:Z22">SUM(D19:D21)</f>
        <v>0</v>
      </c>
      <c r="E22" s="93">
        <f t="shared" si="3"/>
        <v>0</v>
      </c>
      <c r="F22" s="93">
        <f t="shared" si="3"/>
        <v>26057927</v>
      </c>
      <c r="G22" s="93">
        <f t="shared" si="3"/>
        <v>-6409268</v>
      </c>
      <c r="H22" s="93">
        <f t="shared" si="3"/>
        <v>-6107272</v>
      </c>
      <c r="I22" s="93">
        <f t="shared" si="3"/>
        <v>13541387</v>
      </c>
      <c r="J22" s="93">
        <f t="shared" si="3"/>
        <v>-2386397</v>
      </c>
      <c r="K22" s="93">
        <f t="shared" si="3"/>
        <v>-5098454</v>
      </c>
      <c r="L22" s="93">
        <f t="shared" si="3"/>
        <v>12011883</v>
      </c>
      <c r="M22" s="93">
        <f t="shared" si="3"/>
        <v>4527032</v>
      </c>
      <c r="N22" s="93">
        <f t="shared" si="3"/>
        <v>560613</v>
      </c>
      <c r="O22" s="93">
        <f t="shared" si="3"/>
        <v>-4098724</v>
      </c>
      <c r="P22" s="93">
        <f t="shared" si="3"/>
        <v>10450072</v>
      </c>
      <c r="Q22" s="93">
        <f t="shared" si="3"/>
        <v>6911961</v>
      </c>
      <c r="R22" s="93">
        <f t="shared" si="3"/>
        <v>-5475429</v>
      </c>
      <c r="S22" s="93">
        <f t="shared" si="3"/>
        <v>-3140788</v>
      </c>
      <c r="T22" s="93">
        <f t="shared" si="3"/>
        <v>-3980250</v>
      </c>
      <c r="U22" s="93">
        <f t="shared" si="3"/>
        <v>-12596467</v>
      </c>
      <c r="V22" s="93">
        <f t="shared" si="3"/>
        <v>12383913</v>
      </c>
      <c r="W22" s="93">
        <f t="shared" si="3"/>
        <v>0</v>
      </c>
      <c r="X22" s="93">
        <f t="shared" si="3"/>
        <v>12383913</v>
      </c>
      <c r="Y22" s="94">
        <f>+IF(W22&lt;&gt;0,(X22/W22)*100,0)</f>
        <v>0</v>
      </c>
      <c r="Z22" s="95">
        <f t="shared" si="3"/>
        <v>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-24224844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0</v>
      </c>
      <c r="F24" s="82">
        <f t="shared" si="4"/>
        <v>26057927</v>
      </c>
      <c r="G24" s="82">
        <f t="shared" si="4"/>
        <v>-6409268</v>
      </c>
      <c r="H24" s="82">
        <f t="shared" si="4"/>
        <v>-6107272</v>
      </c>
      <c r="I24" s="82">
        <f t="shared" si="4"/>
        <v>13541387</v>
      </c>
      <c r="J24" s="82">
        <f t="shared" si="4"/>
        <v>-2386397</v>
      </c>
      <c r="K24" s="82">
        <f t="shared" si="4"/>
        <v>-5098454</v>
      </c>
      <c r="L24" s="82">
        <f t="shared" si="4"/>
        <v>12011883</v>
      </c>
      <c r="M24" s="82">
        <f t="shared" si="4"/>
        <v>4527032</v>
      </c>
      <c r="N24" s="82">
        <f t="shared" si="4"/>
        <v>560613</v>
      </c>
      <c r="O24" s="82">
        <f t="shared" si="4"/>
        <v>-4098724</v>
      </c>
      <c r="P24" s="82">
        <f t="shared" si="4"/>
        <v>10450072</v>
      </c>
      <c r="Q24" s="82">
        <f t="shared" si="4"/>
        <v>6911961</v>
      </c>
      <c r="R24" s="82">
        <f t="shared" si="4"/>
        <v>-5475429</v>
      </c>
      <c r="S24" s="82">
        <f t="shared" si="4"/>
        <v>-3140788</v>
      </c>
      <c r="T24" s="82">
        <f t="shared" si="4"/>
        <v>-3980250</v>
      </c>
      <c r="U24" s="82">
        <f t="shared" si="4"/>
        <v>-12596467</v>
      </c>
      <c r="V24" s="82">
        <f t="shared" si="4"/>
        <v>12383913</v>
      </c>
      <c r="W24" s="82">
        <f t="shared" si="4"/>
        <v>0</v>
      </c>
      <c r="X24" s="82">
        <f t="shared" si="4"/>
        <v>12383913</v>
      </c>
      <c r="Y24" s="83">
        <f>+IF(W24&lt;&gt;0,(X24/W24)*100,0)</f>
        <v>0</v>
      </c>
      <c r="Z24" s="84">
        <f t="shared" si="4"/>
        <v>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200048448</v>
      </c>
      <c r="C27" s="22"/>
      <c r="D27" s="104">
        <v>23961107</v>
      </c>
      <c r="E27" s="105">
        <v>23961107</v>
      </c>
      <c r="F27" s="105">
        <v>2279867</v>
      </c>
      <c r="G27" s="105">
        <v>1103607</v>
      </c>
      <c r="H27" s="105">
        <v>2701873</v>
      </c>
      <c r="I27" s="105">
        <v>6085347</v>
      </c>
      <c r="J27" s="105">
        <v>671165</v>
      </c>
      <c r="K27" s="105">
        <v>2958390</v>
      </c>
      <c r="L27" s="105">
        <v>1208251</v>
      </c>
      <c r="M27" s="105">
        <v>4837806</v>
      </c>
      <c r="N27" s="105">
        <v>376007</v>
      </c>
      <c r="O27" s="105">
        <v>710042</v>
      </c>
      <c r="P27" s="105">
        <v>278311</v>
      </c>
      <c r="Q27" s="105">
        <v>1364360</v>
      </c>
      <c r="R27" s="105">
        <v>1538098</v>
      </c>
      <c r="S27" s="105">
        <v>0</v>
      </c>
      <c r="T27" s="105">
        <v>0</v>
      </c>
      <c r="U27" s="105">
        <v>1538098</v>
      </c>
      <c r="V27" s="105">
        <v>13825611</v>
      </c>
      <c r="W27" s="105">
        <v>23961107</v>
      </c>
      <c r="X27" s="105">
        <v>-10135496</v>
      </c>
      <c r="Y27" s="106">
        <v>-42.3</v>
      </c>
      <c r="Z27" s="107">
        <v>23961107</v>
      </c>
    </row>
    <row r="28" spans="1:26" ht="13.5">
      <c r="A28" s="108" t="s">
        <v>46</v>
      </c>
      <c r="B28" s="19">
        <v>93357266</v>
      </c>
      <c r="C28" s="19"/>
      <c r="D28" s="64">
        <v>23961107</v>
      </c>
      <c r="E28" s="65">
        <v>23961107</v>
      </c>
      <c r="F28" s="65">
        <v>2279867</v>
      </c>
      <c r="G28" s="65">
        <v>1103607</v>
      </c>
      <c r="H28" s="65">
        <v>2644738</v>
      </c>
      <c r="I28" s="65">
        <v>6028212</v>
      </c>
      <c r="J28" s="65">
        <v>154943</v>
      </c>
      <c r="K28" s="65">
        <v>1009939</v>
      </c>
      <c r="L28" s="65">
        <v>1106286</v>
      </c>
      <c r="M28" s="65">
        <v>2271168</v>
      </c>
      <c r="N28" s="65">
        <v>37184</v>
      </c>
      <c r="O28" s="65">
        <v>566750</v>
      </c>
      <c r="P28" s="65">
        <v>212622</v>
      </c>
      <c r="Q28" s="65">
        <v>816556</v>
      </c>
      <c r="R28" s="65">
        <v>0</v>
      </c>
      <c r="S28" s="65">
        <v>0</v>
      </c>
      <c r="T28" s="65">
        <v>0</v>
      </c>
      <c r="U28" s="65">
        <v>0</v>
      </c>
      <c r="V28" s="65">
        <v>9115936</v>
      </c>
      <c r="W28" s="65">
        <v>23961107</v>
      </c>
      <c r="X28" s="65">
        <v>-14845171</v>
      </c>
      <c r="Y28" s="66">
        <v>-61.96</v>
      </c>
      <c r="Z28" s="67">
        <v>23961107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57135</v>
      </c>
      <c r="I29" s="65">
        <v>57135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1351500</v>
      </c>
      <c r="S29" s="65">
        <v>0</v>
      </c>
      <c r="T29" s="65">
        <v>0</v>
      </c>
      <c r="U29" s="65">
        <v>1351500</v>
      </c>
      <c r="V29" s="65">
        <v>1408635</v>
      </c>
      <c r="W29" s="65">
        <v>0</v>
      </c>
      <c r="X29" s="65">
        <v>1408635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106691182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516222</v>
      </c>
      <c r="K31" s="65">
        <v>1948451</v>
      </c>
      <c r="L31" s="65">
        <v>101965</v>
      </c>
      <c r="M31" s="65">
        <v>2566638</v>
      </c>
      <c r="N31" s="65">
        <v>338823</v>
      </c>
      <c r="O31" s="65">
        <v>143292</v>
      </c>
      <c r="P31" s="65">
        <v>65689</v>
      </c>
      <c r="Q31" s="65">
        <v>547804</v>
      </c>
      <c r="R31" s="65">
        <v>186598</v>
      </c>
      <c r="S31" s="65">
        <v>0</v>
      </c>
      <c r="T31" s="65">
        <v>0</v>
      </c>
      <c r="U31" s="65">
        <v>186598</v>
      </c>
      <c r="V31" s="65">
        <v>3301040</v>
      </c>
      <c r="W31" s="65">
        <v>0</v>
      </c>
      <c r="X31" s="65">
        <v>3301040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200048448</v>
      </c>
      <c r="C32" s="22">
        <f>SUM(C28:C31)</f>
        <v>0</v>
      </c>
      <c r="D32" s="104">
        <f aca="true" t="shared" si="5" ref="D32:Z32">SUM(D28:D31)</f>
        <v>23961107</v>
      </c>
      <c r="E32" s="105">
        <f t="shared" si="5"/>
        <v>23961107</v>
      </c>
      <c r="F32" s="105">
        <f t="shared" si="5"/>
        <v>2279867</v>
      </c>
      <c r="G32" s="105">
        <f t="shared" si="5"/>
        <v>1103607</v>
      </c>
      <c r="H32" s="105">
        <f t="shared" si="5"/>
        <v>2701873</v>
      </c>
      <c r="I32" s="105">
        <f t="shared" si="5"/>
        <v>6085347</v>
      </c>
      <c r="J32" s="105">
        <f t="shared" si="5"/>
        <v>671165</v>
      </c>
      <c r="K32" s="105">
        <f t="shared" si="5"/>
        <v>2958390</v>
      </c>
      <c r="L32" s="105">
        <f t="shared" si="5"/>
        <v>1208251</v>
      </c>
      <c r="M32" s="105">
        <f t="shared" si="5"/>
        <v>4837806</v>
      </c>
      <c r="N32" s="105">
        <f t="shared" si="5"/>
        <v>376007</v>
      </c>
      <c r="O32" s="105">
        <f t="shared" si="5"/>
        <v>710042</v>
      </c>
      <c r="P32" s="105">
        <f t="shared" si="5"/>
        <v>278311</v>
      </c>
      <c r="Q32" s="105">
        <f t="shared" si="5"/>
        <v>1364360</v>
      </c>
      <c r="R32" s="105">
        <f t="shared" si="5"/>
        <v>1538098</v>
      </c>
      <c r="S32" s="105">
        <f t="shared" si="5"/>
        <v>0</v>
      </c>
      <c r="T32" s="105">
        <f t="shared" si="5"/>
        <v>0</v>
      </c>
      <c r="U32" s="105">
        <f t="shared" si="5"/>
        <v>1538098</v>
      </c>
      <c r="V32" s="105">
        <f t="shared" si="5"/>
        <v>13825611</v>
      </c>
      <c r="W32" s="105">
        <f t="shared" si="5"/>
        <v>23961107</v>
      </c>
      <c r="X32" s="105">
        <f t="shared" si="5"/>
        <v>-10135496</v>
      </c>
      <c r="Y32" s="106">
        <f>+IF(W32&lt;&gt;0,(X32/W32)*100,0)</f>
        <v>-42.29978189238085</v>
      </c>
      <c r="Z32" s="107">
        <f t="shared" si="5"/>
        <v>23961107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9354947</v>
      </c>
      <c r="C35" s="19"/>
      <c r="D35" s="64">
        <v>0</v>
      </c>
      <c r="E35" s="65">
        <v>0</v>
      </c>
      <c r="F35" s="65">
        <v>25436821</v>
      </c>
      <c r="G35" s="65">
        <v>25436821</v>
      </c>
      <c r="H35" s="65">
        <v>18288891</v>
      </c>
      <c r="I35" s="65">
        <v>69162533</v>
      </c>
      <c r="J35" s="65">
        <v>14714256</v>
      </c>
      <c r="K35" s="65">
        <v>8647712</v>
      </c>
      <c r="L35" s="65">
        <v>0</v>
      </c>
      <c r="M35" s="65">
        <v>23361968</v>
      </c>
      <c r="N35" s="65">
        <v>19746527</v>
      </c>
      <c r="O35" s="65">
        <v>-2385507</v>
      </c>
      <c r="P35" s="65">
        <v>0</v>
      </c>
      <c r="Q35" s="65">
        <v>17361020</v>
      </c>
      <c r="R35" s="65">
        <v>0</v>
      </c>
      <c r="S35" s="65">
        <v>0</v>
      </c>
      <c r="T35" s="65">
        <v>0</v>
      </c>
      <c r="U35" s="65">
        <v>0</v>
      </c>
      <c r="V35" s="65">
        <v>109885521</v>
      </c>
      <c r="W35" s="65">
        <v>0</v>
      </c>
      <c r="X35" s="65">
        <v>109885521</v>
      </c>
      <c r="Y35" s="66">
        <v>0</v>
      </c>
      <c r="Z35" s="67">
        <v>0</v>
      </c>
    </row>
    <row r="36" spans="1:26" ht="13.5">
      <c r="A36" s="63" t="s">
        <v>57</v>
      </c>
      <c r="B36" s="19">
        <v>202020921</v>
      </c>
      <c r="C36" s="19"/>
      <c r="D36" s="64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16847000</v>
      </c>
      <c r="O36" s="65">
        <v>23387627</v>
      </c>
      <c r="P36" s="65">
        <v>0</v>
      </c>
      <c r="Q36" s="65">
        <v>40234627</v>
      </c>
      <c r="R36" s="65">
        <v>0</v>
      </c>
      <c r="S36" s="65">
        <v>0</v>
      </c>
      <c r="T36" s="65">
        <v>0</v>
      </c>
      <c r="U36" s="65">
        <v>0</v>
      </c>
      <c r="V36" s="65">
        <v>40234627</v>
      </c>
      <c r="W36" s="65">
        <v>0</v>
      </c>
      <c r="X36" s="65">
        <v>40234627</v>
      </c>
      <c r="Y36" s="66">
        <v>0</v>
      </c>
      <c r="Z36" s="67">
        <v>0</v>
      </c>
    </row>
    <row r="37" spans="1:26" ht="13.5">
      <c r="A37" s="63" t="s">
        <v>58</v>
      </c>
      <c r="B37" s="19">
        <v>20486335</v>
      </c>
      <c r="C37" s="19"/>
      <c r="D37" s="64">
        <v>0</v>
      </c>
      <c r="E37" s="65">
        <v>0</v>
      </c>
      <c r="F37" s="65">
        <v>-1433530</v>
      </c>
      <c r="G37" s="65">
        <v>-1433530</v>
      </c>
      <c r="H37" s="65">
        <v>-922385</v>
      </c>
      <c r="I37" s="65">
        <v>-3789445</v>
      </c>
      <c r="J37" s="65">
        <v>-560800</v>
      </c>
      <c r="K37" s="65">
        <v>-257110</v>
      </c>
      <c r="L37" s="65">
        <v>0</v>
      </c>
      <c r="M37" s="65">
        <v>-817910</v>
      </c>
      <c r="N37" s="65">
        <v>139674</v>
      </c>
      <c r="O37" s="65">
        <v>-8191478</v>
      </c>
      <c r="P37" s="65">
        <v>0</v>
      </c>
      <c r="Q37" s="65">
        <v>-8051804</v>
      </c>
      <c r="R37" s="65">
        <v>0</v>
      </c>
      <c r="S37" s="65">
        <v>0</v>
      </c>
      <c r="T37" s="65">
        <v>0</v>
      </c>
      <c r="U37" s="65">
        <v>0</v>
      </c>
      <c r="V37" s="65">
        <v>-12659159</v>
      </c>
      <c r="W37" s="65">
        <v>0</v>
      </c>
      <c r="X37" s="65">
        <v>-12659159</v>
      </c>
      <c r="Y37" s="66">
        <v>0</v>
      </c>
      <c r="Z37" s="67">
        <v>0</v>
      </c>
    </row>
    <row r="38" spans="1:26" ht="13.5">
      <c r="A38" s="63" t="s">
        <v>59</v>
      </c>
      <c r="B38" s="19">
        <v>2176473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-2215825</v>
      </c>
      <c r="P38" s="65">
        <v>0</v>
      </c>
      <c r="Q38" s="65">
        <v>-2215825</v>
      </c>
      <c r="R38" s="65">
        <v>0</v>
      </c>
      <c r="S38" s="65">
        <v>0</v>
      </c>
      <c r="T38" s="65">
        <v>0</v>
      </c>
      <c r="U38" s="65">
        <v>0</v>
      </c>
      <c r="V38" s="65">
        <v>-2215825</v>
      </c>
      <c r="W38" s="65">
        <v>0</v>
      </c>
      <c r="X38" s="65">
        <v>-2215825</v>
      </c>
      <c r="Y38" s="66">
        <v>0</v>
      </c>
      <c r="Z38" s="67">
        <v>0</v>
      </c>
    </row>
    <row r="39" spans="1:26" ht="13.5">
      <c r="A39" s="63" t="s">
        <v>60</v>
      </c>
      <c r="B39" s="19">
        <v>188713060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-187847232</v>
      </c>
      <c r="P39" s="65">
        <v>0</v>
      </c>
      <c r="Q39" s="65">
        <v>-187847232</v>
      </c>
      <c r="R39" s="65">
        <v>0</v>
      </c>
      <c r="S39" s="65">
        <v>0</v>
      </c>
      <c r="T39" s="65">
        <v>0</v>
      </c>
      <c r="U39" s="65">
        <v>0</v>
      </c>
      <c r="V39" s="65">
        <v>-187847232</v>
      </c>
      <c r="W39" s="65">
        <v>0</v>
      </c>
      <c r="X39" s="65">
        <v>-187847232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-24224844</v>
      </c>
      <c r="C42" s="19">
        <v>34109142</v>
      </c>
      <c r="D42" s="64">
        <v>0</v>
      </c>
      <c r="E42" s="65">
        <v>31121689</v>
      </c>
      <c r="F42" s="65">
        <v>28206595</v>
      </c>
      <c r="G42" s="65">
        <v>-4609442</v>
      </c>
      <c r="H42" s="65">
        <v>-3224685</v>
      </c>
      <c r="I42" s="65">
        <v>20372468</v>
      </c>
      <c r="J42" s="65">
        <v>-1715232</v>
      </c>
      <c r="K42" s="65">
        <v>-2140064</v>
      </c>
      <c r="L42" s="65">
        <v>13220134</v>
      </c>
      <c r="M42" s="65">
        <v>9364838</v>
      </c>
      <c r="N42" s="65">
        <v>969466</v>
      </c>
      <c r="O42" s="65">
        <v>-3388682</v>
      </c>
      <c r="P42" s="65">
        <v>10728382</v>
      </c>
      <c r="Q42" s="65">
        <v>8309166</v>
      </c>
      <c r="R42" s="65">
        <v>-3937330</v>
      </c>
      <c r="S42" s="65">
        <v>0</v>
      </c>
      <c r="T42" s="65">
        <v>0</v>
      </c>
      <c r="U42" s="65">
        <v>-3937330</v>
      </c>
      <c r="V42" s="65">
        <v>34109142</v>
      </c>
      <c r="W42" s="65">
        <v>31121689</v>
      </c>
      <c r="X42" s="65">
        <v>2987453</v>
      </c>
      <c r="Y42" s="66">
        <v>9.6</v>
      </c>
      <c r="Z42" s="67">
        <v>31121689</v>
      </c>
    </row>
    <row r="43" spans="1:26" ht="13.5">
      <c r="A43" s="63" t="s">
        <v>63</v>
      </c>
      <c r="B43" s="19">
        <v>0</v>
      </c>
      <c r="C43" s="19">
        <v>-13964101</v>
      </c>
      <c r="D43" s="64">
        <v>0</v>
      </c>
      <c r="E43" s="65">
        <v>-31121689</v>
      </c>
      <c r="F43" s="65">
        <v>-2857176</v>
      </c>
      <c r="G43" s="65">
        <v>-566740</v>
      </c>
      <c r="H43" s="65">
        <v>-2799921</v>
      </c>
      <c r="I43" s="65">
        <v>-6223837</v>
      </c>
      <c r="J43" s="65">
        <v>-671165</v>
      </c>
      <c r="K43" s="65">
        <v>-2958390</v>
      </c>
      <c r="L43" s="65">
        <v>-1208251</v>
      </c>
      <c r="M43" s="65">
        <v>-4837806</v>
      </c>
      <c r="N43" s="65">
        <v>-376007</v>
      </c>
      <c r="O43" s="65">
        <v>-710042</v>
      </c>
      <c r="P43" s="65">
        <v>-278311</v>
      </c>
      <c r="Q43" s="65">
        <v>-1364360</v>
      </c>
      <c r="R43" s="65">
        <v>-1538098</v>
      </c>
      <c r="S43" s="65">
        <v>0</v>
      </c>
      <c r="T43" s="65">
        <v>0</v>
      </c>
      <c r="U43" s="65">
        <v>-1538098</v>
      </c>
      <c r="V43" s="65">
        <v>-13964101</v>
      </c>
      <c r="W43" s="65">
        <v>-31121689</v>
      </c>
      <c r="X43" s="65">
        <v>17157588</v>
      </c>
      <c r="Y43" s="66">
        <v>-55.13</v>
      </c>
      <c r="Z43" s="67">
        <v>-31121689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-24224844</v>
      </c>
      <c r="C45" s="22">
        <v>20145041</v>
      </c>
      <c r="D45" s="104">
        <v>0</v>
      </c>
      <c r="E45" s="105">
        <v>0</v>
      </c>
      <c r="F45" s="105">
        <v>25349419</v>
      </c>
      <c r="G45" s="105">
        <v>20173237</v>
      </c>
      <c r="H45" s="105">
        <v>14148631</v>
      </c>
      <c r="I45" s="105">
        <v>14148631</v>
      </c>
      <c r="J45" s="105">
        <v>11762234</v>
      </c>
      <c r="K45" s="105">
        <v>6663780</v>
      </c>
      <c r="L45" s="105">
        <v>18675663</v>
      </c>
      <c r="M45" s="105">
        <v>18675663</v>
      </c>
      <c r="N45" s="105">
        <v>19269122</v>
      </c>
      <c r="O45" s="105">
        <v>15170398</v>
      </c>
      <c r="P45" s="105">
        <v>25620469</v>
      </c>
      <c r="Q45" s="105">
        <v>25620469</v>
      </c>
      <c r="R45" s="105">
        <v>20145041</v>
      </c>
      <c r="S45" s="105">
        <v>20145041</v>
      </c>
      <c r="T45" s="105">
        <v>20145041</v>
      </c>
      <c r="U45" s="105">
        <v>20145041</v>
      </c>
      <c r="V45" s="105">
        <v>20145041</v>
      </c>
      <c r="W45" s="105">
        <v>0</v>
      </c>
      <c r="X45" s="105">
        <v>20145041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864104</v>
      </c>
      <c r="C49" s="57"/>
      <c r="D49" s="134">
        <v>226898</v>
      </c>
      <c r="E49" s="59">
        <v>12047433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13289116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12937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131111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112.8967871837521</v>
      </c>
      <c r="G58" s="7">
        <f t="shared" si="6"/>
        <v>115.74319609211446</v>
      </c>
      <c r="H58" s="7">
        <f t="shared" si="6"/>
        <v>111.36826659155076</v>
      </c>
      <c r="I58" s="7">
        <f t="shared" si="6"/>
        <v>113.14049218526799</v>
      </c>
      <c r="J58" s="7">
        <f t="shared" si="6"/>
        <v>100</v>
      </c>
      <c r="K58" s="7">
        <f t="shared" si="6"/>
        <v>100.87872740561892</v>
      </c>
      <c r="L58" s="7">
        <f t="shared" si="6"/>
        <v>100</v>
      </c>
      <c r="M58" s="7">
        <f t="shared" si="6"/>
        <v>100.34184866647071</v>
      </c>
      <c r="N58" s="7">
        <f t="shared" si="6"/>
        <v>109.95602397798743</v>
      </c>
      <c r="O58" s="7">
        <f t="shared" si="6"/>
        <v>101.21448920013054</v>
      </c>
      <c r="P58" s="7">
        <f t="shared" si="6"/>
        <v>100.94531623608438</v>
      </c>
      <c r="Q58" s="7">
        <f t="shared" si="6"/>
        <v>105.03586314645166</v>
      </c>
      <c r="R58" s="7">
        <f t="shared" si="6"/>
        <v>100.89239804837918</v>
      </c>
      <c r="S58" s="7">
        <f t="shared" si="6"/>
        <v>0</v>
      </c>
      <c r="T58" s="7">
        <f t="shared" si="6"/>
        <v>0</v>
      </c>
      <c r="U58" s="7">
        <f t="shared" si="6"/>
        <v>20.55148111338949</v>
      </c>
      <c r="V58" s="7">
        <f t="shared" si="6"/>
        <v>81.76830724881968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99.99910660841753</v>
      </c>
      <c r="G59" s="10">
        <f t="shared" si="7"/>
        <v>100</v>
      </c>
      <c r="H59" s="10">
        <f t="shared" si="7"/>
        <v>100</v>
      </c>
      <c r="I59" s="10">
        <f t="shared" si="7"/>
        <v>99.99973527044772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0</v>
      </c>
      <c r="T59" s="10">
        <f t="shared" si="7"/>
        <v>0</v>
      </c>
      <c r="U59" s="10">
        <f t="shared" si="7"/>
        <v>16.685691490993893</v>
      </c>
      <c r="V59" s="10">
        <f t="shared" si="7"/>
        <v>79.36117973471171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1317.8137651821862</v>
      </c>
      <c r="H60" s="13">
        <f t="shared" si="7"/>
        <v>0</v>
      </c>
      <c r="I60" s="13">
        <f t="shared" si="7"/>
        <v>3637.921727395412</v>
      </c>
      <c r="J60" s="13">
        <f t="shared" si="7"/>
        <v>100</v>
      </c>
      <c r="K60" s="13">
        <f t="shared" si="7"/>
        <v>105.77909802862544</v>
      </c>
      <c r="L60" s="13">
        <f t="shared" si="7"/>
        <v>100</v>
      </c>
      <c r="M60" s="13">
        <f t="shared" si="7"/>
        <v>102.83248623464634</v>
      </c>
      <c r="N60" s="13">
        <f t="shared" si="7"/>
        <v>0</v>
      </c>
      <c r="O60" s="13">
        <f t="shared" si="7"/>
        <v>112.62607738859343</v>
      </c>
      <c r="P60" s="13">
        <f t="shared" si="7"/>
        <v>104.58963282937366</v>
      </c>
      <c r="Q60" s="13">
        <f t="shared" si="7"/>
        <v>162.6554747502209</v>
      </c>
      <c r="R60" s="13">
        <f t="shared" si="7"/>
        <v>102.35666867833433</v>
      </c>
      <c r="S60" s="13">
        <f t="shared" si="7"/>
        <v>0</v>
      </c>
      <c r="T60" s="13">
        <f t="shared" si="7"/>
        <v>0</v>
      </c>
      <c r="U60" s="13">
        <f t="shared" si="7"/>
        <v>32.69399439052364</v>
      </c>
      <c r="V60" s="13">
        <f t="shared" si="7"/>
        <v>101.22189553286127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100</v>
      </c>
      <c r="K64" s="13">
        <f t="shared" si="7"/>
        <v>100</v>
      </c>
      <c r="L64" s="13">
        <f t="shared" si="7"/>
        <v>100.01255177607631</v>
      </c>
      <c r="M64" s="13">
        <f t="shared" si="7"/>
        <v>100.0028967874627</v>
      </c>
      <c r="N64" s="13">
        <f t="shared" si="7"/>
        <v>0</v>
      </c>
      <c r="O64" s="13">
        <f t="shared" si="7"/>
        <v>100</v>
      </c>
      <c r="P64" s="13">
        <f t="shared" si="7"/>
        <v>100</v>
      </c>
      <c r="Q64" s="13">
        <f t="shared" si="7"/>
        <v>152.01862298647455</v>
      </c>
      <c r="R64" s="13">
        <f t="shared" si="7"/>
        <v>100</v>
      </c>
      <c r="S64" s="13">
        <f t="shared" si="7"/>
        <v>0</v>
      </c>
      <c r="T64" s="13">
        <f t="shared" si="7"/>
        <v>0</v>
      </c>
      <c r="U64" s="13">
        <f t="shared" si="7"/>
        <v>31.94124507243164</v>
      </c>
      <c r="V64" s="13">
        <f t="shared" si="7"/>
        <v>92.6923076923077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165.8569500674764</v>
      </c>
      <c r="H65" s="13">
        <f t="shared" si="7"/>
        <v>0</v>
      </c>
      <c r="I65" s="13">
        <f t="shared" si="7"/>
        <v>523.4817813765181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163.7745408486384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4674327</v>
      </c>
      <c r="C67" s="24"/>
      <c r="D67" s="25"/>
      <c r="E67" s="26"/>
      <c r="F67" s="26">
        <v>114230</v>
      </c>
      <c r="G67" s="26">
        <v>114640</v>
      </c>
      <c r="H67" s="26">
        <v>152653</v>
      </c>
      <c r="I67" s="26">
        <v>381523</v>
      </c>
      <c r="J67" s="26">
        <v>76465</v>
      </c>
      <c r="K67" s="26">
        <v>121767</v>
      </c>
      <c r="L67" s="26">
        <v>114772</v>
      </c>
      <c r="M67" s="26">
        <v>313004</v>
      </c>
      <c r="N67" s="26">
        <v>162816</v>
      </c>
      <c r="O67" s="26">
        <v>113381</v>
      </c>
      <c r="P67" s="26">
        <v>89917</v>
      </c>
      <c r="Q67" s="26">
        <v>366114</v>
      </c>
      <c r="R67" s="26">
        <v>87517</v>
      </c>
      <c r="S67" s="26">
        <v>164606</v>
      </c>
      <c r="T67" s="26">
        <v>177520</v>
      </c>
      <c r="U67" s="26">
        <v>429643</v>
      </c>
      <c r="V67" s="26">
        <v>1490284</v>
      </c>
      <c r="W67" s="26"/>
      <c r="X67" s="26"/>
      <c r="Y67" s="25"/>
      <c r="Z67" s="27"/>
    </row>
    <row r="68" spans="1:26" ht="13.5" hidden="1">
      <c r="A68" s="37" t="s">
        <v>31</v>
      </c>
      <c r="B68" s="19">
        <v>4211109</v>
      </c>
      <c r="C68" s="19"/>
      <c r="D68" s="20"/>
      <c r="E68" s="21"/>
      <c r="F68" s="21">
        <v>111933</v>
      </c>
      <c r="G68" s="21">
        <v>113158</v>
      </c>
      <c r="H68" s="21">
        <v>152653</v>
      </c>
      <c r="I68" s="21">
        <v>377744</v>
      </c>
      <c r="J68" s="21">
        <v>66408</v>
      </c>
      <c r="K68" s="21">
        <v>103252</v>
      </c>
      <c r="L68" s="21">
        <v>105568</v>
      </c>
      <c r="M68" s="21">
        <v>275228</v>
      </c>
      <c r="N68" s="21">
        <v>162816</v>
      </c>
      <c r="O68" s="21">
        <v>102475</v>
      </c>
      <c r="P68" s="21">
        <v>71397</v>
      </c>
      <c r="Q68" s="21">
        <v>336688</v>
      </c>
      <c r="R68" s="21">
        <v>54377</v>
      </c>
      <c r="S68" s="21">
        <v>139707</v>
      </c>
      <c r="T68" s="21">
        <v>131806</v>
      </c>
      <c r="U68" s="21">
        <v>325890</v>
      </c>
      <c r="V68" s="21">
        <v>1315550</v>
      </c>
      <c r="W68" s="21"/>
      <c r="X68" s="21"/>
      <c r="Y68" s="20"/>
      <c r="Z68" s="23"/>
    </row>
    <row r="69" spans="1:26" ht="13.5" hidden="1">
      <c r="A69" s="38" t="s">
        <v>32</v>
      </c>
      <c r="B69" s="19">
        <v>463218</v>
      </c>
      <c r="C69" s="19"/>
      <c r="D69" s="20"/>
      <c r="E69" s="21"/>
      <c r="F69" s="21"/>
      <c r="G69" s="21">
        <v>1482</v>
      </c>
      <c r="H69" s="21"/>
      <c r="I69" s="21">
        <v>1482</v>
      </c>
      <c r="J69" s="21">
        <v>10057</v>
      </c>
      <c r="K69" s="21">
        <v>18515</v>
      </c>
      <c r="L69" s="21">
        <v>9204</v>
      </c>
      <c r="M69" s="21">
        <v>37776</v>
      </c>
      <c r="N69" s="21"/>
      <c r="O69" s="21">
        <v>10906</v>
      </c>
      <c r="P69" s="21">
        <v>18520</v>
      </c>
      <c r="Q69" s="21">
        <v>29426</v>
      </c>
      <c r="R69" s="21">
        <v>33140</v>
      </c>
      <c r="S69" s="21">
        <v>24899</v>
      </c>
      <c r="T69" s="21">
        <v>45714</v>
      </c>
      <c r="U69" s="21">
        <v>103753</v>
      </c>
      <c r="V69" s="21">
        <v>172437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>
        <v>8039</v>
      </c>
      <c r="K73" s="21">
        <v>18515</v>
      </c>
      <c r="L73" s="21">
        <v>7967</v>
      </c>
      <c r="M73" s="21">
        <v>34521</v>
      </c>
      <c r="N73" s="21"/>
      <c r="O73" s="21">
        <v>10906</v>
      </c>
      <c r="P73" s="21">
        <v>18520</v>
      </c>
      <c r="Q73" s="21">
        <v>29426</v>
      </c>
      <c r="R73" s="21">
        <v>33140</v>
      </c>
      <c r="S73" s="21">
        <v>24899</v>
      </c>
      <c r="T73" s="21">
        <v>45714</v>
      </c>
      <c r="U73" s="21">
        <v>103753</v>
      </c>
      <c r="V73" s="21">
        <v>167700</v>
      </c>
      <c r="W73" s="21"/>
      <c r="X73" s="21"/>
      <c r="Y73" s="20"/>
      <c r="Z73" s="23"/>
    </row>
    <row r="74" spans="1:26" ht="13.5" hidden="1">
      <c r="A74" s="39" t="s">
        <v>107</v>
      </c>
      <c r="B74" s="19">
        <v>463218</v>
      </c>
      <c r="C74" s="19"/>
      <c r="D74" s="20"/>
      <c r="E74" s="21"/>
      <c r="F74" s="21"/>
      <c r="G74" s="21">
        <v>1482</v>
      </c>
      <c r="H74" s="21"/>
      <c r="I74" s="21">
        <v>1482</v>
      </c>
      <c r="J74" s="21">
        <v>2018</v>
      </c>
      <c r="K74" s="21"/>
      <c r="L74" s="21">
        <v>1237</v>
      </c>
      <c r="M74" s="21">
        <v>3255</v>
      </c>
      <c r="N74" s="21"/>
      <c r="O74" s="21"/>
      <c r="P74" s="21"/>
      <c r="Q74" s="21"/>
      <c r="R74" s="21"/>
      <c r="S74" s="21"/>
      <c r="T74" s="21"/>
      <c r="U74" s="21"/>
      <c r="V74" s="21">
        <v>4737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2297</v>
      </c>
      <c r="G75" s="30"/>
      <c r="H75" s="30"/>
      <c r="I75" s="30">
        <v>2297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2297</v>
      </c>
      <c r="W75" s="30"/>
      <c r="X75" s="30"/>
      <c r="Y75" s="29"/>
      <c r="Z75" s="31"/>
    </row>
    <row r="76" spans="1:26" ht="13.5" hidden="1">
      <c r="A76" s="42" t="s">
        <v>222</v>
      </c>
      <c r="B76" s="32">
        <v>4674327</v>
      </c>
      <c r="C76" s="32">
        <v>1218580</v>
      </c>
      <c r="D76" s="33"/>
      <c r="E76" s="34">
        <v>4318000</v>
      </c>
      <c r="F76" s="34">
        <v>128962</v>
      </c>
      <c r="G76" s="34">
        <v>132688</v>
      </c>
      <c r="H76" s="34">
        <v>170007</v>
      </c>
      <c r="I76" s="34">
        <v>431657</v>
      </c>
      <c r="J76" s="34">
        <v>76465</v>
      </c>
      <c r="K76" s="34">
        <v>122837</v>
      </c>
      <c r="L76" s="34">
        <v>114772</v>
      </c>
      <c r="M76" s="34">
        <v>314074</v>
      </c>
      <c r="N76" s="34">
        <v>179026</v>
      </c>
      <c r="O76" s="34">
        <v>114758</v>
      </c>
      <c r="P76" s="34">
        <v>90767</v>
      </c>
      <c r="Q76" s="34">
        <v>384551</v>
      </c>
      <c r="R76" s="34">
        <v>88298</v>
      </c>
      <c r="S76" s="34"/>
      <c r="T76" s="34"/>
      <c r="U76" s="34">
        <v>88298</v>
      </c>
      <c r="V76" s="34">
        <v>1218580</v>
      </c>
      <c r="W76" s="34">
        <v>4318000</v>
      </c>
      <c r="X76" s="34"/>
      <c r="Y76" s="33"/>
      <c r="Z76" s="35">
        <v>4318000</v>
      </c>
    </row>
    <row r="77" spans="1:26" ht="13.5" hidden="1">
      <c r="A77" s="37" t="s">
        <v>31</v>
      </c>
      <c r="B77" s="19">
        <v>4211109</v>
      </c>
      <c r="C77" s="19">
        <v>1044036</v>
      </c>
      <c r="D77" s="20"/>
      <c r="E77" s="21">
        <v>4000000</v>
      </c>
      <c r="F77" s="21">
        <v>111932</v>
      </c>
      <c r="G77" s="21">
        <v>113158</v>
      </c>
      <c r="H77" s="21">
        <v>152653</v>
      </c>
      <c r="I77" s="21">
        <v>377743</v>
      </c>
      <c r="J77" s="21">
        <v>66408</v>
      </c>
      <c r="K77" s="21">
        <v>103252</v>
      </c>
      <c r="L77" s="21">
        <v>105568</v>
      </c>
      <c r="M77" s="21">
        <v>275228</v>
      </c>
      <c r="N77" s="21">
        <v>162816</v>
      </c>
      <c r="O77" s="21">
        <v>102475</v>
      </c>
      <c r="P77" s="21">
        <v>71397</v>
      </c>
      <c r="Q77" s="21">
        <v>336688</v>
      </c>
      <c r="R77" s="21">
        <v>54377</v>
      </c>
      <c r="S77" s="21"/>
      <c r="T77" s="21"/>
      <c r="U77" s="21">
        <v>54377</v>
      </c>
      <c r="V77" s="21">
        <v>1044036</v>
      </c>
      <c r="W77" s="21">
        <v>4000000</v>
      </c>
      <c r="X77" s="21"/>
      <c r="Y77" s="20"/>
      <c r="Z77" s="23">
        <v>4000000</v>
      </c>
    </row>
    <row r="78" spans="1:26" ht="13.5" hidden="1">
      <c r="A78" s="38" t="s">
        <v>32</v>
      </c>
      <c r="B78" s="19">
        <v>463218</v>
      </c>
      <c r="C78" s="19">
        <v>174544</v>
      </c>
      <c r="D78" s="20"/>
      <c r="E78" s="21">
        <v>318000</v>
      </c>
      <c r="F78" s="21">
        <v>17030</v>
      </c>
      <c r="G78" s="21">
        <v>19530</v>
      </c>
      <c r="H78" s="21">
        <v>17354</v>
      </c>
      <c r="I78" s="21">
        <v>53914</v>
      </c>
      <c r="J78" s="21">
        <v>10057</v>
      </c>
      <c r="K78" s="21">
        <v>19585</v>
      </c>
      <c r="L78" s="21">
        <v>9204</v>
      </c>
      <c r="M78" s="21">
        <v>38846</v>
      </c>
      <c r="N78" s="21">
        <v>16210</v>
      </c>
      <c r="O78" s="21">
        <v>12283</v>
      </c>
      <c r="P78" s="21">
        <v>19370</v>
      </c>
      <c r="Q78" s="21">
        <v>47863</v>
      </c>
      <c r="R78" s="21">
        <v>33921</v>
      </c>
      <c r="S78" s="21"/>
      <c r="T78" s="21"/>
      <c r="U78" s="21">
        <v>33921</v>
      </c>
      <c r="V78" s="21">
        <v>174544</v>
      </c>
      <c r="W78" s="21">
        <v>318000</v>
      </c>
      <c r="X78" s="21"/>
      <c r="Y78" s="20"/>
      <c r="Z78" s="23">
        <v>318000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>
        <v>11341</v>
      </c>
      <c r="D81" s="20"/>
      <c r="E81" s="21"/>
      <c r="F81" s="21"/>
      <c r="G81" s="21">
        <v>1482</v>
      </c>
      <c r="H81" s="21">
        <v>1624</v>
      </c>
      <c r="I81" s="21">
        <v>3106</v>
      </c>
      <c r="J81" s="21">
        <v>2018</v>
      </c>
      <c r="K81" s="21">
        <v>1070</v>
      </c>
      <c r="L81" s="21">
        <v>1236</v>
      </c>
      <c r="M81" s="21">
        <v>4324</v>
      </c>
      <c r="N81" s="21">
        <v>903</v>
      </c>
      <c r="O81" s="21">
        <v>1377</v>
      </c>
      <c r="P81" s="21">
        <v>850</v>
      </c>
      <c r="Q81" s="21">
        <v>3130</v>
      </c>
      <c r="R81" s="21">
        <v>781</v>
      </c>
      <c r="S81" s="21"/>
      <c r="T81" s="21"/>
      <c r="U81" s="21">
        <v>781</v>
      </c>
      <c r="V81" s="21">
        <v>11341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>
        <v>155445</v>
      </c>
      <c r="D82" s="20"/>
      <c r="E82" s="21">
        <v>318000</v>
      </c>
      <c r="F82" s="21">
        <v>16813</v>
      </c>
      <c r="G82" s="21">
        <v>15590</v>
      </c>
      <c r="H82" s="21">
        <v>10647</v>
      </c>
      <c r="I82" s="21">
        <v>43050</v>
      </c>
      <c r="J82" s="21">
        <v>8039</v>
      </c>
      <c r="K82" s="21">
        <v>18515</v>
      </c>
      <c r="L82" s="21">
        <v>7968</v>
      </c>
      <c r="M82" s="21">
        <v>34522</v>
      </c>
      <c r="N82" s="21">
        <v>15307</v>
      </c>
      <c r="O82" s="21">
        <v>10906</v>
      </c>
      <c r="P82" s="21">
        <v>18520</v>
      </c>
      <c r="Q82" s="21">
        <v>44733</v>
      </c>
      <c r="R82" s="21">
        <v>33140</v>
      </c>
      <c r="S82" s="21"/>
      <c r="T82" s="21"/>
      <c r="U82" s="21">
        <v>33140</v>
      </c>
      <c r="V82" s="21">
        <v>155445</v>
      </c>
      <c r="W82" s="21">
        <v>318000</v>
      </c>
      <c r="X82" s="21"/>
      <c r="Y82" s="20"/>
      <c r="Z82" s="23">
        <v>318000</v>
      </c>
    </row>
    <row r="83" spans="1:26" ht="13.5" hidden="1">
      <c r="A83" s="39" t="s">
        <v>107</v>
      </c>
      <c r="B83" s="19">
        <v>463218</v>
      </c>
      <c r="C83" s="19">
        <v>7758</v>
      </c>
      <c r="D83" s="20"/>
      <c r="E83" s="21"/>
      <c r="F83" s="21">
        <v>217</v>
      </c>
      <c r="G83" s="21">
        <v>2458</v>
      </c>
      <c r="H83" s="21">
        <v>5083</v>
      </c>
      <c r="I83" s="21">
        <v>7758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7758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55735235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23377005</v>
      </c>
      <c r="H5" s="105">
        <f t="shared" si="0"/>
        <v>677982</v>
      </c>
      <c r="I5" s="105">
        <f t="shared" si="0"/>
        <v>2106020</v>
      </c>
      <c r="J5" s="105">
        <f t="shared" si="0"/>
        <v>26161007</v>
      </c>
      <c r="K5" s="105">
        <f t="shared" si="0"/>
        <v>559498</v>
      </c>
      <c r="L5" s="105">
        <f t="shared" si="0"/>
        <v>1270400</v>
      </c>
      <c r="M5" s="105">
        <f t="shared" si="0"/>
        <v>17125199</v>
      </c>
      <c r="N5" s="105">
        <f t="shared" si="0"/>
        <v>18955097</v>
      </c>
      <c r="O5" s="105">
        <f t="shared" si="0"/>
        <v>226507</v>
      </c>
      <c r="P5" s="105">
        <f t="shared" si="0"/>
        <v>383894</v>
      </c>
      <c r="Q5" s="105">
        <f t="shared" si="0"/>
        <v>15948118</v>
      </c>
      <c r="R5" s="105">
        <f t="shared" si="0"/>
        <v>16558519</v>
      </c>
      <c r="S5" s="105">
        <f t="shared" si="0"/>
        <v>60787</v>
      </c>
      <c r="T5" s="105">
        <f t="shared" si="0"/>
        <v>968525</v>
      </c>
      <c r="U5" s="105">
        <f t="shared" si="0"/>
        <v>460749</v>
      </c>
      <c r="V5" s="105">
        <f t="shared" si="0"/>
        <v>1490061</v>
      </c>
      <c r="W5" s="105">
        <f t="shared" si="0"/>
        <v>63164684</v>
      </c>
      <c r="X5" s="105">
        <f t="shared" si="0"/>
        <v>0</v>
      </c>
      <c r="Y5" s="105">
        <f t="shared" si="0"/>
        <v>63164684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>
        <v>900000</v>
      </c>
      <c r="D6" s="160"/>
      <c r="E6" s="161"/>
      <c r="F6" s="65"/>
      <c r="G6" s="65"/>
      <c r="H6" s="65"/>
      <c r="I6" s="65"/>
      <c r="J6" s="65"/>
      <c r="K6" s="65">
        <v>1000</v>
      </c>
      <c r="L6" s="65">
        <v>1000</v>
      </c>
      <c r="M6" s="65"/>
      <c r="N6" s="65">
        <v>2000</v>
      </c>
      <c r="O6" s="65"/>
      <c r="P6" s="65"/>
      <c r="Q6" s="65"/>
      <c r="R6" s="65"/>
      <c r="S6" s="65"/>
      <c r="T6" s="65"/>
      <c r="U6" s="65"/>
      <c r="V6" s="65"/>
      <c r="W6" s="65">
        <v>2000</v>
      </c>
      <c r="X6" s="65"/>
      <c r="Y6" s="65">
        <v>2000</v>
      </c>
      <c r="Z6" s="145">
        <v>0</v>
      </c>
      <c r="AA6" s="160"/>
    </row>
    <row r="7" spans="1:27" ht="13.5">
      <c r="A7" s="143" t="s">
        <v>76</v>
      </c>
      <c r="B7" s="141"/>
      <c r="C7" s="162">
        <v>54814738</v>
      </c>
      <c r="D7" s="162"/>
      <c r="E7" s="163"/>
      <c r="F7" s="164"/>
      <c r="G7" s="164">
        <v>23374258</v>
      </c>
      <c r="H7" s="164">
        <v>677450</v>
      </c>
      <c r="I7" s="164">
        <v>2106020</v>
      </c>
      <c r="J7" s="164">
        <v>26157728</v>
      </c>
      <c r="K7" s="164">
        <v>556084</v>
      </c>
      <c r="L7" s="164">
        <v>1269400</v>
      </c>
      <c r="M7" s="164">
        <v>17078498</v>
      </c>
      <c r="N7" s="164">
        <v>18903982</v>
      </c>
      <c r="O7" s="164">
        <v>226507</v>
      </c>
      <c r="P7" s="164">
        <v>349884</v>
      </c>
      <c r="Q7" s="164">
        <v>15948118</v>
      </c>
      <c r="R7" s="164">
        <v>16524509</v>
      </c>
      <c r="S7" s="164">
        <v>60787</v>
      </c>
      <c r="T7" s="164">
        <v>957744</v>
      </c>
      <c r="U7" s="164">
        <v>460749</v>
      </c>
      <c r="V7" s="164">
        <v>1479280</v>
      </c>
      <c r="W7" s="164">
        <v>63065499</v>
      </c>
      <c r="X7" s="164"/>
      <c r="Y7" s="164">
        <v>63065499</v>
      </c>
      <c r="Z7" s="146">
        <v>0</v>
      </c>
      <c r="AA7" s="162"/>
    </row>
    <row r="8" spans="1:27" ht="13.5">
      <c r="A8" s="143" t="s">
        <v>77</v>
      </c>
      <c r="B8" s="141"/>
      <c r="C8" s="160">
        <v>20497</v>
      </c>
      <c r="D8" s="160"/>
      <c r="E8" s="161"/>
      <c r="F8" s="65"/>
      <c r="G8" s="65">
        <v>2747</v>
      </c>
      <c r="H8" s="65">
        <v>532</v>
      </c>
      <c r="I8" s="65"/>
      <c r="J8" s="65">
        <v>3279</v>
      </c>
      <c r="K8" s="65">
        <v>2414</v>
      </c>
      <c r="L8" s="65"/>
      <c r="M8" s="65">
        <v>46701</v>
      </c>
      <c r="N8" s="65">
        <v>49115</v>
      </c>
      <c r="O8" s="65"/>
      <c r="P8" s="65">
        <v>34010</v>
      </c>
      <c r="Q8" s="65"/>
      <c r="R8" s="65">
        <v>34010</v>
      </c>
      <c r="S8" s="65"/>
      <c r="T8" s="65">
        <v>10781</v>
      </c>
      <c r="U8" s="65"/>
      <c r="V8" s="65">
        <v>10781</v>
      </c>
      <c r="W8" s="65">
        <v>97185</v>
      </c>
      <c r="X8" s="65"/>
      <c r="Y8" s="65">
        <v>97185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2473497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82956</v>
      </c>
      <c r="H9" s="105">
        <f t="shared" si="1"/>
        <v>93637</v>
      </c>
      <c r="I9" s="105">
        <f t="shared" si="1"/>
        <v>69589</v>
      </c>
      <c r="J9" s="105">
        <f t="shared" si="1"/>
        <v>246182</v>
      </c>
      <c r="K9" s="105">
        <f t="shared" si="1"/>
        <v>816578</v>
      </c>
      <c r="L9" s="105">
        <f t="shared" si="1"/>
        <v>87856</v>
      </c>
      <c r="M9" s="105">
        <f t="shared" si="1"/>
        <v>36454</v>
      </c>
      <c r="N9" s="105">
        <f t="shared" si="1"/>
        <v>940888</v>
      </c>
      <c r="O9" s="105">
        <f t="shared" si="1"/>
        <v>67319</v>
      </c>
      <c r="P9" s="105">
        <f t="shared" si="1"/>
        <v>55971</v>
      </c>
      <c r="Q9" s="105">
        <f t="shared" si="1"/>
        <v>86563</v>
      </c>
      <c r="R9" s="105">
        <f t="shared" si="1"/>
        <v>209853</v>
      </c>
      <c r="S9" s="105">
        <f t="shared" si="1"/>
        <v>41076</v>
      </c>
      <c r="T9" s="105">
        <f t="shared" si="1"/>
        <v>47569</v>
      </c>
      <c r="U9" s="105">
        <f t="shared" si="1"/>
        <v>126636</v>
      </c>
      <c r="V9" s="105">
        <f t="shared" si="1"/>
        <v>215281</v>
      </c>
      <c r="W9" s="105">
        <f t="shared" si="1"/>
        <v>1612204</v>
      </c>
      <c r="X9" s="105">
        <f t="shared" si="1"/>
        <v>0</v>
      </c>
      <c r="Y9" s="105">
        <f t="shared" si="1"/>
        <v>1612204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>
        <v>2473497</v>
      </c>
      <c r="D10" s="160"/>
      <c r="E10" s="161"/>
      <c r="F10" s="65"/>
      <c r="G10" s="65">
        <v>82956</v>
      </c>
      <c r="H10" s="65">
        <v>93637</v>
      </c>
      <c r="I10" s="65">
        <v>69589</v>
      </c>
      <c r="J10" s="65">
        <v>246182</v>
      </c>
      <c r="K10" s="65">
        <v>816578</v>
      </c>
      <c r="L10" s="65">
        <v>87856</v>
      </c>
      <c r="M10" s="65">
        <v>36454</v>
      </c>
      <c r="N10" s="65">
        <v>940888</v>
      </c>
      <c r="O10" s="65">
        <v>67319</v>
      </c>
      <c r="P10" s="65">
        <v>55971</v>
      </c>
      <c r="Q10" s="65">
        <v>86563</v>
      </c>
      <c r="R10" s="65">
        <v>209853</v>
      </c>
      <c r="S10" s="65">
        <v>41076</v>
      </c>
      <c r="T10" s="65">
        <v>47569</v>
      </c>
      <c r="U10" s="65">
        <v>126636</v>
      </c>
      <c r="V10" s="65">
        <v>215281</v>
      </c>
      <c r="W10" s="65">
        <v>1612204</v>
      </c>
      <c r="X10" s="65"/>
      <c r="Y10" s="65">
        <v>1612204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16565415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11400000</v>
      </c>
      <c r="H15" s="105">
        <f t="shared" si="2"/>
        <v>0</v>
      </c>
      <c r="I15" s="105">
        <f t="shared" si="2"/>
        <v>0</v>
      </c>
      <c r="J15" s="105">
        <f t="shared" si="2"/>
        <v>11400000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4316000</v>
      </c>
      <c r="P15" s="105">
        <f t="shared" si="2"/>
        <v>0</v>
      </c>
      <c r="Q15" s="105">
        <f t="shared" si="2"/>
        <v>1541000</v>
      </c>
      <c r="R15" s="105">
        <f t="shared" si="2"/>
        <v>5857000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17257000</v>
      </c>
      <c r="X15" s="105">
        <f t="shared" si="2"/>
        <v>0</v>
      </c>
      <c r="Y15" s="105">
        <f t="shared" si="2"/>
        <v>17257000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>
        <v>16565415</v>
      </c>
      <c r="D17" s="160"/>
      <c r="E17" s="161"/>
      <c r="F17" s="65"/>
      <c r="G17" s="65">
        <v>11400000</v>
      </c>
      <c r="H17" s="65"/>
      <c r="I17" s="65"/>
      <c r="J17" s="65">
        <v>11400000</v>
      </c>
      <c r="K17" s="65"/>
      <c r="L17" s="65"/>
      <c r="M17" s="65"/>
      <c r="N17" s="65"/>
      <c r="O17" s="65">
        <v>4316000</v>
      </c>
      <c r="P17" s="65"/>
      <c r="Q17" s="65">
        <v>1541000</v>
      </c>
      <c r="R17" s="65">
        <v>5857000</v>
      </c>
      <c r="S17" s="65"/>
      <c r="T17" s="65"/>
      <c r="U17" s="65"/>
      <c r="V17" s="65"/>
      <c r="W17" s="65">
        <v>17257000</v>
      </c>
      <c r="X17" s="65"/>
      <c r="Y17" s="65">
        <v>17257000</v>
      </c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16813</v>
      </c>
      <c r="H19" s="105">
        <f t="shared" si="3"/>
        <v>15590</v>
      </c>
      <c r="I19" s="105">
        <f t="shared" si="3"/>
        <v>0</v>
      </c>
      <c r="J19" s="105">
        <f t="shared" si="3"/>
        <v>32403</v>
      </c>
      <c r="K19" s="105">
        <f t="shared" si="3"/>
        <v>8039</v>
      </c>
      <c r="L19" s="105">
        <f t="shared" si="3"/>
        <v>18515</v>
      </c>
      <c r="M19" s="105">
        <f t="shared" si="3"/>
        <v>7967</v>
      </c>
      <c r="N19" s="105">
        <f t="shared" si="3"/>
        <v>34521</v>
      </c>
      <c r="O19" s="105">
        <f t="shared" si="3"/>
        <v>15307</v>
      </c>
      <c r="P19" s="105">
        <f t="shared" si="3"/>
        <v>10906</v>
      </c>
      <c r="Q19" s="105">
        <f t="shared" si="3"/>
        <v>18520</v>
      </c>
      <c r="R19" s="105">
        <f t="shared" si="3"/>
        <v>44733</v>
      </c>
      <c r="S19" s="105">
        <f t="shared" si="3"/>
        <v>34140</v>
      </c>
      <c r="T19" s="105">
        <f t="shared" si="3"/>
        <v>24899</v>
      </c>
      <c r="U19" s="105">
        <f t="shared" si="3"/>
        <v>45714</v>
      </c>
      <c r="V19" s="105">
        <f t="shared" si="3"/>
        <v>104753</v>
      </c>
      <c r="W19" s="105">
        <f t="shared" si="3"/>
        <v>216410</v>
      </c>
      <c r="X19" s="105">
        <f t="shared" si="3"/>
        <v>0</v>
      </c>
      <c r="Y19" s="105">
        <f t="shared" si="3"/>
        <v>216410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>
        <v>1000</v>
      </c>
      <c r="T20" s="65"/>
      <c r="U20" s="65"/>
      <c r="V20" s="65">
        <v>1000</v>
      </c>
      <c r="W20" s="65">
        <v>1000</v>
      </c>
      <c r="X20" s="65"/>
      <c r="Y20" s="65">
        <v>1000</v>
      </c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>
        <v>16813</v>
      </c>
      <c r="H23" s="65">
        <v>15590</v>
      </c>
      <c r="I23" s="65"/>
      <c r="J23" s="65">
        <v>32403</v>
      </c>
      <c r="K23" s="65">
        <v>8039</v>
      </c>
      <c r="L23" s="65">
        <v>18515</v>
      </c>
      <c r="M23" s="65">
        <v>7967</v>
      </c>
      <c r="N23" s="65">
        <v>34521</v>
      </c>
      <c r="O23" s="65">
        <v>15307</v>
      </c>
      <c r="P23" s="65">
        <v>10906</v>
      </c>
      <c r="Q23" s="65">
        <v>18520</v>
      </c>
      <c r="R23" s="65">
        <v>44733</v>
      </c>
      <c r="S23" s="65">
        <v>33140</v>
      </c>
      <c r="T23" s="65">
        <v>24899</v>
      </c>
      <c r="U23" s="65">
        <v>45714</v>
      </c>
      <c r="V23" s="65">
        <v>103753</v>
      </c>
      <c r="W23" s="65">
        <v>215410</v>
      </c>
      <c r="X23" s="65"/>
      <c r="Y23" s="65">
        <v>215410</v>
      </c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74774147</v>
      </c>
      <c r="D25" s="177">
        <f>+D5+D9+D15+D19+D24</f>
        <v>0</v>
      </c>
      <c r="E25" s="178">
        <f t="shared" si="4"/>
        <v>0</v>
      </c>
      <c r="F25" s="78">
        <f t="shared" si="4"/>
        <v>0</v>
      </c>
      <c r="G25" s="78">
        <f t="shared" si="4"/>
        <v>34876774</v>
      </c>
      <c r="H25" s="78">
        <f t="shared" si="4"/>
        <v>787209</v>
      </c>
      <c r="I25" s="78">
        <f t="shared" si="4"/>
        <v>2175609</v>
      </c>
      <c r="J25" s="78">
        <f t="shared" si="4"/>
        <v>37839592</v>
      </c>
      <c r="K25" s="78">
        <f t="shared" si="4"/>
        <v>1384115</v>
      </c>
      <c r="L25" s="78">
        <f t="shared" si="4"/>
        <v>1376771</v>
      </c>
      <c r="M25" s="78">
        <f t="shared" si="4"/>
        <v>17169620</v>
      </c>
      <c r="N25" s="78">
        <f t="shared" si="4"/>
        <v>19930506</v>
      </c>
      <c r="O25" s="78">
        <f t="shared" si="4"/>
        <v>4625133</v>
      </c>
      <c r="P25" s="78">
        <f t="shared" si="4"/>
        <v>450771</v>
      </c>
      <c r="Q25" s="78">
        <f t="shared" si="4"/>
        <v>17594201</v>
      </c>
      <c r="R25" s="78">
        <f t="shared" si="4"/>
        <v>22670105</v>
      </c>
      <c r="S25" s="78">
        <f t="shared" si="4"/>
        <v>136003</v>
      </c>
      <c r="T25" s="78">
        <f t="shared" si="4"/>
        <v>1040993</v>
      </c>
      <c r="U25" s="78">
        <f t="shared" si="4"/>
        <v>633099</v>
      </c>
      <c r="V25" s="78">
        <f t="shared" si="4"/>
        <v>1810095</v>
      </c>
      <c r="W25" s="78">
        <f t="shared" si="4"/>
        <v>82250298</v>
      </c>
      <c r="X25" s="78">
        <f t="shared" si="4"/>
        <v>0</v>
      </c>
      <c r="Y25" s="78">
        <f t="shared" si="4"/>
        <v>82250298</v>
      </c>
      <c r="Z25" s="179">
        <f>+IF(X25&lt;&gt;0,+(Y25/X25)*100,0)</f>
        <v>0</v>
      </c>
      <c r="AA25" s="177">
        <f>+AA5+AA9+AA15+AA19+AA24</f>
        <v>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80669261</v>
      </c>
      <c r="D28" s="158">
        <f>SUM(D29:D31)</f>
        <v>0</v>
      </c>
      <c r="E28" s="159">
        <f t="shared" si="5"/>
        <v>0</v>
      </c>
      <c r="F28" s="105">
        <f t="shared" si="5"/>
        <v>0</v>
      </c>
      <c r="G28" s="105">
        <f t="shared" si="5"/>
        <v>3881873</v>
      </c>
      <c r="H28" s="105">
        <f t="shared" si="5"/>
        <v>3477243</v>
      </c>
      <c r="I28" s="105">
        <f t="shared" si="5"/>
        <v>4337900</v>
      </c>
      <c r="J28" s="105">
        <f t="shared" si="5"/>
        <v>11697016</v>
      </c>
      <c r="K28" s="105">
        <f t="shared" si="5"/>
        <v>1751438</v>
      </c>
      <c r="L28" s="105">
        <f t="shared" si="5"/>
        <v>2629367</v>
      </c>
      <c r="M28" s="105">
        <f t="shared" si="5"/>
        <v>2051038</v>
      </c>
      <c r="N28" s="105">
        <f t="shared" si="5"/>
        <v>6431843</v>
      </c>
      <c r="O28" s="105">
        <f t="shared" si="5"/>
        <v>2032911</v>
      </c>
      <c r="P28" s="105">
        <f t="shared" si="5"/>
        <v>2068693</v>
      </c>
      <c r="Q28" s="105">
        <f t="shared" si="5"/>
        <v>4514205</v>
      </c>
      <c r="R28" s="105">
        <f t="shared" si="5"/>
        <v>8615809</v>
      </c>
      <c r="S28" s="105">
        <f t="shared" si="5"/>
        <v>2690956</v>
      </c>
      <c r="T28" s="105">
        <f t="shared" si="5"/>
        <v>2271772</v>
      </c>
      <c r="U28" s="105">
        <f t="shared" si="5"/>
        <v>2256829</v>
      </c>
      <c r="V28" s="105">
        <f t="shared" si="5"/>
        <v>7219557</v>
      </c>
      <c r="W28" s="105">
        <f t="shared" si="5"/>
        <v>33964225</v>
      </c>
      <c r="X28" s="105">
        <f t="shared" si="5"/>
        <v>0</v>
      </c>
      <c r="Y28" s="105">
        <f t="shared" si="5"/>
        <v>33964225</v>
      </c>
      <c r="Z28" s="142">
        <f>+IF(X28&lt;&gt;0,+(Y28/X28)*100,0)</f>
        <v>0</v>
      </c>
      <c r="AA28" s="158">
        <f>SUM(AA29:AA31)</f>
        <v>0</v>
      </c>
    </row>
    <row r="29" spans="1:27" ht="13.5">
      <c r="A29" s="143" t="s">
        <v>75</v>
      </c>
      <c r="B29" s="141"/>
      <c r="C29" s="160">
        <v>13932792</v>
      </c>
      <c r="D29" s="160"/>
      <c r="E29" s="161"/>
      <c r="F29" s="65"/>
      <c r="G29" s="65">
        <v>1943055</v>
      </c>
      <c r="H29" s="65">
        <v>1584515</v>
      </c>
      <c r="I29" s="65">
        <v>1173865</v>
      </c>
      <c r="J29" s="65">
        <v>4701435</v>
      </c>
      <c r="K29" s="65">
        <v>871291</v>
      </c>
      <c r="L29" s="65">
        <v>1173178</v>
      </c>
      <c r="M29" s="65">
        <v>1007485</v>
      </c>
      <c r="N29" s="65">
        <v>3051954</v>
      </c>
      <c r="O29" s="65">
        <v>892411</v>
      </c>
      <c r="P29" s="65">
        <v>873010</v>
      </c>
      <c r="Q29" s="65">
        <v>1127736</v>
      </c>
      <c r="R29" s="65">
        <v>2893157</v>
      </c>
      <c r="S29" s="65">
        <v>857167</v>
      </c>
      <c r="T29" s="65">
        <v>1050168</v>
      </c>
      <c r="U29" s="65">
        <v>972583</v>
      </c>
      <c r="V29" s="65">
        <v>2879918</v>
      </c>
      <c r="W29" s="65">
        <v>13526464</v>
      </c>
      <c r="X29" s="65"/>
      <c r="Y29" s="65">
        <v>13526464</v>
      </c>
      <c r="Z29" s="145">
        <v>0</v>
      </c>
      <c r="AA29" s="160"/>
    </row>
    <row r="30" spans="1:27" ht="13.5">
      <c r="A30" s="143" t="s">
        <v>76</v>
      </c>
      <c r="B30" s="141"/>
      <c r="C30" s="162">
        <v>43709853</v>
      </c>
      <c r="D30" s="162"/>
      <c r="E30" s="163"/>
      <c r="F30" s="164"/>
      <c r="G30" s="164">
        <v>916486</v>
      </c>
      <c r="H30" s="164">
        <v>706486</v>
      </c>
      <c r="I30" s="164">
        <v>1385229</v>
      </c>
      <c r="J30" s="164">
        <v>3008201</v>
      </c>
      <c r="K30" s="164">
        <v>342790</v>
      </c>
      <c r="L30" s="164">
        <v>573007</v>
      </c>
      <c r="M30" s="164">
        <v>467195</v>
      </c>
      <c r="N30" s="164">
        <v>1382992</v>
      </c>
      <c r="O30" s="164">
        <v>387330</v>
      </c>
      <c r="P30" s="164">
        <v>656784</v>
      </c>
      <c r="Q30" s="164">
        <v>869818</v>
      </c>
      <c r="R30" s="164">
        <v>1913932</v>
      </c>
      <c r="S30" s="164">
        <v>910034</v>
      </c>
      <c r="T30" s="164">
        <v>456353</v>
      </c>
      <c r="U30" s="164">
        <v>493745</v>
      </c>
      <c r="V30" s="164">
        <v>1860132</v>
      </c>
      <c r="W30" s="164">
        <v>8165257</v>
      </c>
      <c r="X30" s="164"/>
      <c r="Y30" s="164">
        <v>8165257</v>
      </c>
      <c r="Z30" s="146">
        <v>0</v>
      </c>
      <c r="AA30" s="162"/>
    </row>
    <row r="31" spans="1:27" ht="13.5">
      <c r="A31" s="143" t="s">
        <v>77</v>
      </c>
      <c r="B31" s="141"/>
      <c r="C31" s="160">
        <v>23026616</v>
      </c>
      <c r="D31" s="160"/>
      <c r="E31" s="161"/>
      <c r="F31" s="65"/>
      <c r="G31" s="65">
        <v>1022332</v>
      </c>
      <c r="H31" s="65">
        <v>1186242</v>
      </c>
      <c r="I31" s="65">
        <v>1778806</v>
      </c>
      <c r="J31" s="65">
        <v>3987380</v>
      </c>
      <c r="K31" s="65">
        <v>537357</v>
      </c>
      <c r="L31" s="65">
        <v>883182</v>
      </c>
      <c r="M31" s="65">
        <v>576358</v>
      </c>
      <c r="N31" s="65">
        <v>1996897</v>
      </c>
      <c r="O31" s="65">
        <v>753170</v>
      </c>
      <c r="P31" s="65">
        <v>538899</v>
      </c>
      <c r="Q31" s="65">
        <v>2516651</v>
      </c>
      <c r="R31" s="65">
        <v>3808720</v>
      </c>
      <c r="S31" s="65">
        <v>923755</v>
      </c>
      <c r="T31" s="65">
        <v>765251</v>
      </c>
      <c r="U31" s="65">
        <v>790501</v>
      </c>
      <c r="V31" s="65">
        <v>2479507</v>
      </c>
      <c r="W31" s="65">
        <v>12272504</v>
      </c>
      <c r="X31" s="65"/>
      <c r="Y31" s="65">
        <v>12272504</v>
      </c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7477736</v>
      </c>
      <c r="D32" s="158">
        <f>SUM(D33:D37)</f>
        <v>0</v>
      </c>
      <c r="E32" s="159">
        <f t="shared" si="6"/>
        <v>0</v>
      </c>
      <c r="F32" s="105">
        <f t="shared" si="6"/>
        <v>0</v>
      </c>
      <c r="G32" s="105">
        <f t="shared" si="6"/>
        <v>916766</v>
      </c>
      <c r="H32" s="105">
        <f t="shared" si="6"/>
        <v>838278</v>
      </c>
      <c r="I32" s="105">
        <f t="shared" si="6"/>
        <v>1268767</v>
      </c>
      <c r="J32" s="105">
        <f t="shared" si="6"/>
        <v>3023811</v>
      </c>
      <c r="K32" s="105">
        <f t="shared" si="6"/>
        <v>1264258</v>
      </c>
      <c r="L32" s="105">
        <f t="shared" si="6"/>
        <v>1707297</v>
      </c>
      <c r="M32" s="105">
        <f t="shared" si="6"/>
        <v>887786</v>
      </c>
      <c r="N32" s="105">
        <f t="shared" si="6"/>
        <v>3859341</v>
      </c>
      <c r="O32" s="105">
        <f t="shared" si="6"/>
        <v>1091894</v>
      </c>
      <c r="P32" s="105">
        <f t="shared" si="6"/>
        <v>974903</v>
      </c>
      <c r="Q32" s="105">
        <f t="shared" si="6"/>
        <v>996679</v>
      </c>
      <c r="R32" s="105">
        <f t="shared" si="6"/>
        <v>3063476</v>
      </c>
      <c r="S32" s="105">
        <f t="shared" si="6"/>
        <v>931034</v>
      </c>
      <c r="T32" s="105">
        <f t="shared" si="6"/>
        <v>1314373</v>
      </c>
      <c r="U32" s="105">
        <f t="shared" si="6"/>
        <v>1075531</v>
      </c>
      <c r="V32" s="105">
        <f t="shared" si="6"/>
        <v>3320938</v>
      </c>
      <c r="W32" s="105">
        <f t="shared" si="6"/>
        <v>13267566</v>
      </c>
      <c r="X32" s="105">
        <f t="shared" si="6"/>
        <v>0</v>
      </c>
      <c r="Y32" s="105">
        <f t="shared" si="6"/>
        <v>13267566</v>
      </c>
      <c r="Z32" s="142">
        <f>+IF(X32&lt;&gt;0,+(Y32/X32)*100,0)</f>
        <v>0</v>
      </c>
      <c r="AA32" s="158">
        <f>SUM(AA33:AA37)</f>
        <v>0</v>
      </c>
    </row>
    <row r="33" spans="1:27" ht="13.5">
      <c r="A33" s="143" t="s">
        <v>79</v>
      </c>
      <c r="B33" s="141"/>
      <c r="C33" s="160">
        <v>7477736</v>
      </c>
      <c r="D33" s="160"/>
      <c r="E33" s="161"/>
      <c r="F33" s="65"/>
      <c r="G33" s="65">
        <v>916766</v>
      </c>
      <c r="H33" s="65">
        <v>838278</v>
      </c>
      <c r="I33" s="65">
        <v>1268767</v>
      </c>
      <c r="J33" s="65">
        <v>3023811</v>
      </c>
      <c r="K33" s="65">
        <v>1264258</v>
      </c>
      <c r="L33" s="65">
        <v>1707297</v>
      </c>
      <c r="M33" s="65">
        <v>887786</v>
      </c>
      <c r="N33" s="65">
        <v>3859341</v>
      </c>
      <c r="O33" s="65">
        <v>1091894</v>
      </c>
      <c r="P33" s="65">
        <v>974903</v>
      </c>
      <c r="Q33" s="65">
        <v>996679</v>
      </c>
      <c r="R33" s="65">
        <v>3063476</v>
      </c>
      <c r="S33" s="65">
        <v>931034</v>
      </c>
      <c r="T33" s="65">
        <v>1314373</v>
      </c>
      <c r="U33" s="65">
        <v>1075531</v>
      </c>
      <c r="V33" s="65">
        <v>3320938</v>
      </c>
      <c r="W33" s="65">
        <v>13267566</v>
      </c>
      <c r="X33" s="65"/>
      <c r="Y33" s="65">
        <v>13267566</v>
      </c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8293437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3027116</v>
      </c>
      <c r="H38" s="105">
        <f t="shared" si="7"/>
        <v>1970043</v>
      </c>
      <c r="I38" s="105">
        <f t="shared" si="7"/>
        <v>2369133</v>
      </c>
      <c r="J38" s="105">
        <f t="shared" si="7"/>
        <v>7366292</v>
      </c>
      <c r="K38" s="105">
        <f t="shared" si="7"/>
        <v>445761</v>
      </c>
      <c r="L38" s="105">
        <f t="shared" si="7"/>
        <v>1826389</v>
      </c>
      <c r="M38" s="105">
        <f t="shared" si="7"/>
        <v>1482677</v>
      </c>
      <c r="N38" s="105">
        <f t="shared" si="7"/>
        <v>3754827</v>
      </c>
      <c r="O38" s="105">
        <f t="shared" si="7"/>
        <v>374044</v>
      </c>
      <c r="P38" s="105">
        <f t="shared" si="7"/>
        <v>982802</v>
      </c>
      <c r="Q38" s="105">
        <f t="shared" si="7"/>
        <v>588987</v>
      </c>
      <c r="R38" s="105">
        <f t="shared" si="7"/>
        <v>1945833</v>
      </c>
      <c r="S38" s="105">
        <f t="shared" si="7"/>
        <v>1707498</v>
      </c>
      <c r="T38" s="105">
        <f t="shared" si="7"/>
        <v>183330</v>
      </c>
      <c r="U38" s="105">
        <f t="shared" si="7"/>
        <v>325946</v>
      </c>
      <c r="V38" s="105">
        <f t="shared" si="7"/>
        <v>2216774</v>
      </c>
      <c r="W38" s="105">
        <f t="shared" si="7"/>
        <v>15283726</v>
      </c>
      <c r="X38" s="105">
        <f t="shared" si="7"/>
        <v>0</v>
      </c>
      <c r="Y38" s="105">
        <f t="shared" si="7"/>
        <v>15283726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>
        <v>8293437</v>
      </c>
      <c r="D40" s="160"/>
      <c r="E40" s="161"/>
      <c r="F40" s="65"/>
      <c r="G40" s="65">
        <v>3027116</v>
      </c>
      <c r="H40" s="65">
        <v>1970043</v>
      </c>
      <c r="I40" s="65">
        <v>2369133</v>
      </c>
      <c r="J40" s="65">
        <v>7366292</v>
      </c>
      <c r="K40" s="65">
        <v>445761</v>
      </c>
      <c r="L40" s="65">
        <v>1826389</v>
      </c>
      <c r="M40" s="65">
        <v>1482677</v>
      </c>
      <c r="N40" s="65">
        <v>3754827</v>
      </c>
      <c r="O40" s="65">
        <v>374044</v>
      </c>
      <c r="P40" s="65">
        <v>982802</v>
      </c>
      <c r="Q40" s="65">
        <v>588987</v>
      </c>
      <c r="R40" s="65">
        <v>1945833</v>
      </c>
      <c r="S40" s="65">
        <v>1707498</v>
      </c>
      <c r="T40" s="65">
        <v>183330</v>
      </c>
      <c r="U40" s="65">
        <v>325946</v>
      </c>
      <c r="V40" s="65">
        <v>2216774</v>
      </c>
      <c r="W40" s="65">
        <v>15283726</v>
      </c>
      <c r="X40" s="65"/>
      <c r="Y40" s="65">
        <v>15283726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2558557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993092</v>
      </c>
      <c r="H42" s="105">
        <f t="shared" si="8"/>
        <v>910913</v>
      </c>
      <c r="I42" s="105">
        <f t="shared" si="8"/>
        <v>307081</v>
      </c>
      <c r="J42" s="105">
        <f t="shared" si="8"/>
        <v>2211086</v>
      </c>
      <c r="K42" s="105">
        <f t="shared" si="8"/>
        <v>309055</v>
      </c>
      <c r="L42" s="105">
        <f t="shared" si="8"/>
        <v>312172</v>
      </c>
      <c r="M42" s="105">
        <f t="shared" si="8"/>
        <v>736236</v>
      </c>
      <c r="N42" s="105">
        <f t="shared" si="8"/>
        <v>1357463</v>
      </c>
      <c r="O42" s="105">
        <f t="shared" si="8"/>
        <v>565671</v>
      </c>
      <c r="P42" s="105">
        <f t="shared" si="8"/>
        <v>523097</v>
      </c>
      <c r="Q42" s="105">
        <f t="shared" si="8"/>
        <v>1044258</v>
      </c>
      <c r="R42" s="105">
        <f t="shared" si="8"/>
        <v>2133026</v>
      </c>
      <c r="S42" s="105">
        <f t="shared" si="8"/>
        <v>281944</v>
      </c>
      <c r="T42" s="105">
        <f t="shared" si="8"/>
        <v>412306</v>
      </c>
      <c r="U42" s="105">
        <f t="shared" si="8"/>
        <v>955043</v>
      </c>
      <c r="V42" s="105">
        <f t="shared" si="8"/>
        <v>1649293</v>
      </c>
      <c r="W42" s="105">
        <f t="shared" si="8"/>
        <v>7350868</v>
      </c>
      <c r="X42" s="105">
        <f t="shared" si="8"/>
        <v>0</v>
      </c>
      <c r="Y42" s="105">
        <f t="shared" si="8"/>
        <v>7350868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>
        <v>2354125</v>
      </c>
      <c r="D43" s="160"/>
      <c r="E43" s="161"/>
      <c r="F43" s="65"/>
      <c r="G43" s="65">
        <v>738114</v>
      </c>
      <c r="H43" s="65">
        <v>536363</v>
      </c>
      <c r="I43" s="65">
        <v>38711</v>
      </c>
      <c r="J43" s="65">
        <v>1313188</v>
      </c>
      <c r="K43" s="65">
        <v>45007</v>
      </c>
      <c r="L43" s="65">
        <v>34508</v>
      </c>
      <c r="M43" s="65">
        <v>487045</v>
      </c>
      <c r="N43" s="65">
        <v>566560</v>
      </c>
      <c r="O43" s="65">
        <v>273652</v>
      </c>
      <c r="P43" s="65">
        <v>260640</v>
      </c>
      <c r="Q43" s="65">
        <v>722316</v>
      </c>
      <c r="R43" s="65">
        <v>1256608</v>
      </c>
      <c r="S43" s="65">
        <v>34732</v>
      </c>
      <c r="T43" s="65">
        <v>77013</v>
      </c>
      <c r="U43" s="65">
        <v>667862</v>
      </c>
      <c r="V43" s="65">
        <v>779607</v>
      </c>
      <c r="W43" s="65">
        <v>3915963</v>
      </c>
      <c r="X43" s="65"/>
      <c r="Y43" s="65">
        <v>3915963</v>
      </c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>
        <v>204432</v>
      </c>
      <c r="D46" s="160"/>
      <c r="E46" s="161"/>
      <c r="F46" s="65"/>
      <c r="G46" s="65">
        <v>254978</v>
      </c>
      <c r="H46" s="65">
        <v>374550</v>
      </c>
      <c r="I46" s="65">
        <v>268370</v>
      </c>
      <c r="J46" s="65">
        <v>897898</v>
      </c>
      <c r="K46" s="65">
        <v>264048</v>
      </c>
      <c r="L46" s="65">
        <v>277664</v>
      </c>
      <c r="M46" s="65">
        <v>249191</v>
      </c>
      <c r="N46" s="65">
        <v>790903</v>
      </c>
      <c r="O46" s="65">
        <v>292019</v>
      </c>
      <c r="P46" s="65">
        <v>262457</v>
      </c>
      <c r="Q46" s="65">
        <v>321942</v>
      </c>
      <c r="R46" s="65">
        <v>876418</v>
      </c>
      <c r="S46" s="65">
        <v>247212</v>
      </c>
      <c r="T46" s="65">
        <v>335293</v>
      </c>
      <c r="U46" s="65">
        <v>287181</v>
      </c>
      <c r="V46" s="65">
        <v>869686</v>
      </c>
      <c r="W46" s="65">
        <v>3434905</v>
      </c>
      <c r="X46" s="65"/>
      <c r="Y46" s="65">
        <v>3434905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98998991</v>
      </c>
      <c r="D48" s="177">
        <f>+D28+D32+D38+D42+D47</f>
        <v>0</v>
      </c>
      <c r="E48" s="178">
        <f t="shared" si="9"/>
        <v>0</v>
      </c>
      <c r="F48" s="78">
        <f t="shared" si="9"/>
        <v>0</v>
      </c>
      <c r="G48" s="78">
        <f t="shared" si="9"/>
        <v>8818847</v>
      </c>
      <c r="H48" s="78">
        <f t="shared" si="9"/>
        <v>7196477</v>
      </c>
      <c r="I48" s="78">
        <f t="shared" si="9"/>
        <v>8282881</v>
      </c>
      <c r="J48" s="78">
        <f t="shared" si="9"/>
        <v>24298205</v>
      </c>
      <c r="K48" s="78">
        <f t="shared" si="9"/>
        <v>3770512</v>
      </c>
      <c r="L48" s="78">
        <f t="shared" si="9"/>
        <v>6475225</v>
      </c>
      <c r="M48" s="78">
        <f t="shared" si="9"/>
        <v>5157737</v>
      </c>
      <c r="N48" s="78">
        <f t="shared" si="9"/>
        <v>15403474</v>
      </c>
      <c r="O48" s="78">
        <f t="shared" si="9"/>
        <v>4064520</v>
      </c>
      <c r="P48" s="78">
        <f t="shared" si="9"/>
        <v>4549495</v>
      </c>
      <c r="Q48" s="78">
        <f t="shared" si="9"/>
        <v>7144129</v>
      </c>
      <c r="R48" s="78">
        <f t="shared" si="9"/>
        <v>15758144</v>
      </c>
      <c r="S48" s="78">
        <f t="shared" si="9"/>
        <v>5611432</v>
      </c>
      <c r="T48" s="78">
        <f t="shared" si="9"/>
        <v>4181781</v>
      </c>
      <c r="U48" s="78">
        <f t="shared" si="9"/>
        <v>4613349</v>
      </c>
      <c r="V48" s="78">
        <f t="shared" si="9"/>
        <v>14406562</v>
      </c>
      <c r="W48" s="78">
        <f t="shared" si="9"/>
        <v>69866385</v>
      </c>
      <c r="X48" s="78">
        <f t="shared" si="9"/>
        <v>0</v>
      </c>
      <c r="Y48" s="78">
        <f t="shared" si="9"/>
        <v>69866385</v>
      </c>
      <c r="Z48" s="179">
        <f>+IF(X48&lt;&gt;0,+(Y48/X48)*100,0)</f>
        <v>0</v>
      </c>
      <c r="AA48" s="177">
        <f>+AA28+AA32+AA38+AA42+AA47</f>
        <v>0</v>
      </c>
    </row>
    <row r="49" spans="1:27" ht="13.5">
      <c r="A49" s="153" t="s">
        <v>49</v>
      </c>
      <c r="B49" s="154"/>
      <c r="C49" s="180">
        <f aca="true" t="shared" si="10" ref="C49:Y49">+C25-C48</f>
        <v>-24224844</v>
      </c>
      <c r="D49" s="180">
        <f>+D25-D48</f>
        <v>0</v>
      </c>
      <c r="E49" s="181">
        <f t="shared" si="10"/>
        <v>0</v>
      </c>
      <c r="F49" s="182">
        <f t="shared" si="10"/>
        <v>0</v>
      </c>
      <c r="G49" s="182">
        <f t="shared" si="10"/>
        <v>26057927</v>
      </c>
      <c r="H49" s="182">
        <f t="shared" si="10"/>
        <v>-6409268</v>
      </c>
      <c r="I49" s="182">
        <f t="shared" si="10"/>
        <v>-6107272</v>
      </c>
      <c r="J49" s="182">
        <f t="shared" si="10"/>
        <v>13541387</v>
      </c>
      <c r="K49" s="182">
        <f t="shared" si="10"/>
        <v>-2386397</v>
      </c>
      <c r="L49" s="182">
        <f t="shared" si="10"/>
        <v>-5098454</v>
      </c>
      <c r="M49" s="182">
        <f t="shared" si="10"/>
        <v>12011883</v>
      </c>
      <c r="N49" s="182">
        <f t="shared" si="10"/>
        <v>4527032</v>
      </c>
      <c r="O49" s="182">
        <f t="shared" si="10"/>
        <v>560613</v>
      </c>
      <c r="P49" s="182">
        <f t="shared" si="10"/>
        <v>-4098724</v>
      </c>
      <c r="Q49" s="182">
        <f t="shared" si="10"/>
        <v>10450072</v>
      </c>
      <c r="R49" s="182">
        <f t="shared" si="10"/>
        <v>6911961</v>
      </c>
      <c r="S49" s="182">
        <f t="shared" si="10"/>
        <v>-5475429</v>
      </c>
      <c r="T49" s="182">
        <f t="shared" si="10"/>
        <v>-3140788</v>
      </c>
      <c r="U49" s="182">
        <f t="shared" si="10"/>
        <v>-3980250</v>
      </c>
      <c r="V49" s="182">
        <f t="shared" si="10"/>
        <v>-12596467</v>
      </c>
      <c r="W49" s="182">
        <f t="shared" si="10"/>
        <v>12383913</v>
      </c>
      <c r="X49" s="182">
        <f>IF(F25=F48,0,X25-X48)</f>
        <v>0</v>
      </c>
      <c r="Y49" s="182">
        <f t="shared" si="10"/>
        <v>12383913</v>
      </c>
      <c r="Z49" s="183">
        <f>+IF(X49&lt;&gt;0,+(Y49/X49)*100,0)</f>
        <v>0</v>
      </c>
      <c r="AA49" s="180">
        <f>+AA25-AA48</f>
        <v>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4211109</v>
      </c>
      <c r="D5" s="160"/>
      <c r="E5" s="161">
        <v>0</v>
      </c>
      <c r="F5" s="65">
        <v>0</v>
      </c>
      <c r="G5" s="65">
        <v>111933</v>
      </c>
      <c r="H5" s="65">
        <v>113158</v>
      </c>
      <c r="I5" s="65">
        <v>152653</v>
      </c>
      <c r="J5" s="65">
        <v>377744</v>
      </c>
      <c r="K5" s="65">
        <v>66408</v>
      </c>
      <c r="L5" s="65">
        <v>103252</v>
      </c>
      <c r="M5" s="65">
        <v>105568</v>
      </c>
      <c r="N5" s="65">
        <v>275228</v>
      </c>
      <c r="O5" s="65">
        <v>162816</v>
      </c>
      <c r="P5" s="65">
        <v>102475</v>
      </c>
      <c r="Q5" s="65">
        <v>71397</v>
      </c>
      <c r="R5" s="65">
        <v>336688</v>
      </c>
      <c r="S5" s="65">
        <v>54377</v>
      </c>
      <c r="T5" s="65">
        <v>139707</v>
      </c>
      <c r="U5" s="65">
        <v>131806</v>
      </c>
      <c r="V5" s="65">
        <v>325890</v>
      </c>
      <c r="W5" s="65">
        <v>1315550</v>
      </c>
      <c r="X5" s="65">
        <v>0</v>
      </c>
      <c r="Y5" s="65">
        <v>1315550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8039</v>
      </c>
      <c r="L10" s="59">
        <v>18515</v>
      </c>
      <c r="M10" s="59">
        <v>7967</v>
      </c>
      <c r="N10" s="59">
        <v>34521</v>
      </c>
      <c r="O10" s="59">
        <v>0</v>
      </c>
      <c r="P10" s="59">
        <v>10906</v>
      </c>
      <c r="Q10" s="59">
        <v>18520</v>
      </c>
      <c r="R10" s="59">
        <v>29426</v>
      </c>
      <c r="S10" s="59">
        <v>33140</v>
      </c>
      <c r="T10" s="59">
        <v>24899</v>
      </c>
      <c r="U10" s="59">
        <v>45714</v>
      </c>
      <c r="V10" s="59">
        <v>103753</v>
      </c>
      <c r="W10" s="59">
        <v>167700</v>
      </c>
      <c r="X10" s="59">
        <v>0</v>
      </c>
      <c r="Y10" s="59">
        <v>167700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463218</v>
      </c>
      <c r="D11" s="160"/>
      <c r="E11" s="161">
        <v>0</v>
      </c>
      <c r="F11" s="65">
        <v>0</v>
      </c>
      <c r="G11" s="65">
        <v>0</v>
      </c>
      <c r="H11" s="65">
        <v>1482</v>
      </c>
      <c r="I11" s="65">
        <v>0</v>
      </c>
      <c r="J11" s="65">
        <v>1482</v>
      </c>
      <c r="K11" s="65">
        <v>2018</v>
      </c>
      <c r="L11" s="65">
        <v>0</v>
      </c>
      <c r="M11" s="65">
        <v>1237</v>
      </c>
      <c r="N11" s="65">
        <v>3255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4737</v>
      </c>
      <c r="X11" s="65">
        <v>0</v>
      </c>
      <c r="Y11" s="65">
        <v>4737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168822</v>
      </c>
      <c r="D12" s="160"/>
      <c r="E12" s="161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679</v>
      </c>
      <c r="M12" s="65">
        <v>0</v>
      </c>
      <c r="N12" s="65">
        <v>679</v>
      </c>
      <c r="O12" s="65">
        <v>0</v>
      </c>
      <c r="P12" s="65">
        <v>2632</v>
      </c>
      <c r="Q12" s="65">
        <v>0</v>
      </c>
      <c r="R12" s="65">
        <v>2632</v>
      </c>
      <c r="S12" s="65">
        <v>0</v>
      </c>
      <c r="T12" s="65">
        <v>7895</v>
      </c>
      <c r="U12" s="65">
        <v>2631</v>
      </c>
      <c r="V12" s="65">
        <v>10526</v>
      </c>
      <c r="W12" s="65">
        <v>13837</v>
      </c>
      <c r="X12" s="65">
        <v>0</v>
      </c>
      <c r="Y12" s="65">
        <v>13837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495597</v>
      </c>
      <c r="D13" s="160"/>
      <c r="E13" s="161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13079</v>
      </c>
      <c r="L13" s="65">
        <v>0</v>
      </c>
      <c r="M13" s="65">
        <v>0</v>
      </c>
      <c r="N13" s="65">
        <v>13079</v>
      </c>
      <c r="O13" s="65">
        <v>0</v>
      </c>
      <c r="P13" s="65">
        <v>12775</v>
      </c>
      <c r="Q13" s="65">
        <v>10161</v>
      </c>
      <c r="R13" s="65">
        <v>22936</v>
      </c>
      <c r="S13" s="65">
        <v>0</v>
      </c>
      <c r="T13" s="65">
        <v>0</v>
      </c>
      <c r="U13" s="65">
        <v>2667</v>
      </c>
      <c r="V13" s="65">
        <v>2667</v>
      </c>
      <c r="W13" s="65">
        <v>38682</v>
      </c>
      <c r="X13" s="65">
        <v>0</v>
      </c>
      <c r="Y13" s="65">
        <v>38682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2297</v>
      </c>
      <c r="H14" s="65">
        <v>0</v>
      </c>
      <c r="I14" s="65">
        <v>0</v>
      </c>
      <c r="J14" s="65">
        <v>2297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2297</v>
      </c>
      <c r="X14" s="65">
        <v>0</v>
      </c>
      <c r="Y14" s="65">
        <v>2297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221820</v>
      </c>
      <c r="D16" s="160"/>
      <c r="E16" s="161">
        <v>0</v>
      </c>
      <c r="F16" s="65">
        <v>0</v>
      </c>
      <c r="G16" s="65">
        <v>18950</v>
      </c>
      <c r="H16" s="65">
        <v>24525</v>
      </c>
      <c r="I16" s="65">
        <v>28325</v>
      </c>
      <c r="J16" s="65">
        <v>71800</v>
      </c>
      <c r="K16" s="65">
        <v>4075</v>
      </c>
      <c r="L16" s="65">
        <v>15685</v>
      </c>
      <c r="M16" s="65">
        <v>5925</v>
      </c>
      <c r="N16" s="65">
        <v>25685</v>
      </c>
      <c r="O16" s="65">
        <v>14500</v>
      </c>
      <c r="P16" s="65">
        <v>16200</v>
      </c>
      <c r="Q16" s="65">
        <v>46550</v>
      </c>
      <c r="R16" s="65">
        <v>77250</v>
      </c>
      <c r="S16" s="65">
        <v>8700</v>
      </c>
      <c r="T16" s="65">
        <v>4300</v>
      </c>
      <c r="U16" s="65">
        <v>58350</v>
      </c>
      <c r="V16" s="65">
        <v>71350</v>
      </c>
      <c r="W16" s="65">
        <v>246085</v>
      </c>
      <c r="X16" s="65">
        <v>0</v>
      </c>
      <c r="Y16" s="65">
        <v>246085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522963</v>
      </c>
      <c r="D17" s="160"/>
      <c r="E17" s="161">
        <v>0</v>
      </c>
      <c r="F17" s="65">
        <v>0</v>
      </c>
      <c r="G17" s="65">
        <v>48081</v>
      </c>
      <c r="H17" s="65">
        <v>37770</v>
      </c>
      <c r="I17" s="65">
        <v>29055</v>
      </c>
      <c r="J17" s="65">
        <v>114906</v>
      </c>
      <c r="K17" s="65">
        <v>45957</v>
      </c>
      <c r="L17" s="65">
        <v>42759</v>
      </c>
      <c r="M17" s="65">
        <v>14899</v>
      </c>
      <c r="N17" s="65">
        <v>103615</v>
      </c>
      <c r="O17" s="65">
        <v>28329</v>
      </c>
      <c r="P17" s="65">
        <v>18360</v>
      </c>
      <c r="Q17" s="65">
        <v>22353</v>
      </c>
      <c r="R17" s="65">
        <v>69042</v>
      </c>
      <c r="S17" s="65">
        <v>11343</v>
      </c>
      <c r="T17" s="65">
        <v>15489</v>
      </c>
      <c r="U17" s="65">
        <v>48465</v>
      </c>
      <c r="V17" s="65">
        <v>75297</v>
      </c>
      <c r="W17" s="65">
        <v>362860</v>
      </c>
      <c r="X17" s="65">
        <v>0</v>
      </c>
      <c r="Y17" s="65">
        <v>362860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177929</v>
      </c>
      <c r="D18" s="160"/>
      <c r="E18" s="161">
        <v>0</v>
      </c>
      <c r="F18" s="65">
        <v>0</v>
      </c>
      <c r="G18" s="65">
        <v>13306</v>
      </c>
      <c r="H18" s="65">
        <v>27402</v>
      </c>
      <c r="I18" s="65">
        <v>10945</v>
      </c>
      <c r="J18" s="65">
        <v>51653</v>
      </c>
      <c r="K18" s="65">
        <v>26205</v>
      </c>
      <c r="L18" s="65">
        <v>22210</v>
      </c>
      <c r="M18" s="65">
        <v>14217</v>
      </c>
      <c r="N18" s="65">
        <v>62632</v>
      </c>
      <c r="O18" s="65">
        <v>24490</v>
      </c>
      <c r="P18" s="65">
        <v>17752</v>
      </c>
      <c r="Q18" s="65">
        <v>17660</v>
      </c>
      <c r="R18" s="65">
        <v>59902</v>
      </c>
      <c r="S18" s="65">
        <v>20945</v>
      </c>
      <c r="T18" s="65">
        <v>19885</v>
      </c>
      <c r="U18" s="65">
        <v>17190</v>
      </c>
      <c r="V18" s="65">
        <v>58020</v>
      </c>
      <c r="W18" s="65">
        <v>232207</v>
      </c>
      <c r="X18" s="65">
        <v>0</v>
      </c>
      <c r="Y18" s="65">
        <v>232207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52013970</v>
      </c>
      <c r="D19" s="160"/>
      <c r="E19" s="161">
        <v>0</v>
      </c>
      <c r="F19" s="65">
        <v>0</v>
      </c>
      <c r="G19" s="65">
        <v>22975000</v>
      </c>
      <c r="H19" s="65">
        <v>0</v>
      </c>
      <c r="I19" s="65">
        <v>1450000</v>
      </c>
      <c r="J19" s="65">
        <v>24425000</v>
      </c>
      <c r="K19" s="65">
        <v>737922</v>
      </c>
      <c r="L19" s="65">
        <v>790000</v>
      </c>
      <c r="M19" s="65">
        <v>16847000</v>
      </c>
      <c r="N19" s="65">
        <v>18374922</v>
      </c>
      <c r="O19" s="65">
        <v>0</v>
      </c>
      <c r="P19" s="65">
        <v>0</v>
      </c>
      <c r="Q19" s="65">
        <v>15318000</v>
      </c>
      <c r="R19" s="65">
        <v>15318000</v>
      </c>
      <c r="S19" s="65">
        <v>0</v>
      </c>
      <c r="T19" s="65">
        <v>0</v>
      </c>
      <c r="U19" s="65">
        <v>0</v>
      </c>
      <c r="V19" s="65">
        <v>0</v>
      </c>
      <c r="W19" s="65">
        <v>58117922</v>
      </c>
      <c r="X19" s="65">
        <v>0</v>
      </c>
      <c r="Y19" s="65">
        <v>58117922</v>
      </c>
      <c r="Z19" s="145">
        <v>0</v>
      </c>
      <c r="AA19" s="160">
        <v>0</v>
      </c>
    </row>
    <row r="20" spans="1:27" ht="13.5">
      <c r="A20" s="196" t="s">
        <v>35</v>
      </c>
      <c r="B20" s="200" t="s">
        <v>96</v>
      </c>
      <c r="C20" s="160">
        <v>356808</v>
      </c>
      <c r="D20" s="160"/>
      <c r="E20" s="161">
        <v>0</v>
      </c>
      <c r="F20" s="59">
        <v>0</v>
      </c>
      <c r="G20" s="59">
        <v>307207</v>
      </c>
      <c r="H20" s="59">
        <v>582872</v>
      </c>
      <c r="I20" s="59">
        <v>504631</v>
      </c>
      <c r="J20" s="59">
        <v>1394710</v>
      </c>
      <c r="K20" s="59">
        <v>480412</v>
      </c>
      <c r="L20" s="59">
        <v>383671</v>
      </c>
      <c r="M20" s="59">
        <v>172807</v>
      </c>
      <c r="N20" s="59">
        <v>1036890</v>
      </c>
      <c r="O20" s="59">
        <v>78998</v>
      </c>
      <c r="P20" s="59">
        <v>269671</v>
      </c>
      <c r="Q20" s="59">
        <v>548560</v>
      </c>
      <c r="R20" s="59">
        <v>897229</v>
      </c>
      <c r="S20" s="59">
        <v>7498</v>
      </c>
      <c r="T20" s="59">
        <v>828818</v>
      </c>
      <c r="U20" s="59">
        <v>326276</v>
      </c>
      <c r="V20" s="59">
        <v>1162592</v>
      </c>
      <c r="W20" s="59">
        <v>4491421</v>
      </c>
      <c r="X20" s="59">
        <v>0</v>
      </c>
      <c r="Y20" s="59">
        <v>4491421</v>
      </c>
      <c r="Z20" s="199">
        <v>0</v>
      </c>
      <c r="AA20" s="135">
        <v>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58632236</v>
      </c>
      <c r="D22" s="203">
        <f>SUM(D5:D21)</f>
        <v>0</v>
      </c>
      <c r="E22" s="204">
        <f t="shared" si="0"/>
        <v>0</v>
      </c>
      <c r="F22" s="205">
        <f t="shared" si="0"/>
        <v>0</v>
      </c>
      <c r="G22" s="205">
        <f t="shared" si="0"/>
        <v>23476774</v>
      </c>
      <c r="H22" s="205">
        <f t="shared" si="0"/>
        <v>787209</v>
      </c>
      <c r="I22" s="205">
        <f t="shared" si="0"/>
        <v>2175609</v>
      </c>
      <c r="J22" s="205">
        <f t="shared" si="0"/>
        <v>26439592</v>
      </c>
      <c r="K22" s="205">
        <f t="shared" si="0"/>
        <v>1384115</v>
      </c>
      <c r="L22" s="205">
        <f t="shared" si="0"/>
        <v>1376771</v>
      </c>
      <c r="M22" s="205">
        <f t="shared" si="0"/>
        <v>17169620</v>
      </c>
      <c r="N22" s="205">
        <f t="shared" si="0"/>
        <v>19930506</v>
      </c>
      <c r="O22" s="205">
        <f t="shared" si="0"/>
        <v>309133</v>
      </c>
      <c r="P22" s="205">
        <f t="shared" si="0"/>
        <v>450771</v>
      </c>
      <c r="Q22" s="205">
        <f t="shared" si="0"/>
        <v>16053201</v>
      </c>
      <c r="R22" s="205">
        <f t="shared" si="0"/>
        <v>16813105</v>
      </c>
      <c r="S22" s="205">
        <f t="shared" si="0"/>
        <v>136003</v>
      </c>
      <c r="T22" s="205">
        <f t="shared" si="0"/>
        <v>1040993</v>
      </c>
      <c r="U22" s="205">
        <f t="shared" si="0"/>
        <v>633099</v>
      </c>
      <c r="V22" s="205">
        <f t="shared" si="0"/>
        <v>1810095</v>
      </c>
      <c r="W22" s="205">
        <f t="shared" si="0"/>
        <v>64993298</v>
      </c>
      <c r="X22" s="205">
        <f t="shared" si="0"/>
        <v>0</v>
      </c>
      <c r="Y22" s="205">
        <f t="shared" si="0"/>
        <v>64993298</v>
      </c>
      <c r="Z22" s="206">
        <f>+IF(X22&lt;&gt;0,+(Y22/X22)*100,0)</f>
        <v>0</v>
      </c>
      <c r="AA22" s="203">
        <f>SUM(AA5:AA21)</f>
        <v>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26825824</v>
      </c>
      <c r="D25" s="160"/>
      <c r="E25" s="161">
        <v>0</v>
      </c>
      <c r="F25" s="65">
        <v>0</v>
      </c>
      <c r="G25" s="65">
        <v>2098747</v>
      </c>
      <c r="H25" s="65">
        <v>2510618</v>
      </c>
      <c r="I25" s="65">
        <v>2449195</v>
      </c>
      <c r="J25" s="65">
        <v>7058560</v>
      </c>
      <c r="K25" s="65">
        <v>2208901</v>
      </c>
      <c r="L25" s="65">
        <v>2214171</v>
      </c>
      <c r="M25" s="65">
        <v>2219158</v>
      </c>
      <c r="N25" s="65">
        <v>6642230</v>
      </c>
      <c r="O25" s="65">
        <v>2212240</v>
      </c>
      <c r="P25" s="65">
        <v>2161775</v>
      </c>
      <c r="Q25" s="65">
        <v>2207247</v>
      </c>
      <c r="R25" s="65">
        <v>6581262</v>
      </c>
      <c r="S25" s="65">
        <v>2104630</v>
      </c>
      <c r="T25" s="65">
        <v>2142259</v>
      </c>
      <c r="U25" s="65">
        <v>2127794</v>
      </c>
      <c r="V25" s="65">
        <v>6374683</v>
      </c>
      <c r="W25" s="65">
        <v>26656735</v>
      </c>
      <c r="X25" s="65">
        <v>0</v>
      </c>
      <c r="Y25" s="65">
        <v>26656735</v>
      </c>
      <c r="Z25" s="145">
        <v>0</v>
      </c>
      <c r="AA25" s="160">
        <v>0</v>
      </c>
    </row>
    <row r="26" spans="1:27" ht="13.5">
      <c r="A26" s="198" t="s">
        <v>38</v>
      </c>
      <c r="B26" s="197"/>
      <c r="C26" s="160">
        <v>3765242</v>
      </c>
      <c r="D26" s="160"/>
      <c r="E26" s="161">
        <v>0</v>
      </c>
      <c r="F26" s="65">
        <v>0</v>
      </c>
      <c r="G26" s="65">
        <v>1086183</v>
      </c>
      <c r="H26" s="65">
        <v>312050</v>
      </c>
      <c r="I26" s="65">
        <v>283063</v>
      </c>
      <c r="J26" s="65">
        <v>1681296</v>
      </c>
      <c r="K26" s="65">
        <v>510124</v>
      </c>
      <c r="L26" s="65">
        <v>607681</v>
      </c>
      <c r="M26" s="65">
        <v>707690</v>
      </c>
      <c r="N26" s="65">
        <v>1825495</v>
      </c>
      <c r="O26" s="65">
        <v>449962</v>
      </c>
      <c r="P26" s="65">
        <v>446967</v>
      </c>
      <c r="Q26" s="65">
        <v>446967</v>
      </c>
      <c r="R26" s="65">
        <v>1343896</v>
      </c>
      <c r="S26" s="65">
        <v>451967</v>
      </c>
      <c r="T26" s="65">
        <v>467255</v>
      </c>
      <c r="U26" s="65">
        <v>467255</v>
      </c>
      <c r="V26" s="65">
        <v>1386477</v>
      </c>
      <c r="W26" s="65">
        <v>6237164</v>
      </c>
      <c r="X26" s="65">
        <v>0</v>
      </c>
      <c r="Y26" s="65">
        <v>6237164</v>
      </c>
      <c r="Z26" s="145">
        <v>0</v>
      </c>
      <c r="AA26" s="160">
        <v>0</v>
      </c>
    </row>
    <row r="27" spans="1:27" ht="13.5">
      <c r="A27" s="198" t="s">
        <v>118</v>
      </c>
      <c r="B27" s="197" t="s">
        <v>99</v>
      </c>
      <c r="C27" s="160">
        <v>3198648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31000798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34208479</v>
      </c>
      <c r="D34" s="160"/>
      <c r="E34" s="161">
        <v>0</v>
      </c>
      <c r="F34" s="65">
        <v>0</v>
      </c>
      <c r="G34" s="65">
        <v>5633917</v>
      </c>
      <c r="H34" s="65">
        <v>4373809</v>
      </c>
      <c r="I34" s="65">
        <v>5550623</v>
      </c>
      <c r="J34" s="65">
        <v>15558349</v>
      </c>
      <c r="K34" s="65">
        <v>1051487</v>
      </c>
      <c r="L34" s="65">
        <v>3653373</v>
      </c>
      <c r="M34" s="65">
        <v>2230889</v>
      </c>
      <c r="N34" s="65">
        <v>6935749</v>
      </c>
      <c r="O34" s="65">
        <v>1402318</v>
      </c>
      <c r="P34" s="65">
        <v>1940753</v>
      </c>
      <c r="Q34" s="65">
        <v>4489915</v>
      </c>
      <c r="R34" s="65">
        <v>7832986</v>
      </c>
      <c r="S34" s="65">
        <v>3054835</v>
      </c>
      <c r="T34" s="65">
        <v>1572267</v>
      </c>
      <c r="U34" s="65">
        <v>2018300</v>
      </c>
      <c r="V34" s="65">
        <v>6645402</v>
      </c>
      <c r="W34" s="65">
        <v>36972486</v>
      </c>
      <c r="X34" s="65">
        <v>0</v>
      </c>
      <c r="Y34" s="65">
        <v>36972486</v>
      </c>
      <c r="Z34" s="145">
        <v>0</v>
      </c>
      <c r="AA34" s="160">
        <v>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98998991</v>
      </c>
      <c r="D36" s="203">
        <f>SUM(D25:D35)</f>
        <v>0</v>
      </c>
      <c r="E36" s="204">
        <f t="shared" si="1"/>
        <v>0</v>
      </c>
      <c r="F36" s="205">
        <f t="shared" si="1"/>
        <v>0</v>
      </c>
      <c r="G36" s="205">
        <f t="shared" si="1"/>
        <v>8818847</v>
      </c>
      <c r="H36" s="205">
        <f t="shared" si="1"/>
        <v>7196477</v>
      </c>
      <c r="I36" s="205">
        <f t="shared" si="1"/>
        <v>8282881</v>
      </c>
      <c r="J36" s="205">
        <f t="shared" si="1"/>
        <v>24298205</v>
      </c>
      <c r="K36" s="205">
        <f t="shared" si="1"/>
        <v>3770512</v>
      </c>
      <c r="L36" s="205">
        <f t="shared" si="1"/>
        <v>6475225</v>
      </c>
      <c r="M36" s="205">
        <f t="shared" si="1"/>
        <v>5157737</v>
      </c>
      <c r="N36" s="205">
        <f t="shared" si="1"/>
        <v>15403474</v>
      </c>
      <c r="O36" s="205">
        <f t="shared" si="1"/>
        <v>4064520</v>
      </c>
      <c r="P36" s="205">
        <f t="shared" si="1"/>
        <v>4549495</v>
      </c>
      <c r="Q36" s="205">
        <f t="shared" si="1"/>
        <v>7144129</v>
      </c>
      <c r="R36" s="205">
        <f t="shared" si="1"/>
        <v>15758144</v>
      </c>
      <c r="S36" s="205">
        <f t="shared" si="1"/>
        <v>5611432</v>
      </c>
      <c r="T36" s="205">
        <f t="shared" si="1"/>
        <v>4181781</v>
      </c>
      <c r="U36" s="205">
        <f t="shared" si="1"/>
        <v>4613349</v>
      </c>
      <c r="V36" s="205">
        <f t="shared" si="1"/>
        <v>14406562</v>
      </c>
      <c r="W36" s="205">
        <f t="shared" si="1"/>
        <v>69866385</v>
      </c>
      <c r="X36" s="205">
        <f t="shared" si="1"/>
        <v>0</v>
      </c>
      <c r="Y36" s="205">
        <f t="shared" si="1"/>
        <v>69866385</v>
      </c>
      <c r="Z36" s="206">
        <f>+IF(X36&lt;&gt;0,+(Y36/X36)*100,0)</f>
        <v>0</v>
      </c>
      <c r="AA36" s="203">
        <f>SUM(AA25:AA35)</f>
        <v>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-40366755</v>
      </c>
      <c r="D38" s="214">
        <f>+D22-D36</f>
        <v>0</v>
      </c>
      <c r="E38" s="215">
        <f t="shared" si="2"/>
        <v>0</v>
      </c>
      <c r="F38" s="111">
        <f t="shared" si="2"/>
        <v>0</v>
      </c>
      <c r="G38" s="111">
        <f t="shared" si="2"/>
        <v>14657927</v>
      </c>
      <c r="H38" s="111">
        <f t="shared" si="2"/>
        <v>-6409268</v>
      </c>
      <c r="I38" s="111">
        <f t="shared" si="2"/>
        <v>-6107272</v>
      </c>
      <c r="J38" s="111">
        <f t="shared" si="2"/>
        <v>2141387</v>
      </c>
      <c r="K38" s="111">
        <f t="shared" si="2"/>
        <v>-2386397</v>
      </c>
      <c r="L38" s="111">
        <f t="shared" si="2"/>
        <v>-5098454</v>
      </c>
      <c r="M38" s="111">
        <f t="shared" si="2"/>
        <v>12011883</v>
      </c>
      <c r="N38" s="111">
        <f t="shared" si="2"/>
        <v>4527032</v>
      </c>
      <c r="O38" s="111">
        <f t="shared" si="2"/>
        <v>-3755387</v>
      </c>
      <c r="P38" s="111">
        <f t="shared" si="2"/>
        <v>-4098724</v>
      </c>
      <c r="Q38" s="111">
        <f t="shared" si="2"/>
        <v>8909072</v>
      </c>
      <c r="R38" s="111">
        <f t="shared" si="2"/>
        <v>1054961</v>
      </c>
      <c r="S38" s="111">
        <f t="shared" si="2"/>
        <v>-5475429</v>
      </c>
      <c r="T38" s="111">
        <f t="shared" si="2"/>
        <v>-3140788</v>
      </c>
      <c r="U38" s="111">
        <f t="shared" si="2"/>
        <v>-3980250</v>
      </c>
      <c r="V38" s="111">
        <f t="shared" si="2"/>
        <v>-12596467</v>
      </c>
      <c r="W38" s="111">
        <f t="shared" si="2"/>
        <v>-4873087</v>
      </c>
      <c r="X38" s="111">
        <f>IF(F22=F36,0,X22-X36)</f>
        <v>0</v>
      </c>
      <c r="Y38" s="111">
        <f t="shared" si="2"/>
        <v>-4873087</v>
      </c>
      <c r="Z38" s="216">
        <f>+IF(X38&lt;&gt;0,+(Y38/X38)*100,0)</f>
        <v>0</v>
      </c>
      <c r="AA38" s="214">
        <f>+AA22-AA36</f>
        <v>0</v>
      </c>
    </row>
    <row r="39" spans="1:27" ht="13.5">
      <c r="A39" s="196" t="s">
        <v>46</v>
      </c>
      <c r="B39" s="200"/>
      <c r="C39" s="160">
        <v>16141911</v>
      </c>
      <c r="D39" s="160"/>
      <c r="E39" s="161">
        <v>0</v>
      </c>
      <c r="F39" s="65">
        <v>0</v>
      </c>
      <c r="G39" s="65">
        <v>11400000</v>
      </c>
      <c r="H39" s="65">
        <v>0</v>
      </c>
      <c r="I39" s="65">
        <v>0</v>
      </c>
      <c r="J39" s="65">
        <v>11400000</v>
      </c>
      <c r="K39" s="65">
        <v>0</v>
      </c>
      <c r="L39" s="65">
        <v>0</v>
      </c>
      <c r="M39" s="65">
        <v>0</v>
      </c>
      <c r="N39" s="65">
        <v>0</v>
      </c>
      <c r="O39" s="65">
        <v>4316000</v>
      </c>
      <c r="P39" s="65">
        <v>0</v>
      </c>
      <c r="Q39" s="65">
        <v>1541000</v>
      </c>
      <c r="R39" s="65">
        <v>5857000</v>
      </c>
      <c r="S39" s="65">
        <v>0</v>
      </c>
      <c r="T39" s="65">
        <v>0</v>
      </c>
      <c r="U39" s="65">
        <v>0</v>
      </c>
      <c r="V39" s="65">
        <v>0</v>
      </c>
      <c r="W39" s="65">
        <v>17257000</v>
      </c>
      <c r="X39" s="65">
        <v>0</v>
      </c>
      <c r="Y39" s="65">
        <v>17257000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-24224844</v>
      </c>
      <c r="D42" s="221">
        <f>SUM(D38:D41)</f>
        <v>0</v>
      </c>
      <c r="E42" s="222">
        <f t="shared" si="3"/>
        <v>0</v>
      </c>
      <c r="F42" s="93">
        <f t="shared" si="3"/>
        <v>0</v>
      </c>
      <c r="G42" s="93">
        <f t="shared" si="3"/>
        <v>26057927</v>
      </c>
      <c r="H42" s="93">
        <f t="shared" si="3"/>
        <v>-6409268</v>
      </c>
      <c r="I42" s="93">
        <f t="shared" si="3"/>
        <v>-6107272</v>
      </c>
      <c r="J42" s="93">
        <f t="shared" si="3"/>
        <v>13541387</v>
      </c>
      <c r="K42" s="93">
        <f t="shared" si="3"/>
        <v>-2386397</v>
      </c>
      <c r="L42" s="93">
        <f t="shared" si="3"/>
        <v>-5098454</v>
      </c>
      <c r="M42" s="93">
        <f t="shared" si="3"/>
        <v>12011883</v>
      </c>
      <c r="N42" s="93">
        <f t="shared" si="3"/>
        <v>4527032</v>
      </c>
      <c r="O42" s="93">
        <f t="shared" si="3"/>
        <v>560613</v>
      </c>
      <c r="P42" s="93">
        <f t="shared" si="3"/>
        <v>-4098724</v>
      </c>
      <c r="Q42" s="93">
        <f t="shared" si="3"/>
        <v>10450072</v>
      </c>
      <c r="R42" s="93">
        <f t="shared" si="3"/>
        <v>6911961</v>
      </c>
      <c r="S42" s="93">
        <f t="shared" si="3"/>
        <v>-5475429</v>
      </c>
      <c r="T42" s="93">
        <f t="shared" si="3"/>
        <v>-3140788</v>
      </c>
      <c r="U42" s="93">
        <f t="shared" si="3"/>
        <v>-3980250</v>
      </c>
      <c r="V42" s="93">
        <f t="shared" si="3"/>
        <v>-12596467</v>
      </c>
      <c r="W42" s="93">
        <f t="shared" si="3"/>
        <v>12383913</v>
      </c>
      <c r="X42" s="93">
        <f t="shared" si="3"/>
        <v>0</v>
      </c>
      <c r="Y42" s="93">
        <f t="shared" si="3"/>
        <v>12383913</v>
      </c>
      <c r="Z42" s="223">
        <f>+IF(X42&lt;&gt;0,+(Y42/X42)*100,0)</f>
        <v>0</v>
      </c>
      <c r="AA42" s="221">
        <f>SUM(AA38:AA41)</f>
        <v>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-24224844</v>
      </c>
      <c r="D44" s="225">
        <f>+D42-D43</f>
        <v>0</v>
      </c>
      <c r="E44" s="226">
        <f t="shared" si="4"/>
        <v>0</v>
      </c>
      <c r="F44" s="82">
        <f t="shared" si="4"/>
        <v>0</v>
      </c>
      <c r="G44" s="82">
        <f t="shared" si="4"/>
        <v>26057927</v>
      </c>
      <c r="H44" s="82">
        <f t="shared" si="4"/>
        <v>-6409268</v>
      </c>
      <c r="I44" s="82">
        <f t="shared" si="4"/>
        <v>-6107272</v>
      </c>
      <c r="J44" s="82">
        <f t="shared" si="4"/>
        <v>13541387</v>
      </c>
      <c r="K44" s="82">
        <f t="shared" si="4"/>
        <v>-2386397</v>
      </c>
      <c r="L44" s="82">
        <f t="shared" si="4"/>
        <v>-5098454</v>
      </c>
      <c r="M44" s="82">
        <f t="shared" si="4"/>
        <v>12011883</v>
      </c>
      <c r="N44" s="82">
        <f t="shared" si="4"/>
        <v>4527032</v>
      </c>
      <c r="O44" s="82">
        <f t="shared" si="4"/>
        <v>560613</v>
      </c>
      <c r="P44" s="82">
        <f t="shared" si="4"/>
        <v>-4098724</v>
      </c>
      <c r="Q44" s="82">
        <f t="shared" si="4"/>
        <v>10450072</v>
      </c>
      <c r="R44" s="82">
        <f t="shared" si="4"/>
        <v>6911961</v>
      </c>
      <c r="S44" s="82">
        <f t="shared" si="4"/>
        <v>-5475429</v>
      </c>
      <c r="T44" s="82">
        <f t="shared" si="4"/>
        <v>-3140788</v>
      </c>
      <c r="U44" s="82">
        <f t="shared" si="4"/>
        <v>-3980250</v>
      </c>
      <c r="V44" s="82">
        <f t="shared" si="4"/>
        <v>-12596467</v>
      </c>
      <c r="W44" s="82">
        <f t="shared" si="4"/>
        <v>12383913</v>
      </c>
      <c r="X44" s="82">
        <f t="shared" si="4"/>
        <v>0</v>
      </c>
      <c r="Y44" s="82">
        <f t="shared" si="4"/>
        <v>12383913</v>
      </c>
      <c r="Z44" s="227">
        <f>+IF(X44&lt;&gt;0,+(Y44/X44)*100,0)</f>
        <v>0</v>
      </c>
      <c r="AA44" s="225">
        <f>+AA42-AA43</f>
        <v>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-24224844</v>
      </c>
      <c r="D46" s="221">
        <f>SUM(D44:D45)</f>
        <v>0</v>
      </c>
      <c r="E46" s="222">
        <f t="shared" si="5"/>
        <v>0</v>
      </c>
      <c r="F46" s="93">
        <f t="shared" si="5"/>
        <v>0</v>
      </c>
      <c r="G46" s="93">
        <f t="shared" si="5"/>
        <v>26057927</v>
      </c>
      <c r="H46" s="93">
        <f t="shared" si="5"/>
        <v>-6409268</v>
      </c>
      <c r="I46" s="93">
        <f t="shared" si="5"/>
        <v>-6107272</v>
      </c>
      <c r="J46" s="93">
        <f t="shared" si="5"/>
        <v>13541387</v>
      </c>
      <c r="K46" s="93">
        <f t="shared" si="5"/>
        <v>-2386397</v>
      </c>
      <c r="L46" s="93">
        <f t="shared" si="5"/>
        <v>-5098454</v>
      </c>
      <c r="M46" s="93">
        <f t="shared" si="5"/>
        <v>12011883</v>
      </c>
      <c r="N46" s="93">
        <f t="shared" si="5"/>
        <v>4527032</v>
      </c>
      <c r="O46" s="93">
        <f t="shared" si="5"/>
        <v>560613</v>
      </c>
      <c r="P46" s="93">
        <f t="shared" si="5"/>
        <v>-4098724</v>
      </c>
      <c r="Q46" s="93">
        <f t="shared" si="5"/>
        <v>10450072</v>
      </c>
      <c r="R46" s="93">
        <f t="shared" si="5"/>
        <v>6911961</v>
      </c>
      <c r="S46" s="93">
        <f t="shared" si="5"/>
        <v>-5475429</v>
      </c>
      <c r="T46" s="93">
        <f t="shared" si="5"/>
        <v>-3140788</v>
      </c>
      <c r="U46" s="93">
        <f t="shared" si="5"/>
        <v>-3980250</v>
      </c>
      <c r="V46" s="93">
        <f t="shared" si="5"/>
        <v>-12596467</v>
      </c>
      <c r="W46" s="93">
        <f t="shared" si="5"/>
        <v>12383913</v>
      </c>
      <c r="X46" s="93">
        <f t="shared" si="5"/>
        <v>0</v>
      </c>
      <c r="Y46" s="93">
        <f t="shared" si="5"/>
        <v>12383913</v>
      </c>
      <c r="Z46" s="223">
        <f>+IF(X46&lt;&gt;0,+(Y46/X46)*100,0)</f>
        <v>0</v>
      </c>
      <c r="AA46" s="221">
        <f>SUM(AA44:AA45)</f>
        <v>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-24224844</v>
      </c>
      <c r="D48" s="232">
        <f>SUM(D46:D47)</f>
        <v>0</v>
      </c>
      <c r="E48" s="233">
        <f t="shared" si="6"/>
        <v>0</v>
      </c>
      <c r="F48" s="234">
        <f t="shared" si="6"/>
        <v>0</v>
      </c>
      <c r="G48" s="234">
        <f t="shared" si="6"/>
        <v>26057927</v>
      </c>
      <c r="H48" s="235">
        <f t="shared" si="6"/>
        <v>-6409268</v>
      </c>
      <c r="I48" s="235">
        <f t="shared" si="6"/>
        <v>-6107272</v>
      </c>
      <c r="J48" s="235">
        <f t="shared" si="6"/>
        <v>13541387</v>
      </c>
      <c r="K48" s="235">
        <f t="shared" si="6"/>
        <v>-2386397</v>
      </c>
      <c r="L48" s="235">
        <f t="shared" si="6"/>
        <v>-5098454</v>
      </c>
      <c r="M48" s="234">
        <f t="shared" si="6"/>
        <v>12011883</v>
      </c>
      <c r="N48" s="234">
        <f t="shared" si="6"/>
        <v>4527032</v>
      </c>
      <c r="O48" s="235">
        <f t="shared" si="6"/>
        <v>560613</v>
      </c>
      <c r="P48" s="235">
        <f t="shared" si="6"/>
        <v>-4098724</v>
      </c>
      <c r="Q48" s="235">
        <f t="shared" si="6"/>
        <v>10450072</v>
      </c>
      <c r="R48" s="235">
        <f t="shared" si="6"/>
        <v>6911961</v>
      </c>
      <c r="S48" s="235">
        <f t="shared" si="6"/>
        <v>-5475429</v>
      </c>
      <c r="T48" s="234">
        <f t="shared" si="6"/>
        <v>-3140788</v>
      </c>
      <c r="U48" s="234">
        <f t="shared" si="6"/>
        <v>-3980250</v>
      </c>
      <c r="V48" s="235">
        <f t="shared" si="6"/>
        <v>-12596467</v>
      </c>
      <c r="W48" s="235">
        <f t="shared" si="6"/>
        <v>12383913</v>
      </c>
      <c r="X48" s="235">
        <f t="shared" si="6"/>
        <v>0</v>
      </c>
      <c r="Y48" s="235">
        <f t="shared" si="6"/>
        <v>12383913</v>
      </c>
      <c r="Z48" s="236">
        <f>+IF(X48&lt;&gt;0,+(Y48/X48)*100,0)</f>
        <v>0</v>
      </c>
      <c r="AA48" s="237">
        <f>SUM(AA46:AA47)</f>
        <v>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106608449</v>
      </c>
      <c r="D5" s="158">
        <f>SUM(D6:D8)</f>
        <v>0</v>
      </c>
      <c r="E5" s="159">
        <f t="shared" si="0"/>
        <v>2305000</v>
      </c>
      <c r="F5" s="105">
        <f t="shared" si="0"/>
        <v>2305000</v>
      </c>
      <c r="G5" s="105">
        <f t="shared" si="0"/>
        <v>11081</v>
      </c>
      <c r="H5" s="105">
        <f t="shared" si="0"/>
        <v>1950</v>
      </c>
      <c r="I5" s="105">
        <f t="shared" si="0"/>
        <v>21260</v>
      </c>
      <c r="J5" s="105">
        <f t="shared" si="0"/>
        <v>34291</v>
      </c>
      <c r="K5" s="105">
        <f t="shared" si="0"/>
        <v>657</v>
      </c>
      <c r="L5" s="105">
        <f t="shared" si="0"/>
        <v>231939</v>
      </c>
      <c r="M5" s="105">
        <f t="shared" si="0"/>
        <v>55772</v>
      </c>
      <c r="N5" s="105">
        <f t="shared" si="0"/>
        <v>288368</v>
      </c>
      <c r="O5" s="105">
        <f t="shared" si="0"/>
        <v>10665</v>
      </c>
      <c r="P5" s="105">
        <f t="shared" si="0"/>
        <v>38032</v>
      </c>
      <c r="Q5" s="105">
        <f t="shared" si="0"/>
        <v>8018</v>
      </c>
      <c r="R5" s="105">
        <f t="shared" si="0"/>
        <v>56715</v>
      </c>
      <c r="S5" s="105">
        <f t="shared" si="0"/>
        <v>6276</v>
      </c>
      <c r="T5" s="105">
        <f t="shared" si="0"/>
        <v>0</v>
      </c>
      <c r="U5" s="105">
        <f t="shared" si="0"/>
        <v>0</v>
      </c>
      <c r="V5" s="105">
        <f t="shared" si="0"/>
        <v>6276</v>
      </c>
      <c r="W5" s="105">
        <f t="shared" si="0"/>
        <v>385650</v>
      </c>
      <c r="X5" s="105">
        <f t="shared" si="0"/>
        <v>2305000</v>
      </c>
      <c r="Y5" s="105">
        <f t="shared" si="0"/>
        <v>-1919350</v>
      </c>
      <c r="Z5" s="142">
        <f>+IF(X5&lt;&gt;0,+(Y5/X5)*100,0)</f>
        <v>-83.26898047722344</v>
      </c>
      <c r="AA5" s="158">
        <f>SUM(AA6:AA8)</f>
        <v>2305000</v>
      </c>
    </row>
    <row r="6" spans="1:27" ht="13.5">
      <c r="A6" s="143" t="s">
        <v>75</v>
      </c>
      <c r="B6" s="141"/>
      <c r="C6" s="160"/>
      <c r="D6" s="160"/>
      <c r="E6" s="161">
        <v>85000</v>
      </c>
      <c r="F6" s="65">
        <v>85000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85000</v>
      </c>
      <c r="Y6" s="65">
        <v>-85000</v>
      </c>
      <c r="Z6" s="145">
        <v>-100</v>
      </c>
      <c r="AA6" s="67">
        <v>85000</v>
      </c>
    </row>
    <row r="7" spans="1:27" ht="13.5">
      <c r="A7" s="143" t="s">
        <v>76</v>
      </c>
      <c r="B7" s="141"/>
      <c r="C7" s="162"/>
      <c r="D7" s="162"/>
      <c r="E7" s="163">
        <v>650000</v>
      </c>
      <c r="F7" s="164">
        <v>650000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>
        <v>650000</v>
      </c>
      <c r="Y7" s="164">
        <v>-650000</v>
      </c>
      <c r="Z7" s="146">
        <v>-100</v>
      </c>
      <c r="AA7" s="239">
        <v>650000</v>
      </c>
    </row>
    <row r="8" spans="1:27" ht="13.5">
      <c r="A8" s="143" t="s">
        <v>77</v>
      </c>
      <c r="B8" s="141"/>
      <c r="C8" s="160">
        <v>106608449</v>
      </c>
      <c r="D8" s="160"/>
      <c r="E8" s="161">
        <v>1570000</v>
      </c>
      <c r="F8" s="65">
        <v>1570000</v>
      </c>
      <c r="G8" s="65">
        <v>11081</v>
      </c>
      <c r="H8" s="65">
        <v>1950</v>
      </c>
      <c r="I8" s="65">
        <v>21260</v>
      </c>
      <c r="J8" s="65">
        <v>34291</v>
      </c>
      <c r="K8" s="65">
        <v>657</v>
      </c>
      <c r="L8" s="65">
        <v>231939</v>
      </c>
      <c r="M8" s="65">
        <v>55772</v>
      </c>
      <c r="N8" s="65">
        <v>288368</v>
      </c>
      <c r="O8" s="65">
        <v>10665</v>
      </c>
      <c r="P8" s="65">
        <v>38032</v>
      </c>
      <c r="Q8" s="65">
        <v>8018</v>
      </c>
      <c r="R8" s="65">
        <v>56715</v>
      </c>
      <c r="S8" s="65">
        <v>6276</v>
      </c>
      <c r="T8" s="65"/>
      <c r="U8" s="65"/>
      <c r="V8" s="65">
        <v>6276</v>
      </c>
      <c r="W8" s="65">
        <v>385650</v>
      </c>
      <c r="X8" s="65">
        <v>1570000</v>
      </c>
      <c r="Y8" s="65">
        <v>-1184350</v>
      </c>
      <c r="Z8" s="145">
        <v>-75.44</v>
      </c>
      <c r="AA8" s="67">
        <v>1570000</v>
      </c>
    </row>
    <row r="9" spans="1:27" ht="13.5">
      <c r="A9" s="140" t="s">
        <v>78</v>
      </c>
      <c r="B9" s="141"/>
      <c r="C9" s="158">
        <f aca="true" t="shared" si="1" ref="C9:Y9">SUM(C10:C14)</f>
        <v>12614340</v>
      </c>
      <c r="D9" s="158">
        <f>SUM(D10:D14)</f>
        <v>0</v>
      </c>
      <c r="E9" s="159">
        <f t="shared" si="1"/>
        <v>10496752</v>
      </c>
      <c r="F9" s="105">
        <f t="shared" si="1"/>
        <v>10496752</v>
      </c>
      <c r="G9" s="105">
        <f t="shared" si="1"/>
        <v>59340</v>
      </c>
      <c r="H9" s="105">
        <f t="shared" si="1"/>
        <v>638737</v>
      </c>
      <c r="I9" s="105">
        <f t="shared" si="1"/>
        <v>1050063</v>
      </c>
      <c r="J9" s="105">
        <f t="shared" si="1"/>
        <v>1748140</v>
      </c>
      <c r="K9" s="105">
        <f t="shared" si="1"/>
        <v>515565</v>
      </c>
      <c r="L9" s="105">
        <f t="shared" si="1"/>
        <v>1716512</v>
      </c>
      <c r="M9" s="105">
        <f t="shared" si="1"/>
        <v>46193</v>
      </c>
      <c r="N9" s="105">
        <f t="shared" si="1"/>
        <v>2278270</v>
      </c>
      <c r="O9" s="105">
        <f t="shared" si="1"/>
        <v>318558</v>
      </c>
      <c r="P9" s="105">
        <f t="shared" si="1"/>
        <v>105260</v>
      </c>
      <c r="Q9" s="105">
        <f t="shared" si="1"/>
        <v>40215</v>
      </c>
      <c r="R9" s="105">
        <f t="shared" si="1"/>
        <v>464033</v>
      </c>
      <c r="S9" s="105">
        <f t="shared" si="1"/>
        <v>177879</v>
      </c>
      <c r="T9" s="105">
        <f t="shared" si="1"/>
        <v>0</v>
      </c>
      <c r="U9" s="105">
        <f t="shared" si="1"/>
        <v>0</v>
      </c>
      <c r="V9" s="105">
        <f t="shared" si="1"/>
        <v>177879</v>
      </c>
      <c r="W9" s="105">
        <f t="shared" si="1"/>
        <v>4668322</v>
      </c>
      <c r="X9" s="105">
        <f t="shared" si="1"/>
        <v>10496752</v>
      </c>
      <c r="Y9" s="105">
        <f t="shared" si="1"/>
        <v>-5828430</v>
      </c>
      <c r="Z9" s="142">
        <f>+IF(X9&lt;&gt;0,+(Y9/X9)*100,0)</f>
        <v>-55.52603319579238</v>
      </c>
      <c r="AA9" s="107">
        <f>SUM(AA10:AA14)</f>
        <v>10496752</v>
      </c>
    </row>
    <row r="10" spans="1:27" ht="13.5">
      <c r="A10" s="143" t="s">
        <v>79</v>
      </c>
      <c r="B10" s="141"/>
      <c r="C10" s="160">
        <v>12614340</v>
      </c>
      <c r="D10" s="160"/>
      <c r="E10" s="161">
        <v>10496752</v>
      </c>
      <c r="F10" s="65">
        <v>10496752</v>
      </c>
      <c r="G10" s="65">
        <v>59340</v>
      </c>
      <c r="H10" s="65">
        <v>638737</v>
      </c>
      <c r="I10" s="65">
        <v>1050063</v>
      </c>
      <c r="J10" s="65">
        <v>1748140</v>
      </c>
      <c r="K10" s="65">
        <v>515565</v>
      </c>
      <c r="L10" s="65">
        <v>1716512</v>
      </c>
      <c r="M10" s="65">
        <v>46193</v>
      </c>
      <c r="N10" s="65">
        <v>2278270</v>
      </c>
      <c r="O10" s="65">
        <v>318558</v>
      </c>
      <c r="P10" s="65">
        <v>105260</v>
      </c>
      <c r="Q10" s="65">
        <v>40215</v>
      </c>
      <c r="R10" s="65">
        <v>464033</v>
      </c>
      <c r="S10" s="65">
        <v>177879</v>
      </c>
      <c r="T10" s="65"/>
      <c r="U10" s="65"/>
      <c r="V10" s="65">
        <v>177879</v>
      </c>
      <c r="W10" s="65">
        <v>4668322</v>
      </c>
      <c r="X10" s="65">
        <v>10496752</v>
      </c>
      <c r="Y10" s="65">
        <v>-5828430</v>
      </c>
      <c r="Z10" s="145">
        <v>-55.53</v>
      </c>
      <c r="AA10" s="67">
        <v>10496752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80825659</v>
      </c>
      <c r="D15" s="158">
        <f>SUM(D16:D18)</f>
        <v>0</v>
      </c>
      <c r="E15" s="159">
        <f t="shared" si="2"/>
        <v>9722700</v>
      </c>
      <c r="F15" s="105">
        <f t="shared" si="2"/>
        <v>9722700</v>
      </c>
      <c r="G15" s="105">
        <f t="shared" si="2"/>
        <v>2181946</v>
      </c>
      <c r="H15" s="105">
        <f t="shared" si="2"/>
        <v>311535</v>
      </c>
      <c r="I15" s="105">
        <f t="shared" si="2"/>
        <v>1630550</v>
      </c>
      <c r="J15" s="105">
        <f t="shared" si="2"/>
        <v>4124031</v>
      </c>
      <c r="K15" s="105">
        <f t="shared" si="2"/>
        <v>154943</v>
      </c>
      <c r="L15" s="105">
        <f t="shared" si="2"/>
        <v>1009939</v>
      </c>
      <c r="M15" s="105">
        <f t="shared" si="2"/>
        <v>1106286</v>
      </c>
      <c r="N15" s="105">
        <f t="shared" si="2"/>
        <v>2271168</v>
      </c>
      <c r="O15" s="105">
        <f t="shared" si="2"/>
        <v>37184</v>
      </c>
      <c r="P15" s="105">
        <f t="shared" si="2"/>
        <v>566750</v>
      </c>
      <c r="Q15" s="105">
        <f t="shared" si="2"/>
        <v>212622</v>
      </c>
      <c r="R15" s="105">
        <f t="shared" si="2"/>
        <v>816556</v>
      </c>
      <c r="S15" s="105">
        <f t="shared" si="2"/>
        <v>1351500</v>
      </c>
      <c r="T15" s="105">
        <f t="shared" si="2"/>
        <v>0</v>
      </c>
      <c r="U15" s="105">
        <f t="shared" si="2"/>
        <v>0</v>
      </c>
      <c r="V15" s="105">
        <f t="shared" si="2"/>
        <v>1351500</v>
      </c>
      <c r="W15" s="105">
        <f t="shared" si="2"/>
        <v>8563255</v>
      </c>
      <c r="X15" s="105">
        <f t="shared" si="2"/>
        <v>9722700</v>
      </c>
      <c r="Y15" s="105">
        <f t="shared" si="2"/>
        <v>-1159445</v>
      </c>
      <c r="Z15" s="142">
        <f>+IF(X15&lt;&gt;0,+(Y15/X15)*100,0)</f>
        <v>-11.925133964845157</v>
      </c>
      <c r="AA15" s="107">
        <f>SUM(AA16:AA18)</f>
        <v>9722700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80825659</v>
      </c>
      <c r="D17" s="160"/>
      <c r="E17" s="161">
        <v>9722700</v>
      </c>
      <c r="F17" s="65">
        <v>9722700</v>
      </c>
      <c r="G17" s="65">
        <v>2181946</v>
      </c>
      <c r="H17" s="65">
        <v>311535</v>
      </c>
      <c r="I17" s="65">
        <v>1630550</v>
      </c>
      <c r="J17" s="65">
        <v>4124031</v>
      </c>
      <c r="K17" s="65">
        <v>154943</v>
      </c>
      <c r="L17" s="65">
        <v>1009939</v>
      </c>
      <c r="M17" s="65">
        <v>1106286</v>
      </c>
      <c r="N17" s="65">
        <v>2271168</v>
      </c>
      <c r="O17" s="65">
        <v>37184</v>
      </c>
      <c r="P17" s="65">
        <v>566750</v>
      </c>
      <c r="Q17" s="65">
        <v>212622</v>
      </c>
      <c r="R17" s="65">
        <v>816556</v>
      </c>
      <c r="S17" s="65">
        <v>1351500</v>
      </c>
      <c r="T17" s="65"/>
      <c r="U17" s="65"/>
      <c r="V17" s="65">
        <v>1351500</v>
      </c>
      <c r="W17" s="65">
        <v>8563255</v>
      </c>
      <c r="X17" s="65">
        <v>9722700</v>
      </c>
      <c r="Y17" s="65">
        <v>-1159445</v>
      </c>
      <c r="Z17" s="145">
        <v>-11.93</v>
      </c>
      <c r="AA17" s="67">
        <v>9722700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1436655</v>
      </c>
      <c r="F19" s="105">
        <f t="shared" si="3"/>
        <v>1436655</v>
      </c>
      <c r="G19" s="105">
        <f t="shared" si="3"/>
        <v>27500</v>
      </c>
      <c r="H19" s="105">
        <f t="shared" si="3"/>
        <v>151385</v>
      </c>
      <c r="I19" s="105">
        <f t="shared" si="3"/>
        <v>0</v>
      </c>
      <c r="J19" s="105">
        <f t="shared" si="3"/>
        <v>178885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9600</v>
      </c>
      <c r="P19" s="105">
        <f t="shared" si="3"/>
        <v>0</v>
      </c>
      <c r="Q19" s="105">
        <f t="shared" si="3"/>
        <v>17456</v>
      </c>
      <c r="R19" s="105">
        <f t="shared" si="3"/>
        <v>27056</v>
      </c>
      <c r="S19" s="105">
        <f t="shared" si="3"/>
        <v>2443</v>
      </c>
      <c r="T19" s="105">
        <f t="shared" si="3"/>
        <v>0</v>
      </c>
      <c r="U19" s="105">
        <f t="shared" si="3"/>
        <v>0</v>
      </c>
      <c r="V19" s="105">
        <f t="shared" si="3"/>
        <v>2443</v>
      </c>
      <c r="W19" s="105">
        <f t="shared" si="3"/>
        <v>208384</v>
      </c>
      <c r="X19" s="105">
        <f t="shared" si="3"/>
        <v>1436655</v>
      </c>
      <c r="Y19" s="105">
        <f t="shared" si="3"/>
        <v>-1228271</v>
      </c>
      <c r="Z19" s="142">
        <f>+IF(X19&lt;&gt;0,+(Y19/X19)*100,0)</f>
        <v>-85.49519543662187</v>
      </c>
      <c r="AA19" s="107">
        <f>SUM(AA20:AA23)</f>
        <v>1436655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>
        <v>27500</v>
      </c>
      <c r="H20" s="65">
        <v>151385</v>
      </c>
      <c r="I20" s="65"/>
      <c r="J20" s="65">
        <v>178885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>
        <v>178885</v>
      </c>
      <c r="X20" s="65"/>
      <c r="Y20" s="65">
        <v>178885</v>
      </c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>
        <v>1436655</v>
      </c>
      <c r="F23" s="65">
        <v>1436655</v>
      </c>
      <c r="G23" s="65"/>
      <c r="H23" s="65"/>
      <c r="I23" s="65"/>
      <c r="J23" s="65"/>
      <c r="K23" s="65"/>
      <c r="L23" s="65"/>
      <c r="M23" s="65"/>
      <c r="N23" s="65"/>
      <c r="O23" s="65">
        <v>9600</v>
      </c>
      <c r="P23" s="65"/>
      <c r="Q23" s="65">
        <v>17456</v>
      </c>
      <c r="R23" s="65">
        <v>27056</v>
      </c>
      <c r="S23" s="65">
        <v>2443</v>
      </c>
      <c r="T23" s="65"/>
      <c r="U23" s="65"/>
      <c r="V23" s="65">
        <v>2443</v>
      </c>
      <c r="W23" s="65">
        <v>29499</v>
      </c>
      <c r="X23" s="65">
        <v>1436655</v>
      </c>
      <c r="Y23" s="65">
        <v>-1407156</v>
      </c>
      <c r="Z23" s="145">
        <v>-97.95</v>
      </c>
      <c r="AA23" s="67">
        <v>1436655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200048448</v>
      </c>
      <c r="D25" s="232">
        <f>+D5+D9+D15+D19+D24</f>
        <v>0</v>
      </c>
      <c r="E25" s="245">
        <f t="shared" si="4"/>
        <v>23961107</v>
      </c>
      <c r="F25" s="234">
        <f t="shared" si="4"/>
        <v>23961107</v>
      </c>
      <c r="G25" s="234">
        <f t="shared" si="4"/>
        <v>2279867</v>
      </c>
      <c r="H25" s="234">
        <f t="shared" si="4"/>
        <v>1103607</v>
      </c>
      <c r="I25" s="234">
        <f t="shared" si="4"/>
        <v>2701873</v>
      </c>
      <c r="J25" s="234">
        <f t="shared" si="4"/>
        <v>6085347</v>
      </c>
      <c r="K25" s="234">
        <f t="shared" si="4"/>
        <v>671165</v>
      </c>
      <c r="L25" s="234">
        <f t="shared" si="4"/>
        <v>2958390</v>
      </c>
      <c r="M25" s="234">
        <f t="shared" si="4"/>
        <v>1208251</v>
      </c>
      <c r="N25" s="234">
        <f t="shared" si="4"/>
        <v>4837806</v>
      </c>
      <c r="O25" s="234">
        <f t="shared" si="4"/>
        <v>376007</v>
      </c>
      <c r="P25" s="234">
        <f t="shared" si="4"/>
        <v>710042</v>
      </c>
      <c r="Q25" s="234">
        <f t="shared" si="4"/>
        <v>278311</v>
      </c>
      <c r="R25" s="234">
        <f t="shared" si="4"/>
        <v>1364360</v>
      </c>
      <c r="S25" s="234">
        <f t="shared" si="4"/>
        <v>1538098</v>
      </c>
      <c r="T25" s="234">
        <f t="shared" si="4"/>
        <v>0</v>
      </c>
      <c r="U25" s="234">
        <f t="shared" si="4"/>
        <v>0</v>
      </c>
      <c r="V25" s="234">
        <f t="shared" si="4"/>
        <v>1538098</v>
      </c>
      <c r="W25" s="234">
        <f t="shared" si="4"/>
        <v>13825611</v>
      </c>
      <c r="X25" s="234">
        <f t="shared" si="4"/>
        <v>23961107</v>
      </c>
      <c r="Y25" s="234">
        <f t="shared" si="4"/>
        <v>-10135496</v>
      </c>
      <c r="Z25" s="246">
        <f>+IF(X25&lt;&gt;0,+(Y25/X25)*100,0)</f>
        <v>-42.29978189238085</v>
      </c>
      <c r="AA25" s="247">
        <f>+AA5+AA9+AA15+AA19+AA24</f>
        <v>23961107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93357266</v>
      </c>
      <c r="D28" s="160"/>
      <c r="E28" s="161">
        <v>23961107</v>
      </c>
      <c r="F28" s="65">
        <v>23961107</v>
      </c>
      <c r="G28" s="65">
        <v>2279867</v>
      </c>
      <c r="H28" s="65">
        <v>1103607</v>
      </c>
      <c r="I28" s="65">
        <v>1014188</v>
      </c>
      <c r="J28" s="65">
        <v>4397662</v>
      </c>
      <c r="K28" s="65">
        <v>154943</v>
      </c>
      <c r="L28" s="65">
        <v>1009939</v>
      </c>
      <c r="M28" s="65">
        <v>1106286</v>
      </c>
      <c r="N28" s="65">
        <v>2271168</v>
      </c>
      <c r="O28" s="65">
        <v>37184</v>
      </c>
      <c r="P28" s="65">
        <v>566750</v>
      </c>
      <c r="Q28" s="65">
        <v>212622</v>
      </c>
      <c r="R28" s="65">
        <v>816556</v>
      </c>
      <c r="S28" s="65"/>
      <c r="T28" s="65"/>
      <c r="U28" s="65"/>
      <c r="V28" s="65"/>
      <c r="W28" s="65">
        <v>7485386</v>
      </c>
      <c r="X28" s="65">
        <v>23961107</v>
      </c>
      <c r="Y28" s="65">
        <v>-16475721</v>
      </c>
      <c r="Z28" s="145">
        <v>-68.76</v>
      </c>
      <c r="AA28" s="160">
        <v>23961107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>
        <v>1630550</v>
      </c>
      <c r="J29" s="65">
        <v>1630550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>
        <v>1630550</v>
      </c>
      <c r="X29" s="65"/>
      <c r="Y29" s="65">
        <v>1630550</v>
      </c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93357266</v>
      </c>
      <c r="D32" s="225">
        <f>SUM(D28:D31)</f>
        <v>0</v>
      </c>
      <c r="E32" s="226">
        <f t="shared" si="5"/>
        <v>23961107</v>
      </c>
      <c r="F32" s="82">
        <f t="shared" si="5"/>
        <v>23961107</v>
      </c>
      <c r="G32" s="82">
        <f t="shared" si="5"/>
        <v>2279867</v>
      </c>
      <c r="H32" s="82">
        <f t="shared" si="5"/>
        <v>1103607</v>
      </c>
      <c r="I32" s="82">
        <f t="shared" si="5"/>
        <v>2644738</v>
      </c>
      <c r="J32" s="82">
        <f t="shared" si="5"/>
        <v>6028212</v>
      </c>
      <c r="K32" s="82">
        <f t="shared" si="5"/>
        <v>154943</v>
      </c>
      <c r="L32" s="82">
        <f t="shared" si="5"/>
        <v>1009939</v>
      </c>
      <c r="M32" s="82">
        <f t="shared" si="5"/>
        <v>1106286</v>
      </c>
      <c r="N32" s="82">
        <f t="shared" si="5"/>
        <v>2271168</v>
      </c>
      <c r="O32" s="82">
        <f t="shared" si="5"/>
        <v>37184</v>
      </c>
      <c r="P32" s="82">
        <f t="shared" si="5"/>
        <v>566750</v>
      </c>
      <c r="Q32" s="82">
        <f t="shared" si="5"/>
        <v>212622</v>
      </c>
      <c r="R32" s="82">
        <f t="shared" si="5"/>
        <v>816556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9115936</v>
      </c>
      <c r="X32" s="82">
        <f t="shared" si="5"/>
        <v>23961107</v>
      </c>
      <c r="Y32" s="82">
        <f t="shared" si="5"/>
        <v>-14845171</v>
      </c>
      <c r="Z32" s="227">
        <f>+IF(X32&lt;&gt;0,+(Y32/X32)*100,0)</f>
        <v>-61.95528027983014</v>
      </c>
      <c r="AA32" s="84">
        <f>SUM(AA28:AA31)</f>
        <v>23961107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>
        <v>57135</v>
      </c>
      <c r="J33" s="65">
        <v>57135</v>
      </c>
      <c r="K33" s="65"/>
      <c r="L33" s="65"/>
      <c r="M33" s="65"/>
      <c r="N33" s="65"/>
      <c r="O33" s="65"/>
      <c r="P33" s="65"/>
      <c r="Q33" s="65"/>
      <c r="R33" s="65"/>
      <c r="S33" s="65">
        <v>1351500</v>
      </c>
      <c r="T33" s="65"/>
      <c r="U33" s="65"/>
      <c r="V33" s="65">
        <v>1351500</v>
      </c>
      <c r="W33" s="65">
        <v>1408635</v>
      </c>
      <c r="X33" s="65"/>
      <c r="Y33" s="65">
        <v>1408635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106691182</v>
      </c>
      <c r="D35" s="160"/>
      <c r="E35" s="161"/>
      <c r="F35" s="65"/>
      <c r="G35" s="65"/>
      <c r="H35" s="65"/>
      <c r="I35" s="65"/>
      <c r="J35" s="65"/>
      <c r="K35" s="65">
        <v>516222</v>
      </c>
      <c r="L35" s="65">
        <v>1948451</v>
      </c>
      <c r="M35" s="65">
        <v>101965</v>
      </c>
      <c r="N35" s="65">
        <v>2566638</v>
      </c>
      <c r="O35" s="65">
        <v>338823</v>
      </c>
      <c r="P35" s="65">
        <v>143292</v>
      </c>
      <c r="Q35" s="65">
        <v>65689</v>
      </c>
      <c r="R35" s="65">
        <v>547804</v>
      </c>
      <c r="S35" s="65">
        <v>186598</v>
      </c>
      <c r="T35" s="65"/>
      <c r="U35" s="65"/>
      <c r="V35" s="65">
        <v>186598</v>
      </c>
      <c r="W35" s="65">
        <v>3301040</v>
      </c>
      <c r="X35" s="65"/>
      <c r="Y35" s="65">
        <v>3301040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200048448</v>
      </c>
      <c r="D36" s="237">
        <f>SUM(D32:D35)</f>
        <v>0</v>
      </c>
      <c r="E36" s="233">
        <f t="shared" si="6"/>
        <v>23961107</v>
      </c>
      <c r="F36" s="235">
        <f t="shared" si="6"/>
        <v>23961107</v>
      </c>
      <c r="G36" s="235">
        <f t="shared" si="6"/>
        <v>2279867</v>
      </c>
      <c r="H36" s="235">
        <f t="shared" si="6"/>
        <v>1103607</v>
      </c>
      <c r="I36" s="235">
        <f t="shared" si="6"/>
        <v>2701873</v>
      </c>
      <c r="J36" s="235">
        <f t="shared" si="6"/>
        <v>6085347</v>
      </c>
      <c r="K36" s="235">
        <f t="shared" si="6"/>
        <v>671165</v>
      </c>
      <c r="L36" s="235">
        <f t="shared" si="6"/>
        <v>2958390</v>
      </c>
      <c r="M36" s="235">
        <f t="shared" si="6"/>
        <v>1208251</v>
      </c>
      <c r="N36" s="235">
        <f t="shared" si="6"/>
        <v>4837806</v>
      </c>
      <c r="O36" s="235">
        <f t="shared" si="6"/>
        <v>376007</v>
      </c>
      <c r="P36" s="235">
        <f t="shared" si="6"/>
        <v>710042</v>
      </c>
      <c r="Q36" s="235">
        <f t="shared" si="6"/>
        <v>278311</v>
      </c>
      <c r="R36" s="235">
        <f t="shared" si="6"/>
        <v>1364360</v>
      </c>
      <c r="S36" s="235">
        <f t="shared" si="6"/>
        <v>1538098</v>
      </c>
      <c r="T36" s="235">
        <f t="shared" si="6"/>
        <v>0</v>
      </c>
      <c r="U36" s="235">
        <f t="shared" si="6"/>
        <v>0</v>
      </c>
      <c r="V36" s="235">
        <f t="shared" si="6"/>
        <v>1538098</v>
      </c>
      <c r="W36" s="235">
        <f t="shared" si="6"/>
        <v>13825611</v>
      </c>
      <c r="X36" s="235">
        <f t="shared" si="6"/>
        <v>23961107</v>
      </c>
      <c r="Y36" s="235">
        <f t="shared" si="6"/>
        <v>-10135496</v>
      </c>
      <c r="Z36" s="236">
        <f>+IF(X36&lt;&gt;0,+(Y36/X36)*100,0)</f>
        <v>-42.29978189238085</v>
      </c>
      <c r="AA36" s="254">
        <f>SUM(AA32:AA35)</f>
        <v>23961107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2284290</v>
      </c>
      <c r="D6" s="160"/>
      <c r="E6" s="64"/>
      <c r="F6" s="65"/>
      <c r="G6" s="65">
        <v>19792535</v>
      </c>
      <c r="H6" s="65">
        <v>19792535</v>
      </c>
      <c r="I6" s="65">
        <v>12644606</v>
      </c>
      <c r="J6" s="65">
        <v>52229676</v>
      </c>
      <c r="K6" s="65">
        <v>9240114</v>
      </c>
      <c r="L6" s="65">
        <v>3195439</v>
      </c>
      <c r="M6" s="65"/>
      <c r="N6" s="65">
        <v>12435553</v>
      </c>
      <c r="O6" s="65">
        <v>14545111</v>
      </c>
      <c r="P6" s="65">
        <v>-4505300</v>
      </c>
      <c r="Q6" s="65"/>
      <c r="R6" s="65">
        <v>10039811</v>
      </c>
      <c r="S6" s="65"/>
      <c r="T6" s="65"/>
      <c r="U6" s="65"/>
      <c r="V6" s="65"/>
      <c r="W6" s="65">
        <v>74705040</v>
      </c>
      <c r="X6" s="65"/>
      <c r="Y6" s="65">
        <v>74705040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2533367</v>
      </c>
      <c r="D8" s="160"/>
      <c r="E8" s="64"/>
      <c r="F8" s="65"/>
      <c r="G8" s="65">
        <v>5502164</v>
      </c>
      <c r="H8" s="65">
        <v>5502164</v>
      </c>
      <c r="I8" s="65">
        <v>5502164</v>
      </c>
      <c r="J8" s="65">
        <v>16506492</v>
      </c>
      <c r="K8" s="65">
        <v>5350636</v>
      </c>
      <c r="L8" s="65">
        <v>4914365</v>
      </c>
      <c r="M8" s="65"/>
      <c r="N8" s="65">
        <v>10265001</v>
      </c>
      <c r="O8" s="65">
        <v>4374650</v>
      </c>
      <c r="P8" s="65">
        <v>1653848</v>
      </c>
      <c r="Q8" s="65"/>
      <c r="R8" s="65">
        <v>6028498</v>
      </c>
      <c r="S8" s="65"/>
      <c r="T8" s="65"/>
      <c r="U8" s="65"/>
      <c r="V8" s="65"/>
      <c r="W8" s="65">
        <v>32799991</v>
      </c>
      <c r="X8" s="65"/>
      <c r="Y8" s="65">
        <v>32799991</v>
      </c>
      <c r="Z8" s="145"/>
      <c r="AA8" s="67"/>
    </row>
    <row r="9" spans="1:27" ht="13.5">
      <c r="A9" s="264" t="s">
        <v>149</v>
      </c>
      <c r="B9" s="197"/>
      <c r="C9" s="160">
        <v>1901418</v>
      </c>
      <c r="D9" s="160"/>
      <c r="E9" s="64"/>
      <c r="F9" s="65"/>
      <c r="G9" s="65">
        <v>142122</v>
      </c>
      <c r="H9" s="65">
        <v>142122</v>
      </c>
      <c r="I9" s="65">
        <v>142121</v>
      </c>
      <c r="J9" s="65">
        <v>426365</v>
      </c>
      <c r="K9" s="65">
        <v>123506</v>
      </c>
      <c r="L9" s="65">
        <v>537908</v>
      </c>
      <c r="M9" s="65"/>
      <c r="N9" s="65">
        <v>661414</v>
      </c>
      <c r="O9" s="65">
        <v>826766</v>
      </c>
      <c r="P9" s="65">
        <v>465945</v>
      </c>
      <c r="Q9" s="65"/>
      <c r="R9" s="65">
        <v>1292711</v>
      </c>
      <c r="S9" s="65"/>
      <c r="T9" s="65"/>
      <c r="U9" s="65"/>
      <c r="V9" s="65"/>
      <c r="W9" s="65">
        <v>2380490</v>
      </c>
      <c r="X9" s="65"/>
      <c r="Y9" s="65">
        <v>2380490</v>
      </c>
      <c r="Z9" s="145"/>
      <c r="AA9" s="67"/>
    </row>
    <row r="10" spans="1:27" ht="13.5">
      <c r="A10" s="264" t="s">
        <v>150</v>
      </c>
      <c r="B10" s="197"/>
      <c r="C10" s="160">
        <v>2635872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9354947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25436821</v>
      </c>
      <c r="H12" s="78">
        <f t="shared" si="0"/>
        <v>25436821</v>
      </c>
      <c r="I12" s="78">
        <f t="shared" si="0"/>
        <v>18288891</v>
      </c>
      <c r="J12" s="78">
        <f t="shared" si="0"/>
        <v>69162533</v>
      </c>
      <c r="K12" s="78">
        <f t="shared" si="0"/>
        <v>14714256</v>
      </c>
      <c r="L12" s="78">
        <f t="shared" si="0"/>
        <v>8647712</v>
      </c>
      <c r="M12" s="78">
        <f t="shared" si="0"/>
        <v>0</v>
      </c>
      <c r="N12" s="78">
        <f t="shared" si="0"/>
        <v>23361968</v>
      </c>
      <c r="O12" s="78">
        <f t="shared" si="0"/>
        <v>19746527</v>
      </c>
      <c r="P12" s="78">
        <f t="shared" si="0"/>
        <v>-2385507</v>
      </c>
      <c r="Q12" s="78">
        <f t="shared" si="0"/>
        <v>0</v>
      </c>
      <c r="R12" s="78">
        <f t="shared" si="0"/>
        <v>17361020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109885521</v>
      </c>
      <c r="X12" s="78">
        <f t="shared" si="0"/>
        <v>0</v>
      </c>
      <c r="Y12" s="78">
        <f t="shared" si="0"/>
        <v>109885521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>
        <v>4037790</v>
      </c>
      <c r="Q16" s="65"/>
      <c r="R16" s="164">
        <v>4037790</v>
      </c>
      <c r="S16" s="164"/>
      <c r="T16" s="65"/>
      <c r="U16" s="164"/>
      <c r="V16" s="164"/>
      <c r="W16" s="164">
        <v>4037790</v>
      </c>
      <c r="X16" s="65"/>
      <c r="Y16" s="164">
        <v>4037790</v>
      </c>
      <c r="Z16" s="146"/>
      <c r="AA16" s="239"/>
    </row>
    <row r="17" spans="1:27" ht="13.5">
      <c r="A17" s="264" t="s">
        <v>155</v>
      </c>
      <c r="B17" s="197"/>
      <c r="C17" s="160">
        <v>1739333</v>
      </c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200267438</v>
      </c>
      <c r="D19" s="1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>
        <v>2502837</v>
      </c>
      <c r="Q19" s="65"/>
      <c r="R19" s="65">
        <v>2502837</v>
      </c>
      <c r="S19" s="65"/>
      <c r="T19" s="65"/>
      <c r="U19" s="65"/>
      <c r="V19" s="65"/>
      <c r="W19" s="65">
        <v>2502837</v>
      </c>
      <c r="X19" s="65"/>
      <c r="Y19" s="65">
        <v>2502837</v>
      </c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14150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>
        <v>16847000</v>
      </c>
      <c r="P23" s="164">
        <v>16847000</v>
      </c>
      <c r="Q23" s="65"/>
      <c r="R23" s="164">
        <v>33694000</v>
      </c>
      <c r="S23" s="164"/>
      <c r="T23" s="65"/>
      <c r="U23" s="164"/>
      <c r="V23" s="164"/>
      <c r="W23" s="164">
        <v>33694000</v>
      </c>
      <c r="X23" s="65"/>
      <c r="Y23" s="164">
        <v>33694000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202020921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16847000</v>
      </c>
      <c r="P24" s="82">
        <f t="shared" si="1"/>
        <v>23387627</v>
      </c>
      <c r="Q24" s="82">
        <f t="shared" si="1"/>
        <v>0</v>
      </c>
      <c r="R24" s="82">
        <f t="shared" si="1"/>
        <v>40234627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40234627</v>
      </c>
      <c r="X24" s="82">
        <f t="shared" si="1"/>
        <v>0</v>
      </c>
      <c r="Y24" s="82">
        <f t="shared" si="1"/>
        <v>40234627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211375868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25436821</v>
      </c>
      <c r="H25" s="78">
        <f t="shared" si="2"/>
        <v>25436821</v>
      </c>
      <c r="I25" s="78">
        <f t="shared" si="2"/>
        <v>18288891</v>
      </c>
      <c r="J25" s="78">
        <f t="shared" si="2"/>
        <v>69162533</v>
      </c>
      <c r="K25" s="78">
        <f t="shared" si="2"/>
        <v>14714256</v>
      </c>
      <c r="L25" s="78">
        <f t="shared" si="2"/>
        <v>8647712</v>
      </c>
      <c r="M25" s="78">
        <f t="shared" si="2"/>
        <v>0</v>
      </c>
      <c r="N25" s="78">
        <f t="shared" si="2"/>
        <v>23361968</v>
      </c>
      <c r="O25" s="78">
        <f t="shared" si="2"/>
        <v>36593527</v>
      </c>
      <c r="P25" s="78">
        <f t="shared" si="2"/>
        <v>21002120</v>
      </c>
      <c r="Q25" s="78">
        <f t="shared" si="2"/>
        <v>0</v>
      </c>
      <c r="R25" s="78">
        <f t="shared" si="2"/>
        <v>57595647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150120148</v>
      </c>
      <c r="X25" s="78">
        <f t="shared" si="2"/>
        <v>0</v>
      </c>
      <c r="Y25" s="78">
        <f t="shared" si="2"/>
        <v>150120148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4505301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>
        <v>-1031</v>
      </c>
      <c r="H31" s="65">
        <v>-1031</v>
      </c>
      <c r="I31" s="65">
        <v>-1031</v>
      </c>
      <c r="J31" s="65">
        <v>-3093</v>
      </c>
      <c r="K31" s="65">
        <v>-1131</v>
      </c>
      <c r="L31" s="65">
        <v>-1294</v>
      </c>
      <c r="M31" s="65"/>
      <c r="N31" s="65">
        <v>-2425</v>
      </c>
      <c r="O31" s="65">
        <v>-1625</v>
      </c>
      <c r="P31" s="65">
        <v>99506</v>
      </c>
      <c r="Q31" s="65"/>
      <c r="R31" s="65">
        <v>97881</v>
      </c>
      <c r="S31" s="65"/>
      <c r="T31" s="65"/>
      <c r="U31" s="65"/>
      <c r="V31" s="65"/>
      <c r="W31" s="65">
        <v>92363</v>
      </c>
      <c r="X31" s="65"/>
      <c r="Y31" s="65">
        <v>92363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15981034</v>
      </c>
      <c r="D32" s="160"/>
      <c r="E32" s="64"/>
      <c r="F32" s="65"/>
      <c r="G32" s="65">
        <v>-1814052</v>
      </c>
      <c r="H32" s="65">
        <v>-1814052</v>
      </c>
      <c r="I32" s="65">
        <v>-1791807</v>
      </c>
      <c r="J32" s="65">
        <v>-5419911</v>
      </c>
      <c r="K32" s="65">
        <v>-1546757</v>
      </c>
      <c r="L32" s="65">
        <v>-255816</v>
      </c>
      <c r="M32" s="65"/>
      <c r="N32" s="65">
        <v>-1802573</v>
      </c>
      <c r="O32" s="65">
        <v>-1524454</v>
      </c>
      <c r="P32" s="65">
        <v>-8290984</v>
      </c>
      <c r="Q32" s="65"/>
      <c r="R32" s="65">
        <v>-9815438</v>
      </c>
      <c r="S32" s="65"/>
      <c r="T32" s="65"/>
      <c r="U32" s="65"/>
      <c r="V32" s="65"/>
      <c r="W32" s="65">
        <v>-17037922</v>
      </c>
      <c r="X32" s="65"/>
      <c r="Y32" s="65">
        <v>-17037922</v>
      </c>
      <c r="Z32" s="145"/>
      <c r="AA32" s="67"/>
    </row>
    <row r="33" spans="1:27" ht="13.5">
      <c r="A33" s="264" t="s">
        <v>168</v>
      </c>
      <c r="B33" s="197"/>
      <c r="C33" s="160"/>
      <c r="D33" s="160"/>
      <c r="E33" s="64"/>
      <c r="F33" s="65"/>
      <c r="G33" s="65">
        <v>381553</v>
      </c>
      <c r="H33" s="65">
        <v>381553</v>
      </c>
      <c r="I33" s="65">
        <v>870453</v>
      </c>
      <c r="J33" s="65">
        <v>1633559</v>
      </c>
      <c r="K33" s="65">
        <v>987088</v>
      </c>
      <c r="L33" s="65"/>
      <c r="M33" s="65"/>
      <c r="N33" s="65">
        <v>987088</v>
      </c>
      <c r="O33" s="65">
        <v>1665753</v>
      </c>
      <c r="P33" s="65"/>
      <c r="Q33" s="65"/>
      <c r="R33" s="65">
        <v>1665753</v>
      </c>
      <c r="S33" s="65"/>
      <c r="T33" s="65"/>
      <c r="U33" s="65"/>
      <c r="V33" s="65"/>
      <c r="W33" s="65">
        <v>4286400</v>
      </c>
      <c r="X33" s="65"/>
      <c r="Y33" s="65">
        <v>4286400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20486335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-1433530</v>
      </c>
      <c r="H34" s="78">
        <f t="shared" si="3"/>
        <v>-1433530</v>
      </c>
      <c r="I34" s="78">
        <f t="shared" si="3"/>
        <v>-922385</v>
      </c>
      <c r="J34" s="78">
        <f t="shared" si="3"/>
        <v>-3789445</v>
      </c>
      <c r="K34" s="78">
        <f t="shared" si="3"/>
        <v>-560800</v>
      </c>
      <c r="L34" s="78">
        <f t="shared" si="3"/>
        <v>-257110</v>
      </c>
      <c r="M34" s="78">
        <f t="shared" si="3"/>
        <v>0</v>
      </c>
      <c r="N34" s="78">
        <f t="shared" si="3"/>
        <v>-817910</v>
      </c>
      <c r="O34" s="78">
        <f t="shared" si="3"/>
        <v>139674</v>
      </c>
      <c r="P34" s="78">
        <f t="shared" si="3"/>
        <v>-8191478</v>
      </c>
      <c r="Q34" s="78">
        <f t="shared" si="3"/>
        <v>0</v>
      </c>
      <c r="R34" s="78">
        <f t="shared" si="3"/>
        <v>-8051804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-12659159</v>
      </c>
      <c r="X34" s="78">
        <f t="shared" si="3"/>
        <v>0</v>
      </c>
      <c r="Y34" s="78">
        <f t="shared" si="3"/>
        <v>-12659159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2176473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>
        <v>-2215825</v>
      </c>
      <c r="Q38" s="65"/>
      <c r="R38" s="65">
        <v>-2215825</v>
      </c>
      <c r="S38" s="65"/>
      <c r="T38" s="65"/>
      <c r="U38" s="65"/>
      <c r="V38" s="65"/>
      <c r="W38" s="65">
        <v>-2215825</v>
      </c>
      <c r="X38" s="65"/>
      <c r="Y38" s="65">
        <v>-2215825</v>
      </c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2176473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-2215825</v>
      </c>
      <c r="Q39" s="82">
        <f t="shared" si="4"/>
        <v>0</v>
      </c>
      <c r="R39" s="82">
        <f t="shared" si="4"/>
        <v>-2215825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-2215825</v>
      </c>
      <c r="X39" s="82">
        <f t="shared" si="4"/>
        <v>0</v>
      </c>
      <c r="Y39" s="82">
        <f t="shared" si="4"/>
        <v>-2215825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22662808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-1433530</v>
      </c>
      <c r="H40" s="78">
        <f t="shared" si="5"/>
        <v>-1433530</v>
      </c>
      <c r="I40" s="78">
        <f t="shared" si="5"/>
        <v>-922385</v>
      </c>
      <c r="J40" s="78">
        <f t="shared" si="5"/>
        <v>-3789445</v>
      </c>
      <c r="K40" s="78">
        <f t="shared" si="5"/>
        <v>-560800</v>
      </c>
      <c r="L40" s="78">
        <f t="shared" si="5"/>
        <v>-257110</v>
      </c>
      <c r="M40" s="78">
        <f t="shared" si="5"/>
        <v>0</v>
      </c>
      <c r="N40" s="78">
        <f t="shared" si="5"/>
        <v>-817910</v>
      </c>
      <c r="O40" s="78">
        <f t="shared" si="5"/>
        <v>139674</v>
      </c>
      <c r="P40" s="78">
        <f t="shared" si="5"/>
        <v>-10407303</v>
      </c>
      <c r="Q40" s="78">
        <f t="shared" si="5"/>
        <v>0</v>
      </c>
      <c r="R40" s="78">
        <f t="shared" si="5"/>
        <v>-10267629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-14874984</v>
      </c>
      <c r="X40" s="78">
        <f t="shared" si="5"/>
        <v>0</v>
      </c>
      <c r="Y40" s="78">
        <f t="shared" si="5"/>
        <v>-14874984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188713060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26870351</v>
      </c>
      <c r="H42" s="274">
        <f t="shared" si="6"/>
        <v>26870351</v>
      </c>
      <c r="I42" s="274">
        <f t="shared" si="6"/>
        <v>19211276</v>
      </c>
      <c r="J42" s="274">
        <f t="shared" si="6"/>
        <v>72951978</v>
      </c>
      <c r="K42" s="274">
        <f t="shared" si="6"/>
        <v>15275056</v>
      </c>
      <c r="L42" s="274">
        <f t="shared" si="6"/>
        <v>8904822</v>
      </c>
      <c r="M42" s="274">
        <f t="shared" si="6"/>
        <v>0</v>
      </c>
      <c r="N42" s="274">
        <f t="shared" si="6"/>
        <v>24179878</v>
      </c>
      <c r="O42" s="274">
        <f t="shared" si="6"/>
        <v>36453853</v>
      </c>
      <c r="P42" s="274">
        <f t="shared" si="6"/>
        <v>31409423</v>
      </c>
      <c r="Q42" s="274">
        <f t="shared" si="6"/>
        <v>0</v>
      </c>
      <c r="R42" s="274">
        <f t="shared" si="6"/>
        <v>67863276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164995132</v>
      </c>
      <c r="X42" s="274">
        <f t="shared" si="6"/>
        <v>0</v>
      </c>
      <c r="Y42" s="274">
        <f t="shared" si="6"/>
        <v>164995132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186594771</v>
      </c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>
        <v>-185636826</v>
      </c>
      <c r="Q45" s="65"/>
      <c r="R45" s="65">
        <v>-185636826</v>
      </c>
      <c r="S45" s="65"/>
      <c r="T45" s="65"/>
      <c r="U45" s="65"/>
      <c r="V45" s="65"/>
      <c r="W45" s="65">
        <v>-185636826</v>
      </c>
      <c r="X45" s="65"/>
      <c r="Y45" s="65">
        <v>-185636826</v>
      </c>
      <c r="Z45" s="144"/>
      <c r="AA45" s="67"/>
    </row>
    <row r="46" spans="1:27" ht="13.5">
      <c r="A46" s="264" t="s">
        <v>174</v>
      </c>
      <c r="B46" s="197" t="s">
        <v>94</v>
      </c>
      <c r="C46" s="160">
        <v>2118289</v>
      </c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>
        <v>-2210406</v>
      </c>
      <c r="Q46" s="65"/>
      <c r="R46" s="65">
        <v>-2210406</v>
      </c>
      <c r="S46" s="65"/>
      <c r="T46" s="65"/>
      <c r="U46" s="65"/>
      <c r="V46" s="65"/>
      <c r="W46" s="65">
        <v>-2210406</v>
      </c>
      <c r="X46" s="65"/>
      <c r="Y46" s="65">
        <v>-2210406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188713060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-187847232</v>
      </c>
      <c r="Q48" s="234">
        <f t="shared" si="7"/>
        <v>0</v>
      </c>
      <c r="R48" s="234">
        <f t="shared" si="7"/>
        <v>-187847232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-187847232</v>
      </c>
      <c r="X48" s="234">
        <f t="shared" si="7"/>
        <v>0</v>
      </c>
      <c r="Y48" s="234">
        <f t="shared" si="7"/>
        <v>-187847232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6122669</v>
      </c>
      <c r="D6" s="160">
        <v>5984869</v>
      </c>
      <c r="E6" s="64"/>
      <c r="F6" s="65">
        <v>12657420</v>
      </c>
      <c r="G6" s="65">
        <v>501773</v>
      </c>
      <c r="H6" s="65">
        <v>792906</v>
      </c>
      <c r="I6" s="65">
        <v>808308</v>
      </c>
      <c r="J6" s="65">
        <v>2102987</v>
      </c>
      <c r="K6" s="65">
        <v>1371036</v>
      </c>
      <c r="L6" s="65">
        <v>586771</v>
      </c>
      <c r="M6" s="65">
        <v>322620</v>
      </c>
      <c r="N6" s="65">
        <v>2280427</v>
      </c>
      <c r="O6" s="65">
        <v>309133</v>
      </c>
      <c r="P6" s="65">
        <v>437996</v>
      </c>
      <c r="Q6" s="65">
        <v>725040</v>
      </c>
      <c r="R6" s="65">
        <v>1472169</v>
      </c>
      <c r="S6" s="65">
        <v>129286</v>
      </c>
      <c r="T6" s="65"/>
      <c r="U6" s="65"/>
      <c r="V6" s="65">
        <v>129286</v>
      </c>
      <c r="W6" s="65">
        <v>5984869</v>
      </c>
      <c r="X6" s="65">
        <v>12657420</v>
      </c>
      <c r="Y6" s="65">
        <v>-6672551</v>
      </c>
      <c r="Z6" s="145">
        <v>-52.72</v>
      </c>
      <c r="AA6" s="67">
        <v>12657420</v>
      </c>
    </row>
    <row r="7" spans="1:27" ht="13.5">
      <c r="A7" s="264" t="s">
        <v>181</v>
      </c>
      <c r="B7" s="197" t="s">
        <v>72</v>
      </c>
      <c r="C7" s="160">
        <v>68155881</v>
      </c>
      <c r="D7" s="160">
        <v>57386716</v>
      </c>
      <c r="E7" s="64"/>
      <c r="F7" s="65">
        <v>57380000</v>
      </c>
      <c r="G7" s="65">
        <v>22975000</v>
      </c>
      <c r="H7" s="65"/>
      <c r="I7" s="65">
        <v>1450000</v>
      </c>
      <c r="J7" s="65">
        <v>24425000</v>
      </c>
      <c r="K7" s="65"/>
      <c r="L7" s="65">
        <v>790000</v>
      </c>
      <c r="M7" s="65">
        <v>16847000</v>
      </c>
      <c r="N7" s="65">
        <v>17637000</v>
      </c>
      <c r="O7" s="65"/>
      <c r="P7" s="65"/>
      <c r="Q7" s="65">
        <v>15318000</v>
      </c>
      <c r="R7" s="65">
        <v>15318000</v>
      </c>
      <c r="S7" s="65">
        <v>6716</v>
      </c>
      <c r="T7" s="65"/>
      <c r="U7" s="65"/>
      <c r="V7" s="65">
        <v>6716</v>
      </c>
      <c r="W7" s="65">
        <v>57386716</v>
      </c>
      <c r="X7" s="65">
        <v>57380000</v>
      </c>
      <c r="Y7" s="65">
        <v>6716</v>
      </c>
      <c r="Z7" s="145">
        <v>0.01</v>
      </c>
      <c r="AA7" s="67">
        <v>57380000</v>
      </c>
    </row>
    <row r="8" spans="1:27" ht="13.5">
      <c r="A8" s="264" t="s">
        <v>182</v>
      </c>
      <c r="B8" s="197" t="s">
        <v>72</v>
      </c>
      <c r="C8" s="160"/>
      <c r="D8" s="160">
        <v>17257000</v>
      </c>
      <c r="E8" s="64"/>
      <c r="F8" s="65">
        <v>17257000</v>
      </c>
      <c r="G8" s="65">
        <v>11400000</v>
      </c>
      <c r="H8" s="65"/>
      <c r="I8" s="65"/>
      <c r="J8" s="65">
        <v>11400000</v>
      </c>
      <c r="K8" s="65"/>
      <c r="L8" s="65"/>
      <c r="M8" s="65"/>
      <c r="N8" s="65"/>
      <c r="O8" s="65">
        <v>4316000</v>
      </c>
      <c r="P8" s="65"/>
      <c r="Q8" s="65">
        <v>1541000</v>
      </c>
      <c r="R8" s="65">
        <v>5857000</v>
      </c>
      <c r="S8" s="65"/>
      <c r="T8" s="65"/>
      <c r="U8" s="65"/>
      <c r="V8" s="65"/>
      <c r="W8" s="65">
        <v>17257000</v>
      </c>
      <c r="X8" s="65">
        <v>17257000</v>
      </c>
      <c r="Y8" s="65"/>
      <c r="Z8" s="145"/>
      <c r="AA8" s="67">
        <v>17257000</v>
      </c>
    </row>
    <row r="9" spans="1:27" ht="13.5">
      <c r="A9" s="264" t="s">
        <v>183</v>
      </c>
      <c r="B9" s="197"/>
      <c r="C9" s="160">
        <v>495597</v>
      </c>
      <c r="D9" s="160">
        <v>36015</v>
      </c>
      <c r="E9" s="64"/>
      <c r="F9" s="65"/>
      <c r="G9" s="65"/>
      <c r="H9" s="65"/>
      <c r="I9" s="65"/>
      <c r="J9" s="65"/>
      <c r="K9" s="65">
        <v>13079</v>
      </c>
      <c r="L9" s="65"/>
      <c r="M9" s="65"/>
      <c r="N9" s="65">
        <v>13079</v>
      </c>
      <c r="O9" s="65"/>
      <c r="P9" s="65">
        <v>12775</v>
      </c>
      <c r="Q9" s="65">
        <v>10161</v>
      </c>
      <c r="R9" s="65">
        <v>22936</v>
      </c>
      <c r="S9" s="65"/>
      <c r="T9" s="65"/>
      <c r="U9" s="65"/>
      <c r="V9" s="65"/>
      <c r="W9" s="65">
        <v>36015</v>
      </c>
      <c r="X9" s="65"/>
      <c r="Y9" s="65">
        <v>36015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-98998991</v>
      </c>
      <c r="D12" s="160">
        <v>-46555458</v>
      </c>
      <c r="E12" s="64"/>
      <c r="F12" s="65">
        <v>-56172731</v>
      </c>
      <c r="G12" s="65">
        <v>-6670178</v>
      </c>
      <c r="H12" s="65">
        <v>-5402348</v>
      </c>
      <c r="I12" s="65">
        <v>-5482993</v>
      </c>
      <c r="J12" s="65">
        <v>-17555519</v>
      </c>
      <c r="K12" s="65">
        <v>-3099347</v>
      </c>
      <c r="L12" s="65">
        <v>-3516835</v>
      </c>
      <c r="M12" s="65">
        <v>-3949486</v>
      </c>
      <c r="N12" s="65">
        <v>-10565668</v>
      </c>
      <c r="O12" s="65">
        <v>-3655667</v>
      </c>
      <c r="P12" s="65">
        <v>-3839453</v>
      </c>
      <c r="Q12" s="65">
        <v>-6865819</v>
      </c>
      <c r="R12" s="65">
        <v>-14360939</v>
      </c>
      <c r="S12" s="65">
        <v>-4073332</v>
      </c>
      <c r="T12" s="65"/>
      <c r="U12" s="65"/>
      <c r="V12" s="65">
        <v>-4073332</v>
      </c>
      <c r="W12" s="65">
        <v>-46555458</v>
      </c>
      <c r="X12" s="65">
        <v>-56172731</v>
      </c>
      <c r="Y12" s="65">
        <v>9617273</v>
      </c>
      <c r="Z12" s="145">
        <v>-17.12</v>
      </c>
      <c r="AA12" s="67">
        <v>-56172731</v>
      </c>
    </row>
    <row r="13" spans="1:27" ht="13.5">
      <c r="A13" s="264" t="s">
        <v>40</v>
      </c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-24224844</v>
      </c>
      <c r="D15" s="177">
        <f>SUM(D6:D14)</f>
        <v>34109142</v>
      </c>
      <c r="E15" s="77">
        <f t="shared" si="0"/>
        <v>0</v>
      </c>
      <c r="F15" s="78">
        <f t="shared" si="0"/>
        <v>31121689</v>
      </c>
      <c r="G15" s="78">
        <f t="shared" si="0"/>
        <v>28206595</v>
      </c>
      <c r="H15" s="78">
        <f t="shared" si="0"/>
        <v>-4609442</v>
      </c>
      <c r="I15" s="78">
        <f t="shared" si="0"/>
        <v>-3224685</v>
      </c>
      <c r="J15" s="78">
        <f t="shared" si="0"/>
        <v>20372468</v>
      </c>
      <c r="K15" s="78">
        <f t="shared" si="0"/>
        <v>-1715232</v>
      </c>
      <c r="L15" s="78">
        <f t="shared" si="0"/>
        <v>-2140064</v>
      </c>
      <c r="M15" s="78">
        <f t="shared" si="0"/>
        <v>13220134</v>
      </c>
      <c r="N15" s="78">
        <f t="shared" si="0"/>
        <v>9364838</v>
      </c>
      <c r="O15" s="78">
        <f t="shared" si="0"/>
        <v>969466</v>
      </c>
      <c r="P15" s="78">
        <f t="shared" si="0"/>
        <v>-3388682</v>
      </c>
      <c r="Q15" s="78">
        <f t="shared" si="0"/>
        <v>10728382</v>
      </c>
      <c r="R15" s="78">
        <f t="shared" si="0"/>
        <v>8309166</v>
      </c>
      <c r="S15" s="78">
        <f t="shared" si="0"/>
        <v>-3937330</v>
      </c>
      <c r="T15" s="78">
        <f t="shared" si="0"/>
        <v>0</v>
      </c>
      <c r="U15" s="78">
        <f t="shared" si="0"/>
        <v>0</v>
      </c>
      <c r="V15" s="78">
        <f t="shared" si="0"/>
        <v>-3937330</v>
      </c>
      <c r="W15" s="78">
        <f t="shared" si="0"/>
        <v>34109142</v>
      </c>
      <c r="X15" s="78">
        <f t="shared" si="0"/>
        <v>31121689</v>
      </c>
      <c r="Y15" s="78">
        <f t="shared" si="0"/>
        <v>2987453</v>
      </c>
      <c r="Z15" s="179">
        <f>+IF(X15&lt;&gt;0,+(Y15/X15)*100,0)</f>
        <v>9.599263716053457</v>
      </c>
      <c r="AA15" s="79">
        <f>SUM(AA6:AA14)</f>
        <v>31121689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-13964101</v>
      </c>
      <c r="E24" s="64"/>
      <c r="F24" s="65">
        <v>-31121689</v>
      </c>
      <c r="G24" s="65">
        <v>-2857176</v>
      </c>
      <c r="H24" s="65">
        <v>-566740</v>
      </c>
      <c r="I24" s="65">
        <v>-2799921</v>
      </c>
      <c r="J24" s="65">
        <v>-6223837</v>
      </c>
      <c r="K24" s="65">
        <v>-671165</v>
      </c>
      <c r="L24" s="65">
        <v>-2958390</v>
      </c>
      <c r="M24" s="65">
        <v>-1208251</v>
      </c>
      <c r="N24" s="65">
        <v>-4837806</v>
      </c>
      <c r="O24" s="65">
        <v>-376007</v>
      </c>
      <c r="P24" s="65">
        <v>-710042</v>
      </c>
      <c r="Q24" s="65">
        <v>-278311</v>
      </c>
      <c r="R24" s="65">
        <v>-1364360</v>
      </c>
      <c r="S24" s="65">
        <v>-1538098</v>
      </c>
      <c r="T24" s="65"/>
      <c r="U24" s="65"/>
      <c r="V24" s="65">
        <v>-1538098</v>
      </c>
      <c r="W24" s="65">
        <v>-13964101</v>
      </c>
      <c r="X24" s="65">
        <v>-31121689</v>
      </c>
      <c r="Y24" s="65">
        <v>17157588</v>
      </c>
      <c r="Z24" s="145">
        <v>-55.13</v>
      </c>
      <c r="AA24" s="67">
        <v>-31121689</v>
      </c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-13964101</v>
      </c>
      <c r="E25" s="77">
        <f t="shared" si="1"/>
        <v>0</v>
      </c>
      <c r="F25" s="78">
        <f t="shared" si="1"/>
        <v>-31121689</v>
      </c>
      <c r="G25" s="78">
        <f t="shared" si="1"/>
        <v>-2857176</v>
      </c>
      <c r="H25" s="78">
        <f t="shared" si="1"/>
        <v>-566740</v>
      </c>
      <c r="I25" s="78">
        <f t="shared" si="1"/>
        <v>-2799921</v>
      </c>
      <c r="J25" s="78">
        <f t="shared" si="1"/>
        <v>-6223837</v>
      </c>
      <c r="K25" s="78">
        <f t="shared" si="1"/>
        <v>-671165</v>
      </c>
      <c r="L25" s="78">
        <f t="shared" si="1"/>
        <v>-2958390</v>
      </c>
      <c r="M25" s="78">
        <f t="shared" si="1"/>
        <v>-1208251</v>
      </c>
      <c r="N25" s="78">
        <f t="shared" si="1"/>
        <v>-4837806</v>
      </c>
      <c r="O25" s="78">
        <f t="shared" si="1"/>
        <v>-376007</v>
      </c>
      <c r="P25" s="78">
        <f t="shared" si="1"/>
        <v>-710042</v>
      </c>
      <c r="Q25" s="78">
        <f t="shared" si="1"/>
        <v>-278311</v>
      </c>
      <c r="R25" s="78">
        <f t="shared" si="1"/>
        <v>-1364360</v>
      </c>
      <c r="S25" s="78">
        <f t="shared" si="1"/>
        <v>-1538098</v>
      </c>
      <c r="T25" s="78">
        <f t="shared" si="1"/>
        <v>0</v>
      </c>
      <c r="U25" s="78">
        <f t="shared" si="1"/>
        <v>0</v>
      </c>
      <c r="V25" s="78">
        <f t="shared" si="1"/>
        <v>-1538098</v>
      </c>
      <c r="W25" s="78">
        <f t="shared" si="1"/>
        <v>-13964101</v>
      </c>
      <c r="X25" s="78">
        <f t="shared" si="1"/>
        <v>-31121689</v>
      </c>
      <c r="Y25" s="78">
        <f t="shared" si="1"/>
        <v>17157588</v>
      </c>
      <c r="Z25" s="179">
        <f>+IF(X25&lt;&gt;0,+(Y25/X25)*100,0)</f>
        <v>-55.13064538367439</v>
      </c>
      <c r="AA25" s="79">
        <f>SUM(AA19:AA24)</f>
        <v>-31121689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-24224844</v>
      </c>
      <c r="D36" s="158">
        <f>+D15+D25+D34</f>
        <v>20145041</v>
      </c>
      <c r="E36" s="104">
        <f t="shared" si="3"/>
        <v>0</v>
      </c>
      <c r="F36" s="105">
        <f t="shared" si="3"/>
        <v>0</v>
      </c>
      <c r="G36" s="105">
        <f t="shared" si="3"/>
        <v>25349419</v>
      </c>
      <c r="H36" s="105">
        <f t="shared" si="3"/>
        <v>-5176182</v>
      </c>
      <c r="I36" s="105">
        <f t="shared" si="3"/>
        <v>-6024606</v>
      </c>
      <c r="J36" s="105">
        <f t="shared" si="3"/>
        <v>14148631</v>
      </c>
      <c r="K36" s="105">
        <f t="shared" si="3"/>
        <v>-2386397</v>
      </c>
      <c r="L36" s="105">
        <f t="shared" si="3"/>
        <v>-5098454</v>
      </c>
      <c r="M36" s="105">
        <f t="shared" si="3"/>
        <v>12011883</v>
      </c>
      <c r="N36" s="105">
        <f t="shared" si="3"/>
        <v>4527032</v>
      </c>
      <c r="O36" s="105">
        <f t="shared" si="3"/>
        <v>593459</v>
      </c>
      <c r="P36" s="105">
        <f t="shared" si="3"/>
        <v>-4098724</v>
      </c>
      <c r="Q36" s="105">
        <f t="shared" si="3"/>
        <v>10450071</v>
      </c>
      <c r="R36" s="105">
        <f t="shared" si="3"/>
        <v>6944806</v>
      </c>
      <c r="S36" s="105">
        <f t="shared" si="3"/>
        <v>-5475428</v>
      </c>
      <c r="T36" s="105">
        <f t="shared" si="3"/>
        <v>0</v>
      </c>
      <c r="U36" s="105">
        <f t="shared" si="3"/>
        <v>0</v>
      </c>
      <c r="V36" s="105">
        <f t="shared" si="3"/>
        <v>-5475428</v>
      </c>
      <c r="W36" s="105">
        <f t="shared" si="3"/>
        <v>20145041</v>
      </c>
      <c r="X36" s="105">
        <f t="shared" si="3"/>
        <v>0</v>
      </c>
      <c r="Y36" s="105">
        <f t="shared" si="3"/>
        <v>20145041</v>
      </c>
      <c r="Z36" s="142">
        <f>+IF(X36&lt;&gt;0,+(Y36/X36)*100,0)</f>
        <v>0</v>
      </c>
      <c r="AA36" s="107">
        <f>+AA15+AA25+AA34</f>
        <v>0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25349419</v>
      </c>
      <c r="I37" s="105">
        <v>20173237</v>
      </c>
      <c r="J37" s="105"/>
      <c r="K37" s="105">
        <v>14148631</v>
      </c>
      <c r="L37" s="105">
        <v>11762234</v>
      </c>
      <c r="M37" s="105">
        <v>6663780</v>
      </c>
      <c r="N37" s="105">
        <v>14148631</v>
      </c>
      <c r="O37" s="105">
        <v>18675663</v>
      </c>
      <c r="P37" s="105">
        <v>19269122</v>
      </c>
      <c r="Q37" s="105">
        <v>15170398</v>
      </c>
      <c r="R37" s="105">
        <v>18675663</v>
      </c>
      <c r="S37" s="105">
        <v>25620469</v>
      </c>
      <c r="T37" s="105">
        <v>20145041</v>
      </c>
      <c r="U37" s="105">
        <v>20145041</v>
      </c>
      <c r="V37" s="105">
        <v>25620469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-24224844</v>
      </c>
      <c r="D38" s="272">
        <v>20145041</v>
      </c>
      <c r="E38" s="273"/>
      <c r="F38" s="274"/>
      <c r="G38" s="274">
        <v>25349419</v>
      </c>
      <c r="H38" s="274">
        <v>20173237</v>
      </c>
      <c r="I38" s="274">
        <v>14148631</v>
      </c>
      <c r="J38" s="274">
        <v>14148631</v>
      </c>
      <c r="K38" s="274">
        <v>11762234</v>
      </c>
      <c r="L38" s="274">
        <v>6663780</v>
      </c>
      <c r="M38" s="274">
        <v>18675663</v>
      </c>
      <c r="N38" s="274">
        <v>18675663</v>
      </c>
      <c r="O38" s="274">
        <v>19269122</v>
      </c>
      <c r="P38" s="274">
        <v>15170398</v>
      </c>
      <c r="Q38" s="274">
        <v>25620469</v>
      </c>
      <c r="R38" s="274">
        <v>25620469</v>
      </c>
      <c r="S38" s="274">
        <v>20145041</v>
      </c>
      <c r="T38" s="274">
        <v>20145041</v>
      </c>
      <c r="U38" s="274">
        <v>20145041</v>
      </c>
      <c r="V38" s="274">
        <v>20145041</v>
      </c>
      <c r="W38" s="274">
        <v>20145041</v>
      </c>
      <c r="X38" s="274"/>
      <c r="Y38" s="274">
        <v>20145041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2012-08-02T06:46:12Z</dcterms:created>
  <dcterms:modified xsi:type="dcterms:W3CDTF">2012-08-02T06:46:12Z</dcterms:modified>
  <cp:category/>
  <cp:version/>
  <cp:contentType/>
  <cp:contentStatus/>
</cp:coreProperties>
</file>