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<sst xmlns="http://schemas.openxmlformats.org/spreadsheetml/2006/main" count="536" uniqueCount="252">
  <si>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Nkonkobe(EC127)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</si>
  <si>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</si>
  <si>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</si>
  <si>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</si>
  <si>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</si>
  <si>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</si>
  <si>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</si>
  <si>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</si>
  <si>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</si>
  <si>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</si>
  <si>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</si>
  <si>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</si>
  <si>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</si>
  <si>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</si>
  <si>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</si>
  <si>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</si>
  <si>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</si>
  <si>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</si>
  <si>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</si>
  <si>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</si>
  <si>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</si>
  <si>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</si>
  <si>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</si>
  <si>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</si>
  <si>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</si>
  <si>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</si>
  <si>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</si>
  <si>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</si>
  <si>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</si>
  <si>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</si>
  <si>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</si>
  <si>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</si>
  <si>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</si>
  <si>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</si>
  <si>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</si>
  <si>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</si>
  <si>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</si>
  <si>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</si>
  <si>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</si>
  <si>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</si>
  <si>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</si>
  <si>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</si>
  <si>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</si>
  <si>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</si>
  <si>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</si>
  <si>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</si>
  <si>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</si>
  <si>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</si>
  <si>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</si>
  <si>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</si>
  <si>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</si>
  <si>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</si>
  <si>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</si>
  <si>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</si>
  <si>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</si>
  <si>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</si>
  <si>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</si>
  <si>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</si>
  <si>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</si>
  <si>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</si>
  <si>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</si>
  <si>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</si>
  <si>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</si>
  <si>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</si>
  <si>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</si>
  <si>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</si>
  <si>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</si>
  <si>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</si>
  <si>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</si>
  <si>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</si>
  <si>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Nkonkobe(EC127)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</si>
  <si>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</si>
  <si>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</si>
  <si>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</si>
  <si>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</si>
  <si>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</si>
  <si>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</si>
  <si>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</si>
  <si>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</si>
  <si>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</si>
  <si>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</si>
  <si>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</si>
  <si>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</si>
  <si>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</si>
  <si>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</si>
  <si>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</si>
  <si>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</si>
  <si>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</si>
  <si>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</si>
  <si>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</si>
  <si>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</si>
  <si>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</si>
  <si>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</si>
  <si>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</si>
  <si>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</si>
  <si>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</si>
  <si>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</si>
  <si>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</si>
  <si>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</si>
  <si>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</si>
  <si>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Nkonkobe(EC127)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</si>
  <si>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</si>
  <si>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</si>
  <si>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</si>
  <si>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</si>
  <si>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</si>
  <si>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</si>
  <si>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</si>
  <si>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</si>
  <si>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</si>
  <si>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</si>
  <si>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</si>
  <si>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</si>
  <si>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</si>
  <si>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</si>
  <si>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</si>
  <si>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</si>
  <si>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</si>
  <si>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</si>
  <si>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</si>
  <si>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</si>
  <si>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</si>
  <si>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</si>
  <si>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</si>
  <si>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</si>
  <si>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</si>
  <si>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</si>
  <si>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</si>
  <si>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</si>
  <si>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</si>
  <si>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</si>
  <si>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</si>
  <si>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</si>
  <si>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Nkonkobe(EC127)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</si>
  <si>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</si>
  <si>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</si>
  <si>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</si>
  <si>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</si>
  <si>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</si>
  <si>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</si>
  <si>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</si>
  <si>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</si>
  <si>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</si>
  <si>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Nkonkobe(EC127)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</si>
  <si>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</si>
  <si>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</si>
  <si>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</si>
  <si>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</si>
  <si>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</si>
  <si>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</si>
  <si>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</si>
  <si>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</si>
  <si>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</si>
  <si>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</si>
  <si>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</si>
  <si>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</si>
  <si>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</si>
  <si>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</si>
  <si>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</si>
  <si>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</si>
  <si>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</si>
  <si>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</si>
  <si>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</si>
  <si>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</si>
  <si>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</si>
  <si>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</si>
  <si>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</si>
  <si>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</si>
  <si>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</si>
  <si>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</si>
  <si>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</si>
  <si>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</si>
  <si>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</si>
  <si>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</si>
  <si>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</si>
  <si>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</si>
  <si>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</si>
  <si>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Nkonkobe(EC127)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</si>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</sst>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15632871</v>
      </c>
      <c r="C5" s="19"/>
      <c r="D5" s="64">
        <v>11700000</v>
      </c>
      <c r="E5" s="65">
        <v>11700000</v>
      </c>
      <c r="F5" s="65">
        <v>12738704</v>
      </c>
      <c r="G5" s="65">
        <v>580167</v>
      </c>
      <c r="H5" s="65">
        <v>563844</v>
      </c>
      <c r="I5" s="65">
        <v>13882715</v>
      </c>
      <c r="J5" s="65">
        <v>563844</v>
      </c>
      <c r="K5" s="65">
        <v>584017</v>
      </c>
      <c r="L5" s="65">
        <v>616632</v>
      </c>
      <c r="M5" s="65">
        <v>1764493</v>
      </c>
      <c r="N5" s="65">
        <v>555046</v>
      </c>
      <c r="O5" s="65">
        <v>555046</v>
      </c>
      <c r="P5" s="65">
        <v>498991</v>
      </c>
      <c r="Q5" s="65">
        <v>1609083</v>
      </c>
      <c r="R5" s="65">
        <v>784303</v>
      </c>
      <c r="S5" s="65">
        <v>1109316</v>
      </c>
      <c r="T5" s="65">
        <v>739159</v>
      </c>
      <c r="U5" s="65">
        <v>2632778</v>
      </c>
      <c r="V5" s="65">
        <v>19889069</v>
      </c>
      <c r="W5" s="65">
        <v>11700000</v>
      </c>
      <c r="X5" s="65">
        <v>8189069</v>
      </c>
      <c r="Y5" s="66">
        <v>69.99</v>
      </c>
      <c r="Z5" s="67">
        <v>11700000</v>
      </c>
    </row>
    <row r="6" spans="1:26" ht="13.5">
      <c r="A6" s="63" t="s">
        <v>32</v>
      </c>
      <c r="B6" s="19">
        <v>15100905</v>
      </c>
      <c r="C6" s="19"/>
      <c r="D6" s="64">
        <v>36130000</v>
      </c>
      <c r="E6" s="65">
        <v>36130000</v>
      </c>
      <c r="F6" s="65">
        <v>1247788</v>
      </c>
      <c r="G6" s="65">
        <v>1718711</v>
      </c>
      <c r="H6" s="65">
        <v>1767973</v>
      </c>
      <c r="I6" s="65">
        <v>4734472</v>
      </c>
      <c r="J6" s="65">
        <v>2710767</v>
      </c>
      <c r="K6" s="65">
        <v>1514725</v>
      </c>
      <c r="L6" s="65">
        <v>1655899</v>
      </c>
      <c r="M6" s="65">
        <v>5881391</v>
      </c>
      <c r="N6" s="65">
        <v>1916685</v>
      </c>
      <c r="O6" s="65">
        <v>1382291</v>
      </c>
      <c r="P6" s="65">
        <v>1428286</v>
      </c>
      <c r="Q6" s="65">
        <v>4727262</v>
      </c>
      <c r="R6" s="65">
        <v>1626268</v>
      </c>
      <c r="S6" s="65">
        <v>1467506</v>
      </c>
      <c r="T6" s="65">
        <v>1809088</v>
      </c>
      <c r="U6" s="65">
        <v>4902862</v>
      </c>
      <c r="V6" s="65">
        <v>20245987</v>
      </c>
      <c r="W6" s="65">
        <v>36130000</v>
      </c>
      <c r="X6" s="65">
        <v>-15884013</v>
      </c>
      <c r="Y6" s="66">
        <v>-43.96</v>
      </c>
      <c r="Z6" s="67">
        <v>36130000</v>
      </c>
    </row>
    <row r="7" spans="1:26" ht="13.5">
      <c r="A7" s="63" t="s">
        <v>33</v>
      </c>
      <c r="B7" s="19">
        <v>1087260</v>
      </c>
      <c r="C7" s="19"/>
      <c r="D7" s="64">
        <v>500000</v>
      </c>
      <c r="E7" s="65">
        <v>500000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500000</v>
      </c>
      <c r="X7" s="65">
        <v>-500000</v>
      </c>
      <c r="Y7" s="66">
        <v>-100</v>
      </c>
      <c r="Z7" s="67">
        <v>500000</v>
      </c>
    </row>
    <row r="8" spans="1:26" ht="13.5">
      <c r="A8" s="63" t="s">
        <v>34</v>
      </c>
      <c r="B8" s="19">
        <v>74606160</v>
      </c>
      <c r="C8" s="19"/>
      <c r="D8" s="64">
        <v>78339000</v>
      </c>
      <c r="E8" s="65">
        <v>78339000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78339000</v>
      </c>
      <c r="X8" s="65">
        <v>-78339000</v>
      </c>
      <c r="Y8" s="66">
        <v>-100</v>
      </c>
      <c r="Z8" s="67">
        <v>78339000</v>
      </c>
    </row>
    <row r="9" spans="1:26" ht="13.5">
      <c r="A9" s="63" t="s">
        <v>35</v>
      </c>
      <c r="B9" s="19">
        <v>18389258</v>
      </c>
      <c r="C9" s="19"/>
      <c r="D9" s="64">
        <v>34637899</v>
      </c>
      <c r="E9" s="65">
        <v>34637899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649476</v>
      </c>
      <c r="L9" s="65">
        <v>0</v>
      </c>
      <c r="M9" s="65">
        <v>649476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649476</v>
      </c>
      <c r="W9" s="65">
        <v>34637899</v>
      </c>
      <c r="X9" s="65">
        <v>-33988423</v>
      </c>
      <c r="Y9" s="66">
        <v>-98.12</v>
      </c>
      <c r="Z9" s="67">
        <v>34637899</v>
      </c>
    </row>
    <row r="10" spans="1:26" ht="25.5">
      <c r="A10" s="68" t="s">
        <v>213</v>
      </c>
      <c r="B10" s="69">
        <f>SUM(B5:B9)</f>
        <v>124816454</v>
      </c>
      <c r="C10" s="69">
        <f>SUM(C5:C9)</f>
        <v>0</v>
      </c>
      <c r="D10" s="70">
        <f aca="true" t="shared" si="0" ref="D10:Z10">SUM(D5:D9)</f>
        <v>161306899</v>
      </c>
      <c r="E10" s="71">
        <f t="shared" si="0"/>
        <v>161306899</v>
      </c>
      <c r="F10" s="71">
        <f t="shared" si="0"/>
        <v>13986492</v>
      </c>
      <c r="G10" s="71">
        <f t="shared" si="0"/>
        <v>2298878</v>
      </c>
      <c r="H10" s="71">
        <f t="shared" si="0"/>
        <v>2331817</v>
      </c>
      <c r="I10" s="71">
        <f t="shared" si="0"/>
        <v>18617187</v>
      </c>
      <c r="J10" s="71">
        <f t="shared" si="0"/>
        <v>3274611</v>
      </c>
      <c r="K10" s="71">
        <f t="shared" si="0"/>
        <v>2748218</v>
      </c>
      <c r="L10" s="71">
        <f t="shared" si="0"/>
        <v>2272531</v>
      </c>
      <c r="M10" s="71">
        <f t="shared" si="0"/>
        <v>8295360</v>
      </c>
      <c r="N10" s="71">
        <f t="shared" si="0"/>
        <v>2471731</v>
      </c>
      <c r="O10" s="71">
        <f t="shared" si="0"/>
        <v>1937337</v>
      </c>
      <c r="P10" s="71">
        <f t="shared" si="0"/>
        <v>1927277</v>
      </c>
      <c r="Q10" s="71">
        <f t="shared" si="0"/>
        <v>6336345</v>
      </c>
      <c r="R10" s="71">
        <f t="shared" si="0"/>
        <v>2410571</v>
      </c>
      <c r="S10" s="71">
        <f t="shared" si="0"/>
        <v>2576822</v>
      </c>
      <c r="T10" s="71">
        <f t="shared" si="0"/>
        <v>2548247</v>
      </c>
      <c r="U10" s="71">
        <f t="shared" si="0"/>
        <v>7535640</v>
      </c>
      <c r="V10" s="71">
        <f t="shared" si="0"/>
        <v>40784532</v>
      </c>
      <c r="W10" s="71">
        <f t="shared" si="0"/>
        <v>161306899</v>
      </c>
      <c r="X10" s="71">
        <f t="shared" si="0"/>
        <v>-120522367</v>
      </c>
      <c r="Y10" s="72">
        <f>+IF(W10&lt;&gt;0,(X10/W10)*100,0)</f>
        <v>-74.71618867336852</v>
      </c>
      <c r="Z10" s="73">
        <f t="shared" si="0"/>
        <v>161306899</v>
      </c>
    </row>
    <row r="11" spans="1:26" ht="13.5">
      <c r="A11" s="63" t="s">
        <v>37</v>
      </c>
      <c r="B11" s="19">
        <v>43721303</v>
      </c>
      <c r="C11" s="19"/>
      <c r="D11" s="64">
        <v>53854557</v>
      </c>
      <c r="E11" s="65">
        <v>53854557</v>
      </c>
      <c r="F11" s="65">
        <v>4537222</v>
      </c>
      <c r="G11" s="65">
        <v>3760683</v>
      </c>
      <c r="H11" s="65">
        <v>4257683</v>
      </c>
      <c r="I11" s="65">
        <v>12555588</v>
      </c>
      <c r="J11" s="65">
        <v>4309461</v>
      </c>
      <c r="K11" s="65">
        <v>4921501</v>
      </c>
      <c r="L11" s="65">
        <v>3883498</v>
      </c>
      <c r="M11" s="65">
        <v>13114460</v>
      </c>
      <c r="N11" s="65">
        <v>3689742</v>
      </c>
      <c r="O11" s="65">
        <v>3531246</v>
      </c>
      <c r="P11" s="65">
        <v>3591676</v>
      </c>
      <c r="Q11" s="65">
        <v>10812664</v>
      </c>
      <c r="R11" s="65">
        <v>3619562</v>
      </c>
      <c r="S11" s="65">
        <v>3612659</v>
      </c>
      <c r="T11" s="65">
        <v>5031591</v>
      </c>
      <c r="U11" s="65">
        <v>12263812</v>
      </c>
      <c r="V11" s="65">
        <v>48746524</v>
      </c>
      <c r="W11" s="65">
        <v>53854557</v>
      </c>
      <c r="X11" s="65">
        <v>-5108033</v>
      </c>
      <c r="Y11" s="66">
        <v>-9.48</v>
      </c>
      <c r="Z11" s="67">
        <v>53854557</v>
      </c>
    </row>
    <row r="12" spans="1:26" ht="13.5">
      <c r="A12" s="63" t="s">
        <v>38</v>
      </c>
      <c r="B12" s="19">
        <v>9957032</v>
      </c>
      <c r="C12" s="19"/>
      <c r="D12" s="64">
        <v>12266580</v>
      </c>
      <c r="E12" s="65">
        <v>12266580</v>
      </c>
      <c r="F12" s="65">
        <v>843651</v>
      </c>
      <c r="G12" s="65">
        <v>1014284</v>
      </c>
      <c r="H12" s="65">
        <v>1018487</v>
      </c>
      <c r="I12" s="65">
        <v>2876422</v>
      </c>
      <c r="J12" s="65">
        <v>1033690</v>
      </c>
      <c r="K12" s="65">
        <v>1020249</v>
      </c>
      <c r="L12" s="65">
        <v>1285375</v>
      </c>
      <c r="M12" s="65">
        <v>3339314</v>
      </c>
      <c r="N12" s="65">
        <v>1068003</v>
      </c>
      <c r="O12" s="65">
        <v>1066923</v>
      </c>
      <c r="P12" s="65">
        <v>874362</v>
      </c>
      <c r="Q12" s="65">
        <v>3009288</v>
      </c>
      <c r="R12" s="65">
        <v>873001</v>
      </c>
      <c r="S12" s="65">
        <v>924379</v>
      </c>
      <c r="T12" s="65">
        <v>0</v>
      </c>
      <c r="U12" s="65">
        <v>1797380</v>
      </c>
      <c r="V12" s="65">
        <v>11022404</v>
      </c>
      <c r="W12" s="65">
        <v>12266580</v>
      </c>
      <c r="X12" s="65">
        <v>-1244176</v>
      </c>
      <c r="Y12" s="66">
        <v>-10.14</v>
      </c>
      <c r="Z12" s="67">
        <v>12266580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530445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18296323</v>
      </c>
      <c r="C15" s="19"/>
      <c r="D15" s="64">
        <v>20000000</v>
      </c>
      <c r="E15" s="65">
        <v>20000000</v>
      </c>
      <c r="F15" s="65">
        <v>0</v>
      </c>
      <c r="G15" s="65">
        <v>2959387</v>
      </c>
      <c r="H15" s="65">
        <v>2486339</v>
      </c>
      <c r="I15" s="65">
        <v>5445726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260864</v>
      </c>
      <c r="P15" s="65">
        <v>0</v>
      </c>
      <c r="Q15" s="65">
        <v>260864</v>
      </c>
      <c r="R15" s="65">
        <v>0</v>
      </c>
      <c r="S15" s="65">
        <v>0</v>
      </c>
      <c r="T15" s="65">
        <v>0</v>
      </c>
      <c r="U15" s="65">
        <v>0</v>
      </c>
      <c r="V15" s="65">
        <v>5706590</v>
      </c>
      <c r="W15" s="65">
        <v>20000000</v>
      </c>
      <c r="X15" s="65">
        <v>-14293410</v>
      </c>
      <c r="Y15" s="66">
        <v>-71.47</v>
      </c>
      <c r="Z15" s="67">
        <v>20000000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70800721</v>
      </c>
      <c r="C17" s="19"/>
      <c r="D17" s="64">
        <v>42635562</v>
      </c>
      <c r="E17" s="65">
        <v>42635562</v>
      </c>
      <c r="F17" s="65">
        <v>2721931</v>
      </c>
      <c r="G17" s="65">
        <v>3263590</v>
      </c>
      <c r="H17" s="65">
        <v>2704505</v>
      </c>
      <c r="I17" s="65">
        <v>8690026</v>
      </c>
      <c r="J17" s="65">
        <v>4627868</v>
      </c>
      <c r="K17" s="65">
        <v>2893978</v>
      </c>
      <c r="L17" s="65">
        <v>2024357</v>
      </c>
      <c r="M17" s="65">
        <v>9546203</v>
      </c>
      <c r="N17" s="65">
        <v>3211369</v>
      </c>
      <c r="O17" s="65">
        <v>3597236</v>
      </c>
      <c r="P17" s="65">
        <v>3167893</v>
      </c>
      <c r="Q17" s="65">
        <v>9976498</v>
      </c>
      <c r="R17" s="65">
        <v>2239561</v>
      </c>
      <c r="S17" s="65">
        <v>3867810</v>
      </c>
      <c r="T17" s="65">
        <v>4163803</v>
      </c>
      <c r="U17" s="65">
        <v>10271174</v>
      </c>
      <c r="V17" s="65">
        <v>38483901</v>
      </c>
      <c r="W17" s="65">
        <v>42635562</v>
      </c>
      <c r="X17" s="65">
        <v>-4151661</v>
      </c>
      <c r="Y17" s="66">
        <v>-9.74</v>
      </c>
      <c r="Z17" s="67">
        <v>42635562</v>
      </c>
    </row>
    <row r="18" spans="1:26" ht="13.5">
      <c r="A18" s="75" t="s">
        <v>44</v>
      </c>
      <c r="B18" s="76">
        <f>SUM(B11:B17)</f>
        <v>143305824</v>
      </c>
      <c r="C18" s="76">
        <f>SUM(C11:C17)</f>
        <v>0</v>
      </c>
      <c r="D18" s="77">
        <f aca="true" t="shared" si="1" ref="D18:Z18">SUM(D11:D17)</f>
        <v>128756699</v>
      </c>
      <c r="E18" s="78">
        <f t="shared" si="1"/>
        <v>128756699</v>
      </c>
      <c r="F18" s="78">
        <f t="shared" si="1"/>
        <v>8102804</v>
      </c>
      <c r="G18" s="78">
        <f t="shared" si="1"/>
        <v>10997944</v>
      </c>
      <c r="H18" s="78">
        <f t="shared" si="1"/>
        <v>10467014</v>
      </c>
      <c r="I18" s="78">
        <f t="shared" si="1"/>
        <v>29567762</v>
      </c>
      <c r="J18" s="78">
        <f t="shared" si="1"/>
        <v>9971019</v>
      </c>
      <c r="K18" s="78">
        <f t="shared" si="1"/>
        <v>8835728</v>
      </c>
      <c r="L18" s="78">
        <f t="shared" si="1"/>
        <v>7193230</v>
      </c>
      <c r="M18" s="78">
        <f t="shared" si="1"/>
        <v>25999977</v>
      </c>
      <c r="N18" s="78">
        <f t="shared" si="1"/>
        <v>7969114</v>
      </c>
      <c r="O18" s="78">
        <f t="shared" si="1"/>
        <v>8456269</v>
      </c>
      <c r="P18" s="78">
        <f t="shared" si="1"/>
        <v>7633931</v>
      </c>
      <c r="Q18" s="78">
        <f t="shared" si="1"/>
        <v>24059314</v>
      </c>
      <c r="R18" s="78">
        <f t="shared" si="1"/>
        <v>6732124</v>
      </c>
      <c r="S18" s="78">
        <f t="shared" si="1"/>
        <v>8404848</v>
      </c>
      <c r="T18" s="78">
        <f t="shared" si="1"/>
        <v>9195394</v>
      </c>
      <c r="U18" s="78">
        <f t="shared" si="1"/>
        <v>24332366</v>
      </c>
      <c r="V18" s="78">
        <f t="shared" si="1"/>
        <v>103959419</v>
      </c>
      <c r="W18" s="78">
        <f t="shared" si="1"/>
        <v>128756699</v>
      </c>
      <c r="X18" s="78">
        <f t="shared" si="1"/>
        <v>-24797280</v>
      </c>
      <c r="Y18" s="72">
        <f>+IF(W18&lt;&gt;0,(X18/W18)*100,0)</f>
        <v>-19.259021233528205</v>
      </c>
      <c r="Z18" s="79">
        <f t="shared" si="1"/>
        <v>128756699</v>
      </c>
    </row>
    <row r="19" spans="1:26" ht="13.5">
      <c r="A19" s="75" t="s">
        <v>45</v>
      </c>
      <c r="B19" s="80">
        <f>+B10-B18</f>
        <v>-18489370</v>
      </c>
      <c r="C19" s="80">
        <f>+C10-C18</f>
        <v>0</v>
      </c>
      <c r="D19" s="81">
        <f aca="true" t="shared" si="2" ref="D19:Z19">+D10-D18</f>
        <v>32550200</v>
      </c>
      <c r="E19" s="82">
        <f t="shared" si="2"/>
        <v>32550200</v>
      </c>
      <c r="F19" s="82">
        <f t="shared" si="2"/>
        <v>5883688</v>
      </c>
      <c r="G19" s="82">
        <f t="shared" si="2"/>
        <v>-8699066</v>
      </c>
      <c r="H19" s="82">
        <f t="shared" si="2"/>
        <v>-8135197</v>
      </c>
      <c r="I19" s="82">
        <f t="shared" si="2"/>
        <v>-10950575</v>
      </c>
      <c r="J19" s="82">
        <f t="shared" si="2"/>
        <v>-6696408</v>
      </c>
      <c r="K19" s="82">
        <f t="shared" si="2"/>
        <v>-6087510</v>
      </c>
      <c r="L19" s="82">
        <f t="shared" si="2"/>
        <v>-4920699</v>
      </c>
      <c r="M19" s="82">
        <f t="shared" si="2"/>
        <v>-17704617</v>
      </c>
      <c r="N19" s="82">
        <f t="shared" si="2"/>
        <v>-5497383</v>
      </c>
      <c r="O19" s="82">
        <f t="shared" si="2"/>
        <v>-6518932</v>
      </c>
      <c r="P19" s="82">
        <f t="shared" si="2"/>
        <v>-5706654</v>
      </c>
      <c r="Q19" s="82">
        <f t="shared" si="2"/>
        <v>-17722969</v>
      </c>
      <c r="R19" s="82">
        <f t="shared" si="2"/>
        <v>-4321553</v>
      </c>
      <c r="S19" s="82">
        <f t="shared" si="2"/>
        <v>-5828026</v>
      </c>
      <c r="T19" s="82">
        <f t="shared" si="2"/>
        <v>-6647147</v>
      </c>
      <c r="U19" s="82">
        <f t="shared" si="2"/>
        <v>-16796726</v>
      </c>
      <c r="V19" s="82">
        <f t="shared" si="2"/>
        <v>-63174887</v>
      </c>
      <c r="W19" s="82">
        <f>IF(E10=E18,0,W10-W18)</f>
        <v>32550200</v>
      </c>
      <c r="X19" s="82">
        <f t="shared" si="2"/>
        <v>-95725087</v>
      </c>
      <c r="Y19" s="83">
        <f>+IF(W19&lt;&gt;0,(X19/W19)*100,0)</f>
        <v>-294.08448181577995</v>
      </c>
      <c r="Z19" s="84">
        <f t="shared" si="2"/>
        <v>32550200</v>
      </c>
    </row>
    <row r="20" spans="1:26" ht="13.5">
      <c r="A20" s="63" t="s">
        <v>46</v>
      </c>
      <c r="B20" s="19">
        <v>18037000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-452370</v>
      </c>
      <c r="C22" s="91">
        <f>SUM(C19:C21)</f>
        <v>0</v>
      </c>
      <c r="D22" s="92">
        <f aca="true" t="shared" si="3" ref="D22:Z22">SUM(D19:D21)</f>
        <v>32550200</v>
      </c>
      <c r="E22" s="93">
        <f t="shared" si="3"/>
        <v>32550200</v>
      </c>
      <c r="F22" s="93">
        <f t="shared" si="3"/>
        <v>5883688</v>
      </c>
      <c r="G22" s="93">
        <f t="shared" si="3"/>
        <v>-8699066</v>
      </c>
      <c r="H22" s="93">
        <f t="shared" si="3"/>
        <v>-8135197</v>
      </c>
      <c r="I22" s="93">
        <f t="shared" si="3"/>
        <v>-10950575</v>
      </c>
      <c r="J22" s="93">
        <f t="shared" si="3"/>
        <v>-6696408</v>
      </c>
      <c r="K22" s="93">
        <f t="shared" si="3"/>
        <v>-6087510</v>
      </c>
      <c r="L22" s="93">
        <f t="shared" si="3"/>
        <v>-4920699</v>
      </c>
      <c r="M22" s="93">
        <f t="shared" si="3"/>
        <v>-17704617</v>
      </c>
      <c r="N22" s="93">
        <f t="shared" si="3"/>
        <v>-5497383</v>
      </c>
      <c r="O22" s="93">
        <f t="shared" si="3"/>
        <v>-6518932</v>
      </c>
      <c r="P22" s="93">
        <f t="shared" si="3"/>
        <v>-5706654</v>
      </c>
      <c r="Q22" s="93">
        <f t="shared" si="3"/>
        <v>-17722969</v>
      </c>
      <c r="R22" s="93">
        <f t="shared" si="3"/>
        <v>-4321553</v>
      </c>
      <c r="S22" s="93">
        <f t="shared" si="3"/>
        <v>-5828026</v>
      </c>
      <c r="T22" s="93">
        <f t="shared" si="3"/>
        <v>-6647147</v>
      </c>
      <c r="U22" s="93">
        <f t="shared" si="3"/>
        <v>-16796726</v>
      </c>
      <c r="V22" s="93">
        <f t="shared" si="3"/>
        <v>-63174887</v>
      </c>
      <c r="W22" s="93">
        <f t="shared" si="3"/>
        <v>32550200</v>
      </c>
      <c r="X22" s="93">
        <f t="shared" si="3"/>
        <v>-95725087</v>
      </c>
      <c r="Y22" s="94">
        <f>+IF(W22&lt;&gt;0,(X22/W22)*100,0)</f>
        <v>-294.08448181577995</v>
      </c>
      <c r="Z22" s="95">
        <f t="shared" si="3"/>
        <v>32550200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-452370</v>
      </c>
      <c r="C24" s="80">
        <f>SUM(C22:C23)</f>
        <v>0</v>
      </c>
      <c r="D24" s="81">
        <f aca="true" t="shared" si="4" ref="D24:Z24">SUM(D22:D23)</f>
        <v>32550200</v>
      </c>
      <c r="E24" s="82">
        <f t="shared" si="4"/>
        <v>32550200</v>
      </c>
      <c r="F24" s="82">
        <f t="shared" si="4"/>
        <v>5883688</v>
      </c>
      <c r="G24" s="82">
        <f t="shared" si="4"/>
        <v>-8699066</v>
      </c>
      <c r="H24" s="82">
        <f t="shared" si="4"/>
        <v>-8135197</v>
      </c>
      <c r="I24" s="82">
        <f t="shared" si="4"/>
        <v>-10950575</v>
      </c>
      <c r="J24" s="82">
        <f t="shared" si="4"/>
        <v>-6696408</v>
      </c>
      <c r="K24" s="82">
        <f t="shared" si="4"/>
        <v>-6087510</v>
      </c>
      <c r="L24" s="82">
        <f t="shared" si="4"/>
        <v>-4920699</v>
      </c>
      <c r="M24" s="82">
        <f t="shared" si="4"/>
        <v>-17704617</v>
      </c>
      <c r="N24" s="82">
        <f t="shared" si="4"/>
        <v>-5497383</v>
      </c>
      <c r="O24" s="82">
        <f t="shared" si="4"/>
        <v>-6518932</v>
      </c>
      <c r="P24" s="82">
        <f t="shared" si="4"/>
        <v>-5706654</v>
      </c>
      <c r="Q24" s="82">
        <f t="shared" si="4"/>
        <v>-17722969</v>
      </c>
      <c r="R24" s="82">
        <f t="shared" si="4"/>
        <v>-4321553</v>
      </c>
      <c r="S24" s="82">
        <f t="shared" si="4"/>
        <v>-5828026</v>
      </c>
      <c r="T24" s="82">
        <f t="shared" si="4"/>
        <v>-6647147</v>
      </c>
      <c r="U24" s="82">
        <f t="shared" si="4"/>
        <v>-16796726</v>
      </c>
      <c r="V24" s="82">
        <f t="shared" si="4"/>
        <v>-63174887</v>
      </c>
      <c r="W24" s="82">
        <f t="shared" si="4"/>
        <v>32550200</v>
      </c>
      <c r="X24" s="82">
        <f t="shared" si="4"/>
        <v>-95725087</v>
      </c>
      <c r="Y24" s="83">
        <f>+IF(W24&lt;&gt;0,(X24/W24)*100,0)</f>
        <v>-294.08448181577995</v>
      </c>
      <c r="Z24" s="84">
        <f t="shared" si="4"/>
        <v>32550200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25413309</v>
      </c>
      <c r="C27" s="22"/>
      <c r="D27" s="104">
        <v>36808350</v>
      </c>
      <c r="E27" s="105">
        <v>36808350</v>
      </c>
      <c r="F27" s="105">
        <v>796568</v>
      </c>
      <c r="G27" s="105">
        <v>1131960</v>
      </c>
      <c r="H27" s="105">
        <v>1410334</v>
      </c>
      <c r="I27" s="105">
        <v>3338862</v>
      </c>
      <c r="J27" s="105">
        <v>1584807</v>
      </c>
      <c r="K27" s="105">
        <v>1649122</v>
      </c>
      <c r="L27" s="105">
        <v>1794074</v>
      </c>
      <c r="M27" s="105">
        <v>5028003</v>
      </c>
      <c r="N27" s="105">
        <v>1959685</v>
      </c>
      <c r="O27" s="105">
        <v>5556343</v>
      </c>
      <c r="P27" s="105">
        <v>2939874</v>
      </c>
      <c r="Q27" s="105">
        <v>10455902</v>
      </c>
      <c r="R27" s="105">
        <v>4411885</v>
      </c>
      <c r="S27" s="105">
        <v>7192410</v>
      </c>
      <c r="T27" s="105">
        <v>0</v>
      </c>
      <c r="U27" s="105">
        <v>11604295</v>
      </c>
      <c r="V27" s="105">
        <v>30427062</v>
      </c>
      <c r="W27" s="105">
        <v>36808350</v>
      </c>
      <c r="X27" s="105">
        <v>-6381288</v>
      </c>
      <c r="Y27" s="106">
        <v>-17.34</v>
      </c>
      <c r="Z27" s="107">
        <v>36808350</v>
      </c>
    </row>
    <row r="28" spans="1:26" ht="13.5">
      <c r="A28" s="108" t="s">
        <v>46</v>
      </c>
      <c r="B28" s="19">
        <v>16356683</v>
      </c>
      <c r="C28" s="19"/>
      <c r="D28" s="64">
        <v>20608350</v>
      </c>
      <c r="E28" s="65">
        <v>20608350</v>
      </c>
      <c r="F28" s="65">
        <v>0</v>
      </c>
      <c r="G28" s="65">
        <v>593735</v>
      </c>
      <c r="H28" s="65">
        <v>1274457</v>
      </c>
      <c r="I28" s="65">
        <v>1868192</v>
      </c>
      <c r="J28" s="65">
        <v>666371</v>
      </c>
      <c r="K28" s="65">
        <v>939593</v>
      </c>
      <c r="L28" s="65">
        <v>1304710</v>
      </c>
      <c r="M28" s="65">
        <v>2910674</v>
      </c>
      <c r="N28" s="65">
        <v>1732736</v>
      </c>
      <c r="O28" s="65">
        <v>3737744</v>
      </c>
      <c r="P28" s="65">
        <v>1232007</v>
      </c>
      <c r="Q28" s="65">
        <v>6702487</v>
      </c>
      <c r="R28" s="65">
        <v>1429911</v>
      </c>
      <c r="S28" s="65">
        <v>1535996</v>
      </c>
      <c r="T28" s="65">
        <v>0</v>
      </c>
      <c r="U28" s="65">
        <v>2965907</v>
      </c>
      <c r="V28" s="65">
        <v>14447260</v>
      </c>
      <c r="W28" s="65">
        <v>20608350</v>
      </c>
      <c r="X28" s="65">
        <v>-6161090</v>
      </c>
      <c r="Y28" s="66">
        <v>-29.9</v>
      </c>
      <c r="Z28" s="67">
        <v>20608350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226949</v>
      </c>
      <c r="O30" s="65">
        <v>0</v>
      </c>
      <c r="P30" s="65">
        <v>0</v>
      </c>
      <c r="Q30" s="65">
        <v>226949</v>
      </c>
      <c r="R30" s="65">
        <v>0</v>
      </c>
      <c r="S30" s="65">
        <v>0</v>
      </c>
      <c r="T30" s="65">
        <v>0</v>
      </c>
      <c r="U30" s="65">
        <v>0</v>
      </c>
      <c r="V30" s="65">
        <v>226949</v>
      </c>
      <c r="W30" s="65">
        <v>0</v>
      </c>
      <c r="X30" s="65">
        <v>226949</v>
      </c>
      <c r="Y30" s="66">
        <v>0</v>
      </c>
      <c r="Z30" s="67">
        <v>0</v>
      </c>
    </row>
    <row r="31" spans="1:26" ht="13.5">
      <c r="A31" s="63" t="s">
        <v>53</v>
      </c>
      <c r="B31" s="19">
        <v>9056626</v>
      </c>
      <c r="C31" s="19"/>
      <c r="D31" s="64">
        <v>16200000</v>
      </c>
      <c r="E31" s="65">
        <v>16200000</v>
      </c>
      <c r="F31" s="65">
        <v>796568</v>
      </c>
      <c r="G31" s="65">
        <v>538225</v>
      </c>
      <c r="H31" s="65">
        <v>135877</v>
      </c>
      <c r="I31" s="65">
        <v>1470670</v>
      </c>
      <c r="J31" s="65">
        <v>918436</v>
      </c>
      <c r="K31" s="65">
        <v>709529</v>
      </c>
      <c r="L31" s="65">
        <v>489364</v>
      </c>
      <c r="M31" s="65">
        <v>2117329</v>
      </c>
      <c r="N31" s="65">
        <v>0</v>
      </c>
      <c r="O31" s="65">
        <v>1818599</v>
      </c>
      <c r="P31" s="65">
        <v>1707867</v>
      </c>
      <c r="Q31" s="65">
        <v>3526466</v>
      </c>
      <c r="R31" s="65">
        <v>2981974</v>
      </c>
      <c r="S31" s="65">
        <v>5656414</v>
      </c>
      <c r="T31" s="65">
        <v>0</v>
      </c>
      <c r="U31" s="65">
        <v>8638388</v>
      </c>
      <c r="V31" s="65">
        <v>15752853</v>
      </c>
      <c r="W31" s="65">
        <v>16200000</v>
      </c>
      <c r="X31" s="65">
        <v>-447147</v>
      </c>
      <c r="Y31" s="66">
        <v>-2.76</v>
      </c>
      <c r="Z31" s="67">
        <v>16200000</v>
      </c>
    </row>
    <row r="32" spans="1:26" ht="13.5">
      <c r="A32" s="75" t="s">
        <v>54</v>
      </c>
      <c r="B32" s="22">
        <f>SUM(B28:B31)</f>
        <v>25413309</v>
      </c>
      <c r="C32" s="22">
        <f>SUM(C28:C31)</f>
        <v>0</v>
      </c>
      <c r="D32" s="104">
        <f aca="true" t="shared" si="5" ref="D32:Z32">SUM(D28:D31)</f>
        <v>36808350</v>
      </c>
      <c r="E32" s="105">
        <f t="shared" si="5"/>
        <v>36808350</v>
      </c>
      <c r="F32" s="105">
        <f t="shared" si="5"/>
        <v>796568</v>
      </c>
      <c r="G32" s="105">
        <f t="shared" si="5"/>
        <v>1131960</v>
      </c>
      <c r="H32" s="105">
        <f t="shared" si="5"/>
        <v>1410334</v>
      </c>
      <c r="I32" s="105">
        <f t="shared" si="5"/>
        <v>3338862</v>
      </c>
      <c r="J32" s="105">
        <f t="shared" si="5"/>
        <v>1584807</v>
      </c>
      <c r="K32" s="105">
        <f t="shared" si="5"/>
        <v>1649122</v>
      </c>
      <c r="L32" s="105">
        <f t="shared" si="5"/>
        <v>1794074</v>
      </c>
      <c r="M32" s="105">
        <f t="shared" si="5"/>
        <v>5028003</v>
      </c>
      <c r="N32" s="105">
        <f t="shared" si="5"/>
        <v>1959685</v>
      </c>
      <c r="O32" s="105">
        <f t="shared" si="5"/>
        <v>5556343</v>
      </c>
      <c r="P32" s="105">
        <f t="shared" si="5"/>
        <v>2939874</v>
      </c>
      <c r="Q32" s="105">
        <f t="shared" si="5"/>
        <v>10455902</v>
      </c>
      <c r="R32" s="105">
        <f t="shared" si="5"/>
        <v>4411885</v>
      </c>
      <c r="S32" s="105">
        <f t="shared" si="5"/>
        <v>7192410</v>
      </c>
      <c r="T32" s="105">
        <f t="shared" si="5"/>
        <v>0</v>
      </c>
      <c r="U32" s="105">
        <f t="shared" si="5"/>
        <v>11604295</v>
      </c>
      <c r="V32" s="105">
        <f t="shared" si="5"/>
        <v>30427062</v>
      </c>
      <c r="W32" s="105">
        <f t="shared" si="5"/>
        <v>36808350</v>
      </c>
      <c r="X32" s="105">
        <f t="shared" si="5"/>
        <v>-6381288</v>
      </c>
      <c r="Y32" s="106">
        <f>+IF(W32&lt;&gt;0,(X32/W32)*100,0)</f>
        <v>-17.336522827021586</v>
      </c>
      <c r="Z32" s="107">
        <f t="shared" si="5"/>
        <v>36808350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30732140</v>
      </c>
      <c r="C35" s="19"/>
      <c r="D35" s="64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6">
        <v>0</v>
      </c>
      <c r="Z35" s="67">
        <v>0</v>
      </c>
    </row>
    <row r="36" spans="1:26" ht="13.5">
      <c r="A36" s="63" t="s">
        <v>57</v>
      </c>
      <c r="B36" s="19">
        <v>46066870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21435684</v>
      </c>
      <c r="C37" s="19"/>
      <c r="D37" s="64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6">
        <v>0</v>
      </c>
      <c r="Z37" s="67">
        <v>0</v>
      </c>
    </row>
    <row r="38" spans="1:26" ht="13.5">
      <c r="A38" s="63" t="s">
        <v>59</v>
      </c>
      <c r="B38" s="19">
        <v>16299693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39063633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10956900</v>
      </c>
      <c r="C42" s="19">
        <v>-615441</v>
      </c>
      <c r="D42" s="64">
        <v>35200691</v>
      </c>
      <c r="E42" s="65">
        <v>35200691</v>
      </c>
      <c r="F42" s="65">
        <v>33806837</v>
      </c>
      <c r="G42" s="65">
        <v>-18535994</v>
      </c>
      <c r="H42" s="65">
        <v>-15100613</v>
      </c>
      <c r="I42" s="65">
        <v>170230</v>
      </c>
      <c r="J42" s="65">
        <v>-8219062</v>
      </c>
      <c r="K42" s="65">
        <v>22156286</v>
      </c>
      <c r="L42" s="65">
        <v>6481159</v>
      </c>
      <c r="M42" s="65">
        <v>20418383</v>
      </c>
      <c r="N42" s="65">
        <v>-5214406</v>
      </c>
      <c r="O42" s="65">
        <v>-6563840</v>
      </c>
      <c r="P42" s="65">
        <v>-5857681</v>
      </c>
      <c r="Q42" s="65">
        <v>-17635927</v>
      </c>
      <c r="R42" s="65">
        <v>-1269092</v>
      </c>
      <c r="S42" s="65">
        <v>-4379997</v>
      </c>
      <c r="T42" s="65">
        <v>2080962</v>
      </c>
      <c r="U42" s="65">
        <v>-3568127</v>
      </c>
      <c r="V42" s="65">
        <v>-615441</v>
      </c>
      <c r="W42" s="65">
        <v>35200691</v>
      </c>
      <c r="X42" s="65">
        <v>-35816132</v>
      </c>
      <c r="Y42" s="66">
        <v>-101.75</v>
      </c>
      <c r="Z42" s="67">
        <v>35200691</v>
      </c>
    </row>
    <row r="43" spans="1:26" ht="13.5">
      <c r="A43" s="63" t="s">
        <v>63</v>
      </c>
      <c r="B43" s="19">
        <v>0</v>
      </c>
      <c r="C43" s="19">
        <v>-19704396</v>
      </c>
      <c r="D43" s="64">
        <v>-35200691</v>
      </c>
      <c r="E43" s="65">
        <v>-35200691</v>
      </c>
      <c r="F43" s="65">
        <v>-7130</v>
      </c>
      <c r="G43" s="65">
        <v>-1131960</v>
      </c>
      <c r="H43" s="65">
        <v>-1410334</v>
      </c>
      <c r="I43" s="65">
        <v>-2549424</v>
      </c>
      <c r="J43" s="65">
        <v>-1580041</v>
      </c>
      <c r="K43" s="65">
        <v>-709529</v>
      </c>
      <c r="L43" s="65">
        <v>-1794074</v>
      </c>
      <c r="M43" s="65">
        <v>-4083644</v>
      </c>
      <c r="N43" s="65">
        <v>-1959685</v>
      </c>
      <c r="O43" s="65">
        <v>-5556343</v>
      </c>
      <c r="P43" s="65">
        <v>0</v>
      </c>
      <c r="Q43" s="65">
        <v>-7516028</v>
      </c>
      <c r="R43" s="65">
        <v>0</v>
      </c>
      <c r="S43" s="65">
        <v>-5555300</v>
      </c>
      <c r="T43" s="65">
        <v>0</v>
      </c>
      <c r="U43" s="65">
        <v>-5555300</v>
      </c>
      <c r="V43" s="65">
        <v>-19704396</v>
      </c>
      <c r="W43" s="65">
        <v>-35200691</v>
      </c>
      <c r="X43" s="65">
        <v>15496295</v>
      </c>
      <c r="Y43" s="66">
        <v>-44.02</v>
      </c>
      <c r="Z43" s="67">
        <v>-35200691</v>
      </c>
    </row>
    <row r="44" spans="1:26" ht="13.5">
      <c r="A44" s="63" t="s">
        <v>64</v>
      </c>
      <c r="B44" s="19">
        <v>-1731188</v>
      </c>
      <c r="C44" s="19">
        <v>-3653011</v>
      </c>
      <c r="D44" s="64">
        <v>0</v>
      </c>
      <c r="E44" s="65">
        <v>0</v>
      </c>
      <c r="F44" s="65">
        <v>-265069</v>
      </c>
      <c r="G44" s="65">
        <v>0</v>
      </c>
      <c r="H44" s="65">
        <v>-795207</v>
      </c>
      <c r="I44" s="65">
        <v>-1060276</v>
      </c>
      <c r="J44" s="65">
        <v>0</v>
      </c>
      <c r="K44" s="65">
        <v>-2592735</v>
      </c>
      <c r="L44" s="65">
        <v>0</v>
      </c>
      <c r="M44" s="65">
        <v>-2592735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-3653011</v>
      </c>
      <c r="W44" s="65">
        <v>0</v>
      </c>
      <c r="X44" s="65">
        <v>-3653011</v>
      </c>
      <c r="Y44" s="66">
        <v>0</v>
      </c>
      <c r="Z44" s="67">
        <v>0</v>
      </c>
    </row>
    <row r="45" spans="1:26" ht="13.5">
      <c r="A45" s="75" t="s">
        <v>65</v>
      </c>
      <c r="B45" s="22">
        <v>9225712</v>
      </c>
      <c r="C45" s="22">
        <v>14694137</v>
      </c>
      <c r="D45" s="104">
        <v>0</v>
      </c>
      <c r="E45" s="105">
        <v>0</v>
      </c>
      <c r="F45" s="105">
        <v>72201623</v>
      </c>
      <c r="G45" s="105">
        <v>52533669</v>
      </c>
      <c r="H45" s="105">
        <v>35227515</v>
      </c>
      <c r="I45" s="105">
        <v>35227515</v>
      </c>
      <c r="J45" s="105">
        <v>25428412</v>
      </c>
      <c r="K45" s="105">
        <v>44282434</v>
      </c>
      <c r="L45" s="105">
        <v>48969519</v>
      </c>
      <c r="M45" s="105">
        <v>48969519</v>
      </c>
      <c r="N45" s="105">
        <v>41795428</v>
      </c>
      <c r="O45" s="105">
        <v>29675245</v>
      </c>
      <c r="P45" s="105">
        <v>23817564</v>
      </c>
      <c r="Q45" s="105">
        <v>23817564</v>
      </c>
      <c r="R45" s="105">
        <v>22548472</v>
      </c>
      <c r="S45" s="105">
        <v>12613175</v>
      </c>
      <c r="T45" s="105">
        <v>14694137</v>
      </c>
      <c r="U45" s="105">
        <v>14694137</v>
      </c>
      <c r="V45" s="105">
        <v>14694137</v>
      </c>
      <c r="W45" s="105">
        <v>0</v>
      </c>
      <c r="X45" s="105">
        <v>14694137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2865225</v>
      </c>
      <c r="C49" s="57"/>
      <c r="D49" s="134">
        <v>1796526</v>
      </c>
      <c r="E49" s="59">
        <v>1422841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29055034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975624</v>
      </c>
      <c r="C51" s="57"/>
      <c r="D51" s="134">
        <v>350260</v>
      </c>
      <c r="E51" s="59">
        <v>10268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1649821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99.63606169756505</v>
      </c>
      <c r="C58" s="5">
        <f>IF(C67=0,0,+(C76/C67)*100)</f>
        <v>0</v>
      </c>
      <c r="D58" s="6">
        <f aca="true" t="shared" si="6" ref="D58:Z58">IF(D67=0,0,+(D76/D67)*100)</f>
        <v>91.9909232769831</v>
      </c>
      <c r="E58" s="7">
        <f t="shared" si="6"/>
        <v>91.9909232769831</v>
      </c>
      <c r="F58" s="7">
        <f t="shared" si="6"/>
        <v>10.58878809640044</v>
      </c>
      <c r="G58" s="7">
        <f t="shared" si="6"/>
        <v>85.13853279730372</v>
      </c>
      <c r="H58" s="7">
        <f t="shared" si="6"/>
        <v>96.49406449991574</v>
      </c>
      <c r="I58" s="7">
        <f t="shared" si="6"/>
        <v>30.554003674131863</v>
      </c>
      <c r="J58" s="7">
        <f t="shared" si="6"/>
        <v>93.39344429002406</v>
      </c>
      <c r="K58" s="7">
        <f t="shared" si="6"/>
        <v>273.5085589367345</v>
      </c>
      <c r="L58" s="7">
        <f t="shared" si="6"/>
        <v>266.6004116115468</v>
      </c>
      <c r="M58" s="7">
        <f t="shared" si="6"/>
        <v>194.3148496629036</v>
      </c>
      <c r="N58" s="7">
        <f t="shared" si="6"/>
        <v>85.87912681436613</v>
      </c>
      <c r="O58" s="7">
        <f t="shared" si="6"/>
        <v>145.46576047430057</v>
      </c>
      <c r="P58" s="7">
        <f t="shared" si="6"/>
        <v>168.04859913753964</v>
      </c>
      <c r="Q58" s="7">
        <f t="shared" si="6"/>
        <v>129.09058771263244</v>
      </c>
      <c r="R58" s="7">
        <f t="shared" si="6"/>
        <v>283.6067056311554</v>
      </c>
      <c r="S58" s="7">
        <f t="shared" si="6"/>
        <v>83.30711240434924</v>
      </c>
      <c r="T58" s="7">
        <f t="shared" si="6"/>
        <v>55.9389651003219</v>
      </c>
      <c r="U58" s="7">
        <f t="shared" si="6"/>
        <v>138.12602512858894</v>
      </c>
      <c r="V58" s="7">
        <f t="shared" si="6"/>
        <v>97.50500659573018</v>
      </c>
      <c r="W58" s="7">
        <f t="shared" si="6"/>
        <v>91.9909232769831</v>
      </c>
      <c r="X58" s="7">
        <f t="shared" si="6"/>
        <v>0</v>
      </c>
      <c r="Y58" s="7">
        <f t="shared" si="6"/>
        <v>0</v>
      </c>
      <c r="Z58" s="8">
        <f t="shared" si="6"/>
        <v>91.9909232769831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1.5549148484806616</v>
      </c>
      <c r="G59" s="10">
        <f t="shared" si="7"/>
        <v>49.91080154507237</v>
      </c>
      <c r="H59" s="10">
        <f t="shared" si="7"/>
        <v>96.14858010371663</v>
      </c>
      <c r="I59" s="10">
        <f t="shared" si="7"/>
        <v>7.417641289906189</v>
      </c>
      <c r="J59" s="10">
        <f t="shared" si="7"/>
        <v>188.82155347933116</v>
      </c>
      <c r="K59" s="10">
        <f t="shared" si="7"/>
        <v>600.2049597871295</v>
      </c>
      <c r="L59" s="10">
        <f t="shared" si="7"/>
        <v>768.9777695610996</v>
      </c>
      <c r="M59" s="10">
        <f t="shared" si="7"/>
        <v>527.7278515698276</v>
      </c>
      <c r="N59" s="10">
        <f t="shared" si="7"/>
        <v>44.79610698933062</v>
      </c>
      <c r="O59" s="10">
        <f t="shared" si="7"/>
        <v>53.14442406575311</v>
      </c>
      <c r="P59" s="10">
        <f t="shared" si="7"/>
        <v>323.76616011110417</v>
      </c>
      <c r="Q59" s="10">
        <f t="shared" si="7"/>
        <v>134.18692509957535</v>
      </c>
      <c r="R59" s="10">
        <f t="shared" si="7"/>
        <v>688.7396835151721</v>
      </c>
      <c r="S59" s="10">
        <f t="shared" si="7"/>
        <v>27.998243962946535</v>
      </c>
      <c r="T59" s="10">
        <f t="shared" si="7"/>
        <v>12.089550421492534</v>
      </c>
      <c r="U59" s="10">
        <f t="shared" si="7"/>
        <v>220.36632028982314</v>
      </c>
      <c r="V59" s="10">
        <f t="shared" si="7"/>
        <v>92.02253760595833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99.48266676732288</v>
      </c>
      <c r="C60" s="12">
        <f t="shared" si="7"/>
        <v>0</v>
      </c>
      <c r="D60" s="3">
        <f t="shared" si="7"/>
        <v>91.6992443952394</v>
      </c>
      <c r="E60" s="13">
        <f t="shared" si="7"/>
        <v>91.6992443952394</v>
      </c>
      <c r="F60" s="13">
        <f t="shared" si="7"/>
        <v>85.94937601579755</v>
      </c>
      <c r="G60" s="13">
        <f t="shared" si="7"/>
        <v>86.66622835369064</v>
      </c>
      <c r="H60" s="13">
        <f t="shared" si="7"/>
        <v>88.9639151729127</v>
      </c>
      <c r="I60" s="13">
        <f t="shared" si="7"/>
        <v>87.33531426524436</v>
      </c>
      <c r="J60" s="13">
        <f t="shared" si="7"/>
        <v>68.07272628005285</v>
      </c>
      <c r="K60" s="13">
        <f t="shared" si="7"/>
        <v>147.5475746422618</v>
      </c>
      <c r="L60" s="13">
        <f t="shared" si="7"/>
        <v>79.52260373368183</v>
      </c>
      <c r="M60" s="13">
        <f t="shared" si="7"/>
        <v>91.76480529861048</v>
      </c>
      <c r="N60" s="13">
        <f t="shared" si="7"/>
        <v>97.77621257535797</v>
      </c>
      <c r="O60" s="13">
        <f t="shared" si="7"/>
        <v>173.54978076251672</v>
      </c>
      <c r="P60" s="13">
        <f t="shared" si="7"/>
        <v>105.9235335219977</v>
      </c>
      <c r="Q60" s="13">
        <f t="shared" si="7"/>
        <v>122.39465466479326</v>
      </c>
      <c r="R60" s="13">
        <f t="shared" si="7"/>
        <v>88.22254388575561</v>
      </c>
      <c r="S60" s="13">
        <f t="shared" si="7"/>
        <v>116.39012038110917</v>
      </c>
      <c r="T60" s="13">
        <f t="shared" si="7"/>
        <v>66.7531374924824</v>
      </c>
      <c r="U60" s="13">
        <f t="shared" si="7"/>
        <v>88.73164286492256</v>
      </c>
      <c r="V60" s="13">
        <f t="shared" si="7"/>
        <v>97.14625915743204</v>
      </c>
      <c r="W60" s="13">
        <f t="shared" si="7"/>
        <v>91.6992443952394</v>
      </c>
      <c r="X60" s="13">
        <f t="shared" si="7"/>
        <v>0</v>
      </c>
      <c r="Y60" s="13">
        <f t="shared" si="7"/>
        <v>0</v>
      </c>
      <c r="Z60" s="14">
        <f t="shared" si="7"/>
        <v>91.6992443952394</v>
      </c>
    </row>
    <row r="61" spans="1:26" ht="13.5">
      <c r="A61" s="39" t="s">
        <v>103</v>
      </c>
      <c r="B61" s="12">
        <f t="shared" si="7"/>
        <v>100.00001083256261</v>
      </c>
      <c r="C61" s="12">
        <f t="shared" si="7"/>
        <v>0</v>
      </c>
      <c r="D61" s="3">
        <f t="shared" si="7"/>
        <v>89.70227600411947</v>
      </c>
      <c r="E61" s="13">
        <f t="shared" si="7"/>
        <v>89.70227600411947</v>
      </c>
      <c r="F61" s="13">
        <f t="shared" si="7"/>
        <v>118.02513295292299</v>
      </c>
      <c r="G61" s="13">
        <f t="shared" si="7"/>
        <v>142.89119184902262</v>
      </c>
      <c r="H61" s="13">
        <f t="shared" si="7"/>
        <v>136.91181047110663</v>
      </c>
      <c r="I61" s="13">
        <f t="shared" si="7"/>
        <v>133.53237709383404</v>
      </c>
      <c r="J61" s="13">
        <f t="shared" si="7"/>
        <v>82.36784895884716</v>
      </c>
      <c r="K61" s="13">
        <f t="shared" si="7"/>
        <v>135.65115780092097</v>
      </c>
      <c r="L61" s="13">
        <f t="shared" si="7"/>
        <v>129.4332443868368</v>
      </c>
      <c r="M61" s="13">
        <f t="shared" si="7"/>
        <v>110.55456241193893</v>
      </c>
      <c r="N61" s="13">
        <f t="shared" si="7"/>
        <v>148.09555384628985</v>
      </c>
      <c r="O61" s="13">
        <f t="shared" si="7"/>
        <v>349.500664460773</v>
      </c>
      <c r="P61" s="13">
        <f t="shared" si="7"/>
        <v>191.62559967700565</v>
      </c>
      <c r="Q61" s="13">
        <f t="shared" si="7"/>
        <v>212.329088203602</v>
      </c>
      <c r="R61" s="13">
        <f t="shared" si="7"/>
        <v>143.73574626475397</v>
      </c>
      <c r="S61" s="13">
        <f t="shared" si="7"/>
        <v>204.47983576343827</v>
      </c>
      <c r="T61" s="13">
        <f t="shared" si="7"/>
        <v>116.21091287111052</v>
      </c>
      <c r="U61" s="13">
        <f t="shared" si="7"/>
        <v>150.57817257059548</v>
      </c>
      <c r="V61" s="13">
        <f t="shared" si="7"/>
        <v>144.6517030328558</v>
      </c>
      <c r="W61" s="13">
        <f t="shared" si="7"/>
        <v>89.70227600411947</v>
      </c>
      <c r="X61" s="13">
        <f t="shared" si="7"/>
        <v>0</v>
      </c>
      <c r="Y61" s="13">
        <f t="shared" si="7"/>
        <v>0</v>
      </c>
      <c r="Z61" s="14">
        <f t="shared" si="7"/>
        <v>89.70227600411947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98.66899600458575</v>
      </c>
      <c r="C64" s="12">
        <f t="shared" si="7"/>
        <v>0</v>
      </c>
      <c r="D64" s="3">
        <f t="shared" si="7"/>
        <v>100.00948571428572</v>
      </c>
      <c r="E64" s="13">
        <f t="shared" si="7"/>
        <v>100.00948571428572</v>
      </c>
      <c r="F64" s="13">
        <f t="shared" si="7"/>
        <v>27.82955938559169</v>
      </c>
      <c r="G64" s="13">
        <f t="shared" si="7"/>
        <v>14.178758567779024</v>
      </c>
      <c r="H64" s="13">
        <f t="shared" si="7"/>
        <v>25.222698148980154</v>
      </c>
      <c r="I64" s="13">
        <f t="shared" si="7"/>
        <v>21.5704150838312</v>
      </c>
      <c r="J64" s="13">
        <f t="shared" si="7"/>
        <v>31.003305824560663</v>
      </c>
      <c r="K64" s="13">
        <f t="shared" si="7"/>
        <v>0</v>
      </c>
      <c r="L64" s="13">
        <f t="shared" si="7"/>
        <v>19.032956992407282</v>
      </c>
      <c r="M64" s="13">
        <f t="shared" si="7"/>
        <v>37.03020149856491</v>
      </c>
      <c r="N64" s="13">
        <f t="shared" si="7"/>
        <v>25.32704510593881</v>
      </c>
      <c r="O64" s="13">
        <f t="shared" si="7"/>
        <v>25.624673747456562</v>
      </c>
      <c r="P64" s="13">
        <f t="shared" si="7"/>
        <v>29.408950555931035</v>
      </c>
      <c r="Q64" s="13">
        <f t="shared" si="7"/>
        <v>26.768979768560325</v>
      </c>
      <c r="R64" s="13">
        <f t="shared" si="7"/>
        <v>22.827097233866454</v>
      </c>
      <c r="S64" s="13">
        <f t="shared" si="7"/>
        <v>28.342893736459878</v>
      </c>
      <c r="T64" s="13">
        <f t="shared" si="7"/>
        <v>8.886239295837326</v>
      </c>
      <c r="U64" s="13">
        <f t="shared" si="7"/>
        <v>19.554417690205355</v>
      </c>
      <c r="V64" s="13">
        <f t="shared" si="7"/>
        <v>25.35134450572125</v>
      </c>
      <c r="W64" s="13">
        <f t="shared" si="7"/>
        <v>100.00948571428572</v>
      </c>
      <c r="X64" s="13">
        <f t="shared" si="7"/>
        <v>0</v>
      </c>
      <c r="Y64" s="13">
        <f t="shared" si="7"/>
        <v>0</v>
      </c>
      <c r="Z64" s="14">
        <f t="shared" si="7"/>
        <v>100.00948571428572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98.98545636910733</v>
      </c>
      <c r="C66" s="15">
        <f t="shared" si="7"/>
        <v>0</v>
      </c>
      <c r="D66" s="4">
        <f t="shared" si="7"/>
        <v>78.12961666666666</v>
      </c>
      <c r="E66" s="16">
        <f t="shared" si="7"/>
        <v>78.12961666666666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78.12961666666666</v>
      </c>
      <c r="X66" s="16">
        <f t="shared" si="7"/>
        <v>0</v>
      </c>
      <c r="Y66" s="16">
        <f t="shared" si="7"/>
        <v>0</v>
      </c>
      <c r="Z66" s="17">
        <f t="shared" si="7"/>
        <v>78.12961666666666</v>
      </c>
    </row>
    <row r="67" spans="1:26" ht="13.5" hidden="1">
      <c r="A67" s="41" t="s">
        <v>221</v>
      </c>
      <c r="B67" s="24">
        <v>35918176</v>
      </c>
      <c r="C67" s="24"/>
      <c r="D67" s="25">
        <v>53830000</v>
      </c>
      <c r="E67" s="26">
        <v>53830000</v>
      </c>
      <c r="F67" s="26">
        <v>13986492</v>
      </c>
      <c r="G67" s="26">
        <v>2298878</v>
      </c>
      <c r="H67" s="26">
        <v>2331817</v>
      </c>
      <c r="I67" s="26">
        <v>18617187</v>
      </c>
      <c r="J67" s="26">
        <v>3274611</v>
      </c>
      <c r="K67" s="26">
        <v>2098742</v>
      </c>
      <c r="L67" s="26">
        <v>2272531</v>
      </c>
      <c r="M67" s="26">
        <v>7645884</v>
      </c>
      <c r="N67" s="26">
        <v>2471731</v>
      </c>
      <c r="O67" s="26">
        <v>1937337</v>
      </c>
      <c r="P67" s="26">
        <v>1927277</v>
      </c>
      <c r="Q67" s="26">
        <v>6336345</v>
      </c>
      <c r="R67" s="26">
        <v>2410571</v>
      </c>
      <c r="S67" s="26">
        <v>2576822</v>
      </c>
      <c r="T67" s="26">
        <v>2548247</v>
      </c>
      <c r="U67" s="26">
        <v>7535640</v>
      </c>
      <c r="V67" s="26">
        <v>40135056</v>
      </c>
      <c r="W67" s="26">
        <v>53830000</v>
      </c>
      <c r="X67" s="26"/>
      <c r="Y67" s="25"/>
      <c r="Z67" s="27">
        <v>53830000</v>
      </c>
    </row>
    <row r="68" spans="1:26" ht="13.5" hidden="1">
      <c r="A68" s="37" t="s">
        <v>31</v>
      </c>
      <c r="B68" s="19">
        <v>15632871</v>
      </c>
      <c r="C68" s="19"/>
      <c r="D68" s="20">
        <v>11700000</v>
      </c>
      <c r="E68" s="21">
        <v>11700000</v>
      </c>
      <c r="F68" s="21">
        <v>12738704</v>
      </c>
      <c r="G68" s="21">
        <v>580167</v>
      </c>
      <c r="H68" s="21">
        <v>563844</v>
      </c>
      <c r="I68" s="21">
        <v>13882715</v>
      </c>
      <c r="J68" s="21">
        <v>563844</v>
      </c>
      <c r="K68" s="21">
        <v>584017</v>
      </c>
      <c r="L68" s="21">
        <v>616632</v>
      </c>
      <c r="M68" s="21">
        <v>1764493</v>
      </c>
      <c r="N68" s="21">
        <v>555046</v>
      </c>
      <c r="O68" s="21">
        <v>555046</v>
      </c>
      <c r="P68" s="21">
        <v>498991</v>
      </c>
      <c r="Q68" s="21">
        <v>1609083</v>
      </c>
      <c r="R68" s="21">
        <v>784303</v>
      </c>
      <c r="S68" s="21">
        <v>1109316</v>
      </c>
      <c r="T68" s="21">
        <v>739159</v>
      </c>
      <c r="U68" s="21">
        <v>2632778</v>
      </c>
      <c r="V68" s="21">
        <v>19889069</v>
      </c>
      <c r="W68" s="21">
        <v>11700000</v>
      </c>
      <c r="X68" s="21"/>
      <c r="Y68" s="20"/>
      <c r="Z68" s="23">
        <v>11700000</v>
      </c>
    </row>
    <row r="69" spans="1:26" ht="13.5" hidden="1">
      <c r="A69" s="38" t="s">
        <v>32</v>
      </c>
      <c r="B69" s="19">
        <v>15100905</v>
      </c>
      <c r="C69" s="19"/>
      <c r="D69" s="20">
        <v>36130000</v>
      </c>
      <c r="E69" s="21">
        <v>36130000</v>
      </c>
      <c r="F69" s="21">
        <v>1247788</v>
      </c>
      <c r="G69" s="21">
        <v>1718711</v>
      </c>
      <c r="H69" s="21">
        <v>1767973</v>
      </c>
      <c r="I69" s="21">
        <v>4734472</v>
      </c>
      <c r="J69" s="21">
        <v>2710767</v>
      </c>
      <c r="K69" s="21">
        <v>1514725</v>
      </c>
      <c r="L69" s="21">
        <v>1655899</v>
      </c>
      <c r="M69" s="21">
        <v>5881391</v>
      </c>
      <c r="N69" s="21">
        <v>1916685</v>
      </c>
      <c r="O69" s="21">
        <v>1382291</v>
      </c>
      <c r="P69" s="21">
        <v>1428286</v>
      </c>
      <c r="Q69" s="21">
        <v>4727262</v>
      </c>
      <c r="R69" s="21">
        <v>1626268</v>
      </c>
      <c r="S69" s="21">
        <v>1467506</v>
      </c>
      <c r="T69" s="21">
        <v>1809088</v>
      </c>
      <c r="U69" s="21">
        <v>4902862</v>
      </c>
      <c r="V69" s="21">
        <v>20245987</v>
      </c>
      <c r="W69" s="21">
        <v>36130000</v>
      </c>
      <c r="X69" s="21"/>
      <c r="Y69" s="20"/>
      <c r="Z69" s="23">
        <v>36130000</v>
      </c>
    </row>
    <row r="70" spans="1:26" ht="13.5" hidden="1">
      <c r="A70" s="39" t="s">
        <v>103</v>
      </c>
      <c r="B70" s="19">
        <v>9231426</v>
      </c>
      <c r="C70" s="19"/>
      <c r="D70" s="20">
        <v>29130000</v>
      </c>
      <c r="E70" s="21">
        <v>29130000</v>
      </c>
      <c r="F70" s="21">
        <v>804044</v>
      </c>
      <c r="G70" s="21">
        <v>967933</v>
      </c>
      <c r="H70" s="21">
        <v>1008986</v>
      </c>
      <c r="I70" s="21">
        <v>2780963</v>
      </c>
      <c r="J70" s="21">
        <v>1956341</v>
      </c>
      <c r="K70" s="21">
        <v>1514725</v>
      </c>
      <c r="L70" s="21">
        <v>907287</v>
      </c>
      <c r="M70" s="21">
        <v>4378353</v>
      </c>
      <c r="N70" s="21">
        <v>1131090</v>
      </c>
      <c r="O70" s="21">
        <v>631339</v>
      </c>
      <c r="P70" s="21">
        <v>673696</v>
      </c>
      <c r="Q70" s="21">
        <v>2436125</v>
      </c>
      <c r="R70" s="21">
        <v>879594</v>
      </c>
      <c r="S70" s="21">
        <v>733576</v>
      </c>
      <c r="T70" s="21">
        <v>975417</v>
      </c>
      <c r="U70" s="21">
        <v>2588587</v>
      </c>
      <c r="V70" s="21">
        <v>12184028</v>
      </c>
      <c r="W70" s="21">
        <v>29130000</v>
      </c>
      <c r="X70" s="21"/>
      <c r="Y70" s="20"/>
      <c r="Z70" s="23">
        <v>29130000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5869479</v>
      </c>
      <c r="C73" s="19"/>
      <c r="D73" s="20">
        <v>7000000</v>
      </c>
      <c r="E73" s="21">
        <v>7000000</v>
      </c>
      <c r="F73" s="21">
        <v>443744</v>
      </c>
      <c r="G73" s="21">
        <v>750778</v>
      </c>
      <c r="H73" s="21">
        <v>758987</v>
      </c>
      <c r="I73" s="21">
        <v>1953509</v>
      </c>
      <c r="J73" s="21">
        <v>754426</v>
      </c>
      <c r="K73" s="21"/>
      <c r="L73" s="21">
        <v>748612</v>
      </c>
      <c r="M73" s="21">
        <v>1503038</v>
      </c>
      <c r="N73" s="21">
        <v>785595</v>
      </c>
      <c r="O73" s="21">
        <v>750952</v>
      </c>
      <c r="P73" s="21">
        <v>754590</v>
      </c>
      <c r="Q73" s="21">
        <v>2291137</v>
      </c>
      <c r="R73" s="21">
        <v>746674</v>
      </c>
      <c r="S73" s="21">
        <v>733930</v>
      </c>
      <c r="T73" s="21">
        <v>833671</v>
      </c>
      <c r="U73" s="21">
        <v>2314275</v>
      </c>
      <c r="V73" s="21">
        <v>8061959</v>
      </c>
      <c r="W73" s="21">
        <v>7000000</v>
      </c>
      <c r="X73" s="21"/>
      <c r="Y73" s="20"/>
      <c r="Z73" s="23">
        <v>7000000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5184400</v>
      </c>
      <c r="C75" s="28"/>
      <c r="D75" s="29">
        <v>6000000</v>
      </c>
      <c r="E75" s="30">
        <v>6000000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6000000</v>
      </c>
      <c r="X75" s="30"/>
      <c r="Y75" s="29"/>
      <c r="Z75" s="31">
        <v>6000000</v>
      </c>
    </row>
    <row r="76" spans="1:26" ht="13.5" hidden="1">
      <c r="A76" s="42" t="s">
        <v>222</v>
      </c>
      <c r="B76" s="32">
        <v>35787456</v>
      </c>
      <c r="C76" s="32">
        <v>39133689</v>
      </c>
      <c r="D76" s="33">
        <v>49518714</v>
      </c>
      <c r="E76" s="34">
        <v>49518714</v>
      </c>
      <c r="F76" s="34">
        <v>1481000</v>
      </c>
      <c r="G76" s="34">
        <v>1957231</v>
      </c>
      <c r="H76" s="34">
        <v>2250065</v>
      </c>
      <c r="I76" s="34">
        <v>5688296</v>
      </c>
      <c r="J76" s="34">
        <v>3058272</v>
      </c>
      <c r="K76" s="34">
        <v>5740239</v>
      </c>
      <c r="L76" s="34">
        <v>6058577</v>
      </c>
      <c r="M76" s="34">
        <v>14857088</v>
      </c>
      <c r="N76" s="34">
        <v>2122701</v>
      </c>
      <c r="O76" s="34">
        <v>2818162</v>
      </c>
      <c r="P76" s="34">
        <v>3238762</v>
      </c>
      <c r="Q76" s="34">
        <v>8179625</v>
      </c>
      <c r="R76" s="34">
        <v>6836541</v>
      </c>
      <c r="S76" s="34">
        <v>2146676</v>
      </c>
      <c r="T76" s="34">
        <v>1425463</v>
      </c>
      <c r="U76" s="34">
        <v>10408680</v>
      </c>
      <c r="V76" s="34">
        <v>39133689</v>
      </c>
      <c r="W76" s="34">
        <v>49518714</v>
      </c>
      <c r="X76" s="34"/>
      <c r="Y76" s="33"/>
      <c r="Z76" s="35">
        <v>49518714</v>
      </c>
    </row>
    <row r="77" spans="1:26" ht="13.5" hidden="1">
      <c r="A77" s="37" t="s">
        <v>31</v>
      </c>
      <c r="B77" s="19">
        <v>15632871</v>
      </c>
      <c r="C77" s="19">
        <v>18302426</v>
      </c>
      <c r="D77" s="20">
        <v>11700000</v>
      </c>
      <c r="E77" s="21">
        <v>11700000</v>
      </c>
      <c r="F77" s="21">
        <v>198076</v>
      </c>
      <c r="G77" s="21">
        <v>289566</v>
      </c>
      <c r="H77" s="21">
        <v>542128</v>
      </c>
      <c r="I77" s="21">
        <v>1029770</v>
      </c>
      <c r="J77" s="21">
        <v>1064659</v>
      </c>
      <c r="K77" s="21">
        <v>3505299</v>
      </c>
      <c r="L77" s="21">
        <v>4741763</v>
      </c>
      <c r="M77" s="21">
        <v>9311721</v>
      </c>
      <c r="N77" s="21">
        <v>248639</v>
      </c>
      <c r="O77" s="21">
        <v>294976</v>
      </c>
      <c r="P77" s="21">
        <v>1615564</v>
      </c>
      <c r="Q77" s="21">
        <v>2159179</v>
      </c>
      <c r="R77" s="21">
        <v>5401806</v>
      </c>
      <c r="S77" s="21">
        <v>310589</v>
      </c>
      <c r="T77" s="21">
        <v>89361</v>
      </c>
      <c r="U77" s="21">
        <v>5801756</v>
      </c>
      <c r="V77" s="21">
        <v>18302426</v>
      </c>
      <c r="W77" s="21">
        <v>11700000</v>
      </c>
      <c r="X77" s="21"/>
      <c r="Y77" s="20"/>
      <c r="Z77" s="23">
        <v>11700000</v>
      </c>
    </row>
    <row r="78" spans="1:26" ht="13.5" hidden="1">
      <c r="A78" s="38" t="s">
        <v>32</v>
      </c>
      <c r="B78" s="19">
        <v>15022783</v>
      </c>
      <c r="C78" s="19">
        <v>19668219</v>
      </c>
      <c r="D78" s="20">
        <v>33130937</v>
      </c>
      <c r="E78" s="21">
        <v>33130937</v>
      </c>
      <c r="F78" s="21">
        <v>1072466</v>
      </c>
      <c r="G78" s="21">
        <v>1489542</v>
      </c>
      <c r="H78" s="21">
        <v>1572858</v>
      </c>
      <c r="I78" s="21">
        <v>4134866</v>
      </c>
      <c r="J78" s="21">
        <v>1845293</v>
      </c>
      <c r="K78" s="21">
        <v>2234940</v>
      </c>
      <c r="L78" s="21">
        <v>1316814</v>
      </c>
      <c r="M78" s="21">
        <v>5397047</v>
      </c>
      <c r="N78" s="21">
        <v>1874062</v>
      </c>
      <c r="O78" s="21">
        <v>2398963</v>
      </c>
      <c r="P78" s="21">
        <v>1512891</v>
      </c>
      <c r="Q78" s="21">
        <v>5785916</v>
      </c>
      <c r="R78" s="21">
        <v>1434735</v>
      </c>
      <c r="S78" s="21">
        <v>1708032</v>
      </c>
      <c r="T78" s="21">
        <v>1207623</v>
      </c>
      <c r="U78" s="21">
        <v>4350390</v>
      </c>
      <c r="V78" s="21">
        <v>19668219</v>
      </c>
      <c r="W78" s="21">
        <v>33130937</v>
      </c>
      <c r="X78" s="21"/>
      <c r="Y78" s="20"/>
      <c r="Z78" s="23">
        <v>33130937</v>
      </c>
    </row>
    <row r="79" spans="1:26" ht="13.5" hidden="1">
      <c r="A79" s="39" t="s">
        <v>103</v>
      </c>
      <c r="B79" s="19">
        <v>9231427</v>
      </c>
      <c r="C79" s="19">
        <v>17624404</v>
      </c>
      <c r="D79" s="20">
        <v>26130273</v>
      </c>
      <c r="E79" s="21">
        <v>26130273</v>
      </c>
      <c r="F79" s="21">
        <v>948974</v>
      </c>
      <c r="G79" s="21">
        <v>1383091</v>
      </c>
      <c r="H79" s="21">
        <v>1381421</v>
      </c>
      <c r="I79" s="21">
        <v>3713486</v>
      </c>
      <c r="J79" s="21">
        <v>1611396</v>
      </c>
      <c r="K79" s="21">
        <v>2054742</v>
      </c>
      <c r="L79" s="21">
        <v>1174331</v>
      </c>
      <c r="M79" s="21">
        <v>4840469</v>
      </c>
      <c r="N79" s="21">
        <v>1675094</v>
      </c>
      <c r="O79" s="21">
        <v>2206534</v>
      </c>
      <c r="P79" s="21">
        <v>1290974</v>
      </c>
      <c r="Q79" s="21">
        <v>5172602</v>
      </c>
      <c r="R79" s="21">
        <v>1264291</v>
      </c>
      <c r="S79" s="21">
        <v>1500015</v>
      </c>
      <c r="T79" s="21">
        <v>1133541</v>
      </c>
      <c r="U79" s="21">
        <v>3897847</v>
      </c>
      <c r="V79" s="21">
        <v>17624404</v>
      </c>
      <c r="W79" s="21">
        <v>26130273</v>
      </c>
      <c r="X79" s="21"/>
      <c r="Y79" s="20"/>
      <c r="Z79" s="23">
        <v>26130273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5791356</v>
      </c>
      <c r="C82" s="19">
        <v>2043815</v>
      </c>
      <c r="D82" s="20">
        <v>7000664</v>
      </c>
      <c r="E82" s="21">
        <v>7000664</v>
      </c>
      <c r="F82" s="21">
        <v>123492</v>
      </c>
      <c r="G82" s="21">
        <v>106451</v>
      </c>
      <c r="H82" s="21">
        <v>191437</v>
      </c>
      <c r="I82" s="21">
        <v>421380</v>
      </c>
      <c r="J82" s="21">
        <v>233897</v>
      </c>
      <c r="K82" s="21">
        <v>180198</v>
      </c>
      <c r="L82" s="21">
        <v>142483</v>
      </c>
      <c r="M82" s="21">
        <v>556578</v>
      </c>
      <c r="N82" s="21">
        <v>198968</v>
      </c>
      <c r="O82" s="21">
        <v>192429</v>
      </c>
      <c r="P82" s="21">
        <v>221917</v>
      </c>
      <c r="Q82" s="21">
        <v>613314</v>
      </c>
      <c r="R82" s="21">
        <v>170444</v>
      </c>
      <c r="S82" s="21">
        <v>208017</v>
      </c>
      <c r="T82" s="21">
        <v>74082</v>
      </c>
      <c r="U82" s="21">
        <v>452543</v>
      </c>
      <c r="V82" s="21">
        <v>2043815</v>
      </c>
      <c r="W82" s="21">
        <v>7000664</v>
      </c>
      <c r="X82" s="21"/>
      <c r="Y82" s="20"/>
      <c r="Z82" s="23">
        <v>7000664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5131802</v>
      </c>
      <c r="C84" s="28">
        <v>1163044</v>
      </c>
      <c r="D84" s="29">
        <v>4687777</v>
      </c>
      <c r="E84" s="30">
        <v>4687777</v>
      </c>
      <c r="F84" s="30">
        <v>210458</v>
      </c>
      <c r="G84" s="30">
        <v>178123</v>
      </c>
      <c r="H84" s="30">
        <v>135079</v>
      </c>
      <c r="I84" s="30">
        <v>523660</v>
      </c>
      <c r="J84" s="30">
        <v>148320</v>
      </c>
      <c r="K84" s="30"/>
      <c r="L84" s="30"/>
      <c r="M84" s="30">
        <v>148320</v>
      </c>
      <c r="N84" s="30"/>
      <c r="O84" s="30">
        <v>124223</v>
      </c>
      <c r="P84" s="30">
        <v>110307</v>
      </c>
      <c r="Q84" s="30">
        <v>234530</v>
      </c>
      <c r="R84" s="30"/>
      <c r="S84" s="30">
        <v>128055</v>
      </c>
      <c r="T84" s="30">
        <v>128479</v>
      </c>
      <c r="U84" s="30">
        <v>256534</v>
      </c>
      <c r="V84" s="30">
        <v>1163044</v>
      </c>
      <c r="W84" s="30">
        <v>4687777</v>
      </c>
      <c r="X84" s="30"/>
      <c r="Y84" s="29"/>
      <c r="Z84" s="31">
        <v>4687777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111099941</v>
      </c>
      <c r="D5" s="158">
        <f>SUM(D6:D8)</f>
        <v>0</v>
      </c>
      <c r="E5" s="159">
        <f t="shared" si="0"/>
        <v>64862047</v>
      </c>
      <c r="F5" s="105">
        <f t="shared" si="0"/>
        <v>64862047</v>
      </c>
      <c r="G5" s="105">
        <f t="shared" si="0"/>
        <v>12738704</v>
      </c>
      <c r="H5" s="105">
        <f t="shared" si="0"/>
        <v>580167</v>
      </c>
      <c r="I5" s="105">
        <f t="shared" si="0"/>
        <v>563844</v>
      </c>
      <c r="J5" s="105">
        <f t="shared" si="0"/>
        <v>13882715</v>
      </c>
      <c r="K5" s="105">
        <f t="shared" si="0"/>
        <v>563844</v>
      </c>
      <c r="L5" s="105">
        <f t="shared" si="0"/>
        <v>584017</v>
      </c>
      <c r="M5" s="105">
        <f t="shared" si="0"/>
        <v>616632</v>
      </c>
      <c r="N5" s="105">
        <f t="shared" si="0"/>
        <v>1764493</v>
      </c>
      <c r="O5" s="105">
        <f t="shared" si="0"/>
        <v>555046</v>
      </c>
      <c r="P5" s="105">
        <f t="shared" si="0"/>
        <v>555046</v>
      </c>
      <c r="Q5" s="105">
        <f t="shared" si="0"/>
        <v>498991</v>
      </c>
      <c r="R5" s="105">
        <f t="shared" si="0"/>
        <v>1609083</v>
      </c>
      <c r="S5" s="105">
        <f t="shared" si="0"/>
        <v>784303</v>
      </c>
      <c r="T5" s="105">
        <f t="shared" si="0"/>
        <v>1109316</v>
      </c>
      <c r="U5" s="105">
        <f t="shared" si="0"/>
        <v>739159</v>
      </c>
      <c r="V5" s="105">
        <f t="shared" si="0"/>
        <v>2632778</v>
      </c>
      <c r="W5" s="105">
        <f t="shared" si="0"/>
        <v>19889069</v>
      </c>
      <c r="X5" s="105">
        <f t="shared" si="0"/>
        <v>64862047</v>
      </c>
      <c r="Y5" s="105">
        <f t="shared" si="0"/>
        <v>-44972978</v>
      </c>
      <c r="Z5" s="142">
        <f>+IF(X5&lt;&gt;0,+(Y5/X5)*100,0)</f>
        <v>-69.33635319896703</v>
      </c>
      <c r="AA5" s="158">
        <f>SUM(AA6:AA8)</f>
        <v>64862047</v>
      </c>
    </row>
    <row r="6" spans="1:27" ht="13.5">
      <c r="A6" s="143" t="s">
        <v>75</v>
      </c>
      <c r="B6" s="141"/>
      <c r="C6" s="160">
        <v>6559665</v>
      </c>
      <c r="D6" s="160"/>
      <c r="E6" s="161">
        <v>6250000</v>
      </c>
      <c r="F6" s="65">
        <v>6250000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6250000</v>
      </c>
      <c r="Y6" s="65">
        <v>-6250000</v>
      </c>
      <c r="Z6" s="145">
        <v>-100</v>
      </c>
      <c r="AA6" s="160">
        <v>6250000</v>
      </c>
    </row>
    <row r="7" spans="1:27" ht="13.5">
      <c r="A7" s="143" t="s">
        <v>76</v>
      </c>
      <c r="B7" s="141"/>
      <c r="C7" s="162">
        <v>104330746</v>
      </c>
      <c r="D7" s="162"/>
      <c r="E7" s="163">
        <v>46229000</v>
      </c>
      <c r="F7" s="164">
        <v>46229000</v>
      </c>
      <c r="G7" s="164">
        <v>12738704</v>
      </c>
      <c r="H7" s="164">
        <v>580167</v>
      </c>
      <c r="I7" s="164">
        <v>563844</v>
      </c>
      <c r="J7" s="164">
        <v>13882715</v>
      </c>
      <c r="K7" s="164">
        <v>563844</v>
      </c>
      <c r="L7" s="164">
        <v>584017</v>
      </c>
      <c r="M7" s="164">
        <v>616632</v>
      </c>
      <c r="N7" s="164">
        <v>1764493</v>
      </c>
      <c r="O7" s="164">
        <v>555046</v>
      </c>
      <c r="P7" s="164">
        <v>555046</v>
      </c>
      <c r="Q7" s="164">
        <v>498991</v>
      </c>
      <c r="R7" s="164">
        <v>1609083</v>
      </c>
      <c r="S7" s="164">
        <v>784303</v>
      </c>
      <c r="T7" s="164">
        <v>1109316</v>
      </c>
      <c r="U7" s="164">
        <v>739159</v>
      </c>
      <c r="V7" s="164">
        <v>2632778</v>
      </c>
      <c r="W7" s="164">
        <v>19889069</v>
      </c>
      <c r="X7" s="164">
        <v>46229000</v>
      </c>
      <c r="Y7" s="164">
        <v>-26339931</v>
      </c>
      <c r="Z7" s="146">
        <v>-56.98</v>
      </c>
      <c r="AA7" s="162">
        <v>46229000</v>
      </c>
    </row>
    <row r="8" spans="1:27" ht="13.5">
      <c r="A8" s="143" t="s">
        <v>77</v>
      </c>
      <c r="B8" s="141"/>
      <c r="C8" s="160">
        <v>209530</v>
      </c>
      <c r="D8" s="160"/>
      <c r="E8" s="161">
        <v>12383047</v>
      </c>
      <c r="F8" s="65">
        <v>12383047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12383047</v>
      </c>
      <c r="Y8" s="65">
        <v>-12383047</v>
      </c>
      <c r="Z8" s="145">
        <v>-100</v>
      </c>
      <c r="AA8" s="160">
        <v>12383047</v>
      </c>
    </row>
    <row r="9" spans="1:27" ht="13.5">
      <c r="A9" s="140" t="s">
        <v>78</v>
      </c>
      <c r="B9" s="141"/>
      <c r="C9" s="158">
        <f aca="true" t="shared" si="1" ref="C9:Y9">SUM(C10:C14)</f>
        <v>4283517</v>
      </c>
      <c r="D9" s="158">
        <f>SUM(D10:D14)</f>
        <v>0</v>
      </c>
      <c r="E9" s="159">
        <f t="shared" si="1"/>
        <v>9013171</v>
      </c>
      <c r="F9" s="105">
        <f t="shared" si="1"/>
        <v>9013171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9013171</v>
      </c>
      <c r="Y9" s="105">
        <f t="shared" si="1"/>
        <v>-9013171</v>
      </c>
      <c r="Z9" s="142">
        <f>+IF(X9&lt;&gt;0,+(Y9/X9)*100,0)</f>
        <v>-100</v>
      </c>
      <c r="AA9" s="158">
        <f>SUM(AA10:AA14)</f>
        <v>9013171</v>
      </c>
    </row>
    <row r="10" spans="1:27" ht="13.5">
      <c r="A10" s="143" t="s">
        <v>79</v>
      </c>
      <c r="B10" s="141"/>
      <c r="C10" s="160"/>
      <c r="D10" s="160"/>
      <c r="E10" s="161">
        <v>9013171</v>
      </c>
      <c r="F10" s="65">
        <v>9013171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9013171</v>
      </c>
      <c r="Y10" s="65">
        <v>-9013171</v>
      </c>
      <c r="Z10" s="145">
        <v>-100</v>
      </c>
      <c r="AA10" s="160">
        <v>9013171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4283517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2180958</v>
      </c>
      <c r="D15" s="158">
        <f>SUM(D16:D18)</f>
        <v>0</v>
      </c>
      <c r="E15" s="159">
        <f t="shared" si="2"/>
        <v>18251681</v>
      </c>
      <c r="F15" s="105">
        <f t="shared" si="2"/>
        <v>18251681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18251681</v>
      </c>
      <c r="Y15" s="105">
        <f t="shared" si="2"/>
        <v>-18251681</v>
      </c>
      <c r="Z15" s="142">
        <f>+IF(X15&lt;&gt;0,+(Y15/X15)*100,0)</f>
        <v>-100</v>
      </c>
      <c r="AA15" s="158">
        <f>SUM(AA16:AA18)</f>
        <v>18251681</v>
      </c>
    </row>
    <row r="16" spans="1:27" ht="13.5">
      <c r="A16" s="143" t="s">
        <v>85</v>
      </c>
      <c r="B16" s="141"/>
      <c r="C16" s="160"/>
      <c r="D16" s="160"/>
      <c r="E16" s="161">
        <v>2750000</v>
      </c>
      <c r="F16" s="65">
        <v>2750000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2750000</v>
      </c>
      <c r="Y16" s="65">
        <v>-2750000</v>
      </c>
      <c r="Z16" s="145">
        <v>-100</v>
      </c>
      <c r="AA16" s="160">
        <v>2750000</v>
      </c>
    </row>
    <row r="17" spans="1:27" ht="13.5">
      <c r="A17" s="143" t="s">
        <v>86</v>
      </c>
      <c r="B17" s="141"/>
      <c r="C17" s="160">
        <v>2180958</v>
      </c>
      <c r="D17" s="160"/>
      <c r="E17" s="161">
        <v>15501681</v>
      </c>
      <c r="F17" s="65">
        <v>15501681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15501681</v>
      </c>
      <c r="Y17" s="65">
        <v>-15501681</v>
      </c>
      <c r="Z17" s="145">
        <v>-100</v>
      </c>
      <c r="AA17" s="160">
        <v>15501681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25289038</v>
      </c>
      <c r="D19" s="158">
        <f>SUM(D20:D23)</f>
        <v>0</v>
      </c>
      <c r="E19" s="159">
        <f t="shared" si="3"/>
        <v>69180000</v>
      </c>
      <c r="F19" s="105">
        <f t="shared" si="3"/>
        <v>69180000</v>
      </c>
      <c r="G19" s="105">
        <f t="shared" si="3"/>
        <v>1247788</v>
      </c>
      <c r="H19" s="105">
        <f t="shared" si="3"/>
        <v>1718711</v>
      </c>
      <c r="I19" s="105">
        <f t="shared" si="3"/>
        <v>1767973</v>
      </c>
      <c r="J19" s="105">
        <f t="shared" si="3"/>
        <v>4734472</v>
      </c>
      <c r="K19" s="105">
        <f t="shared" si="3"/>
        <v>2710767</v>
      </c>
      <c r="L19" s="105">
        <f t="shared" si="3"/>
        <v>2164201</v>
      </c>
      <c r="M19" s="105">
        <f t="shared" si="3"/>
        <v>1655899</v>
      </c>
      <c r="N19" s="105">
        <f t="shared" si="3"/>
        <v>6530867</v>
      </c>
      <c r="O19" s="105">
        <f t="shared" si="3"/>
        <v>1916685</v>
      </c>
      <c r="P19" s="105">
        <f t="shared" si="3"/>
        <v>1382291</v>
      </c>
      <c r="Q19" s="105">
        <f t="shared" si="3"/>
        <v>1428286</v>
      </c>
      <c r="R19" s="105">
        <f t="shared" si="3"/>
        <v>4727262</v>
      </c>
      <c r="S19" s="105">
        <f t="shared" si="3"/>
        <v>1626268</v>
      </c>
      <c r="T19" s="105">
        <f t="shared" si="3"/>
        <v>1467506</v>
      </c>
      <c r="U19" s="105">
        <f t="shared" si="3"/>
        <v>1809088</v>
      </c>
      <c r="V19" s="105">
        <f t="shared" si="3"/>
        <v>4902862</v>
      </c>
      <c r="W19" s="105">
        <f t="shared" si="3"/>
        <v>20895463</v>
      </c>
      <c r="X19" s="105">
        <f t="shared" si="3"/>
        <v>69180000</v>
      </c>
      <c r="Y19" s="105">
        <f t="shared" si="3"/>
        <v>-48284537</v>
      </c>
      <c r="Z19" s="142">
        <f>+IF(X19&lt;&gt;0,+(Y19/X19)*100,0)</f>
        <v>-69.79551459959525</v>
      </c>
      <c r="AA19" s="158">
        <f>SUM(AA20:AA23)</f>
        <v>69180000</v>
      </c>
    </row>
    <row r="20" spans="1:27" ht="13.5">
      <c r="A20" s="143" t="s">
        <v>89</v>
      </c>
      <c r="B20" s="141"/>
      <c r="C20" s="160">
        <v>12174001</v>
      </c>
      <c r="D20" s="160"/>
      <c r="E20" s="161">
        <v>52680000</v>
      </c>
      <c r="F20" s="65">
        <v>52680000</v>
      </c>
      <c r="G20" s="65">
        <v>804044</v>
      </c>
      <c r="H20" s="65">
        <v>967933</v>
      </c>
      <c r="I20" s="65">
        <v>1008986</v>
      </c>
      <c r="J20" s="65">
        <v>2780963</v>
      </c>
      <c r="K20" s="65">
        <v>1956341</v>
      </c>
      <c r="L20" s="65">
        <v>1514725</v>
      </c>
      <c r="M20" s="65">
        <v>907287</v>
      </c>
      <c r="N20" s="65">
        <v>4378353</v>
      </c>
      <c r="O20" s="65">
        <v>1131090</v>
      </c>
      <c r="P20" s="65">
        <v>631339</v>
      </c>
      <c r="Q20" s="65">
        <v>673696</v>
      </c>
      <c r="R20" s="65">
        <v>2436125</v>
      </c>
      <c r="S20" s="65">
        <v>879594</v>
      </c>
      <c r="T20" s="65">
        <v>733576</v>
      </c>
      <c r="U20" s="65">
        <v>975417</v>
      </c>
      <c r="V20" s="65">
        <v>2588587</v>
      </c>
      <c r="W20" s="65">
        <v>12184028</v>
      </c>
      <c r="X20" s="65">
        <v>52680000</v>
      </c>
      <c r="Y20" s="65">
        <v>-40495972</v>
      </c>
      <c r="Z20" s="145">
        <v>-76.87</v>
      </c>
      <c r="AA20" s="160">
        <v>52680000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13115037</v>
      </c>
      <c r="D23" s="160"/>
      <c r="E23" s="161">
        <v>16500000</v>
      </c>
      <c r="F23" s="65">
        <v>16500000</v>
      </c>
      <c r="G23" s="65">
        <v>443744</v>
      </c>
      <c r="H23" s="65">
        <v>750778</v>
      </c>
      <c r="I23" s="65">
        <v>758987</v>
      </c>
      <c r="J23" s="65">
        <v>1953509</v>
      </c>
      <c r="K23" s="65">
        <v>754426</v>
      </c>
      <c r="L23" s="65">
        <v>649476</v>
      </c>
      <c r="M23" s="65">
        <v>748612</v>
      </c>
      <c r="N23" s="65">
        <v>2152514</v>
      </c>
      <c r="O23" s="65">
        <v>785595</v>
      </c>
      <c r="P23" s="65">
        <v>750952</v>
      </c>
      <c r="Q23" s="65">
        <v>754590</v>
      </c>
      <c r="R23" s="65">
        <v>2291137</v>
      </c>
      <c r="S23" s="65">
        <v>746674</v>
      </c>
      <c r="T23" s="65">
        <v>733930</v>
      </c>
      <c r="U23" s="65">
        <v>833671</v>
      </c>
      <c r="V23" s="65">
        <v>2314275</v>
      </c>
      <c r="W23" s="65">
        <v>8711435</v>
      </c>
      <c r="X23" s="65">
        <v>16500000</v>
      </c>
      <c r="Y23" s="65">
        <v>-7788565</v>
      </c>
      <c r="Z23" s="145">
        <v>-47.2</v>
      </c>
      <c r="AA23" s="160">
        <v>16500000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142853454</v>
      </c>
      <c r="D25" s="177">
        <f>+D5+D9+D15+D19+D24</f>
        <v>0</v>
      </c>
      <c r="E25" s="178">
        <f t="shared" si="4"/>
        <v>161306899</v>
      </c>
      <c r="F25" s="78">
        <f t="shared" si="4"/>
        <v>161306899</v>
      </c>
      <c r="G25" s="78">
        <f t="shared" si="4"/>
        <v>13986492</v>
      </c>
      <c r="H25" s="78">
        <f t="shared" si="4"/>
        <v>2298878</v>
      </c>
      <c r="I25" s="78">
        <f t="shared" si="4"/>
        <v>2331817</v>
      </c>
      <c r="J25" s="78">
        <f t="shared" si="4"/>
        <v>18617187</v>
      </c>
      <c r="K25" s="78">
        <f t="shared" si="4"/>
        <v>3274611</v>
      </c>
      <c r="L25" s="78">
        <f t="shared" si="4"/>
        <v>2748218</v>
      </c>
      <c r="M25" s="78">
        <f t="shared" si="4"/>
        <v>2272531</v>
      </c>
      <c r="N25" s="78">
        <f t="shared" si="4"/>
        <v>8295360</v>
      </c>
      <c r="O25" s="78">
        <f t="shared" si="4"/>
        <v>2471731</v>
      </c>
      <c r="P25" s="78">
        <f t="shared" si="4"/>
        <v>1937337</v>
      </c>
      <c r="Q25" s="78">
        <f t="shared" si="4"/>
        <v>1927277</v>
      </c>
      <c r="R25" s="78">
        <f t="shared" si="4"/>
        <v>6336345</v>
      </c>
      <c r="S25" s="78">
        <f t="shared" si="4"/>
        <v>2410571</v>
      </c>
      <c r="T25" s="78">
        <f t="shared" si="4"/>
        <v>2576822</v>
      </c>
      <c r="U25" s="78">
        <f t="shared" si="4"/>
        <v>2548247</v>
      </c>
      <c r="V25" s="78">
        <f t="shared" si="4"/>
        <v>7535640</v>
      </c>
      <c r="W25" s="78">
        <f t="shared" si="4"/>
        <v>40784532</v>
      </c>
      <c r="X25" s="78">
        <f t="shared" si="4"/>
        <v>161306899</v>
      </c>
      <c r="Y25" s="78">
        <f t="shared" si="4"/>
        <v>-120522367</v>
      </c>
      <c r="Z25" s="179">
        <f>+IF(X25&lt;&gt;0,+(Y25/X25)*100,0)</f>
        <v>-74.71618867336852</v>
      </c>
      <c r="AA25" s="177">
        <f>+AA5+AA9+AA15+AA19+AA24</f>
        <v>161306899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94261136</v>
      </c>
      <c r="D28" s="158">
        <f>SUM(D29:D31)</f>
        <v>0</v>
      </c>
      <c r="E28" s="159">
        <f t="shared" si="5"/>
        <v>59488674</v>
      </c>
      <c r="F28" s="105">
        <f t="shared" si="5"/>
        <v>59488674</v>
      </c>
      <c r="G28" s="105">
        <f t="shared" si="5"/>
        <v>4659263</v>
      </c>
      <c r="H28" s="105">
        <f t="shared" si="5"/>
        <v>4633287</v>
      </c>
      <c r="I28" s="105">
        <f t="shared" si="5"/>
        <v>3824980</v>
      </c>
      <c r="J28" s="105">
        <f t="shared" si="5"/>
        <v>13117530</v>
      </c>
      <c r="K28" s="105">
        <f t="shared" si="5"/>
        <v>5945760</v>
      </c>
      <c r="L28" s="105">
        <f t="shared" si="5"/>
        <v>4486920</v>
      </c>
      <c r="M28" s="105">
        <f t="shared" si="5"/>
        <v>3986763</v>
      </c>
      <c r="N28" s="105">
        <f t="shared" si="5"/>
        <v>14419443</v>
      </c>
      <c r="O28" s="105">
        <f t="shared" si="5"/>
        <v>4171128</v>
      </c>
      <c r="P28" s="105">
        <f t="shared" si="5"/>
        <v>5268938</v>
      </c>
      <c r="Q28" s="105">
        <f t="shared" si="5"/>
        <v>4544469</v>
      </c>
      <c r="R28" s="105">
        <f t="shared" si="5"/>
        <v>13984535</v>
      </c>
      <c r="S28" s="105">
        <f t="shared" si="5"/>
        <v>3142632</v>
      </c>
      <c r="T28" s="105">
        <f t="shared" si="5"/>
        <v>5166572</v>
      </c>
      <c r="U28" s="105">
        <f t="shared" si="5"/>
        <v>5550513</v>
      </c>
      <c r="V28" s="105">
        <f t="shared" si="5"/>
        <v>13859717</v>
      </c>
      <c r="W28" s="105">
        <f t="shared" si="5"/>
        <v>55381225</v>
      </c>
      <c r="X28" s="105">
        <f t="shared" si="5"/>
        <v>59488674</v>
      </c>
      <c r="Y28" s="105">
        <f t="shared" si="5"/>
        <v>-4107449</v>
      </c>
      <c r="Z28" s="142">
        <f>+IF(X28&lt;&gt;0,+(Y28/X28)*100,0)</f>
        <v>-6.904589939254656</v>
      </c>
      <c r="AA28" s="158">
        <f>SUM(AA29:AA31)</f>
        <v>59488674</v>
      </c>
    </row>
    <row r="29" spans="1:27" ht="13.5">
      <c r="A29" s="143" t="s">
        <v>75</v>
      </c>
      <c r="B29" s="141"/>
      <c r="C29" s="160">
        <v>17370147</v>
      </c>
      <c r="D29" s="160"/>
      <c r="E29" s="161">
        <v>24654978</v>
      </c>
      <c r="F29" s="65">
        <v>24654978</v>
      </c>
      <c r="G29" s="65">
        <v>1392501</v>
      </c>
      <c r="H29" s="65">
        <v>1217299</v>
      </c>
      <c r="I29" s="65">
        <v>1349738</v>
      </c>
      <c r="J29" s="65">
        <v>3959538</v>
      </c>
      <c r="K29" s="65">
        <v>1724867</v>
      </c>
      <c r="L29" s="65">
        <v>1601487</v>
      </c>
      <c r="M29" s="65">
        <v>1842910</v>
      </c>
      <c r="N29" s="65">
        <v>5169264</v>
      </c>
      <c r="O29" s="65">
        <v>1687121</v>
      </c>
      <c r="P29" s="65">
        <v>1635732</v>
      </c>
      <c r="Q29" s="65">
        <v>1565131</v>
      </c>
      <c r="R29" s="65">
        <v>4887984</v>
      </c>
      <c r="S29" s="65">
        <v>1386607</v>
      </c>
      <c r="T29" s="65">
        <v>1340314</v>
      </c>
      <c r="U29" s="65">
        <v>1296858</v>
      </c>
      <c r="V29" s="65">
        <v>4023779</v>
      </c>
      <c r="W29" s="65">
        <v>18040565</v>
      </c>
      <c r="X29" s="65">
        <v>24654978</v>
      </c>
      <c r="Y29" s="65">
        <v>-6614413</v>
      </c>
      <c r="Z29" s="145">
        <v>-26.83</v>
      </c>
      <c r="AA29" s="160">
        <v>24654978</v>
      </c>
    </row>
    <row r="30" spans="1:27" ht="13.5">
      <c r="A30" s="143" t="s">
        <v>76</v>
      </c>
      <c r="B30" s="141"/>
      <c r="C30" s="162">
        <v>38086275</v>
      </c>
      <c r="D30" s="162"/>
      <c r="E30" s="163">
        <v>16070648</v>
      </c>
      <c r="F30" s="164">
        <v>16070648</v>
      </c>
      <c r="G30" s="164">
        <v>1605086</v>
      </c>
      <c r="H30" s="164">
        <v>2069839</v>
      </c>
      <c r="I30" s="164">
        <v>1372405</v>
      </c>
      <c r="J30" s="164">
        <v>5047330</v>
      </c>
      <c r="K30" s="164">
        <v>2056514</v>
      </c>
      <c r="L30" s="164">
        <v>1509187</v>
      </c>
      <c r="M30" s="164">
        <v>1164591</v>
      </c>
      <c r="N30" s="164">
        <v>4730292</v>
      </c>
      <c r="O30" s="164">
        <v>1040898</v>
      </c>
      <c r="P30" s="164">
        <v>1248111</v>
      </c>
      <c r="Q30" s="164">
        <v>1419676</v>
      </c>
      <c r="R30" s="164">
        <v>3708685</v>
      </c>
      <c r="S30" s="164">
        <v>866182</v>
      </c>
      <c r="T30" s="164">
        <v>1981175</v>
      </c>
      <c r="U30" s="164">
        <v>2118300</v>
      </c>
      <c r="V30" s="164">
        <v>4965657</v>
      </c>
      <c r="W30" s="164">
        <v>18451964</v>
      </c>
      <c r="X30" s="164">
        <v>16070648</v>
      </c>
      <c r="Y30" s="164">
        <v>2381316</v>
      </c>
      <c r="Z30" s="146">
        <v>14.82</v>
      </c>
      <c r="AA30" s="162">
        <v>16070648</v>
      </c>
    </row>
    <row r="31" spans="1:27" ht="13.5">
      <c r="A31" s="143" t="s">
        <v>77</v>
      </c>
      <c r="B31" s="141"/>
      <c r="C31" s="160">
        <v>38804714</v>
      </c>
      <c r="D31" s="160"/>
      <c r="E31" s="161">
        <v>18763048</v>
      </c>
      <c r="F31" s="65">
        <v>18763048</v>
      </c>
      <c r="G31" s="65">
        <v>1661676</v>
      </c>
      <c r="H31" s="65">
        <v>1346149</v>
      </c>
      <c r="I31" s="65">
        <v>1102837</v>
      </c>
      <c r="J31" s="65">
        <v>4110662</v>
      </c>
      <c r="K31" s="65">
        <v>2164379</v>
      </c>
      <c r="L31" s="65">
        <v>1376246</v>
      </c>
      <c r="M31" s="65">
        <v>979262</v>
      </c>
      <c r="N31" s="65">
        <v>4519887</v>
      </c>
      <c r="O31" s="65">
        <v>1443109</v>
      </c>
      <c r="P31" s="65">
        <v>2385095</v>
      </c>
      <c r="Q31" s="65">
        <v>1559662</v>
      </c>
      <c r="R31" s="65">
        <v>5387866</v>
      </c>
      <c r="S31" s="65">
        <v>889843</v>
      </c>
      <c r="T31" s="65">
        <v>1845083</v>
      </c>
      <c r="U31" s="65">
        <v>2135355</v>
      </c>
      <c r="V31" s="65">
        <v>4870281</v>
      </c>
      <c r="W31" s="65">
        <v>18888696</v>
      </c>
      <c r="X31" s="65">
        <v>18763048</v>
      </c>
      <c r="Y31" s="65">
        <v>125648</v>
      </c>
      <c r="Z31" s="145">
        <v>0.67</v>
      </c>
      <c r="AA31" s="160">
        <v>18763048</v>
      </c>
    </row>
    <row r="32" spans="1:27" ht="13.5">
      <c r="A32" s="140" t="s">
        <v>78</v>
      </c>
      <c r="B32" s="141"/>
      <c r="C32" s="158">
        <f aca="true" t="shared" si="6" ref="C32:Y32">SUM(C33:C37)</f>
        <v>2753319</v>
      </c>
      <c r="D32" s="158">
        <f>SUM(D33:D37)</f>
        <v>0</v>
      </c>
      <c r="E32" s="159">
        <f t="shared" si="6"/>
        <v>9410882</v>
      </c>
      <c r="F32" s="105">
        <f t="shared" si="6"/>
        <v>9410882</v>
      </c>
      <c r="G32" s="105">
        <f t="shared" si="6"/>
        <v>641302</v>
      </c>
      <c r="H32" s="105">
        <f t="shared" si="6"/>
        <v>611405</v>
      </c>
      <c r="I32" s="105">
        <f t="shared" si="6"/>
        <v>700019</v>
      </c>
      <c r="J32" s="105">
        <f t="shared" si="6"/>
        <v>1952726</v>
      </c>
      <c r="K32" s="105">
        <f t="shared" si="6"/>
        <v>676874</v>
      </c>
      <c r="L32" s="105">
        <f t="shared" si="6"/>
        <v>1014575</v>
      </c>
      <c r="M32" s="105">
        <f t="shared" si="6"/>
        <v>773981</v>
      </c>
      <c r="N32" s="105">
        <f t="shared" si="6"/>
        <v>2465430</v>
      </c>
      <c r="O32" s="105">
        <f t="shared" si="6"/>
        <v>757773</v>
      </c>
      <c r="P32" s="105">
        <f t="shared" si="6"/>
        <v>655346</v>
      </c>
      <c r="Q32" s="105">
        <f t="shared" si="6"/>
        <v>731501</v>
      </c>
      <c r="R32" s="105">
        <f t="shared" si="6"/>
        <v>2144620</v>
      </c>
      <c r="S32" s="105">
        <f t="shared" si="6"/>
        <v>835439</v>
      </c>
      <c r="T32" s="105">
        <f t="shared" si="6"/>
        <v>747960</v>
      </c>
      <c r="U32" s="105">
        <f t="shared" si="6"/>
        <v>698741</v>
      </c>
      <c r="V32" s="105">
        <f t="shared" si="6"/>
        <v>2282140</v>
      </c>
      <c r="W32" s="105">
        <f t="shared" si="6"/>
        <v>8844916</v>
      </c>
      <c r="X32" s="105">
        <f t="shared" si="6"/>
        <v>9410882</v>
      </c>
      <c r="Y32" s="105">
        <f t="shared" si="6"/>
        <v>-565966</v>
      </c>
      <c r="Z32" s="142">
        <f>+IF(X32&lt;&gt;0,+(Y32/X32)*100,0)</f>
        <v>-6.013952783596692</v>
      </c>
      <c r="AA32" s="158">
        <f>SUM(AA33:AA37)</f>
        <v>9410882</v>
      </c>
    </row>
    <row r="33" spans="1:27" ht="13.5">
      <c r="A33" s="143" t="s">
        <v>79</v>
      </c>
      <c r="B33" s="141"/>
      <c r="C33" s="160">
        <v>898454</v>
      </c>
      <c r="D33" s="160"/>
      <c r="E33" s="161">
        <v>9410882</v>
      </c>
      <c r="F33" s="65">
        <v>9410882</v>
      </c>
      <c r="G33" s="65">
        <v>641302</v>
      </c>
      <c r="H33" s="65">
        <v>611405</v>
      </c>
      <c r="I33" s="65">
        <v>700019</v>
      </c>
      <c r="J33" s="65">
        <v>1952726</v>
      </c>
      <c r="K33" s="65">
        <v>676874</v>
      </c>
      <c r="L33" s="65">
        <v>1014575</v>
      </c>
      <c r="M33" s="65">
        <v>773981</v>
      </c>
      <c r="N33" s="65">
        <v>2465430</v>
      </c>
      <c r="O33" s="65">
        <v>757773</v>
      </c>
      <c r="P33" s="65">
        <v>655346</v>
      </c>
      <c r="Q33" s="65">
        <v>731501</v>
      </c>
      <c r="R33" s="65">
        <v>2144620</v>
      </c>
      <c r="S33" s="65">
        <v>835439</v>
      </c>
      <c r="T33" s="65">
        <v>747960</v>
      </c>
      <c r="U33" s="65">
        <v>698741</v>
      </c>
      <c r="V33" s="65">
        <v>2282140</v>
      </c>
      <c r="W33" s="65">
        <v>8844916</v>
      </c>
      <c r="X33" s="65">
        <v>9410882</v>
      </c>
      <c r="Y33" s="65">
        <v>-565966</v>
      </c>
      <c r="Z33" s="145">
        <v>-6.01</v>
      </c>
      <c r="AA33" s="160">
        <v>9410882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1854865</v>
      </c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10884110</v>
      </c>
      <c r="D38" s="158">
        <f>SUM(D39:D41)</f>
        <v>0</v>
      </c>
      <c r="E38" s="159">
        <f t="shared" si="7"/>
        <v>20068074</v>
      </c>
      <c r="F38" s="105">
        <f t="shared" si="7"/>
        <v>20068074</v>
      </c>
      <c r="G38" s="105">
        <f t="shared" si="7"/>
        <v>1543089</v>
      </c>
      <c r="H38" s="105">
        <f t="shared" si="7"/>
        <v>1290430</v>
      </c>
      <c r="I38" s="105">
        <f t="shared" si="7"/>
        <v>2120741</v>
      </c>
      <c r="J38" s="105">
        <f t="shared" si="7"/>
        <v>4954260</v>
      </c>
      <c r="K38" s="105">
        <f t="shared" si="7"/>
        <v>2351752</v>
      </c>
      <c r="L38" s="105">
        <f t="shared" si="7"/>
        <v>2154428</v>
      </c>
      <c r="M38" s="105">
        <f t="shared" si="7"/>
        <v>1241213</v>
      </c>
      <c r="N38" s="105">
        <f t="shared" si="7"/>
        <v>5747393</v>
      </c>
      <c r="O38" s="105">
        <f t="shared" si="7"/>
        <v>1473492</v>
      </c>
      <c r="P38" s="105">
        <f t="shared" si="7"/>
        <v>1172295</v>
      </c>
      <c r="Q38" s="105">
        <f t="shared" si="7"/>
        <v>923956</v>
      </c>
      <c r="R38" s="105">
        <f t="shared" si="7"/>
        <v>3569743</v>
      </c>
      <c r="S38" s="105">
        <f t="shared" si="7"/>
        <v>1063161</v>
      </c>
      <c r="T38" s="105">
        <f t="shared" si="7"/>
        <v>939273</v>
      </c>
      <c r="U38" s="105">
        <f t="shared" si="7"/>
        <v>1377814</v>
      </c>
      <c r="V38" s="105">
        <f t="shared" si="7"/>
        <v>3380248</v>
      </c>
      <c r="W38" s="105">
        <f t="shared" si="7"/>
        <v>17651644</v>
      </c>
      <c r="X38" s="105">
        <f t="shared" si="7"/>
        <v>20068074</v>
      </c>
      <c r="Y38" s="105">
        <f t="shared" si="7"/>
        <v>-2416430</v>
      </c>
      <c r="Z38" s="142">
        <f>+IF(X38&lt;&gt;0,+(Y38/X38)*100,0)</f>
        <v>-12.041165485038574</v>
      </c>
      <c r="AA38" s="158">
        <f>SUM(AA39:AA41)</f>
        <v>20068074</v>
      </c>
    </row>
    <row r="39" spans="1:27" ht="13.5">
      <c r="A39" s="143" t="s">
        <v>85</v>
      </c>
      <c r="B39" s="141"/>
      <c r="C39" s="160">
        <v>4055234</v>
      </c>
      <c r="D39" s="160"/>
      <c r="E39" s="161">
        <v>6927150</v>
      </c>
      <c r="F39" s="65">
        <v>6927150</v>
      </c>
      <c r="G39" s="65">
        <v>488381</v>
      </c>
      <c r="H39" s="65">
        <v>578929</v>
      </c>
      <c r="I39" s="65">
        <v>307814</v>
      </c>
      <c r="J39" s="65">
        <v>1375124</v>
      </c>
      <c r="K39" s="65">
        <v>312254</v>
      </c>
      <c r="L39" s="65">
        <v>231300</v>
      </c>
      <c r="M39" s="65">
        <v>529835</v>
      </c>
      <c r="N39" s="65">
        <v>1073389</v>
      </c>
      <c r="O39" s="65">
        <v>545284</v>
      </c>
      <c r="P39" s="65">
        <v>768158</v>
      </c>
      <c r="Q39" s="65">
        <v>426025</v>
      </c>
      <c r="R39" s="65">
        <v>1739467</v>
      </c>
      <c r="S39" s="65">
        <v>417205</v>
      </c>
      <c r="T39" s="65">
        <v>455769</v>
      </c>
      <c r="U39" s="65">
        <v>958245</v>
      </c>
      <c r="V39" s="65">
        <v>1831219</v>
      </c>
      <c r="W39" s="65">
        <v>6019199</v>
      </c>
      <c r="X39" s="65">
        <v>6927150</v>
      </c>
      <c r="Y39" s="65">
        <v>-907951</v>
      </c>
      <c r="Z39" s="145">
        <v>-13.11</v>
      </c>
      <c r="AA39" s="160">
        <v>6927150</v>
      </c>
    </row>
    <row r="40" spans="1:27" ht="13.5">
      <c r="A40" s="143" t="s">
        <v>86</v>
      </c>
      <c r="B40" s="141"/>
      <c r="C40" s="160">
        <v>6828876</v>
      </c>
      <c r="D40" s="160"/>
      <c r="E40" s="161">
        <v>13140924</v>
      </c>
      <c r="F40" s="65">
        <v>13140924</v>
      </c>
      <c r="G40" s="65">
        <v>1054708</v>
      </c>
      <c r="H40" s="65">
        <v>711501</v>
      </c>
      <c r="I40" s="65">
        <v>1812927</v>
      </c>
      <c r="J40" s="65">
        <v>3579136</v>
      </c>
      <c r="K40" s="65">
        <v>2039498</v>
      </c>
      <c r="L40" s="65">
        <v>1923128</v>
      </c>
      <c r="M40" s="65">
        <v>711378</v>
      </c>
      <c r="N40" s="65">
        <v>4674004</v>
      </c>
      <c r="O40" s="65">
        <v>928208</v>
      </c>
      <c r="P40" s="65">
        <v>404137</v>
      </c>
      <c r="Q40" s="65">
        <v>497931</v>
      </c>
      <c r="R40" s="65">
        <v>1830276</v>
      </c>
      <c r="S40" s="65">
        <v>645956</v>
      </c>
      <c r="T40" s="65">
        <v>483504</v>
      </c>
      <c r="U40" s="65">
        <v>419569</v>
      </c>
      <c r="V40" s="65">
        <v>1549029</v>
      </c>
      <c r="W40" s="65">
        <v>11632445</v>
      </c>
      <c r="X40" s="65">
        <v>13140924</v>
      </c>
      <c r="Y40" s="65">
        <v>-1508479</v>
      </c>
      <c r="Z40" s="145">
        <v>-11.48</v>
      </c>
      <c r="AA40" s="160">
        <v>13140924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35407259</v>
      </c>
      <c r="D42" s="158">
        <f>SUM(D43:D46)</f>
        <v>0</v>
      </c>
      <c r="E42" s="159">
        <f t="shared" si="8"/>
        <v>39789069</v>
      </c>
      <c r="F42" s="105">
        <f t="shared" si="8"/>
        <v>39789069</v>
      </c>
      <c r="G42" s="105">
        <f t="shared" si="8"/>
        <v>1259150</v>
      </c>
      <c r="H42" s="105">
        <f t="shared" si="8"/>
        <v>4462822</v>
      </c>
      <c r="I42" s="105">
        <f t="shared" si="8"/>
        <v>3821274</v>
      </c>
      <c r="J42" s="105">
        <f t="shared" si="8"/>
        <v>9543246</v>
      </c>
      <c r="K42" s="105">
        <f t="shared" si="8"/>
        <v>996633</v>
      </c>
      <c r="L42" s="105">
        <f t="shared" si="8"/>
        <v>1179805</v>
      </c>
      <c r="M42" s="105">
        <f t="shared" si="8"/>
        <v>1191273</v>
      </c>
      <c r="N42" s="105">
        <f t="shared" si="8"/>
        <v>3367711</v>
      </c>
      <c r="O42" s="105">
        <f t="shared" si="8"/>
        <v>1566721</v>
      </c>
      <c r="P42" s="105">
        <f t="shared" si="8"/>
        <v>1359690</v>
      </c>
      <c r="Q42" s="105">
        <f t="shared" si="8"/>
        <v>1434005</v>
      </c>
      <c r="R42" s="105">
        <f t="shared" si="8"/>
        <v>4360416</v>
      </c>
      <c r="S42" s="105">
        <f t="shared" si="8"/>
        <v>1690892</v>
      </c>
      <c r="T42" s="105">
        <f t="shared" si="8"/>
        <v>1551043</v>
      </c>
      <c r="U42" s="105">
        <f t="shared" si="8"/>
        <v>1568326</v>
      </c>
      <c r="V42" s="105">
        <f t="shared" si="8"/>
        <v>4810261</v>
      </c>
      <c r="W42" s="105">
        <f t="shared" si="8"/>
        <v>22081634</v>
      </c>
      <c r="X42" s="105">
        <f t="shared" si="8"/>
        <v>39789069</v>
      </c>
      <c r="Y42" s="105">
        <f t="shared" si="8"/>
        <v>-17707435</v>
      </c>
      <c r="Z42" s="142">
        <f>+IF(X42&lt;&gt;0,+(Y42/X42)*100,0)</f>
        <v>-44.503265457153574</v>
      </c>
      <c r="AA42" s="158">
        <f>SUM(AA43:AA46)</f>
        <v>39789069</v>
      </c>
    </row>
    <row r="43" spans="1:27" ht="13.5">
      <c r="A43" s="143" t="s">
        <v>89</v>
      </c>
      <c r="B43" s="141"/>
      <c r="C43" s="160">
        <v>25155311</v>
      </c>
      <c r="D43" s="160"/>
      <c r="E43" s="161">
        <v>27458309</v>
      </c>
      <c r="F43" s="65">
        <v>27458309</v>
      </c>
      <c r="G43" s="65">
        <v>526523</v>
      </c>
      <c r="H43" s="65">
        <v>3440903</v>
      </c>
      <c r="I43" s="65">
        <v>3017251</v>
      </c>
      <c r="J43" s="65">
        <v>6984677</v>
      </c>
      <c r="K43" s="65">
        <v>402797</v>
      </c>
      <c r="L43" s="65">
        <v>500095</v>
      </c>
      <c r="M43" s="65">
        <v>517604</v>
      </c>
      <c r="N43" s="65">
        <v>1420496</v>
      </c>
      <c r="O43" s="65">
        <v>531412</v>
      </c>
      <c r="P43" s="65">
        <v>530882</v>
      </c>
      <c r="Q43" s="65">
        <v>565111</v>
      </c>
      <c r="R43" s="65">
        <v>1627405</v>
      </c>
      <c r="S43" s="65">
        <v>544590</v>
      </c>
      <c r="T43" s="65">
        <v>541757</v>
      </c>
      <c r="U43" s="65">
        <v>559174</v>
      </c>
      <c r="V43" s="65">
        <v>1645521</v>
      </c>
      <c r="W43" s="65">
        <v>11678099</v>
      </c>
      <c r="X43" s="65">
        <v>27458309</v>
      </c>
      <c r="Y43" s="65">
        <v>-15780210</v>
      </c>
      <c r="Z43" s="145">
        <v>-57.47</v>
      </c>
      <c r="AA43" s="160">
        <v>27458309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10251948</v>
      </c>
      <c r="D46" s="160"/>
      <c r="E46" s="161">
        <v>12330760</v>
      </c>
      <c r="F46" s="65">
        <v>12330760</v>
      </c>
      <c r="G46" s="65">
        <v>732627</v>
      </c>
      <c r="H46" s="65">
        <v>1021919</v>
      </c>
      <c r="I46" s="65">
        <v>804023</v>
      </c>
      <c r="J46" s="65">
        <v>2558569</v>
      </c>
      <c r="K46" s="65">
        <v>593836</v>
      </c>
      <c r="L46" s="65">
        <v>679710</v>
      </c>
      <c r="M46" s="65">
        <v>673669</v>
      </c>
      <c r="N46" s="65">
        <v>1947215</v>
      </c>
      <c r="O46" s="65">
        <v>1035309</v>
      </c>
      <c r="P46" s="65">
        <v>828808</v>
      </c>
      <c r="Q46" s="65">
        <v>868894</v>
      </c>
      <c r="R46" s="65">
        <v>2733011</v>
      </c>
      <c r="S46" s="65">
        <v>1146302</v>
      </c>
      <c r="T46" s="65">
        <v>1009286</v>
      </c>
      <c r="U46" s="65">
        <v>1009152</v>
      </c>
      <c r="V46" s="65">
        <v>3164740</v>
      </c>
      <c r="W46" s="65">
        <v>10403535</v>
      </c>
      <c r="X46" s="65">
        <v>12330760</v>
      </c>
      <c r="Y46" s="65">
        <v>-1927225</v>
      </c>
      <c r="Z46" s="145">
        <v>-15.63</v>
      </c>
      <c r="AA46" s="160">
        <v>12330760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143305824</v>
      </c>
      <c r="D48" s="177">
        <f>+D28+D32+D38+D42+D47</f>
        <v>0</v>
      </c>
      <c r="E48" s="178">
        <f t="shared" si="9"/>
        <v>128756699</v>
      </c>
      <c r="F48" s="78">
        <f t="shared" si="9"/>
        <v>128756699</v>
      </c>
      <c r="G48" s="78">
        <f t="shared" si="9"/>
        <v>8102804</v>
      </c>
      <c r="H48" s="78">
        <f t="shared" si="9"/>
        <v>10997944</v>
      </c>
      <c r="I48" s="78">
        <f t="shared" si="9"/>
        <v>10467014</v>
      </c>
      <c r="J48" s="78">
        <f t="shared" si="9"/>
        <v>29567762</v>
      </c>
      <c r="K48" s="78">
        <f t="shared" si="9"/>
        <v>9971019</v>
      </c>
      <c r="L48" s="78">
        <f t="shared" si="9"/>
        <v>8835728</v>
      </c>
      <c r="M48" s="78">
        <f t="shared" si="9"/>
        <v>7193230</v>
      </c>
      <c r="N48" s="78">
        <f t="shared" si="9"/>
        <v>25999977</v>
      </c>
      <c r="O48" s="78">
        <f t="shared" si="9"/>
        <v>7969114</v>
      </c>
      <c r="P48" s="78">
        <f t="shared" si="9"/>
        <v>8456269</v>
      </c>
      <c r="Q48" s="78">
        <f t="shared" si="9"/>
        <v>7633931</v>
      </c>
      <c r="R48" s="78">
        <f t="shared" si="9"/>
        <v>24059314</v>
      </c>
      <c r="S48" s="78">
        <f t="shared" si="9"/>
        <v>6732124</v>
      </c>
      <c r="T48" s="78">
        <f t="shared" si="9"/>
        <v>8404848</v>
      </c>
      <c r="U48" s="78">
        <f t="shared" si="9"/>
        <v>9195394</v>
      </c>
      <c r="V48" s="78">
        <f t="shared" si="9"/>
        <v>24332366</v>
      </c>
      <c r="W48" s="78">
        <f t="shared" si="9"/>
        <v>103959419</v>
      </c>
      <c r="X48" s="78">
        <f t="shared" si="9"/>
        <v>128756699</v>
      </c>
      <c r="Y48" s="78">
        <f t="shared" si="9"/>
        <v>-24797280</v>
      </c>
      <c r="Z48" s="179">
        <f>+IF(X48&lt;&gt;0,+(Y48/X48)*100,0)</f>
        <v>-19.259021233528205</v>
      </c>
      <c r="AA48" s="177">
        <f>+AA28+AA32+AA38+AA42+AA47</f>
        <v>128756699</v>
      </c>
    </row>
    <row r="49" spans="1:27" ht="13.5">
      <c r="A49" s="153" t="s">
        <v>49</v>
      </c>
      <c r="B49" s="154"/>
      <c r="C49" s="180">
        <f aca="true" t="shared" si="10" ref="C49:Y49">+C25-C48</f>
        <v>-452370</v>
      </c>
      <c r="D49" s="180">
        <f>+D25-D48</f>
        <v>0</v>
      </c>
      <c r="E49" s="181">
        <f t="shared" si="10"/>
        <v>32550200</v>
      </c>
      <c r="F49" s="182">
        <f t="shared" si="10"/>
        <v>32550200</v>
      </c>
      <c r="G49" s="182">
        <f t="shared" si="10"/>
        <v>5883688</v>
      </c>
      <c r="H49" s="182">
        <f t="shared" si="10"/>
        <v>-8699066</v>
      </c>
      <c r="I49" s="182">
        <f t="shared" si="10"/>
        <v>-8135197</v>
      </c>
      <c r="J49" s="182">
        <f t="shared" si="10"/>
        <v>-10950575</v>
      </c>
      <c r="K49" s="182">
        <f t="shared" si="10"/>
        <v>-6696408</v>
      </c>
      <c r="L49" s="182">
        <f t="shared" si="10"/>
        <v>-6087510</v>
      </c>
      <c r="M49" s="182">
        <f t="shared" si="10"/>
        <v>-4920699</v>
      </c>
      <c r="N49" s="182">
        <f t="shared" si="10"/>
        <v>-17704617</v>
      </c>
      <c r="O49" s="182">
        <f t="shared" si="10"/>
        <v>-5497383</v>
      </c>
      <c r="P49" s="182">
        <f t="shared" si="10"/>
        <v>-6518932</v>
      </c>
      <c r="Q49" s="182">
        <f t="shared" si="10"/>
        <v>-5706654</v>
      </c>
      <c r="R49" s="182">
        <f t="shared" si="10"/>
        <v>-17722969</v>
      </c>
      <c r="S49" s="182">
        <f t="shared" si="10"/>
        <v>-4321553</v>
      </c>
      <c r="T49" s="182">
        <f t="shared" si="10"/>
        <v>-5828026</v>
      </c>
      <c r="U49" s="182">
        <f t="shared" si="10"/>
        <v>-6647147</v>
      </c>
      <c r="V49" s="182">
        <f t="shared" si="10"/>
        <v>-16796726</v>
      </c>
      <c r="W49" s="182">
        <f t="shared" si="10"/>
        <v>-63174887</v>
      </c>
      <c r="X49" s="182">
        <f>IF(F25=F48,0,X25-X48)</f>
        <v>32550200</v>
      </c>
      <c r="Y49" s="182">
        <f t="shared" si="10"/>
        <v>-95725087</v>
      </c>
      <c r="Z49" s="183">
        <f>+IF(X49&lt;&gt;0,+(Y49/X49)*100,0)</f>
        <v>-294.08448181577995</v>
      </c>
      <c r="AA49" s="180">
        <f>+AA25-AA48</f>
        <v>32550200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15632871</v>
      </c>
      <c r="D5" s="160"/>
      <c r="E5" s="161">
        <v>11700000</v>
      </c>
      <c r="F5" s="65">
        <v>11700000</v>
      </c>
      <c r="G5" s="65">
        <v>12738704</v>
      </c>
      <c r="H5" s="65">
        <v>580167</v>
      </c>
      <c r="I5" s="65">
        <v>563844</v>
      </c>
      <c r="J5" s="65">
        <v>13882715</v>
      </c>
      <c r="K5" s="65">
        <v>563844</v>
      </c>
      <c r="L5" s="65">
        <v>584017</v>
      </c>
      <c r="M5" s="65">
        <v>616632</v>
      </c>
      <c r="N5" s="65">
        <v>1764493</v>
      </c>
      <c r="O5" s="65">
        <v>555046</v>
      </c>
      <c r="P5" s="65">
        <v>555046</v>
      </c>
      <c r="Q5" s="65">
        <v>498991</v>
      </c>
      <c r="R5" s="65">
        <v>1609083</v>
      </c>
      <c r="S5" s="65">
        <v>784303</v>
      </c>
      <c r="T5" s="65">
        <v>1109316</v>
      </c>
      <c r="U5" s="65">
        <v>739159</v>
      </c>
      <c r="V5" s="65">
        <v>2632778</v>
      </c>
      <c r="W5" s="65">
        <v>19889069</v>
      </c>
      <c r="X5" s="65">
        <v>11700000</v>
      </c>
      <c r="Y5" s="65">
        <v>8189069</v>
      </c>
      <c r="Z5" s="145">
        <v>69.99</v>
      </c>
      <c r="AA5" s="160">
        <v>11700000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9231426</v>
      </c>
      <c r="D7" s="160"/>
      <c r="E7" s="161">
        <v>29130000</v>
      </c>
      <c r="F7" s="65">
        <v>29130000</v>
      </c>
      <c r="G7" s="65">
        <v>804044</v>
      </c>
      <c r="H7" s="65">
        <v>967933</v>
      </c>
      <c r="I7" s="65">
        <v>1008986</v>
      </c>
      <c r="J7" s="65">
        <v>2780963</v>
      </c>
      <c r="K7" s="65">
        <v>1956341</v>
      </c>
      <c r="L7" s="65">
        <v>1514725</v>
      </c>
      <c r="M7" s="65">
        <v>907287</v>
      </c>
      <c r="N7" s="65">
        <v>4378353</v>
      </c>
      <c r="O7" s="65">
        <v>1131090</v>
      </c>
      <c r="P7" s="65">
        <v>631339</v>
      </c>
      <c r="Q7" s="65">
        <v>673696</v>
      </c>
      <c r="R7" s="65">
        <v>2436125</v>
      </c>
      <c r="S7" s="65">
        <v>879594</v>
      </c>
      <c r="T7" s="65">
        <v>733576</v>
      </c>
      <c r="U7" s="65">
        <v>975417</v>
      </c>
      <c r="V7" s="65">
        <v>2588587</v>
      </c>
      <c r="W7" s="65">
        <v>12184028</v>
      </c>
      <c r="X7" s="65">
        <v>29130000</v>
      </c>
      <c r="Y7" s="65">
        <v>-16945972</v>
      </c>
      <c r="Z7" s="145">
        <v>-58.17</v>
      </c>
      <c r="AA7" s="160">
        <v>29130000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5869479</v>
      </c>
      <c r="D10" s="160"/>
      <c r="E10" s="161">
        <v>7000000</v>
      </c>
      <c r="F10" s="59">
        <v>7000000</v>
      </c>
      <c r="G10" s="59">
        <v>443744</v>
      </c>
      <c r="H10" s="59">
        <v>750778</v>
      </c>
      <c r="I10" s="59">
        <v>758987</v>
      </c>
      <c r="J10" s="59">
        <v>1953509</v>
      </c>
      <c r="K10" s="59">
        <v>754426</v>
      </c>
      <c r="L10" s="59">
        <v>0</v>
      </c>
      <c r="M10" s="59">
        <v>748612</v>
      </c>
      <c r="N10" s="59">
        <v>1503038</v>
      </c>
      <c r="O10" s="59">
        <v>785595</v>
      </c>
      <c r="P10" s="59">
        <v>750952</v>
      </c>
      <c r="Q10" s="59">
        <v>754590</v>
      </c>
      <c r="R10" s="59">
        <v>2291137</v>
      </c>
      <c r="S10" s="59">
        <v>746674</v>
      </c>
      <c r="T10" s="59">
        <v>733930</v>
      </c>
      <c r="U10" s="59">
        <v>833671</v>
      </c>
      <c r="V10" s="59">
        <v>2314275</v>
      </c>
      <c r="W10" s="59">
        <v>8061959</v>
      </c>
      <c r="X10" s="59">
        <v>7000000</v>
      </c>
      <c r="Y10" s="59">
        <v>1061959</v>
      </c>
      <c r="Z10" s="199">
        <v>15.17</v>
      </c>
      <c r="AA10" s="135">
        <v>7000000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214640</v>
      </c>
      <c r="D12" s="160"/>
      <c r="E12" s="161">
        <v>344184</v>
      </c>
      <c r="F12" s="65">
        <v>344184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649476</v>
      </c>
      <c r="M12" s="65">
        <v>0</v>
      </c>
      <c r="N12" s="65">
        <v>649476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649476</v>
      </c>
      <c r="X12" s="65">
        <v>344184</v>
      </c>
      <c r="Y12" s="65">
        <v>305292</v>
      </c>
      <c r="Z12" s="145">
        <v>88.7</v>
      </c>
      <c r="AA12" s="160">
        <v>344184</v>
      </c>
    </row>
    <row r="13" spans="1:27" ht="13.5">
      <c r="A13" s="196" t="s">
        <v>109</v>
      </c>
      <c r="B13" s="200"/>
      <c r="C13" s="160">
        <v>1087260</v>
      </c>
      <c r="D13" s="160"/>
      <c r="E13" s="161">
        <v>500000</v>
      </c>
      <c r="F13" s="65">
        <v>500000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500000</v>
      </c>
      <c r="Y13" s="65">
        <v>-500000</v>
      </c>
      <c r="Z13" s="145">
        <v>-100</v>
      </c>
      <c r="AA13" s="160">
        <v>500000</v>
      </c>
    </row>
    <row r="14" spans="1:27" ht="13.5">
      <c r="A14" s="196" t="s">
        <v>110</v>
      </c>
      <c r="B14" s="200"/>
      <c r="C14" s="160">
        <v>5184400</v>
      </c>
      <c r="D14" s="160"/>
      <c r="E14" s="161">
        <v>6000000</v>
      </c>
      <c r="F14" s="65">
        <v>6000000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6000000</v>
      </c>
      <c r="Y14" s="65">
        <v>-6000000</v>
      </c>
      <c r="Z14" s="145">
        <v>-100</v>
      </c>
      <c r="AA14" s="160">
        <v>6000000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2400000</v>
      </c>
      <c r="F16" s="65">
        <v>2400000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2400000</v>
      </c>
      <c r="Y16" s="65">
        <v>-2400000</v>
      </c>
      <c r="Z16" s="145">
        <v>-100</v>
      </c>
      <c r="AA16" s="160">
        <v>2400000</v>
      </c>
    </row>
    <row r="17" spans="1:27" ht="13.5">
      <c r="A17" s="196" t="s">
        <v>113</v>
      </c>
      <c r="B17" s="200"/>
      <c r="C17" s="160">
        <v>2180958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4283517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74606160</v>
      </c>
      <c r="D19" s="160"/>
      <c r="E19" s="161">
        <v>78339000</v>
      </c>
      <c r="F19" s="65">
        <v>78339000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78339000</v>
      </c>
      <c r="Y19" s="65">
        <v>-78339000</v>
      </c>
      <c r="Z19" s="145">
        <v>-100</v>
      </c>
      <c r="AA19" s="160">
        <v>78339000</v>
      </c>
    </row>
    <row r="20" spans="1:27" ht="13.5">
      <c r="A20" s="196" t="s">
        <v>35</v>
      </c>
      <c r="B20" s="200" t="s">
        <v>96</v>
      </c>
      <c r="C20" s="160">
        <v>6525743</v>
      </c>
      <c r="D20" s="160"/>
      <c r="E20" s="161">
        <v>25893715</v>
      </c>
      <c r="F20" s="59">
        <v>25893715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25893715</v>
      </c>
      <c r="Y20" s="59">
        <v>-25893715</v>
      </c>
      <c r="Z20" s="199">
        <v>-100</v>
      </c>
      <c r="AA20" s="135">
        <v>25893715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124816454</v>
      </c>
      <c r="D22" s="203">
        <f>SUM(D5:D21)</f>
        <v>0</v>
      </c>
      <c r="E22" s="204">
        <f t="shared" si="0"/>
        <v>161306899</v>
      </c>
      <c r="F22" s="205">
        <f t="shared" si="0"/>
        <v>161306899</v>
      </c>
      <c r="G22" s="205">
        <f t="shared" si="0"/>
        <v>13986492</v>
      </c>
      <c r="H22" s="205">
        <f t="shared" si="0"/>
        <v>2298878</v>
      </c>
      <c r="I22" s="205">
        <f t="shared" si="0"/>
        <v>2331817</v>
      </c>
      <c r="J22" s="205">
        <f t="shared" si="0"/>
        <v>18617187</v>
      </c>
      <c r="K22" s="205">
        <f t="shared" si="0"/>
        <v>3274611</v>
      </c>
      <c r="L22" s="205">
        <f t="shared" si="0"/>
        <v>2748218</v>
      </c>
      <c r="M22" s="205">
        <f t="shared" si="0"/>
        <v>2272531</v>
      </c>
      <c r="N22" s="205">
        <f t="shared" si="0"/>
        <v>8295360</v>
      </c>
      <c r="O22" s="205">
        <f t="shared" si="0"/>
        <v>2471731</v>
      </c>
      <c r="P22" s="205">
        <f t="shared" si="0"/>
        <v>1937337</v>
      </c>
      <c r="Q22" s="205">
        <f t="shared" si="0"/>
        <v>1927277</v>
      </c>
      <c r="R22" s="205">
        <f t="shared" si="0"/>
        <v>6336345</v>
      </c>
      <c r="S22" s="205">
        <f t="shared" si="0"/>
        <v>2410571</v>
      </c>
      <c r="T22" s="205">
        <f t="shared" si="0"/>
        <v>2576822</v>
      </c>
      <c r="U22" s="205">
        <f t="shared" si="0"/>
        <v>2548247</v>
      </c>
      <c r="V22" s="205">
        <f t="shared" si="0"/>
        <v>7535640</v>
      </c>
      <c r="W22" s="205">
        <f t="shared" si="0"/>
        <v>40784532</v>
      </c>
      <c r="X22" s="205">
        <f t="shared" si="0"/>
        <v>161306899</v>
      </c>
      <c r="Y22" s="205">
        <f t="shared" si="0"/>
        <v>-120522367</v>
      </c>
      <c r="Z22" s="206">
        <f>+IF(X22&lt;&gt;0,+(Y22/X22)*100,0)</f>
        <v>-74.71618867336852</v>
      </c>
      <c r="AA22" s="203">
        <f>SUM(AA5:AA21)</f>
        <v>161306899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43721303</v>
      </c>
      <c r="D25" s="160"/>
      <c r="E25" s="161">
        <v>53854557</v>
      </c>
      <c r="F25" s="65">
        <v>53854557</v>
      </c>
      <c r="G25" s="65">
        <v>4537222</v>
      </c>
      <c r="H25" s="65">
        <v>3760683</v>
      </c>
      <c r="I25" s="65">
        <v>4257683</v>
      </c>
      <c r="J25" s="65">
        <v>12555588</v>
      </c>
      <c r="K25" s="65">
        <v>4309461</v>
      </c>
      <c r="L25" s="65">
        <v>4921501</v>
      </c>
      <c r="M25" s="65">
        <v>3883498</v>
      </c>
      <c r="N25" s="65">
        <v>13114460</v>
      </c>
      <c r="O25" s="65">
        <v>3689742</v>
      </c>
      <c r="P25" s="65">
        <v>3531246</v>
      </c>
      <c r="Q25" s="65">
        <v>3591676</v>
      </c>
      <c r="R25" s="65">
        <v>10812664</v>
      </c>
      <c r="S25" s="65">
        <v>3619562</v>
      </c>
      <c r="T25" s="65">
        <v>3612659</v>
      </c>
      <c r="U25" s="65">
        <v>5031591</v>
      </c>
      <c r="V25" s="65">
        <v>12263812</v>
      </c>
      <c r="W25" s="65">
        <v>48746524</v>
      </c>
      <c r="X25" s="65">
        <v>53854557</v>
      </c>
      <c r="Y25" s="65">
        <v>-5108033</v>
      </c>
      <c r="Z25" s="145">
        <v>-9.48</v>
      </c>
      <c r="AA25" s="160">
        <v>53854557</v>
      </c>
    </row>
    <row r="26" spans="1:27" ht="13.5">
      <c r="A26" s="198" t="s">
        <v>38</v>
      </c>
      <c r="B26" s="197"/>
      <c r="C26" s="160">
        <v>9957032</v>
      </c>
      <c r="D26" s="160"/>
      <c r="E26" s="161">
        <v>12266580</v>
      </c>
      <c r="F26" s="65">
        <v>12266580</v>
      </c>
      <c r="G26" s="65">
        <v>843651</v>
      </c>
      <c r="H26" s="65">
        <v>1014284</v>
      </c>
      <c r="I26" s="65">
        <v>1018487</v>
      </c>
      <c r="J26" s="65">
        <v>2876422</v>
      </c>
      <c r="K26" s="65">
        <v>1033690</v>
      </c>
      <c r="L26" s="65">
        <v>1020249</v>
      </c>
      <c r="M26" s="65">
        <v>1285375</v>
      </c>
      <c r="N26" s="65">
        <v>3339314</v>
      </c>
      <c r="O26" s="65">
        <v>1068003</v>
      </c>
      <c r="P26" s="65">
        <v>1066923</v>
      </c>
      <c r="Q26" s="65">
        <v>874362</v>
      </c>
      <c r="R26" s="65">
        <v>3009288</v>
      </c>
      <c r="S26" s="65">
        <v>873001</v>
      </c>
      <c r="T26" s="65">
        <v>924379</v>
      </c>
      <c r="U26" s="65">
        <v>0</v>
      </c>
      <c r="V26" s="65">
        <v>1797380</v>
      </c>
      <c r="W26" s="65">
        <v>11022404</v>
      </c>
      <c r="X26" s="65">
        <v>12266580</v>
      </c>
      <c r="Y26" s="65">
        <v>-1244176</v>
      </c>
      <c r="Z26" s="145">
        <v>-10.14</v>
      </c>
      <c r="AA26" s="160">
        <v>12266580</v>
      </c>
    </row>
    <row r="27" spans="1:27" ht="13.5">
      <c r="A27" s="198" t="s">
        <v>118</v>
      </c>
      <c r="B27" s="197" t="s">
        <v>99</v>
      </c>
      <c r="C27" s="160">
        <v>18866779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54532</v>
      </c>
      <c r="Q27" s="65">
        <v>0</v>
      </c>
      <c r="R27" s="65">
        <v>54532</v>
      </c>
      <c r="S27" s="65">
        <v>0</v>
      </c>
      <c r="T27" s="65">
        <v>0</v>
      </c>
      <c r="U27" s="65">
        <v>0</v>
      </c>
      <c r="V27" s="65">
        <v>0</v>
      </c>
      <c r="W27" s="65">
        <v>54532</v>
      </c>
      <c r="X27" s="65">
        <v>0</v>
      </c>
      <c r="Y27" s="65">
        <v>54532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530445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18163361</v>
      </c>
      <c r="D30" s="160"/>
      <c r="E30" s="161">
        <v>20000000</v>
      </c>
      <c r="F30" s="65">
        <v>20000000</v>
      </c>
      <c r="G30" s="65">
        <v>0</v>
      </c>
      <c r="H30" s="65">
        <v>2959387</v>
      </c>
      <c r="I30" s="65">
        <v>2486339</v>
      </c>
      <c r="J30" s="65">
        <v>5445726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5445726</v>
      </c>
      <c r="X30" s="65">
        <v>20000000</v>
      </c>
      <c r="Y30" s="65">
        <v>-14554274</v>
      </c>
      <c r="Z30" s="145">
        <v>-72.77</v>
      </c>
      <c r="AA30" s="160">
        <v>20000000</v>
      </c>
    </row>
    <row r="31" spans="1:27" ht="13.5">
      <c r="A31" s="198" t="s">
        <v>120</v>
      </c>
      <c r="B31" s="197" t="s">
        <v>121</v>
      </c>
      <c r="C31" s="160">
        <v>132962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260864</v>
      </c>
      <c r="Q31" s="65">
        <v>0</v>
      </c>
      <c r="R31" s="65">
        <v>260864</v>
      </c>
      <c r="S31" s="65">
        <v>0</v>
      </c>
      <c r="T31" s="65">
        <v>0</v>
      </c>
      <c r="U31" s="65">
        <v>0</v>
      </c>
      <c r="V31" s="65">
        <v>0</v>
      </c>
      <c r="W31" s="65">
        <v>260864</v>
      </c>
      <c r="X31" s="65">
        <v>0</v>
      </c>
      <c r="Y31" s="65">
        <v>260864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270749</v>
      </c>
      <c r="D32" s="160"/>
      <c r="E32" s="161">
        <v>200000</v>
      </c>
      <c r="F32" s="65">
        <v>200000</v>
      </c>
      <c r="G32" s="65">
        <v>16787</v>
      </c>
      <c r="H32" s="65">
        <v>15102</v>
      </c>
      <c r="I32" s="65">
        <v>30415</v>
      </c>
      <c r="J32" s="65">
        <v>62304</v>
      </c>
      <c r="K32" s="65">
        <v>7717</v>
      </c>
      <c r="L32" s="65">
        <v>0</v>
      </c>
      <c r="M32" s="65">
        <v>0</v>
      </c>
      <c r="N32" s="65">
        <v>7717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70021</v>
      </c>
      <c r="X32" s="65">
        <v>200000</v>
      </c>
      <c r="Y32" s="65">
        <v>-129979</v>
      </c>
      <c r="Z32" s="145">
        <v>-64.99</v>
      </c>
      <c r="AA32" s="160">
        <v>200000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51663193</v>
      </c>
      <c r="D34" s="160"/>
      <c r="E34" s="161">
        <v>42435562</v>
      </c>
      <c r="F34" s="65">
        <v>42435562</v>
      </c>
      <c r="G34" s="65">
        <v>2705144</v>
      </c>
      <c r="H34" s="65">
        <v>3248488</v>
      </c>
      <c r="I34" s="65">
        <v>2674090</v>
      </c>
      <c r="J34" s="65">
        <v>8627722</v>
      </c>
      <c r="K34" s="65">
        <v>4620151</v>
      </c>
      <c r="L34" s="65">
        <v>2574704</v>
      </c>
      <c r="M34" s="65">
        <v>2024357</v>
      </c>
      <c r="N34" s="65">
        <v>9219212</v>
      </c>
      <c r="O34" s="65">
        <v>3211369</v>
      </c>
      <c r="P34" s="65">
        <v>3542704</v>
      </c>
      <c r="Q34" s="65">
        <v>3167893</v>
      </c>
      <c r="R34" s="65">
        <v>9921966</v>
      </c>
      <c r="S34" s="65">
        <v>2239561</v>
      </c>
      <c r="T34" s="65">
        <v>3867810</v>
      </c>
      <c r="U34" s="65">
        <v>4163803</v>
      </c>
      <c r="V34" s="65">
        <v>10271174</v>
      </c>
      <c r="W34" s="65">
        <v>38040074</v>
      </c>
      <c r="X34" s="65">
        <v>42435562</v>
      </c>
      <c r="Y34" s="65">
        <v>-4395488</v>
      </c>
      <c r="Z34" s="145">
        <v>-10.36</v>
      </c>
      <c r="AA34" s="160">
        <v>42435562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319274</v>
      </c>
      <c r="M35" s="65">
        <v>0</v>
      </c>
      <c r="N35" s="65">
        <v>319274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319274</v>
      </c>
      <c r="X35" s="65">
        <v>0</v>
      </c>
      <c r="Y35" s="65">
        <v>319274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143305824</v>
      </c>
      <c r="D36" s="203">
        <f>SUM(D25:D35)</f>
        <v>0</v>
      </c>
      <c r="E36" s="204">
        <f t="shared" si="1"/>
        <v>128756699</v>
      </c>
      <c r="F36" s="205">
        <f t="shared" si="1"/>
        <v>128756699</v>
      </c>
      <c r="G36" s="205">
        <f t="shared" si="1"/>
        <v>8102804</v>
      </c>
      <c r="H36" s="205">
        <f t="shared" si="1"/>
        <v>10997944</v>
      </c>
      <c r="I36" s="205">
        <f t="shared" si="1"/>
        <v>10467014</v>
      </c>
      <c r="J36" s="205">
        <f t="shared" si="1"/>
        <v>29567762</v>
      </c>
      <c r="K36" s="205">
        <f t="shared" si="1"/>
        <v>9971019</v>
      </c>
      <c r="L36" s="205">
        <f t="shared" si="1"/>
        <v>8835728</v>
      </c>
      <c r="M36" s="205">
        <f t="shared" si="1"/>
        <v>7193230</v>
      </c>
      <c r="N36" s="205">
        <f t="shared" si="1"/>
        <v>25999977</v>
      </c>
      <c r="O36" s="205">
        <f t="shared" si="1"/>
        <v>7969114</v>
      </c>
      <c r="P36" s="205">
        <f t="shared" si="1"/>
        <v>8456269</v>
      </c>
      <c r="Q36" s="205">
        <f t="shared" si="1"/>
        <v>7633931</v>
      </c>
      <c r="R36" s="205">
        <f t="shared" si="1"/>
        <v>24059314</v>
      </c>
      <c r="S36" s="205">
        <f t="shared" si="1"/>
        <v>6732124</v>
      </c>
      <c r="T36" s="205">
        <f t="shared" si="1"/>
        <v>8404848</v>
      </c>
      <c r="U36" s="205">
        <f t="shared" si="1"/>
        <v>9195394</v>
      </c>
      <c r="V36" s="205">
        <f t="shared" si="1"/>
        <v>24332366</v>
      </c>
      <c r="W36" s="205">
        <f t="shared" si="1"/>
        <v>103959419</v>
      </c>
      <c r="X36" s="205">
        <f t="shared" si="1"/>
        <v>128756699</v>
      </c>
      <c r="Y36" s="205">
        <f t="shared" si="1"/>
        <v>-24797280</v>
      </c>
      <c r="Z36" s="206">
        <f>+IF(X36&lt;&gt;0,+(Y36/X36)*100,0)</f>
        <v>-19.259021233528205</v>
      </c>
      <c r="AA36" s="203">
        <f>SUM(AA25:AA35)</f>
        <v>128756699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-18489370</v>
      </c>
      <c r="D38" s="214">
        <f>+D22-D36</f>
        <v>0</v>
      </c>
      <c r="E38" s="215">
        <f t="shared" si="2"/>
        <v>32550200</v>
      </c>
      <c r="F38" s="111">
        <f t="shared" si="2"/>
        <v>32550200</v>
      </c>
      <c r="G38" s="111">
        <f t="shared" si="2"/>
        <v>5883688</v>
      </c>
      <c r="H38" s="111">
        <f t="shared" si="2"/>
        <v>-8699066</v>
      </c>
      <c r="I38" s="111">
        <f t="shared" si="2"/>
        <v>-8135197</v>
      </c>
      <c r="J38" s="111">
        <f t="shared" si="2"/>
        <v>-10950575</v>
      </c>
      <c r="K38" s="111">
        <f t="shared" si="2"/>
        <v>-6696408</v>
      </c>
      <c r="L38" s="111">
        <f t="shared" si="2"/>
        <v>-6087510</v>
      </c>
      <c r="M38" s="111">
        <f t="shared" si="2"/>
        <v>-4920699</v>
      </c>
      <c r="N38" s="111">
        <f t="shared" si="2"/>
        <v>-17704617</v>
      </c>
      <c r="O38" s="111">
        <f t="shared" si="2"/>
        <v>-5497383</v>
      </c>
      <c r="P38" s="111">
        <f t="shared" si="2"/>
        <v>-6518932</v>
      </c>
      <c r="Q38" s="111">
        <f t="shared" si="2"/>
        <v>-5706654</v>
      </c>
      <c r="R38" s="111">
        <f t="shared" si="2"/>
        <v>-17722969</v>
      </c>
      <c r="S38" s="111">
        <f t="shared" si="2"/>
        <v>-4321553</v>
      </c>
      <c r="T38" s="111">
        <f t="shared" si="2"/>
        <v>-5828026</v>
      </c>
      <c r="U38" s="111">
        <f t="shared" si="2"/>
        <v>-6647147</v>
      </c>
      <c r="V38" s="111">
        <f t="shared" si="2"/>
        <v>-16796726</v>
      </c>
      <c r="W38" s="111">
        <f t="shared" si="2"/>
        <v>-63174887</v>
      </c>
      <c r="X38" s="111">
        <f>IF(F22=F36,0,X22-X36)</f>
        <v>32550200</v>
      </c>
      <c r="Y38" s="111">
        <f t="shared" si="2"/>
        <v>-95725087</v>
      </c>
      <c r="Z38" s="216">
        <f>+IF(X38&lt;&gt;0,+(Y38/X38)*100,0)</f>
        <v>-294.08448181577995</v>
      </c>
      <c r="AA38" s="214">
        <f>+AA22-AA36</f>
        <v>32550200</v>
      </c>
    </row>
    <row r="39" spans="1:27" ht="13.5">
      <c r="A39" s="196" t="s">
        <v>46</v>
      </c>
      <c r="B39" s="200"/>
      <c r="C39" s="160">
        <v>18037000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-452370</v>
      </c>
      <c r="D42" s="221">
        <f>SUM(D38:D41)</f>
        <v>0</v>
      </c>
      <c r="E42" s="222">
        <f t="shared" si="3"/>
        <v>32550200</v>
      </c>
      <c r="F42" s="93">
        <f t="shared" si="3"/>
        <v>32550200</v>
      </c>
      <c r="G42" s="93">
        <f t="shared" si="3"/>
        <v>5883688</v>
      </c>
      <c r="H42" s="93">
        <f t="shared" si="3"/>
        <v>-8699066</v>
      </c>
      <c r="I42" s="93">
        <f t="shared" si="3"/>
        <v>-8135197</v>
      </c>
      <c r="J42" s="93">
        <f t="shared" si="3"/>
        <v>-10950575</v>
      </c>
      <c r="K42" s="93">
        <f t="shared" si="3"/>
        <v>-6696408</v>
      </c>
      <c r="L42" s="93">
        <f t="shared" si="3"/>
        <v>-6087510</v>
      </c>
      <c r="M42" s="93">
        <f t="shared" si="3"/>
        <v>-4920699</v>
      </c>
      <c r="N42" s="93">
        <f t="shared" si="3"/>
        <v>-17704617</v>
      </c>
      <c r="O42" s="93">
        <f t="shared" si="3"/>
        <v>-5497383</v>
      </c>
      <c r="P42" s="93">
        <f t="shared" si="3"/>
        <v>-6518932</v>
      </c>
      <c r="Q42" s="93">
        <f t="shared" si="3"/>
        <v>-5706654</v>
      </c>
      <c r="R42" s="93">
        <f t="shared" si="3"/>
        <v>-17722969</v>
      </c>
      <c r="S42" s="93">
        <f t="shared" si="3"/>
        <v>-4321553</v>
      </c>
      <c r="T42" s="93">
        <f t="shared" si="3"/>
        <v>-5828026</v>
      </c>
      <c r="U42" s="93">
        <f t="shared" si="3"/>
        <v>-6647147</v>
      </c>
      <c r="V42" s="93">
        <f t="shared" si="3"/>
        <v>-16796726</v>
      </c>
      <c r="W42" s="93">
        <f t="shared" si="3"/>
        <v>-63174887</v>
      </c>
      <c r="X42" s="93">
        <f t="shared" si="3"/>
        <v>32550200</v>
      </c>
      <c r="Y42" s="93">
        <f t="shared" si="3"/>
        <v>-95725087</v>
      </c>
      <c r="Z42" s="223">
        <f>+IF(X42&lt;&gt;0,+(Y42/X42)*100,0)</f>
        <v>-294.08448181577995</v>
      </c>
      <c r="AA42" s="221">
        <f>SUM(AA38:AA41)</f>
        <v>32550200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-452370</v>
      </c>
      <c r="D44" s="225">
        <f>+D42-D43</f>
        <v>0</v>
      </c>
      <c r="E44" s="226">
        <f t="shared" si="4"/>
        <v>32550200</v>
      </c>
      <c r="F44" s="82">
        <f t="shared" si="4"/>
        <v>32550200</v>
      </c>
      <c r="G44" s="82">
        <f t="shared" si="4"/>
        <v>5883688</v>
      </c>
      <c r="H44" s="82">
        <f t="shared" si="4"/>
        <v>-8699066</v>
      </c>
      <c r="I44" s="82">
        <f t="shared" si="4"/>
        <v>-8135197</v>
      </c>
      <c r="J44" s="82">
        <f t="shared" si="4"/>
        <v>-10950575</v>
      </c>
      <c r="K44" s="82">
        <f t="shared" si="4"/>
        <v>-6696408</v>
      </c>
      <c r="L44" s="82">
        <f t="shared" si="4"/>
        <v>-6087510</v>
      </c>
      <c r="M44" s="82">
        <f t="shared" si="4"/>
        <v>-4920699</v>
      </c>
      <c r="N44" s="82">
        <f t="shared" si="4"/>
        <v>-17704617</v>
      </c>
      <c r="O44" s="82">
        <f t="shared" si="4"/>
        <v>-5497383</v>
      </c>
      <c r="P44" s="82">
        <f t="shared" si="4"/>
        <v>-6518932</v>
      </c>
      <c r="Q44" s="82">
        <f t="shared" si="4"/>
        <v>-5706654</v>
      </c>
      <c r="R44" s="82">
        <f t="shared" si="4"/>
        <v>-17722969</v>
      </c>
      <c r="S44" s="82">
        <f t="shared" si="4"/>
        <v>-4321553</v>
      </c>
      <c r="T44" s="82">
        <f t="shared" si="4"/>
        <v>-5828026</v>
      </c>
      <c r="U44" s="82">
        <f t="shared" si="4"/>
        <v>-6647147</v>
      </c>
      <c r="V44" s="82">
        <f t="shared" si="4"/>
        <v>-16796726</v>
      </c>
      <c r="W44" s="82">
        <f t="shared" si="4"/>
        <v>-63174887</v>
      </c>
      <c r="X44" s="82">
        <f t="shared" si="4"/>
        <v>32550200</v>
      </c>
      <c r="Y44" s="82">
        <f t="shared" si="4"/>
        <v>-95725087</v>
      </c>
      <c r="Z44" s="227">
        <f>+IF(X44&lt;&gt;0,+(Y44/X44)*100,0)</f>
        <v>-294.08448181577995</v>
      </c>
      <c r="AA44" s="225">
        <f>+AA42-AA43</f>
        <v>32550200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-452370</v>
      </c>
      <c r="D46" s="221">
        <f>SUM(D44:D45)</f>
        <v>0</v>
      </c>
      <c r="E46" s="222">
        <f t="shared" si="5"/>
        <v>32550200</v>
      </c>
      <c r="F46" s="93">
        <f t="shared" si="5"/>
        <v>32550200</v>
      </c>
      <c r="G46" s="93">
        <f t="shared" si="5"/>
        <v>5883688</v>
      </c>
      <c r="H46" s="93">
        <f t="shared" si="5"/>
        <v>-8699066</v>
      </c>
      <c r="I46" s="93">
        <f t="shared" si="5"/>
        <v>-8135197</v>
      </c>
      <c r="J46" s="93">
        <f t="shared" si="5"/>
        <v>-10950575</v>
      </c>
      <c r="K46" s="93">
        <f t="shared" si="5"/>
        <v>-6696408</v>
      </c>
      <c r="L46" s="93">
        <f t="shared" si="5"/>
        <v>-6087510</v>
      </c>
      <c r="M46" s="93">
        <f t="shared" si="5"/>
        <v>-4920699</v>
      </c>
      <c r="N46" s="93">
        <f t="shared" si="5"/>
        <v>-17704617</v>
      </c>
      <c r="O46" s="93">
        <f t="shared" si="5"/>
        <v>-5497383</v>
      </c>
      <c r="P46" s="93">
        <f t="shared" si="5"/>
        <v>-6518932</v>
      </c>
      <c r="Q46" s="93">
        <f t="shared" si="5"/>
        <v>-5706654</v>
      </c>
      <c r="R46" s="93">
        <f t="shared" si="5"/>
        <v>-17722969</v>
      </c>
      <c r="S46" s="93">
        <f t="shared" si="5"/>
        <v>-4321553</v>
      </c>
      <c r="T46" s="93">
        <f t="shared" si="5"/>
        <v>-5828026</v>
      </c>
      <c r="U46" s="93">
        <f t="shared" si="5"/>
        <v>-6647147</v>
      </c>
      <c r="V46" s="93">
        <f t="shared" si="5"/>
        <v>-16796726</v>
      </c>
      <c r="W46" s="93">
        <f t="shared" si="5"/>
        <v>-63174887</v>
      </c>
      <c r="X46" s="93">
        <f t="shared" si="5"/>
        <v>32550200</v>
      </c>
      <c r="Y46" s="93">
        <f t="shared" si="5"/>
        <v>-95725087</v>
      </c>
      <c r="Z46" s="223">
        <f>+IF(X46&lt;&gt;0,+(Y46/X46)*100,0)</f>
        <v>-294.08448181577995</v>
      </c>
      <c r="AA46" s="221">
        <f>SUM(AA44:AA45)</f>
        <v>32550200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-452370</v>
      </c>
      <c r="D48" s="232">
        <f>SUM(D46:D47)</f>
        <v>0</v>
      </c>
      <c r="E48" s="233">
        <f t="shared" si="6"/>
        <v>32550200</v>
      </c>
      <c r="F48" s="234">
        <f t="shared" si="6"/>
        <v>32550200</v>
      </c>
      <c r="G48" s="234">
        <f t="shared" si="6"/>
        <v>5883688</v>
      </c>
      <c r="H48" s="235">
        <f t="shared" si="6"/>
        <v>-8699066</v>
      </c>
      <c r="I48" s="235">
        <f t="shared" si="6"/>
        <v>-8135197</v>
      </c>
      <c r="J48" s="235">
        <f t="shared" si="6"/>
        <v>-10950575</v>
      </c>
      <c r="K48" s="235">
        <f t="shared" si="6"/>
        <v>-6696408</v>
      </c>
      <c r="L48" s="235">
        <f t="shared" si="6"/>
        <v>-6087510</v>
      </c>
      <c r="M48" s="234">
        <f t="shared" si="6"/>
        <v>-4920699</v>
      </c>
      <c r="N48" s="234">
        <f t="shared" si="6"/>
        <v>-17704617</v>
      </c>
      <c r="O48" s="235">
        <f t="shared" si="6"/>
        <v>-5497383</v>
      </c>
      <c r="P48" s="235">
        <f t="shared" si="6"/>
        <v>-6518932</v>
      </c>
      <c r="Q48" s="235">
        <f t="shared" si="6"/>
        <v>-5706654</v>
      </c>
      <c r="R48" s="235">
        <f t="shared" si="6"/>
        <v>-17722969</v>
      </c>
      <c r="S48" s="235">
        <f t="shared" si="6"/>
        <v>-4321553</v>
      </c>
      <c r="T48" s="234">
        <f t="shared" si="6"/>
        <v>-5828026</v>
      </c>
      <c r="U48" s="234">
        <f t="shared" si="6"/>
        <v>-6647147</v>
      </c>
      <c r="V48" s="235">
        <f t="shared" si="6"/>
        <v>-16796726</v>
      </c>
      <c r="W48" s="235">
        <f t="shared" si="6"/>
        <v>-63174887</v>
      </c>
      <c r="X48" s="235">
        <f t="shared" si="6"/>
        <v>32550200</v>
      </c>
      <c r="Y48" s="235">
        <f t="shared" si="6"/>
        <v>-95725087</v>
      </c>
      <c r="Z48" s="236">
        <f>+IF(X48&lt;&gt;0,+(Y48/X48)*100,0)</f>
        <v>-294.08448181577995</v>
      </c>
      <c r="AA48" s="237">
        <f>SUM(AA46:AA47)</f>
        <v>32550200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3388167</v>
      </c>
      <c r="D5" s="158">
        <f>SUM(D6:D8)</f>
        <v>0</v>
      </c>
      <c r="E5" s="159">
        <f t="shared" si="0"/>
        <v>10520000</v>
      </c>
      <c r="F5" s="105">
        <f t="shared" si="0"/>
        <v>10520000</v>
      </c>
      <c r="G5" s="105">
        <f t="shared" si="0"/>
        <v>28698</v>
      </c>
      <c r="H5" s="105">
        <f t="shared" si="0"/>
        <v>508646</v>
      </c>
      <c r="I5" s="105">
        <f t="shared" si="0"/>
        <v>107117</v>
      </c>
      <c r="J5" s="105">
        <f t="shared" si="0"/>
        <v>644461</v>
      </c>
      <c r="K5" s="105">
        <f t="shared" si="0"/>
        <v>295696</v>
      </c>
      <c r="L5" s="105">
        <f t="shared" si="0"/>
        <v>709529</v>
      </c>
      <c r="M5" s="105">
        <f t="shared" si="0"/>
        <v>479482</v>
      </c>
      <c r="N5" s="105">
        <f t="shared" si="0"/>
        <v>1484707</v>
      </c>
      <c r="O5" s="105">
        <f t="shared" si="0"/>
        <v>154677</v>
      </c>
      <c r="P5" s="105">
        <f t="shared" si="0"/>
        <v>666638</v>
      </c>
      <c r="Q5" s="105">
        <f t="shared" si="0"/>
        <v>743297</v>
      </c>
      <c r="R5" s="105">
        <f t="shared" si="0"/>
        <v>1564612</v>
      </c>
      <c r="S5" s="105">
        <f t="shared" si="0"/>
        <v>2871298</v>
      </c>
      <c r="T5" s="105">
        <f t="shared" si="0"/>
        <v>2245564</v>
      </c>
      <c r="U5" s="105">
        <f t="shared" si="0"/>
        <v>0</v>
      </c>
      <c r="V5" s="105">
        <f t="shared" si="0"/>
        <v>5116862</v>
      </c>
      <c r="W5" s="105">
        <f t="shared" si="0"/>
        <v>8810642</v>
      </c>
      <c r="X5" s="105">
        <f t="shared" si="0"/>
        <v>10520000</v>
      </c>
      <c r="Y5" s="105">
        <f t="shared" si="0"/>
        <v>-1709358</v>
      </c>
      <c r="Z5" s="142">
        <f>+IF(X5&lt;&gt;0,+(Y5/X5)*100,0)</f>
        <v>-16.24865019011407</v>
      </c>
      <c r="AA5" s="158">
        <f>SUM(AA6:AA8)</f>
        <v>10520000</v>
      </c>
    </row>
    <row r="6" spans="1:27" ht="13.5">
      <c r="A6" s="143" t="s">
        <v>75</v>
      </c>
      <c r="B6" s="141"/>
      <c r="C6" s="160">
        <v>173637</v>
      </c>
      <c r="D6" s="160"/>
      <c r="E6" s="161">
        <v>60000</v>
      </c>
      <c r="F6" s="65">
        <v>60000</v>
      </c>
      <c r="G6" s="65"/>
      <c r="H6" s="65"/>
      <c r="I6" s="65"/>
      <c r="J6" s="65"/>
      <c r="K6" s="65">
        <v>23345</v>
      </c>
      <c r="L6" s="65">
        <v>5400</v>
      </c>
      <c r="M6" s="65">
        <v>3930</v>
      </c>
      <c r="N6" s="65">
        <v>32675</v>
      </c>
      <c r="O6" s="65">
        <v>3329</v>
      </c>
      <c r="P6" s="65">
        <v>6096</v>
      </c>
      <c r="Q6" s="65">
        <v>9804</v>
      </c>
      <c r="R6" s="65">
        <v>19229</v>
      </c>
      <c r="S6" s="65"/>
      <c r="T6" s="65"/>
      <c r="U6" s="65"/>
      <c r="V6" s="65"/>
      <c r="W6" s="65">
        <v>51904</v>
      </c>
      <c r="X6" s="65">
        <v>60000</v>
      </c>
      <c r="Y6" s="65">
        <v>-8096</v>
      </c>
      <c r="Z6" s="145">
        <v>-13.49</v>
      </c>
      <c r="AA6" s="67">
        <v>60000</v>
      </c>
    </row>
    <row r="7" spans="1:27" ht="13.5">
      <c r="A7" s="143" t="s">
        <v>76</v>
      </c>
      <c r="B7" s="141"/>
      <c r="C7" s="162">
        <v>269656</v>
      </c>
      <c r="D7" s="162"/>
      <c r="E7" s="163">
        <v>190000</v>
      </c>
      <c r="F7" s="164">
        <v>190000</v>
      </c>
      <c r="G7" s="164">
        <v>28698</v>
      </c>
      <c r="H7" s="164">
        <v>1870</v>
      </c>
      <c r="I7" s="164">
        <v>18662</v>
      </c>
      <c r="J7" s="164">
        <v>49230</v>
      </c>
      <c r="K7" s="164">
        <v>7890</v>
      </c>
      <c r="L7" s="164">
        <v>63250</v>
      </c>
      <c r="M7" s="164">
        <v>34539</v>
      </c>
      <c r="N7" s="164">
        <v>105679</v>
      </c>
      <c r="O7" s="164"/>
      <c r="P7" s="164">
        <v>12285</v>
      </c>
      <c r="Q7" s="164">
        <v>23725</v>
      </c>
      <c r="R7" s="164">
        <v>36010</v>
      </c>
      <c r="S7" s="164">
        <v>5983</v>
      </c>
      <c r="T7" s="164"/>
      <c r="U7" s="164"/>
      <c r="V7" s="164">
        <v>5983</v>
      </c>
      <c r="W7" s="164">
        <v>196902</v>
      </c>
      <c r="X7" s="164">
        <v>190000</v>
      </c>
      <c r="Y7" s="164">
        <v>6902</v>
      </c>
      <c r="Z7" s="146">
        <v>3.63</v>
      </c>
      <c r="AA7" s="239">
        <v>190000</v>
      </c>
    </row>
    <row r="8" spans="1:27" ht="13.5">
      <c r="A8" s="143" t="s">
        <v>77</v>
      </c>
      <c r="B8" s="141"/>
      <c r="C8" s="160">
        <v>2944874</v>
      </c>
      <c r="D8" s="160"/>
      <c r="E8" s="161">
        <v>10270000</v>
      </c>
      <c r="F8" s="65">
        <v>10270000</v>
      </c>
      <c r="G8" s="65"/>
      <c r="H8" s="65">
        <v>506776</v>
      </c>
      <c r="I8" s="65">
        <v>88455</v>
      </c>
      <c r="J8" s="65">
        <v>595231</v>
      </c>
      <c r="K8" s="65">
        <v>264461</v>
      </c>
      <c r="L8" s="65">
        <v>640879</v>
      </c>
      <c r="M8" s="65">
        <v>441013</v>
      </c>
      <c r="N8" s="65">
        <v>1346353</v>
      </c>
      <c r="O8" s="65">
        <v>151348</v>
      </c>
      <c r="P8" s="65">
        <v>648257</v>
      </c>
      <c r="Q8" s="65">
        <v>709768</v>
      </c>
      <c r="R8" s="65">
        <v>1509373</v>
      </c>
      <c r="S8" s="65">
        <v>2865315</v>
      </c>
      <c r="T8" s="65">
        <v>2245564</v>
      </c>
      <c r="U8" s="65"/>
      <c r="V8" s="65">
        <v>5110879</v>
      </c>
      <c r="W8" s="65">
        <v>8561836</v>
      </c>
      <c r="X8" s="65">
        <v>10270000</v>
      </c>
      <c r="Y8" s="65">
        <v>-1708164</v>
      </c>
      <c r="Z8" s="145">
        <v>-16.63</v>
      </c>
      <c r="AA8" s="67">
        <v>10270000</v>
      </c>
    </row>
    <row r="9" spans="1:27" ht="13.5">
      <c r="A9" s="140" t="s">
        <v>78</v>
      </c>
      <c r="B9" s="141"/>
      <c r="C9" s="158">
        <f aca="true" t="shared" si="1" ref="C9:Y9">SUM(C10:C14)</f>
        <v>1638404</v>
      </c>
      <c r="D9" s="158">
        <f>SUM(D10:D14)</f>
        <v>0</v>
      </c>
      <c r="E9" s="159">
        <f t="shared" si="1"/>
        <v>640000</v>
      </c>
      <c r="F9" s="105">
        <f t="shared" si="1"/>
        <v>640000</v>
      </c>
      <c r="G9" s="105">
        <f t="shared" si="1"/>
        <v>753612</v>
      </c>
      <c r="H9" s="105">
        <f t="shared" si="1"/>
        <v>16083</v>
      </c>
      <c r="I9" s="105">
        <f t="shared" si="1"/>
        <v>0</v>
      </c>
      <c r="J9" s="105">
        <f t="shared" si="1"/>
        <v>769695</v>
      </c>
      <c r="K9" s="105">
        <f t="shared" si="1"/>
        <v>18584</v>
      </c>
      <c r="L9" s="105">
        <f t="shared" si="1"/>
        <v>0</v>
      </c>
      <c r="M9" s="105">
        <f t="shared" si="1"/>
        <v>0</v>
      </c>
      <c r="N9" s="105">
        <f t="shared" si="1"/>
        <v>18584</v>
      </c>
      <c r="O9" s="105">
        <f t="shared" si="1"/>
        <v>69184</v>
      </c>
      <c r="P9" s="105">
        <f t="shared" si="1"/>
        <v>86189</v>
      </c>
      <c r="Q9" s="105">
        <f t="shared" si="1"/>
        <v>20040</v>
      </c>
      <c r="R9" s="105">
        <f t="shared" si="1"/>
        <v>175413</v>
      </c>
      <c r="S9" s="105">
        <f t="shared" si="1"/>
        <v>6300</v>
      </c>
      <c r="T9" s="105">
        <f t="shared" si="1"/>
        <v>441021</v>
      </c>
      <c r="U9" s="105">
        <f t="shared" si="1"/>
        <v>0</v>
      </c>
      <c r="V9" s="105">
        <f t="shared" si="1"/>
        <v>447321</v>
      </c>
      <c r="W9" s="105">
        <f t="shared" si="1"/>
        <v>1411013</v>
      </c>
      <c r="X9" s="105">
        <f t="shared" si="1"/>
        <v>640000</v>
      </c>
      <c r="Y9" s="105">
        <f t="shared" si="1"/>
        <v>771013</v>
      </c>
      <c r="Z9" s="142">
        <f>+IF(X9&lt;&gt;0,+(Y9/X9)*100,0)</f>
        <v>120.47078124999999</v>
      </c>
      <c r="AA9" s="107">
        <f>SUM(AA10:AA14)</f>
        <v>640000</v>
      </c>
    </row>
    <row r="10" spans="1:27" ht="13.5">
      <c r="A10" s="143" t="s">
        <v>79</v>
      </c>
      <c r="B10" s="141"/>
      <c r="C10" s="160">
        <v>1638404</v>
      </c>
      <c r="D10" s="160"/>
      <c r="E10" s="161">
        <v>640000</v>
      </c>
      <c r="F10" s="65">
        <v>640000</v>
      </c>
      <c r="G10" s="65">
        <v>753612</v>
      </c>
      <c r="H10" s="65">
        <v>16083</v>
      </c>
      <c r="I10" s="65"/>
      <c r="J10" s="65">
        <v>769695</v>
      </c>
      <c r="K10" s="65">
        <v>18584</v>
      </c>
      <c r="L10" s="65"/>
      <c r="M10" s="65"/>
      <c r="N10" s="65">
        <v>18584</v>
      </c>
      <c r="O10" s="65">
        <v>69184</v>
      </c>
      <c r="P10" s="65">
        <v>86189</v>
      </c>
      <c r="Q10" s="65">
        <v>20040</v>
      </c>
      <c r="R10" s="65">
        <v>175413</v>
      </c>
      <c r="S10" s="65">
        <v>6300</v>
      </c>
      <c r="T10" s="65">
        <v>441021</v>
      </c>
      <c r="U10" s="65"/>
      <c r="V10" s="65">
        <v>447321</v>
      </c>
      <c r="W10" s="65">
        <v>1411013</v>
      </c>
      <c r="X10" s="65">
        <v>640000</v>
      </c>
      <c r="Y10" s="65">
        <v>771013</v>
      </c>
      <c r="Z10" s="145">
        <v>120.47</v>
      </c>
      <c r="AA10" s="67">
        <v>640000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18846688</v>
      </c>
      <c r="D15" s="158">
        <f>SUM(D16:D18)</f>
        <v>0</v>
      </c>
      <c r="E15" s="159">
        <f t="shared" si="2"/>
        <v>23238350</v>
      </c>
      <c r="F15" s="105">
        <f t="shared" si="2"/>
        <v>23238350</v>
      </c>
      <c r="G15" s="105">
        <f t="shared" si="2"/>
        <v>14258</v>
      </c>
      <c r="H15" s="105">
        <f t="shared" si="2"/>
        <v>607231</v>
      </c>
      <c r="I15" s="105">
        <f t="shared" si="2"/>
        <v>1303217</v>
      </c>
      <c r="J15" s="105">
        <f t="shared" si="2"/>
        <v>1924706</v>
      </c>
      <c r="K15" s="105">
        <f t="shared" si="2"/>
        <v>679190</v>
      </c>
      <c r="L15" s="105">
        <f t="shared" si="2"/>
        <v>939593</v>
      </c>
      <c r="M15" s="105">
        <f t="shared" si="2"/>
        <v>1304710</v>
      </c>
      <c r="N15" s="105">
        <f t="shared" si="2"/>
        <v>2923493</v>
      </c>
      <c r="O15" s="105">
        <f t="shared" si="2"/>
        <v>1735824</v>
      </c>
      <c r="P15" s="105">
        <f t="shared" si="2"/>
        <v>4163285</v>
      </c>
      <c r="Q15" s="105">
        <f t="shared" si="2"/>
        <v>1536306</v>
      </c>
      <c r="R15" s="105">
        <f t="shared" si="2"/>
        <v>7435415</v>
      </c>
      <c r="S15" s="105">
        <f t="shared" si="2"/>
        <v>1534287</v>
      </c>
      <c r="T15" s="105">
        <f t="shared" si="2"/>
        <v>1832042</v>
      </c>
      <c r="U15" s="105">
        <f t="shared" si="2"/>
        <v>0</v>
      </c>
      <c r="V15" s="105">
        <f t="shared" si="2"/>
        <v>3366329</v>
      </c>
      <c r="W15" s="105">
        <f t="shared" si="2"/>
        <v>15649943</v>
      </c>
      <c r="X15" s="105">
        <f t="shared" si="2"/>
        <v>23238350</v>
      </c>
      <c r="Y15" s="105">
        <f t="shared" si="2"/>
        <v>-7588407</v>
      </c>
      <c r="Z15" s="142">
        <f>+IF(X15&lt;&gt;0,+(Y15/X15)*100,0)</f>
        <v>-32.65467212603305</v>
      </c>
      <c r="AA15" s="107">
        <f>SUM(AA16:AA18)</f>
        <v>23238350</v>
      </c>
    </row>
    <row r="16" spans="1:27" ht="13.5">
      <c r="A16" s="143" t="s">
        <v>85</v>
      </c>
      <c r="B16" s="141"/>
      <c r="C16" s="160">
        <v>73850</v>
      </c>
      <c r="D16" s="160"/>
      <c r="E16" s="161">
        <v>2550000</v>
      </c>
      <c r="F16" s="65">
        <v>2550000</v>
      </c>
      <c r="G16" s="65">
        <v>7129</v>
      </c>
      <c r="H16" s="65">
        <v>13496</v>
      </c>
      <c r="I16" s="65">
        <v>20632</v>
      </c>
      <c r="J16" s="65">
        <v>41257</v>
      </c>
      <c r="K16" s="65">
        <v>7011</v>
      </c>
      <c r="L16" s="65"/>
      <c r="M16" s="65"/>
      <c r="N16" s="65">
        <v>7011</v>
      </c>
      <c r="O16" s="65"/>
      <c r="P16" s="65">
        <v>425541</v>
      </c>
      <c r="Q16" s="65">
        <v>304299</v>
      </c>
      <c r="R16" s="65">
        <v>729840</v>
      </c>
      <c r="S16" s="65">
        <v>94761</v>
      </c>
      <c r="T16" s="65">
        <v>210177</v>
      </c>
      <c r="U16" s="65"/>
      <c r="V16" s="65">
        <v>304938</v>
      </c>
      <c r="W16" s="65">
        <v>1083046</v>
      </c>
      <c r="X16" s="65">
        <v>2550000</v>
      </c>
      <c r="Y16" s="65">
        <v>-1466954</v>
      </c>
      <c r="Z16" s="145">
        <v>-57.53</v>
      </c>
      <c r="AA16" s="67">
        <v>2550000</v>
      </c>
    </row>
    <row r="17" spans="1:27" ht="13.5">
      <c r="A17" s="143" t="s">
        <v>86</v>
      </c>
      <c r="B17" s="141"/>
      <c r="C17" s="160">
        <v>18772838</v>
      </c>
      <c r="D17" s="160"/>
      <c r="E17" s="161">
        <v>20688350</v>
      </c>
      <c r="F17" s="65">
        <v>20688350</v>
      </c>
      <c r="G17" s="65">
        <v>7129</v>
      </c>
      <c r="H17" s="65">
        <v>593735</v>
      </c>
      <c r="I17" s="65">
        <v>1282585</v>
      </c>
      <c r="J17" s="65">
        <v>1883449</v>
      </c>
      <c r="K17" s="65">
        <v>672179</v>
      </c>
      <c r="L17" s="65">
        <v>939593</v>
      </c>
      <c r="M17" s="65">
        <v>1304710</v>
      </c>
      <c r="N17" s="65">
        <v>2916482</v>
      </c>
      <c r="O17" s="65">
        <v>1735824</v>
      </c>
      <c r="P17" s="65">
        <v>3737744</v>
      </c>
      <c r="Q17" s="65">
        <v>1232007</v>
      </c>
      <c r="R17" s="65">
        <v>6705575</v>
      </c>
      <c r="S17" s="65">
        <v>1439526</v>
      </c>
      <c r="T17" s="65">
        <v>1621865</v>
      </c>
      <c r="U17" s="65"/>
      <c r="V17" s="65">
        <v>3061391</v>
      </c>
      <c r="W17" s="65">
        <v>14566897</v>
      </c>
      <c r="X17" s="65">
        <v>20688350</v>
      </c>
      <c r="Y17" s="65">
        <v>-6121453</v>
      </c>
      <c r="Z17" s="145">
        <v>-29.59</v>
      </c>
      <c r="AA17" s="67">
        <v>20688350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1540050</v>
      </c>
      <c r="D19" s="158">
        <f>SUM(D20:D23)</f>
        <v>0</v>
      </c>
      <c r="E19" s="159">
        <f t="shared" si="3"/>
        <v>2410000</v>
      </c>
      <c r="F19" s="105">
        <f t="shared" si="3"/>
        <v>2410000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591337</v>
      </c>
      <c r="L19" s="105">
        <f t="shared" si="3"/>
        <v>0</v>
      </c>
      <c r="M19" s="105">
        <f t="shared" si="3"/>
        <v>9882</v>
      </c>
      <c r="N19" s="105">
        <f t="shared" si="3"/>
        <v>601219</v>
      </c>
      <c r="O19" s="105">
        <f t="shared" si="3"/>
        <v>0</v>
      </c>
      <c r="P19" s="105">
        <f t="shared" si="3"/>
        <v>640231</v>
      </c>
      <c r="Q19" s="105">
        <f t="shared" si="3"/>
        <v>640231</v>
      </c>
      <c r="R19" s="105">
        <f t="shared" si="3"/>
        <v>1280462</v>
      </c>
      <c r="S19" s="105">
        <f t="shared" si="3"/>
        <v>0</v>
      </c>
      <c r="T19" s="105">
        <f t="shared" si="3"/>
        <v>2673783</v>
      </c>
      <c r="U19" s="105">
        <f t="shared" si="3"/>
        <v>0</v>
      </c>
      <c r="V19" s="105">
        <f t="shared" si="3"/>
        <v>2673783</v>
      </c>
      <c r="W19" s="105">
        <f t="shared" si="3"/>
        <v>4555464</v>
      </c>
      <c r="X19" s="105">
        <f t="shared" si="3"/>
        <v>2410000</v>
      </c>
      <c r="Y19" s="105">
        <f t="shared" si="3"/>
        <v>2145464</v>
      </c>
      <c r="Z19" s="142">
        <f>+IF(X19&lt;&gt;0,+(Y19/X19)*100,0)</f>
        <v>89.02340248962656</v>
      </c>
      <c r="AA19" s="107">
        <f>SUM(AA20:AA23)</f>
        <v>2410000</v>
      </c>
    </row>
    <row r="20" spans="1:27" ht="13.5">
      <c r="A20" s="143" t="s">
        <v>89</v>
      </c>
      <c r="B20" s="141"/>
      <c r="C20" s="160">
        <v>1710</v>
      </c>
      <c r="D20" s="160"/>
      <c r="E20" s="161">
        <v>10000</v>
      </c>
      <c r="F20" s="65">
        <v>10000</v>
      </c>
      <c r="G20" s="65"/>
      <c r="H20" s="65"/>
      <c r="I20" s="65"/>
      <c r="J20" s="65"/>
      <c r="K20" s="65">
        <v>591337</v>
      </c>
      <c r="L20" s="65"/>
      <c r="M20" s="65">
        <v>9882</v>
      </c>
      <c r="N20" s="65">
        <v>601219</v>
      </c>
      <c r="O20" s="65"/>
      <c r="P20" s="65">
        <v>640231</v>
      </c>
      <c r="Q20" s="65">
        <v>640231</v>
      </c>
      <c r="R20" s="65">
        <v>1280462</v>
      </c>
      <c r="S20" s="65"/>
      <c r="T20" s="65">
        <v>1796211</v>
      </c>
      <c r="U20" s="65"/>
      <c r="V20" s="65">
        <v>1796211</v>
      </c>
      <c r="W20" s="65">
        <v>3677892</v>
      </c>
      <c r="X20" s="65">
        <v>10000</v>
      </c>
      <c r="Y20" s="65">
        <v>3667892</v>
      </c>
      <c r="Z20" s="145">
        <v>36678.92</v>
      </c>
      <c r="AA20" s="67">
        <v>10000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1538340</v>
      </c>
      <c r="D23" s="160"/>
      <c r="E23" s="161">
        <v>2400000</v>
      </c>
      <c r="F23" s="65">
        <v>2400000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>
        <v>877572</v>
      </c>
      <c r="U23" s="65"/>
      <c r="V23" s="65">
        <v>877572</v>
      </c>
      <c r="W23" s="65">
        <v>877572</v>
      </c>
      <c r="X23" s="65">
        <v>2400000</v>
      </c>
      <c r="Y23" s="65">
        <v>-1522428</v>
      </c>
      <c r="Z23" s="145">
        <v>-63.43</v>
      </c>
      <c r="AA23" s="67">
        <v>2400000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25413309</v>
      </c>
      <c r="D25" s="232">
        <f>+D5+D9+D15+D19+D24</f>
        <v>0</v>
      </c>
      <c r="E25" s="245">
        <f t="shared" si="4"/>
        <v>36808350</v>
      </c>
      <c r="F25" s="234">
        <f t="shared" si="4"/>
        <v>36808350</v>
      </c>
      <c r="G25" s="234">
        <f t="shared" si="4"/>
        <v>796568</v>
      </c>
      <c r="H25" s="234">
        <f t="shared" si="4"/>
        <v>1131960</v>
      </c>
      <c r="I25" s="234">
        <f t="shared" si="4"/>
        <v>1410334</v>
      </c>
      <c r="J25" s="234">
        <f t="shared" si="4"/>
        <v>3338862</v>
      </c>
      <c r="K25" s="234">
        <f t="shared" si="4"/>
        <v>1584807</v>
      </c>
      <c r="L25" s="234">
        <f t="shared" si="4"/>
        <v>1649122</v>
      </c>
      <c r="M25" s="234">
        <f t="shared" si="4"/>
        <v>1794074</v>
      </c>
      <c r="N25" s="234">
        <f t="shared" si="4"/>
        <v>5028003</v>
      </c>
      <c r="O25" s="234">
        <f t="shared" si="4"/>
        <v>1959685</v>
      </c>
      <c r="P25" s="234">
        <f t="shared" si="4"/>
        <v>5556343</v>
      </c>
      <c r="Q25" s="234">
        <f t="shared" si="4"/>
        <v>2939874</v>
      </c>
      <c r="R25" s="234">
        <f t="shared" si="4"/>
        <v>10455902</v>
      </c>
      <c r="S25" s="234">
        <f t="shared" si="4"/>
        <v>4411885</v>
      </c>
      <c r="T25" s="234">
        <f t="shared" si="4"/>
        <v>7192410</v>
      </c>
      <c r="U25" s="234">
        <f t="shared" si="4"/>
        <v>0</v>
      </c>
      <c r="V25" s="234">
        <f t="shared" si="4"/>
        <v>11604295</v>
      </c>
      <c r="W25" s="234">
        <f t="shared" si="4"/>
        <v>30427062</v>
      </c>
      <c r="X25" s="234">
        <f t="shared" si="4"/>
        <v>36808350</v>
      </c>
      <c r="Y25" s="234">
        <f t="shared" si="4"/>
        <v>-6381288</v>
      </c>
      <c r="Z25" s="246">
        <f>+IF(X25&lt;&gt;0,+(Y25/X25)*100,0)</f>
        <v>-17.336522827021586</v>
      </c>
      <c r="AA25" s="247">
        <f>+AA5+AA9+AA15+AA19+AA24</f>
        <v>36808350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16356683</v>
      </c>
      <c r="D28" s="160"/>
      <c r="E28" s="161">
        <v>20608350</v>
      </c>
      <c r="F28" s="65">
        <v>20608350</v>
      </c>
      <c r="G28" s="65"/>
      <c r="H28" s="65">
        <v>593735</v>
      </c>
      <c r="I28" s="65">
        <v>1274457</v>
      </c>
      <c r="J28" s="65">
        <v>1868192</v>
      </c>
      <c r="K28" s="65">
        <v>666371</v>
      </c>
      <c r="L28" s="65">
        <v>939593</v>
      </c>
      <c r="M28" s="65">
        <v>1304710</v>
      </c>
      <c r="N28" s="65">
        <v>2910674</v>
      </c>
      <c r="O28" s="65">
        <v>1732736</v>
      </c>
      <c r="P28" s="65">
        <v>3737744</v>
      </c>
      <c r="Q28" s="65">
        <v>1232007</v>
      </c>
      <c r="R28" s="65">
        <v>6702487</v>
      </c>
      <c r="S28" s="65">
        <v>1429911</v>
      </c>
      <c r="T28" s="65">
        <v>1535996</v>
      </c>
      <c r="U28" s="65"/>
      <c r="V28" s="65">
        <v>2965907</v>
      </c>
      <c r="W28" s="65">
        <v>14447260</v>
      </c>
      <c r="X28" s="65">
        <v>20608350</v>
      </c>
      <c r="Y28" s="65">
        <v>-6161090</v>
      </c>
      <c r="Z28" s="145">
        <v>-29.9</v>
      </c>
      <c r="AA28" s="160">
        <v>20608350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16356683</v>
      </c>
      <c r="D32" s="225">
        <f>SUM(D28:D31)</f>
        <v>0</v>
      </c>
      <c r="E32" s="226">
        <f t="shared" si="5"/>
        <v>20608350</v>
      </c>
      <c r="F32" s="82">
        <f t="shared" si="5"/>
        <v>20608350</v>
      </c>
      <c r="G32" s="82">
        <f t="shared" si="5"/>
        <v>0</v>
      </c>
      <c r="H32" s="82">
        <f t="shared" si="5"/>
        <v>593735</v>
      </c>
      <c r="I32" s="82">
        <f t="shared" si="5"/>
        <v>1274457</v>
      </c>
      <c r="J32" s="82">
        <f t="shared" si="5"/>
        <v>1868192</v>
      </c>
      <c r="K32" s="82">
        <f t="shared" si="5"/>
        <v>666371</v>
      </c>
      <c r="L32" s="82">
        <f t="shared" si="5"/>
        <v>939593</v>
      </c>
      <c r="M32" s="82">
        <f t="shared" si="5"/>
        <v>1304710</v>
      </c>
      <c r="N32" s="82">
        <f t="shared" si="5"/>
        <v>2910674</v>
      </c>
      <c r="O32" s="82">
        <f t="shared" si="5"/>
        <v>1732736</v>
      </c>
      <c r="P32" s="82">
        <f t="shared" si="5"/>
        <v>3737744</v>
      </c>
      <c r="Q32" s="82">
        <f t="shared" si="5"/>
        <v>1232007</v>
      </c>
      <c r="R32" s="82">
        <f t="shared" si="5"/>
        <v>6702487</v>
      </c>
      <c r="S32" s="82">
        <f t="shared" si="5"/>
        <v>1429911</v>
      </c>
      <c r="T32" s="82">
        <f t="shared" si="5"/>
        <v>1535996</v>
      </c>
      <c r="U32" s="82">
        <f t="shared" si="5"/>
        <v>0</v>
      </c>
      <c r="V32" s="82">
        <f t="shared" si="5"/>
        <v>2965907</v>
      </c>
      <c r="W32" s="82">
        <f t="shared" si="5"/>
        <v>14447260</v>
      </c>
      <c r="X32" s="82">
        <f t="shared" si="5"/>
        <v>20608350</v>
      </c>
      <c r="Y32" s="82">
        <f t="shared" si="5"/>
        <v>-6161090</v>
      </c>
      <c r="Z32" s="227">
        <f>+IF(X32&lt;&gt;0,+(Y32/X32)*100,0)</f>
        <v>-29.896085809878038</v>
      </c>
      <c r="AA32" s="84">
        <f>SUM(AA28:AA31)</f>
        <v>20608350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>
        <v>226949</v>
      </c>
      <c r="P34" s="65"/>
      <c r="Q34" s="65"/>
      <c r="R34" s="65">
        <v>226949</v>
      </c>
      <c r="S34" s="65"/>
      <c r="T34" s="65"/>
      <c r="U34" s="65"/>
      <c r="V34" s="65"/>
      <c r="W34" s="65">
        <v>226949</v>
      </c>
      <c r="X34" s="65"/>
      <c r="Y34" s="65">
        <v>226949</v>
      </c>
      <c r="Z34" s="145"/>
      <c r="AA34" s="67"/>
    </row>
    <row r="35" spans="1:27" ht="13.5">
      <c r="A35" s="252" t="s">
        <v>53</v>
      </c>
      <c r="B35" s="141"/>
      <c r="C35" s="160">
        <v>9056626</v>
      </c>
      <c r="D35" s="160"/>
      <c r="E35" s="161">
        <v>16200000</v>
      </c>
      <c r="F35" s="65">
        <v>16200000</v>
      </c>
      <c r="G35" s="65">
        <v>796568</v>
      </c>
      <c r="H35" s="65">
        <v>538225</v>
      </c>
      <c r="I35" s="65">
        <v>135877</v>
      </c>
      <c r="J35" s="65">
        <v>1470670</v>
      </c>
      <c r="K35" s="65">
        <v>918436</v>
      </c>
      <c r="L35" s="65">
        <v>709529</v>
      </c>
      <c r="M35" s="65">
        <v>489364</v>
      </c>
      <c r="N35" s="65">
        <v>2117329</v>
      </c>
      <c r="O35" s="65"/>
      <c r="P35" s="65">
        <v>1818599</v>
      </c>
      <c r="Q35" s="65">
        <v>1707867</v>
      </c>
      <c r="R35" s="65">
        <v>3526466</v>
      </c>
      <c r="S35" s="65">
        <v>2981974</v>
      </c>
      <c r="T35" s="65">
        <v>5656414</v>
      </c>
      <c r="U35" s="65"/>
      <c r="V35" s="65">
        <v>8638388</v>
      </c>
      <c r="W35" s="65">
        <v>15752853</v>
      </c>
      <c r="X35" s="65">
        <v>16200000</v>
      </c>
      <c r="Y35" s="65">
        <v>-447147</v>
      </c>
      <c r="Z35" s="145">
        <v>-2.76</v>
      </c>
      <c r="AA35" s="67">
        <v>16200000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25413309</v>
      </c>
      <c r="D36" s="237">
        <f>SUM(D32:D35)</f>
        <v>0</v>
      </c>
      <c r="E36" s="233">
        <f t="shared" si="6"/>
        <v>36808350</v>
      </c>
      <c r="F36" s="235">
        <f t="shared" si="6"/>
        <v>36808350</v>
      </c>
      <c r="G36" s="235">
        <f t="shared" si="6"/>
        <v>796568</v>
      </c>
      <c r="H36" s="235">
        <f t="shared" si="6"/>
        <v>1131960</v>
      </c>
      <c r="I36" s="235">
        <f t="shared" si="6"/>
        <v>1410334</v>
      </c>
      <c r="J36" s="235">
        <f t="shared" si="6"/>
        <v>3338862</v>
      </c>
      <c r="K36" s="235">
        <f t="shared" si="6"/>
        <v>1584807</v>
      </c>
      <c r="L36" s="235">
        <f t="shared" si="6"/>
        <v>1649122</v>
      </c>
      <c r="M36" s="235">
        <f t="shared" si="6"/>
        <v>1794074</v>
      </c>
      <c r="N36" s="235">
        <f t="shared" si="6"/>
        <v>5028003</v>
      </c>
      <c r="O36" s="235">
        <f t="shared" si="6"/>
        <v>1959685</v>
      </c>
      <c r="P36" s="235">
        <f t="shared" si="6"/>
        <v>5556343</v>
      </c>
      <c r="Q36" s="235">
        <f t="shared" si="6"/>
        <v>2939874</v>
      </c>
      <c r="R36" s="235">
        <f t="shared" si="6"/>
        <v>10455902</v>
      </c>
      <c r="S36" s="235">
        <f t="shared" si="6"/>
        <v>4411885</v>
      </c>
      <c r="T36" s="235">
        <f t="shared" si="6"/>
        <v>7192410</v>
      </c>
      <c r="U36" s="235">
        <f t="shared" si="6"/>
        <v>0</v>
      </c>
      <c r="V36" s="235">
        <f t="shared" si="6"/>
        <v>11604295</v>
      </c>
      <c r="W36" s="235">
        <f t="shared" si="6"/>
        <v>30427062</v>
      </c>
      <c r="X36" s="235">
        <f t="shared" si="6"/>
        <v>36808350</v>
      </c>
      <c r="Y36" s="235">
        <f t="shared" si="6"/>
        <v>-6381288</v>
      </c>
      <c r="Z36" s="236">
        <f>+IF(X36&lt;&gt;0,+(Y36/X36)*100,0)</f>
        <v>-17.336522827021586</v>
      </c>
      <c r="AA36" s="254">
        <f>SUM(AA32:AA35)</f>
        <v>36808350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2558542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19796173</v>
      </c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6634563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>
        <v>1177507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565355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30732140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0</v>
      </c>
      <c r="Y12" s="78">
        <f t="shared" si="0"/>
        <v>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46066870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46066870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76799010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3520171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1037039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16878474</v>
      </c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21435684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0</v>
      </c>
      <c r="Y34" s="78">
        <f t="shared" si="3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16299693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16299693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37735377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0</v>
      </c>
      <c r="Y40" s="78">
        <f t="shared" si="5"/>
        <v>0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39063633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0</v>
      </c>
      <c r="Y42" s="274">
        <f t="shared" si="6"/>
        <v>0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39063633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39063633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38138566</v>
      </c>
      <c r="D6" s="160">
        <v>58698687</v>
      </c>
      <c r="E6" s="64">
        <v>63029599</v>
      </c>
      <c r="F6" s="65">
        <v>63029599</v>
      </c>
      <c r="G6" s="65">
        <v>2183585</v>
      </c>
      <c r="H6" s="65">
        <v>2128374</v>
      </c>
      <c r="I6" s="65">
        <v>3634053</v>
      </c>
      <c r="J6" s="65">
        <v>7946012</v>
      </c>
      <c r="K6" s="65">
        <v>3404907</v>
      </c>
      <c r="L6" s="65">
        <v>8760042</v>
      </c>
      <c r="M6" s="65">
        <v>7051533</v>
      </c>
      <c r="N6" s="65">
        <v>19216482</v>
      </c>
      <c r="O6" s="65">
        <v>3649057</v>
      </c>
      <c r="P6" s="65">
        <v>3281315</v>
      </c>
      <c r="Q6" s="65">
        <v>8505031</v>
      </c>
      <c r="R6" s="65">
        <v>15435403</v>
      </c>
      <c r="S6" s="65">
        <v>7690560</v>
      </c>
      <c r="T6" s="65">
        <v>5095791</v>
      </c>
      <c r="U6" s="65">
        <v>3314439</v>
      </c>
      <c r="V6" s="65">
        <v>16100790</v>
      </c>
      <c r="W6" s="65">
        <v>58698687</v>
      </c>
      <c r="X6" s="65">
        <v>63029599</v>
      </c>
      <c r="Y6" s="65">
        <v>-4330912</v>
      </c>
      <c r="Z6" s="145">
        <v>-6.87</v>
      </c>
      <c r="AA6" s="67">
        <v>63029599</v>
      </c>
    </row>
    <row r="7" spans="1:27" ht="13.5">
      <c r="A7" s="264" t="s">
        <v>181</v>
      </c>
      <c r="B7" s="197" t="s">
        <v>72</v>
      </c>
      <c r="C7" s="160">
        <v>78889677</v>
      </c>
      <c r="D7" s="160">
        <v>78952628</v>
      </c>
      <c r="E7" s="64">
        <v>79424000</v>
      </c>
      <c r="F7" s="65">
        <v>79424000</v>
      </c>
      <c r="G7" s="65">
        <v>33158000</v>
      </c>
      <c r="H7" s="65"/>
      <c r="I7" s="65">
        <v>790000</v>
      </c>
      <c r="J7" s="65">
        <v>33948000</v>
      </c>
      <c r="K7" s="65"/>
      <c r="L7" s="65">
        <v>25366000</v>
      </c>
      <c r="M7" s="65"/>
      <c r="N7" s="65">
        <v>25366000</v>
      </c>
      <c r="O7" s="65">
        <v>594000</v>
      </c>
      <c r="P7" s="65"/>
      <c r="Q7" s="65">
        <v>19025000</v>
      </c>
      <c r="R7" s="65">
        <v>19619000</v>
      </c>
      <c r="S7" s="65"/>
      <c r="T7" s="65">
        <v>19628</v>
      </c>
      <c r="U7" s="65"/>
      <c r="V7" s="65">
        <v>19628</v>
      </c>
      <c r="W7" s="65">
        <v>78952628</v>
      </c>
      <c r="X7" s="65">
        <v>79424000</v>
      </c>
      <c r="Y7" s="65">
        <v>-471372</v>
      </c>
      <c r="Z7" s="145">
        <v>-0.59</v>
      </c>
      <c r="AA7" s="67">
        <v>79424000</v>
      </c>
    </row>
    <row r="8" spans="1:27" ht="13.5">
      <c r="A8" s="264" t="s">
        <v>182</v>
      </c>
      <c r="B8" s="197" t="s">
        <v>72</v>
      </c>
      <c r="C8" s="160">
        <v>18037000</v>
      </c>
      <c r="D8" s="160">
        <v>21693000</v>
      </c>
      <c r="E8" s="64">
        <v>18700000</v>
      </c>
      <c r="F8" s="65">
        <v>18700000</v>
      </c>
      <c r="G8" s="65">
        <v>9765000</v>
      </c>
      <c r="H8" s="65"/>
      <c r="I8" s="65"/>
      <c r="J8" s="65">
        <v>9765000</v>
      </c>
      <c r="K8" s="65"/>
      <c r="L8" s="65"/>
      <c r="M8" s="65">
        <v>8000000</v>
      </c>
      <c r="N8" s="65">
        <v>8000000</v>
      </c>
      <c r="O8" s="65"/>
      <c r="P8" s="65"/>
      <c r="Q8" s="65">
        <v>3928000</v>
      </c>
      <c r="R8" s="65">
        <v>3928000</v>
      </c>
      <c r="S8" s="65"/>
      <c r="T8" s="65"/>
      <c r="U8" s="65"/>
      <c r="V8" s="65"/>
      <c r="W8" s="65">
        <v>21693000</v>
      </c>
      <c r="X8" s="65">
        <v>18700000</v>
      </c>
      <c r="Y8" s="65">
        <v>2993000</v>
      </c>
      <c r="Z8" s="145">
        <v>16.01</v>
      </c>
      <c r="AA8" s="67">
        <v>18700000</v>
      </c>
    </row>
    <row r="9" spans="1:27" ht="13.5">
      <c r="A9" s="264" t="s">
        <v>183</v>
      </c>
      <c r="B9" s="197"/>
      <c r="C9" s="160">
        <v>6213342</v>
      </c>
      <c r="D9" s="160">
        <v>1465000</v>
      </c>
      <c r="E9" s="64">
        <v>5013781</v>
      </c>
      <c r="F9" s="65">
        <v>5013781</v>
      </c>
      <c r="G9" s="65">
        <v>210458</v>
      </c>
      <c r="H9" s="65">
        <v>178123</v>
      </c>
      <c r="I9" s="65">
        <v>230198</v>
      </c>
      <c r="J9" s="65">
        <v>618779</v>
      </c>
      <c r="K9" s="65">
        <v>182298</v>
      </c>
      <c r="L9" s="65">
        <v>6107</v>
      </c>
      <c r="M9" s="65"/>
      <c r="N9" s="65">
        <v>188405</v>
      </c>
      <c r="O9" s="65">
        <v>81751</v>
      </c>
      <c r="P9" s="65">
        <v>185812</v>
      </c>
      <c r="Q9" s="65">
        <v>110307</v>
      </c>
      <c r="R9" s="65">
        <v>377870</v>
      </c>
      <c r="S9" s="65"/>
      <c r="T9" s="65">
        <v>151467</v>
      </c>
      <c r="U9" s="65">
        <v>128479</v>
      </c>
      <c r="V9" s="65">
        <v>279946</v>
      </c>
      <c r="W9" s="65">
        <v>1465000</v>
      </c>
      <c r="X9" s="65">
        <v>5013781</v>
      </c>
      <c r="Y9" s="65">
        <v>-3548781</v>
      </c>
      <c r="Z9" s="145">
        <v>-70.78</v>
      </c>
      <c r="AA9" s="67">
        <v>5013781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-121642012</v>
      </c>
      <c r="D12" s="160">
        <v>-160824756</v>
      </c>
      <c r="E12" s="64">
        <v>-130966689</v>
      </c>
      <c r="F12" s="65">
        <v>-130966689</v>
      </c>
      <c r="G12" s="65">
        <v>-11510206</v>
      </c>
      <c r="H12" s="65">
        <v>-20842491</v>
      </c>
      <c r="I12" s="65">
        <v>-19754864</v>
      </c>
      <c r="J12" s="65">
        <v>-52107561</v>
      </c>
      <c r="K12" s="65">
        <v>-11806267</v>
      </c>
      <c r="L12" s="65">
        <v>-11375863</v>
      </c>
      <c r="M12" s="65">
        <v>-8570374</v>
      </c>
      <c r="N12" s="65">
        <v>-31752504</v>
      </c>
      <c r="O12" s="65">
        <v>-9539214</v>
      </c>
      <c r="P12" s="65">
        <v>-10030967</v>
      </c>
      <c r="Q12" s="65">
        <v>-37426019</v>
      </c>
      <c r="R12" s="65">
        <v>-56996200</v>
      </c>
      <c r="S12" s="65">
        <v>-8959652</v>
      </c>
      <c r="T12" s="65">
        <v>-9646883</v>
      </c>
      <c r="U12" s="65">
        <v>-1361956</v>
      </c>
      <c r="V12" s="65">
        <v>-19968491</v>
      </c>
      <c r="W12" s="65">
        <v>-160824756</v>
      </c>
      <c r="X12" s="65">
        <v>-130966689</v>
      </c>
      <c r="Y12" s="65">
        <v>-29858067</v>
      </c>
      <c r="Z12" s="145">
        <v>22.8</v>
      </c>
      <c r="AA12" s="67">
        <v>-130966689</v>
      </c>
    </row>
    <row r="13" spans="1:27" ht="13.5">
      <c r="A13" s="264" t="s">
        <v>40</v>
      </c>
      <c r="B13" s="197"/>
      <c r="C13" s="160">
        <v>-988659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-7691014</v>
      </c>
      <c r="D14" s="160">
        <v>-600000</v>
      </c>
      <c r="E14" s="64"/>
      <c r="F14" s="65"/>
      <c r="G14" s="65"/>
      <c r="H14" s="65"/>
      <c r="I14" s="65"/>
      <c r="J14" s="65"/>
      <c r="K14" s="65"/>
      <c r="L14" s="65">
        <v>-600000</v>
      </c>
      <c r="M14" s="65"/>
      <c r="N14" s="65">
        <v>-600000</v>
      </c>
      <c r="O14" s="65"/>
      <c r="P14" s="65"/>
      <c r="Q14" s="65"/>
      <c r="R14" s="65"/>
      <c r="S14" s="65"/>
      <c r="T14" s="65"/>
      <c r="U14" s="65"/>
      <c r="V14" s="65"/>
      <c r="W14" s="65">
        <v>-600000</v>
      </c>
      <c r="X14" s="65"/>
      <c r="Y14" s="65">
        <v>-600000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10956900</v>
      </c>
      <c r="D15" s="177">
        <f>SUM(D6:D14)</f>
        <v>-615441</v>
      </c>
      <c r="E15" s="77">
        <f t="shared" si="0"/>
        <v>35200691</v>
      </c>
      <c r="F15" s="78">
        <f t="shared" si="0"/>
        <v>35200691</v>
      </c>
      <c r="G15" s="78">
        <f t="shared" si="0"/>
        <v>33806837</v>
      </c>
      <c r="H15" s="78">
        <f t="shared" si="0"/>
        <v>-18535994</v>
      </c>
      <c r="I15" s="78">
        <f t="shared" si="0"/>
        <v>-15100613</v>
      </c>
      <c r="J15" s="78">
        <f t="shared" si="0"/>
        <v>170230</v>
      </c>
      <c r="K15" s="78">
        <f t="shared" si="0"/>
        <v>-8219062</v>
      </c>
      <c r="L15" s="78">
        <f t="shared" si="0"/>
        <v>22156286</v>
      </c>
      <c r="M15" s="78">
        <f t="shared" si="0"/>
        <v>6481159</v>
      </c>
      <c r="N15" s="78">
        <f t="shared" si="0"/>
        <v>20418383</v>
      </c>
      <c r="O15" s="78">
        <f t="shared" si="0"/>
        <v>-5214406</v>
      </c>
      <c r="P15" s="78">
        <f t="shared" si="0"/>
        <v>-6563840</v>
      </c>
      <c r="Q15" s="78">
        <f t="shared" si="0"/>
        <v>-5857681</v>
      </c>
      <c r="R15" s="78">
        <f t="shared" si="0"/>
        <v>-17635927</v>
      </c>
      <c r="S15" s="78">
        <f t="shared" si="0"/>
        <v>-1269092</v>
      </c>
      <c r="T15" s="78">
        <f t="shared" si="0"/>
        <v>-4379997</v>
      </c>
      <c r="U15" s="78">
        <f t="shared" si="0"/>
        <v>2080962</v>
      </c>
      <c r="V15" s="78">
        <f t="shared" si="0"/>
        <v>-3568127</v>
      </c>
      <c r="W15" s="78">
        <f t="shared" si="0"/>
        <v>-615441</v>
      </c>
      <c r="X15" s="78">
        <f t="shared" si="0"/>
        <v>35200691</v>
      </c>
      <c r="Y15" s="78">
        <f t="shared" si="0"/>
        <v>-35816132</v>
      </c>
      <c r="Z15" s="179">
        <f>+IF(X15&lt;&gt;0,+(Y15/X15)*100,0)</f>
        <v>-101.74837760997362</v>
      </c>
      <c r="AA15" s="79">
        <f>SUM(AA6:AA14)</f>
        <v>35200691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>
        <v>15747669</v>
      </c>
      <c r="F19" s="65">
        <v>15747669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15747669</v>
      </c>
      <c r="Y19" s="164">
        <v>-15747669</v>
      </c>
      <c r="Z19" s="146">
        <v>-100</v>
      </c>
      <c r="AA19" s="239">
        <v>15747669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-19704396</v>
      </c>
      <c r="E24" s="64">
        <v>-50948360</v>
      </c>
      <c r="F24" s="65">
        <v>-50948360</v>
      </c>
      <c r="G24" s="65">
        <v>-7130</v>
      </c>
      <c r="H24" s="65">
        <v>-1131960</v>
      </c>
      <c r="I24" s="65">
        <v>-1410334</v>
      </c>
      <c r="J24" s="65">
        <v>-2549424</v>
      </c>
      <c r="K24" s="65">
        <v>-1580041</v>
      </c>
      <c r="L24" s="65">
        <v>-709529</v>
      </c>
      <c r="M24" s="65">
        <v>-1794074</v>
      </c>
      <c r="N24" s="65">
        <v>-4083644</v>
      </c>
      <c r="O24" s="65">
        <v>-1959685</v>
      </c>
      <c r="P24" s="65">
        <v>-5556343</v>
      </c>
      <c r="Q24" s="65"/>
      <c r="R24" s="65">
        <v>-7516028</v>
      </c>
      <c r="S24" s="65"/>
      <c r="T24" s="65">
        <v>-5555300</v>
      </c>
      <c r="U24" s="65"/>
      <c r="V24" s="65">
        <v>-5555300</v>
      </c>
      <c r="W24" s="65">
        <v>-19704396</v>
      </c>
      <c r="X24" s="65">
        <v>-50948360</v>
      </c>
      <c r="Y24" s="65">
        <v>31243964</v>
      </c>
      <c r="Z24" s="145">
        <v>-61.32</v>
      </c>
      <c r="AA24" s="67">
        <v>-50948360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-19704396</v>
      </c>
      <c r="E25" s="77">
        <f t="shared" si="1"/>
        <v>-35200691</v>
      </c>
      <c r="F25" s="78">
        <f t="shared" si="1"/>
        <v>-35200691</v>
      </c>
      <c r="G25" s="78">
        <f t="shared" si="1"/>
        <v>-7130</v>
      </c>
      <c r="H25" s="78">
        <f t="shared" si="1"/>
        <v>-1131960</v>
      </c>
      <c r="I25" s="78">
        <f t="shared" si="1"/>
        <v>-1410334</v>
      </c>
      <c r="J25" s="78">
        <f t="shared" si="1"/>
        <v>-2549424</v>
      </c>
      <c r="K25" s="78">
        <f t="shared" si="1"/>
        <v>-1580041</v>
      </c>
      <c r="L25" s="78">
        <f t="shared" si="1"/>
        <v>-709529</v>
      </c>
      <c r="M25" s="78">
        <f t="shared" si="1"/>
        <v>-1794074</v>
      </c>
      <c r="N25" s="78">
        <f t="shared" si="1"/>
        <v>-4083644</v>
      </c>
      <c r="O25" s="78">
        <f t="shared" si="1"/>
        <v>-1959685</v>
      </c>
      <c r="P25" s="78">
        <f t="shared" si="1"/>
        <v>-5556343</v>
      </c>
      <c r="Q25" s="78">
        <f t="shared" si="1"/>
        <v>0</v>
      </c>
      <c r="R25" s="78">
        <f t="shared" si="1"/>
        <v>-7516028</v>
      </c>
      <c r="S25" s="78">
        <f t="shared" si="1"/>
        <v>0</v>
      </c>
      <c r="T25" s="78">
        <f t="shared" si="1"/>
        <v>-5555300</v>
      </c>
      <c r="U25" s="78">
        <f t="shared" si="1"/>
        <v>0</v>
      </c>
      <c r="V25" s="78">
        <f t="shared" si="1"/>
        <v>-5555300</v>
      </c>
      <c r="W25" s="78">
        <f t="shared" si="1"/>
        <v>-19704396</v>
      </c>
      <c r="X25" s="78">
        <f t="shared" si="1"/>
        <v>-35200691</v>
      </c>
      <c r="Y25" s="78">
        <f t="shared" si="1"/>
        <v>15496295</v>
      </c>
      <c r="Z25" s="179">
        <f>+IF(X25&lt;&gt;0,+(Y25/X25)*100,0)</f>
        <v>-44.02270114527013</v>
      </c>
      <c r="AA25" s="79">
        <f>SUM(AA19:AA24)</f>
        <v>-35200691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-1731188</v>
      </c>
      <c r="D33" s="160">
        <v>-3653011</v>
      </c>
      <c r="E33" s="64"/>
      <c r="F33" s="65"/>
      <c r="G33" s="65">
        <v>-265069</v>
      </c>
      <c r="H33" s="65"/>
      <c r="I33" s="65">
        <v>-795207</v>
      </c>
      <c r="J33" s="65">
        <v>-1060276</v>
      </c>
      <c r="K33" s="65"/>
      <c r="L33" s="65">
        <v>-2592735</v>
      </c>
      <c r="M33" s="65"/>
      <c r="N33" s="65">
        <v>-2592735</v>
      </c>
      <c r="O33" s="65"/>
      <c r="P33" s="65"/>
      <c r="Q33" s="65"/>
      <c r="R33" s="65"/>
      <c r="S33" s="65"/>
      <c r="T33" s="65"/>
      <c r="U33" s="65"/>
      <c r="V33" s="65"/>
      <c r="W33" s="65">
        <v>-3653011</v>
      </c>
      <c r="X33" s="65"/>
      <c r="Y33" s="65">
        <v>-3653011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-1731188</v>
      </c>
      <c r="D34" s="177">
        <f>SUM(D29:D33)</f>
        <v>-3653011</v>
      </c>
      <c r="E34" s="77">
        <f t="shared" si="2"/>
        <v>0</v>
      </c>
      <c r="F34" s="78">
        <f t="shared" si="2"/>
        <v>0</v>
      </c>
      <c r="G34" s="78">
        <f t="shared" si="2"/>
        <v>-265069</v>
      </c>
      <c r="H34" s="78">
        <f t="shared" si="2"/>
        <v>0</v>
      </c>
      <c r="I34" s="78">
        <f t="shared" si="2"/>
        <v>-795207</v>
      </c>
      <c r="J34" s="78">
        <f t="shared" si="2"/>
        <v>-1060276</v>
      </c>
      <c r="K34" s="78">
        <f t="shared" si="2"/>
        <v>0</v>
      </c>
      <c r="L34" s="78">
        <f t="shared" si="2"/>
        <v>-2592735</v>
      </c>
      <c r="M34" s="78">
        <f t="shared" si="2"/>
        <v>0</v>
      </c>
      <c r="N34" s="78">
        <f t="shared" si="2"/>
        <v>-2592735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-3653011</v>
      </c>
      <c r="X34" s="78">
        <f t="shared" si="2"/>
        <v>0</v>
      </c>
      <c r="Y34" s="78">
        <f t="shared" si="2"/>
        <v>-3653011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9225712</v>
      </c>
      <c r="D36" s="158">
        <f>+D15+D25+D34</f>
        <v>-23972848</v>
      </c>
      <c r="E36" s="104">
        <f t="shared" si="3"/>
        <v>0</v>
      </c>
      <c r="F36" s="105">
        <f t="shared" si="3"/>
        <v>0</v>
      </c>
      <c r="G36" s="105">
        <f t="shared" si="3"/>
        <v>33534638</v>
      </c>
      <c r="H36" s="105">
        <f t="shared" si="3"/>
        <v>-19667954</v>
      </c>
      <c r="I36" s="105">
        <f t="shared" si="3"/>
        <v>-17306154</v>
      </c>
      <c r="J36" s="105">
        <f t="shared" si="3"/>
        <v>-3439470</v>
      </c>
      <c r="K36" s="105">
        <f t="shared" si="3"/>
        <v>-9799103</v>
      </c>
      <c r="L36" s="105">
        <f t="shared" si="3"/>
        <v>18854022</v>
      </c>
      <c r="M36" s="105">
        <f t="shared" si="3"/>
        <v>4687085</v>
      </c>
      <c r="N36" s="105">
        <f t="shared" si="3"/>
        <v>13742004</v>
      </c>
      <c r="O36" s="105">
        <f t="shared" si="3"/>
        <v>-7174091</v>
      </c>
      <c r="P36" s="105">
        <f t="shared" si="3"/>
        <v>-12120183</v>
      </c>
      <c r="Q36" s="105">
        <f t="shared" si="3"/>
        <v>-5857681</v>
      </c>
      <c r="R36" s="105">
        <f t="shared" si="3"/>
        <v>-25151955</v>
      </c>
      <c r="S36" s="105">
        <f t="shared" si="3"/>
        <v>-1269092</v>
      </c>
      <c r="T36" s="105">
        <f t="shared" si="3"/>
        <v>-9935297</v>
      </c>
      <c r="U36" s="105">
        <f t="shared" si="3"/>
        <v>2080962</v>
      </c>
      <c r="V36" s="105">
        <f t="shared" si="3"/>
        <v>-9123427</v>
      </c>
      <c r="W36" s="105">
        <f t="shared" si="3"/>
        <v>-23972848</v>
      </c>
      <c r="X36" s="105">
        <f t="shared" si="3"/>
        <v>0</v>
      </c>
      <c r="Y36" s="105">
        <f t="shared" si="3"/>
        <v>-23972848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/>
      <c r="D37" s="158">
        <v>38666985</v>
      </c>
      <c r="E37" s="104"/>
      <c r="F37" s="105"/>
      <c r="G37" s="105">
        <v>38666985</v>
      </c>
      <c r="H37" s="105">
        <v>72201623</v>
      </c>
      <c r="I37" s="105">
        <v>52533669</v>
      </c>
      <c r="J37" s="105">
        <v>38666985</v>
      </c>
      <c r="K37" s="105">
        <v>35227515</v>
      </c>
      <c r="L37" s="105">
        <v>25428412</v>
      </c>
      <c r="M37" s="105">
        <v>44282434</v>
      </c>
      <c r="N37" s="105">
        <v>35227515</v>
      </c>
      <c r="O37" s="105">
        <v>48969519</v>
      </c>
      <c r="P37" s="105">
        <v>41795428</v>
      </c>
      <c r="Q37" s="105">
        <v>29675245</v>
      </c>
      <c r="R37" s="105">
        <v>48969519</v>
      </c>
      <c r="S37" s="105">
        <v>23817564</v>
      </c>
      <c r="T37" s="105">
        <v>22548472</v>
      </c>
      <c r="U37" s="105">
        <v>12613175</v>
      </c>
      <c r="V37" s="105">
        <v>23817564</v>
      </c>
      <c r="W37" s="105">
        <v>38666985</v>
      </c>
      <c r="X37" s="105"/>
      <c r="Y37" s="105">
        <v>38666985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9225712</v>
      </c>
      <c r="D38" s="272">
        <v>14694137</v>
      </c>
      <c r="E38" s="273"/>
      <c r="F38" s="274"/>
      <c r="G38" s="274">
        <v>72201623</v>
      </c>
      <c r="H38" s="274">
        <v>52533669</v>
      </c>
      <c r="I38" s="274">
        <v>35227515</v>
      </c>
      <c r="J38" s="274">
        <v>35227515</v>
      </c>
      <c r="K38" s="274">
        <v>25428412</v>
      </c>
      <c r="L38" s="274">
        <v>44282434</v>
      </c>
      <c r="M38" s="274">
        <v>48969519</v>
      </c>
      <c r="N38" s="274">
        <v>48969519</v>
      </c>
      <c r="O38" s="274">
        <v>41795428</v>
      </c>
      <c r="P38" s="274">
        <v>29675245</v>
      </c>
      <c r="Q38" s="274">
        <v>23817564</v>
      </c>
      <c r="R38" s="274">
        <v>23817564</v>
      </c>
      <c r="S38" s="274">
        <v>22548472</v>
      </c>
      <c r="T38" s="274">
        <v>12613175</v>
      </c>
      <c r="U38" s="274">
        <v>14694137</v>
      </c>
      <c r="V38" s="274">
        <v>14694137</v>
      </c>
      <c r="W38" s="274">
        <v>14694137</v>
      </c>
      <c r="X38" s="274"/>
      <c r="Y38" s="274">
        <v>14694137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2012-08-02T06:46:18Z</dcterms:created>
  <dcterms:modified xsi:type="dcterms:W3CDTF">2012-08-02T06:46:18Z</dcterms:modified>
  <cp:category/>
  <cp:version/>
  <cp:contentType/>
  <cp:contentStatus/>
</cp:coreProperties>
</file>