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</definedNames>
  <calcPr calcMode="manual" fullCalcOnLoad="1"/>
</workbook>
</file>

<file path=xl/sharedStrings.xml><?xml version="1.0" encoding="utf-8"?>
<sst xmlns="http://schemas.openxmlformats.org/spreadsheetml/2006/main" count="536" uniqueCount="252">
  <si>
    <t>Eastern Cape: Inkwanca(EC133) - Table C1 Schedule Quarterly Budget Statement Summary for 4th Quarter ended 30 June 2012 (Figures Finalised as at 2012/07/31)</t>
  </si>
  <si>
    <t>Description</t>
  </si>
  <si>
    <t>2010/11</t>
  </si>
  <si>
    <t>2011/12</t>
  </si>
  <si>
    <t>Budget year 2011/12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</si>
  <si>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</si>
  <si>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</si>
  <si>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</si>
  <si>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</si>
  <si>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</si>
  <si>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</si>
  <si>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</si>
  <si>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</si>
  <si>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</si>
  <si>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</si>
  <si>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</si>
  <si>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</si>
  <si>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</si>
  <si>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</si>
  <si>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</si>
  <si>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</si>
  <si>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</si>
  <si>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</si>
  <si>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</si>
  <si>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</si>
  <si>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</si>
  <si>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</si>
  <si>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</si>
  <si>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</si>
  <si>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</si>
  <si>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</si>
  <si>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</si>
  <si>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</si>
  <si>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</si>
  <si>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</si>
  <si>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</si>
  <si>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</si>
  <si>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</si>
  <si>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</si>
  <si>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</si>
  <si>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</si>
  <si>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</si>
  <si>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</si>
  <si>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</si>
  <si>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</si>
  <si>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</si>
  <si>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</si>
  <si>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</si>
  <si>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</si>
  <si>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</si>
  <si>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</si>
  <si>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</si>
  <si>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</si>
  <si>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</si>
  <si>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</si>
  <si>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</si>
  <si>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</si>
  <si>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</si>
  <si>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</si>
  <si>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</si>
  <si>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</si>
  <si>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</si>
  <si>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</si>
  <si>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</si>
  <si>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</si>
  <si>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</si>
  <si>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</si>
  <si>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</si>
  <si>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</si>
  <si>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</si>
  <si>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Inkwanca(EC133) - Table C2 Quarterly Budget Statement - Financial Performance (standard classification) for 4th Quarter ended 30 June 2012 (Figures Finalised as at 2012/07/31)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</si>
  <si>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</si>
  <si>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</si>
  <si>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</si>
  <si>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</si>
  <si>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</si>
  <si>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</si>
  <si>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</si>
  <si>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</si>
  <si>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</si>
  <si>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</si>
  <si>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</si>
  <si>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</si>
  <si>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</si>
  <si>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</si>
  <si>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</si>
  <si>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</si>
  <si>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</si>
  <si>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</si>
  <si>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</si>
  <si>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</si>
  <si>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</si>
  <si>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</si>
  <si>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</si>
  <si>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</si>
  <si>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</si>
  <si>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</si>
  <si>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</si>
  <si>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</si>
  <si>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</si>
  <si>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Inkwanca(EC133) - Table C4 Quarterly Budget Statement - Financial Performance (revenue and expenditure) for 4th Quarter ended 30 June 2012 (Figures Finalised as at 2012/07/31)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</si>
  <si>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</si>
  <si>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</si>
  <si>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</si>
  <si>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</si>
  <si>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</si>
  <si>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</si>
  <si>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</si>
  <si>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</si>
  <si>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</si>
  <si>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</si>
  <si>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</si>
  <si>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</si>
  <si>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</si>
  <si>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</si>
  <si>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</si>
  <si>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</si>
  <si>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</si>
  <si>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</si>
  <si>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</si>
  <si>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</si>
  <si>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</si>
  <si>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</si>
  <si>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</si>
  <si>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</si>
  <si>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</si>
  <si>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</si>
  <si>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</si>
  <si>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</si>
  <si>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</si>
  <si>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</si>
  <si>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</si>
  <si>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</si>
  <si>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Eastern Cape: Inkwanca(EC133) - Table C5 Quarterly Budget Statement - Capital Expenditure by Standard Classification and Funding for 4th Quarter ended 30 June 2012 (Figures Finalised as at 2012/07/31)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</si>
  <si>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</si>
  <si>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</si>
  <si>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</si>
  <si>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</si>
  <si>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</si>
  <si>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</si>
  <si>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</si>
  <si>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</si>
  <si>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</si>
  <si>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Eastern Cape: Inkwanca(EC133) - Table C6 Quarterly Budget Statement - Financial Position for 4th Quarter ended 30 June 2012 (Figures Finalised as at 2012/07/31)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</si>
  <si>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</si>
  <si>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</si>
  <si>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</si>
  <si>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</si>
  <si>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</si>
  <si>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</si>
  <si>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</si>
  <si>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</si>
  <si>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</si>
  <si>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</si>
  <si>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</si>
  <si>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</si>
  <si>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</si>
  <si>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</si>
  <si>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</si>
  <si>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</si>
  <si>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</si>
  <si>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</si>
  <si>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</si>
  <si>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</si>
  <si>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</si>
  <si>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</si>
  <si>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</si>
  <si>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</si>
  <si>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</si>
  <si>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</si>
  <si>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</si>
  <si>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</si>
  <si>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</si>
  <si>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</si>
  <si>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</si>
  <si>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</si>
  <si>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</si>
  <si>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Inkwanca(EC133) - Table C7 Quarterly Budget Statement - Cash Flows for 4th Quarter ended 30 June 2012 (Figures Finalised as at 2012/07/31)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</si>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</sst>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3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11" xfId="0" applyNumberFormat="1" applyFont="1" applyBorder="1" applyAlignment="1">
      <alignment/>
    </xf>
    <xf numFmtId="173" fontId="23" fillId="0" borderId="12" xfId="0" applyNumberFormat="1" applyFont="1" applyBorder="1" applyAlignment="1">
      <alignment/>
    </xf>
    <xf numFmtId="173" fontId="21" fillId="0" borderId="13" xfId="0" applyNumberFormat="1" applyFont="1" applyBorder="1" applyAlignment="1">
      <alignment/>
    </xf>
    <xf numFmtId="173" fontId="21" fillId="0" borderId="14" xfId="0" applyNumberFormat="1" applyFont="1" applyBorder="1" applyAlignment="1">
      <alignment/>
    </xf>
    <xf numFmtId="173" fontId="21" fillId="0" borderId="15" xfId="0" applyNumberFormat="1" applyFont="1" applyBorder="1" applyAlignment="1">
      <alignment/>
    </xf>
    <xf numFmtId="173" fontId="21" fillId="0" borderId="16" xfId="0" applyNumberFormat="1" applyFont="1" applyBorder="1" applyAlignment="1">
      <alignment/>
    </xf>
    <xf numFmtId="173" fontId="23" fillId="0" borderId="17" xfId="0" applyNumberFormat="1" applyFont="1" applyBorder="1" applyAlignment="1">
      <alignment/>
    </xf>
    <xf numFmtId="173" fontId="23" fillId="0" borderId="18" xfId="0" applyNumberFormat="1" applyFont="1" applyBorder="1" applyAlignment="1">
      <alignment/>
    </xf>
    <xf numFmtId="173" fontId="23" fillId="0" borderId="19" xfId="0" applyNumberFormat="1" applyFont="1" applyBorder="1" applyAlignment="1">
      <alignment/>
    </xf>
    <xf numFmtId="173" fontId="23" fillId="0" borderId="20" xfId="0" applyNumberFormat="1" applyFont="1" applyBorder="1" applyAlignment="1">
      <alignment/>
    </xf>
    <xf numFmtId="173" fontId="23" fillId="0" borderId="21" xfId="0" applyNumberFormat="1" applyFont="1" applyBorder="1" applyAlignment="1">
      <alignment/>
    </xf>
    <xf numFmtId="173" fontId="23" fillId="0" borderId="22" xfId="0" applyNumberFormat="1" applyFont="1" applyBorder="1" applyAlignment="1">
      <alignment/>
    </xf>
    <xf numFmtId="173" fontId="23" fillId="0" borderId="23" xfId="0" applyNumberFormat="1" applyFont="1" applyBorder="1" applyAlignment="1">
      <alignment/>
    </xf>
    <xf numFmtId="173" fontId="23" fillId="0" borderId="24" xfId="0" applyNumberFormat="1" applyFont="1" applyBorder="1" applyAlignment="1">
      <alignment/>
    </xf>
    <xf numFmtId="173" fontId="23" fillId="0" borderId="25" xfId="0" applyNumberFormat="1" applyFont="1" applyBorder="1" applyAlignment="1">
      <alignment/>
    </xf>
    <xf numFmtId="0" fontId="23" fillId="0" borderId="0" xfId="0" applyFont="1" applyAlignment="1">
      <alignment/>
    </xf>
    <xf numFmtId="175" fontId="23" fillId="0" borderId="20" xfId="0" applyNumberFormat="1" applyFont="1" applyFill="1" applyBorder="1" applyAlignment="1" applyProtection="1">
      <alignment/>
      <protection/>
    </xf>
    <xf numFmtId="175" fontId="23" fillId="0" borderId="11" xfId="0" applyNumberFormat="1" applyFont="1" applyFill="1" applyBorder="1" applyAlignment="1">
      <alignment/>
    </xf>
    <xf numFmtId="175" fontId="23" fillId="0" borderId="21" xfId="0" applyNumberFormat="1" applyFont="1" applyFill="1" applyBorder="1" applyAlignment="1">
      <alignment/>
    </xf>
    <xf numFmtId="175" fontId="21" fillId="0" borderId="20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>
      <alignment/>
    </xf>
    <xf numFmtId="175" fontId="23" fillId="0" borderId="13" xfId="0" applyNumberFormat="1" applyFont="1" applyFill="1" applyBorder="1" applyAlignment="1" applyProtection="1">
      <alignment/>
      <protection/>
    </xf>
    <xf numFmtId="175" fontId="23" fillId="0" borderId="14" xfId="0" applyNumberFormat="1" applyFont="1" applyFill="1" applyBorder="1" applyAlignment="1">
      <alignment/>
    </xf>
    <xf numFmtId="175" fontId="23" fillId="0" borderId="15" xfId="0" applyNumberFormat="1" applyFont="1" applyFill="1" applyBorder="1" applyAlignment="1">
      <alignment/>
    </xf>
    <xf numFmtId="175" fontId="23" fillId="0" borderId="27" xfId="0" applyNumberFormat="1" applyFont="1" applyFill="1" applyBorder="1" applyAlignment="1">
      <alignment/>
    </xf>
    <xf numFmtId="175" fontId="23" fillId="0" borderId="23" xfId="0" applyNumberFormat="1" applyFont="1" applyFill="1" applyBorder="1" applyAlignment="1" applyProtection="1">
      <alignment/>
      <protection/>
    </xf>
    <xf numFmtId="175" fontId="23" fillId="0" borderId="12" xfId="0" applyNumberFormat="1" applyFont="1" applyFill="1" applyBorder="1" applyAlignment="1">
      <alignment/>
    </xf>
    <xf numFmtId="175" fontId="23" fillId="0" borderId="24" xfId="0" applyNumberFormat="1" applyFont="1" applyFill="1" applyBorder="1" applyAlignment="1">
      <alignment/>
    </xf>
    <xf numFmtId="175" fontId="23" fillId="0" borderId="28" xfId="0" applyNumberFormat="1" applyFont="1" applyFill="1" applyBorder="1" applyAlignment="1">
      <alignment/>
    </xf>
    <xf numFmtId="175" fontId="23" fillId="0" borderId="13" xfId="0" applyNumberFormat="1" applyFont="1" applyBorder="1" applyAlignment="1">
      <alignment/>
    </xf>
    <xf numFmtId="175" fontId="23" fillId="0" borderId="14" xfId="0" applyNumberFormat="1" applyFont="1" applyBorder="1" applyAlignment="1">
      <alignment/>
    </xf>
    <xf numFmtId="175" fontId="23" fillId="0" borderId="15" xfId="0" applyNumberFormat="1" applyFont="1" applyBorder="1" applyAlignment="1">
      <alignment/>
    </xf>
    <xf numFmtId="175" fontId="23" fillId="0" borderId="27" xfId="0" applyNumberFormat="1" applyFont="1" applyBorder="1" applyAlignment="1">
      <alignment/>
    </xf>
    <xf numFmtId="0" fontId="21" fillId="0" borderId="29" xfId="0" applyFont="1" applyFill="1" applyBorder="1" applyAlignment="1" applyProtection="1">
      <alignment/>
      <protection/>
    </xf>
    <xf numFmtId="0" fontId="23" fillId="0" borderId="17" xfId="0" applyNumberFormat="1" applyFont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2"/>
      <protection/>
    </xf>
    <xf numFmtId="0" fontId="23" fillId="0" borderId="23" xfId="0" applyNumberFormat="1" applyFont="1" applyBorder="1" applyAlignment="1" applyProtection="1">
      <alignment horizontal="left" indent="1"/>
      <protection/>
    </xf>
    <xf numFmtId="0" fontId="21" fillId="0" borderId="13" xfId="0" applyNumberFormat="1" applyFont="1" applyBorder="1" applyAlignment="1" applyProtection="1">
      <alignment horizontal="left"/>
      <protection/>
    </xf>
    <xf numFmtId="0" fontId="24" fillId="0" borderId="13" xfId="0" applyNumberFormat="1" applyFont="1" applyBorder="1" applyAlignment="1" applyProtection="1">
      <alignment horizontal="left"/>
      <protection/>
    </xf>
    <xf numFmtId="0" fontId="20" fillId="0" borderId="30" xfId="0" applyFont="1" applyFill="1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1" fillId="0" borderId="23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35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/>
      <protection/>
    </xf>
    <xf numFmtId="175" fontId="23" fillId="0" borderId="11" xfId="0" applyNumberFormat="1" applyFont="1" applyBorder="1" applyAlignment="1" applyProtection="1">
      <alignment/>
      <protection/>
    </xf>
    <xf numFmtId="175" fontId="23" fillId="0" borderId="21" xfId="0" applyNumberFormat="1" applyFont="1" applyBorder="1" applyAlignment="1" applyProtection="1">
      <alignment/>
      <protection/>
    </xf>
    <xf numFmtId="175" fontId="23" fillId="0" borderId="18" xfId="0" applyNumberFormat="1" applyFont="1" applyBorder="1" applyAlignment="1" applyProtection="1">
      <alignment/>
      <protection/>
    </xf>
    <xf numFmtId="173" fontId="23" fillId="0" borderId="10" xfId="0" applyNumberFormat="1" applyFont="1" applyBorder="1" applyAlignment="1" applyProtection="1">
      <alignment/>
      <protection/>
    </xf>
    <xf numFmtId="175" fontId="23" fillId="0" borderId="34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indent="1"/>
      <protection/>
    </xf>
    <xf numFmtId="175" fontId="23" fillId="0" borderId="11" xfId="0" applyNumberFormat="1" applyFont="1" applyFill="1" applyBorder="1" applyAlignment="1" applyProtection="1">
      <alignment/>
      <protection/>
    </xf>
    <xf numFmtId="175" fontId="23" fillId="0" borderId="21" xfId="0" applyNumberFormat="1" applyFont="1" applyFill="1" applyBorder="1" applyAlignment="1" applyProtection="1">
      <alignment/>
      <protection/>
    </xf>
    <xf numFmtId="173" fontId="23" fillId="0" borderId="11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39" xfId="0" applyFont="1" applyBorder="1" applyAlignment="1" applyProtection="1">
      <alignment horizontal="left" vertical="top" wrapText="1"/>
      <protection/>
    </xf>
    <xf numFmtId="175" fontId="21" fillId="0" borderId="40" xfId="0" applyNumberFormat="1" applyFont="1" applyFill="1" applyBorder="1" applyAlignment="1" applyProtection="1">
      <alignment vertical="top"/>
      <protection/>
    </xf>
    <xf numFmtId="175" fontId="21" fillId="0" borderId="41" xfId="0" applyNumberFormat="1" applyFont="1" applyFill="1" applyBorder="1" applyAlignment="1" applyProtection="1">
      <alignment vertical="top"/>
      <protection/>
    </xf>
    <xf numFmtId="175" fontId="21" fillId="0" borderId="42" xfId="0" applyNumberFormat="1" applyFont="1" applyFill="1" applyBorder="1" applyAlignment="1" applyProtection="1">
      <alignment vertical="top"/>
      <protection/>
    </xf>
    <xf numFmtId="173" fontId="21" fillId="0" borderId="41" xfId="0" applyNumberFormat="1" applyFont="1" applyFill="1" applyBorder="1" applyAlignment="1" applyProtection="1">
      <alignment vertical="top"/>
      <protection/>
    </xf>
    <xf numFmtId="175" fontId="21" fillId="0" borderId="43" xfId="0" applyNumberFormat="1" applyFont="1" applyFill="1" applyBorder="1" applyAlignment="1" applyProtection="1">
      <alignment vertical="top"/>
      <protection/>
    </xf>
    <xf numFmtId="0" fontId="23" fillId="0" borderId="20" xfId="0" applyFont="1" applyFill="1" applyBorder="1" applyAlignment="1" applyProtection="1">
      <alignment horizontal="left" indent="1"/>
      <protection/>
    </xf>
    <xf numFmtId="0" fontId="21" fillId="0" borderId="20" xfId="0" applyFont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175" fontId="21" fillId="0" borderId="43" xfId="0" applyNumberFormat="1" applyFont="1" applyFill="1" applyBorder="1" applyAlignment="1" applyProtection="1">
      <alignment/>
      <protection/>
    </xf>
    <xf numFmtId="175" fontId="21" fillId="0" borderId="44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3" fontId="21" fillId="0" borderId="45" xfId="0" applyNumberFormat="1" applyFont="1" applyFill="1" applyBorder="1" applyAlignment="1" applyProtection="1">
      <alignment/>
      <protection/>
    </xf>
    <xf numFmtId="175" fontId="21" fillId="0" borderId="47" xfId="0" applyNumberFormat="1" applyFont="1" applyFill="1" applyBorder="1" applyAlignment="1" applyProtection="1">
      <alignment/>
      <protection/>
    </xf>
    <xf numFmtId="175" fontId="23" fillId="0" borderId="48" xfId="0" applyNumberFormat="1" applyFont="1" applyFill="1" applyBorder="1" applyAlignment="1" applyProtection="1">
      <alignment/>
      <protection/>
    </xf>
    <xf numFmtId="175" fontId="23" fillId="0" borderId="49" xfId="0" applyNumberFormat="1" applyFont="1" applyFill="1" applyBorder="1" applyAlignment="1" applyProtection="1">
      <alignment/>
      <protection/>
    </xf>
    <xf numFmtId="175" fontId="23" fillId="0" borderId="50" xfId="0" applyNumberFormat="1" applyFont="1" applyFill="1" applyBorder="1" applyAlignment="1" applyProtection="1">
      <alignment/>
      <protection/>
    </xf>
    <xf numFmtId="173" fontId="23" fillId="0" borderId="49" xfId="0" applyNumberFormat="1" applyFont="1" applyFill="1" applyBorder="1" applyAlignment="1" applyProtection="1">
      <alignment/>
      <protection/>
    </xf>
    <xf numFmtId="175" fontId="23" fillId="0" borderId="51" xfId="0" applyNumberFormat="1" applyFont="1" applyFill="1" applyBorder="1" applyAlignment="1" applyProtection="1">
      <alignment/>
      <protection/>
    </xf>
    <xf numFmtId="0" fontId="21" fillId="0" borderId="20" xfId="0" applyFont="1" applyBorder="1" applyAlignment="1" applyProtection="1">
      <alignment vertical="top" wrapText="1"/>
      <protection/>
    </xf>
    <xf numFmtId="175" fontId="21" fillId="0" borderId="44" xfId="0" applyNumberFormat="1" applyFont="1" applyFill="1" applyBorder="1" applyAlignment="1" applyProtection="1">
      <alignment vertical="top"/>
      <protection/>
    </xf>
    <xf numFmtId="175" fontId="21" fillId="0" borderId="45" xfId="0" applyNumberFormat="1" applyFont="1" applyFill="1" applyBorder="1" applyAlignment="1" applyProtection="1">
      <alignment vertical="top"/>
      <protection/>
    </xf>
    <xf numFmtId="175" fontId="21" fillId="0" borderId="46" xfId="0" applyNumberFormat="1" applyFont="1" applyFill="1" applyBorder="1" applyAlignment="1" applyProtection="1">
      <alignment vertical="top"/>
      <protection/>
    </xf>
    <xf numFmtId="173" fontId="21" fillId="0" borderId="45" xfId="0" applyNumberFormat="1" applyFont="1" applyFill="1" applyBorder="1" applyAlignment="1" applyProtection="1">
      <alignment vertical="top"/>
      <protection/>
    </xf>
    <xf numFmtId="175" fontId="21" fillId="0" borderId="47" xfId="0" applyNumberFormat="1" applyFont="1" applyFill="1" applyBorder="1" applyAlignment="1" applyProtection="1">
      <alignment vertical="top"/>
      <protection/>
    </xf>
    <xf numFmtId="0" fontId="23" fillId="0" borderId="20" xfId="0" applyFont="1" applyBorder="1" applyAlignment="1" applyProtection="1">
      <alignment horizontal="left" wrapText="1" indent="1"/>
      <protection/>
    </xf>
    <xf numFmtId="0" fontId="21" fillId="0" borderId="20" xfId="0" applyFont="1" applyBorder="1" applyAlignment="1" applyProtection="1">
      <alignment wrapText="1"/>
      <protection/>
    </xf>
    <xf numFmtId="0" fontId="23" fillId="0" borderId="20" xfId="0" applyFont="1" applyBorder="1" applyAlignment="1" applyProtection="1">
      <alignment/>
      <protection/>
    </xf>
    <xf numFmtId="173" fontId="23" fillId="0" borderId="11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1" fillId="0" borderId="11" xfId="0" applyNumberFormat="1" applyFont="1" applyFill="1" applyBorder="1" applyAlignment="1" applyProtection="1">
      <alignment/>
      <protection/>
    </xf>
    <xf numFmtId="175" fontId="21" fillId="0" borderId="21" xfId="0" applyNumberFormat="1" applyFont="1" applyFill="1" applyBorder="1" applyAlignment="1" applyProtection="1">
      <alignment/>
      <protection/>
    </xf>
    <xf numFmtId="173" fontId="21" fillId="0" borderId="11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vertical="top" indent="1"/>
      <protection/>
    </xf>
    <xf numFmtId="175" fontId="21" fillId="0" borderId="20" xfId="0" applyNumberFormat="1" applyFont="1" applyBorder="1" applyAlignment="1" applyProtection="1">
      <alignment/>
      <protection/>
    </xf>
    <xf numFmtId="175" fontId="21" fillId="0" borderId="11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12" xfId="0" applyNumberFormat="1" applyFont="1" applyBorder="1" applyAlignment="1" applyProtection="1">
      <alignment/>
      <protection/>
    </xf>
    <xf numFmtId="175" fontId="23" fillId="0" borderId="28" xfId="0" applyNumberFormat="1" applyFont="1" applyBorder="1" applyAlignment="1" applyProtection="1">
      <alignment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0" fontId="21" fillId="0" borderId="49" xfId="0" applyFont="1" applyFill="1" applyBorder="1" applyAlignment="1" applyProtection="1">
      <alignment horizontal="center" vertical="center" wrapText="1"/>
      <protection/>
    </xf>
    <xf numFmtId="0" fontId="21" fillId="0" borderId="5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 horizontal="left" wrapText="1"/>
      <protection/>
    </xf>
    <xf numFmtId="175" fontId="23" fillId="0" borderId="54" xfId="0" applyNumberFormat="1" applyFont="1" applyBorder="1" applyAlignment="1" applyProtection="1">
      <alignment horizontal="left" wrapText="1"/>
      <protection/>
    </xf>
    <xf numFmtId="175" fontId="23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23" fillId="0" borderId="20" xfId="0" applyFont="1" applyFill="1" applyBorder="1" applyAlignment="1" applyProtection="1">
      <alignment/>
      <protection/>
    </xf>
    <xf numFmtId="175" fontId="23" fillId="0" borderId="54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0" fontId="23" fillId="0" borderId="23" xfId="0" applyFont="1" applyFill="1" applyBorder="1" applyAlignment="1" applyProtection="1">
      <alignment/>
      <protection/>
    </xf>
    <xf numFmtId="175" fontId="23" fillId="0" borderId="55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0" fontId="21" fillId="0" borderId="18" xfId="0" applyFont="1" applyFill="1" applyBorder="1" applyAlignment="1">
      <alignment vertical="center"/>
    </xf>
    <xf numFmtId="0" fontId="24" fillId="0" borderId="39" xfId="0" applyNumberFormat="1" applyFont="1" applyFill="1" applyBorder="1" applyAlignment="1" applyProtection="1">
      <alignment horizontal="left" indent="1"/>
      <protection/>
    </xf>
    <xf numFmtId="0" fontId="23" fillId="0" borderId="21" xfId="0" applyNumberFormat="1" applyFont="1" applyBorder="1" applyAlignment="1" applyProtection="1">
      <alignment horizontal="center"/>
      <protection/>
    </xf>
    <xf numFmtId="173" fontId="21" fillId="0" borderId="21" xfId="0" applyNumberFormat="1" applyFont="1" applyFill="1" applyBorder="1" applyAlignment="1" applyProtection="1">
      <alignment/>
      <protection/>
    </xf>
    <xf numFmtId="0" fontId="23" fillId="0" borderId="39" xfId="0" applyNumberFormat="1" applyFont="1" applyFill="1" applyBorder="1" applyAlignment="1" applyProtection="1">
      <alignment horizontal="left" indent="2"/>
      <protection/>
    </xf>
    <xf numFmtId="174" fontId="23" fillId="0" borderId="21" xfId="0" applyNumberFormat="1" applyFont="1" applyFill="1" applyBorder="1" applyAlignment="1" applyProtection="1">
      <alignment/>
      <protection/>
    </xf>
    <xf numFmtId="173" fontId="23" fillId="0" borderId="21" xfId="0" applyNumberFormat="1" applyFont="1" applyFill="1" applyBorder="1" applyAlignment="1" applyProtection="1">
      <alignment/>
      <protection/>
    </xf>
    <xf numFmtId="173" fontId="23" fillId="0" borderId="21" xfId="42" applyNumberFormat="1" applyFont="1" applyFill="1" applyBorder="1" applyAlignment="1" applyProtection="1">
      <alignment/>
      <protection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/>
      <protection/>
    </xf>
    <xf numFmtId="0" fontId="22" fillId="0" borderId="39" xfId="0" applyNumberFormat="1" applyFont="1" applyBorder="1" applyAlignment="1" applyProtection="1">
      <alignment/>
      <protection/>
    </xf>
    <xf numFmtId="0" fontId="25" fillId="0" borderId="21" xfId="0" applyNumberFormat="1" applyFont="1" applyBorder="1" applyAlignment="1" applyProtection="1">
      <alignment horizontal="center"/>
      <protection/>
    </xf>
    <xf numFmtId="0" fontId="21" fillId="0" borderId="57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 horizontal="center"/>
      <protection/>
    </xf>
    <xf numFmtId="0" fontId="26" fillId="0" borderId="33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54" xfId="0" applyNumberFormat="1" applyFont="1" applyFill="1" applyBorder="1" applyAlignment="1" applyProtection="1">
      <alignment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54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175" fontId="23" fillId="0" borderId="54" xfId="42" applyNumberFormat="1" applyFont="1" applyFill="1" applyBorder="1" applyAlignment="1" applyProtection="1">
      <alignment/>
      <protection/>
    </xf>
    <xf numFmtId="175" fontId="23" fillId="0" borderId="21" xfId="42" applyNumberFormat="1" applyFont="1" applyFill="1" applyBorder="1" applyAlignment="1" applyProtection="1">
      <alignment/>
      <protection/>
    </xf>
    <xf numFmtId="0" fontId="20" fillId="0" borderId="30" xfId="0" applyFont="1" applyBorder="1" applyAlignment="1" applyProtection="1">
      <alignment horizontal="left"/>
      <protection/>
    </xf>
    <xf numFmtId="0" fontId="21" fillId="0" borderId="58" xfId="0" applyFont="1" applyFill="1" applyBorder="1" applyAlignment="1" applyProtection="1">
      <alignment horizontal="center" vertical="center"/>
      <protection/>
    </xf>
    <xf numFmtId="0" fontId="21" fillId="0" borderId="59" xfId="0" applyFont="1" applyFill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21" fillId="0" borderId="62" xfId="0" applyFont="1" applyFill="1" applyBorder="1" applyAlignment="1" applyProtection="1">
      <alignment horizontal="lef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175" fontId="21" fillId="0" borderId="19" xfId="0" applyNumberFormat="1" applyFont="1" applyBorder="1" applyAlignment="1" applyProtection="1">
      <alignment horizontal="center"/>
      <protection/>
    </xf>
    <xf numFmtId="175" fontId="21" fillId="0" borderId="58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Border="1" applyAlignment="1" applyProtection="1">
      <alignment horizontal="center"/>
      <protection/>
    </xf>
    <xf numFmtId="0" fontId="21" fillId="0" borderId="18" xfId="0" applyFont="1" applyBorder="1" applyAlignment="1" applyProtection="1">
      <alignment horizontal="center"/>
      <protection/>
    </xf>
    <xf numFmtId="175" fontId="21" fillId="0" borderId="63" xfId="0" applyNumberFormat="1" applyFont="1" applyFill="1" applyBorder="1" applyAlignment="1" applyProtection="1">
      <alignment/>
      <protection/>
    </xf>
    <xf numFmtId="175" fontId="21" fillId="0" borderId="64" xfId="0" applyNumberFormat="1" applyFont="1" applyFill="1" applyBorder="1" applyAlignment="1" applyProtection="1">
      <alignment/>
      <protection/>
    </xf>
    <xf numFmtId="173" fontId="21" fillId="0" borderId="42" xfId="0" applyNumberFormat="1" applyFont="1" applyFill="1" applyBorder="1" applyAlignment="1" applyProtection="1">
      <alignment/>
      <protection/>
    </xf>
    <xf numFmtId="175" fontId="21" fillId="0" borderId="25" xfId="0" applyNumberFormat="1" applyFont="1" applyBorder="1" applyAlignment="1" applyProtection="1">
      <alignment/>
      <protection/>
    </xf>
    <xf numFmtId="175" fontId="21" fillId="0" borderId="55" xfId="0" applyNumberFormat="1" applyFont="1" applyBorder="1" applyAlignment="1" applyProtection="1">
      <alignment/>
      <protection/>
    </xf>
    <xf numFmtId="175" fontId="21" fillId="0" borderId="24" xfId="0" applyNumberFormat="1" applyFont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39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/>
      <protection/>
    </xf>
    <xf numFmtId="173" fontId="21" fillId="0" borderId="18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 horizontal="left" indent="1"/>
      <protection/>
    </xf>
    <xf numFmtId="0" fontId="23" fillId="0" borderId="21" xfId="0" applyFont="1" applyFill="1" applyBorder="1" applyAlignment="1" applyProtection="1">
      <alignment horizontal="center"/>
      <protection/>
    </xf>
    <xf numFmtId="0" fontId="23" fillId="0" borderId="39" xfId="0" applyNumberFormat="1" applyFont="1" applyFill="1" applyBorder="1" applyAlignment="1" applyProtection="1">
      <alignment horizontal="left" indent="1"/>
      <protection/>
    </xf>
    <xf numFmtId="173" fontId="23" fillId="0" borderId="21" xfId="0" applyNumberFormat="1" applyFont="1" applyBorder="1" applyAlignment="1" applyProtection="1">
      <alignment/>
      <protection/>
    </xf>
    <xf numFmtId="0" fontId="23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horizontal="left" vertical="top" wrapText="1"/>
      <protection/>
    </xf>
    <xf numFmtId="0" fontId="23" fillId="0" borderId="42" xfId="0" applyFont="1" applyBorder="1" applyAlignment="1" applyProtection="1">
      <alignment horizontal="center" vertical="top"/>
      <protection/>
    </xf>
    <xf numFmtId="175" fontId="21" fillId="0" borderId="63" xfId="0" applyNumberFormat="1" applyFont="1" applyBorder="1" applyAlignment="1" applyProtection="1">
      <alignment vertical="top"/>
      <protection/>
    </xf>
    <xf numFmtId="175" fontId="21" fillId="0" borderId="64" xfId="0" applyNumberFormat="1" applyFont="1" applyBorder="1" applyAlignment="1" applyProtection="1">
      <alignment vertical="top"/>
      <protection/>
    </xf>
    <xf numFmtId="175" fontId="21" fillId="0" borderId="42" xfId="0" applyNumberFormat="1" applyFont="1" applyBorder="1" applyAlignment="1" applyProtection="1">
      <alignment vertical="top"/>
      <protection/>
    </xf>
    <xf numFmtId="173" fontId="21" fillId="0" borderId="42" xfId="0" applyNumberFormat="1" applyFont="1" applyBorder="1" applyAlignment="1" applyProtection="1">
      <alignment vertical="top"/>
      <protection/>
    </xf>
    <xf numFmtId="0" fontId="25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vertical="top"/>
      <protection/>
    </xf>
    <xf numFmtId="175" fontId="21" fillId="0" borderId="65" xfId="0" applyNumberFormat="1" applyFont="1" applyBorder="1" applyAlignment="1" applyProtection="1">
      <alignment/>
      <protection/>
    </xf>
    <xf numFmtId="175" fontId="21" fillId="0" borderId="66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3" fontId="21" fillId="0" borderId="46" xfId="0" applyNumberFormat="1" applyFont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54" xfId="0" applyNumberFormat="1" applyFont="1" applyBorder="1" applyAlignment="1" applyProtection="1">
      <alignment/>
      <protection/>
    </xf>
    <xf numFmtId="173" fontId="21" fillId="0" borderId="21" xfId="0" applyNumberFormat="1" applyFont="1" applyBorder="1" applyAlignment="1" applyProtection="1">
      <alignment/>
      <protection/>
    </xf>
    <xf numFmtId="175" fontId="21" fillId="0" borderId="21" xfId="42" applyNumberFormat="1" applyFont="1" applyFill="1" applyBorder="1" applyAlignment="1" applyProtection="1">
      <alignment/>
      <protection/>
    </xf>
    <xf numFmtId="173" fontId="21" fillId="0" borderId="21" xfId="42" applyNumberFormat="1" applyFont="1" applyFill="1" applyBorder="1" applyAlignment="1" applyProtection="1">
      <alignment/>
      <protection/>
    </xf>
    <xf numFmtId="175" fontId="21" fillId="0" borderId="22" xfId="42" applyNumberFormat="1" applyFont="1" applyFill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 horizontal="left" wrapText="1"/>
      <protection/>
    </xf>
    <xf numFmtId="175" fontId="21" fillId="0" borderId="65" xfId="0" applyNumberFormat="1" applyFont="1" applyFill="1" applyBorder="1" applyAlignment="1" applyProtection="1">
      <alignment vertical="top"/>
      <protection/>
    </xf>
    <xf numFmtId="175" fontId="21" fillId="0" borderId="66" xfId="0" applyNumberFormat="1" applyFont="1" applyFill="1" applyBorder="1" applyAlignment="1" applyProtection="1">
      <alignment vertical="top"/>
      <protection/>
    </xf>
    <xf numFmtId="173" fontId="21" fillId="0" borderId="46" xfId="0" applyNumberFormat="1" applyFont="1" applyFill="1" applyBorder="1" applyAlignment="1" applyProtection="1">
      <alignment vertical="top"/>
      <protection/>
    </xf>
    <xf numFmtId="0" fontId="21" fillId="0" borderId="39" xfId="0" applyNumberFormat="1" applyFont="1" applyBorder="1" applyAlignment="1" applyProtection="1">
      <alignment wrapText="1"/>
      <protection/>
    </xf>
    <xf numFmtId="175" fontId="21" fillId="0" borderId="65" xfId="0" applyNumberFormat="1" applyFont="1" applyFill="1" applyBorder="1" applyAlignment="1" applyProtection="1">
      <alignment/>
      <protection/>
    </xf>
    <xf numFmtId="175" fontId="21" fillId="0" borderId="66" xfId="0" applyNumberFormat="1" applyFont="1" applyFill="1" applyBorder="1" applyAlignment="1" applyProtection="1">
      <alignment/>
      <protection/>
    </xf>
    <xf numFmtId="173" fontId="21" fillId="0" borderId="46" xfId="0" applyNumberFormat="1" applyFont="1" applyFill="1" applyBorder="1" applyAlignment="1" applyProtection="1">
      <alignment/>
      <protection/>
    </xf>
    <xf numFmtId="175" fontId="23" fillId="0" borderId="50" xfId="42" applyNumberFormat="1" applyFont="1" applyFill="1" applyBorder="1" applyAlignment="1" applyProtection="1">
      <alignment/>
      <protection/>
    </xf>
    <xf numFmtId="0" fontId="23" fillId="0" borderId="39" xfId="0" applyNumberFormat="1" applyFont="1" applyBorder="1" applyAlignment="1" applyProtection="1">
      <alignment horizontal="left" wrapText="1" indent="1"/>
      <protection/>
    </xf>
    <xf numFmtId="0" fontId="21" fillId="0" borderId="35" xfId="0" applyNumberFormat="1" applyFont="1" applyBorder="1" applyAlignment="1" applyProtection="1">
      <alignment/>
      <protection/>
    </xf>
    <xf numFmtId="0" fontId="23" fillId="0" borderId="36" xfId="0" applyFont="1" applyBorder="1" applyAlignment="1" applyProtection="1">
      <alignment horizontal="center"/>
      <protection/>
    </xf>
    <xf numFmtId="175" fontId="21" fillId="0" borderId="38" xfId="0" applyNumberFormat="1" applyFont="1" applyFill="1" applyBorder="1" applyAlignment="1" applyProtection="1">
      <alignment/>
      <protection/>
    </xf>
    <xf numFmtId="175" fontId="21" fillId="0" borderId="35" xfId="0" applyNumberFormat="1" applyFont="1" applyBorder="1" applyAlignment="1" applyProtection="1">
      <alignment/>
      <protection/>
    </xf>
    <xf numFmtId="175" fontId="21" fillId="0" borderId="36" xfId="0" applyNumberFormat="1" applyFont="1" applyFill="1" applyBorder="1" applyAlignment="1" applyProtection="1">
      <alignment/>
      <protection/>
    </xf>
    <xf numFmtId="175" fontId="21" fillId="0" borderId="36" xfId="0" applyNumberFormat="1" applyFont="1" applyBorder="1" applyAlignment="1" applyProtection="1">
      <alignment/>
      <protection/>
    </xf>
    <xf numFmtId="173" fontId="21" fillId="0" borderId="36" xfId="0" applyNumberFormat="1" applyFont="1" applyBorder="1" applyAlignment="1" applyProtection="1">
      <alignment/>
      <protection/>
    </xf>
    <xf numFmtId="175" fontId="21" fillId="0" borderId="38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/>
      <protection/>
    </xf>
    <xf numFmtId="0" fontId="21" fillId="0" borderId="61" xfId="0" applyFont="1" applyFill="1" applyBorder="1" applyAlignment="1" applyProtection="1">
      <alignment horizontal="center" vertical="center"/>
      <protection/>
    </xf>
    <xf numFmtId="175" fontId="21" fillId="0" borderId="34" xfId="0" applyNumberFormat="1" applyFont="1" applyBorder="1" applyAlignment="1" applyProtection="1">
      <alignment horizontal="center"/>
      <protection/>
    </xf>
    <xf numFmtId="175" fontId="21" fillId="0" borderId="35" xfId="0" applyNumberFormat="1" applyFont="1" applyFill="1" applyBorder="1" applyAlignment="1" applyProtection="1">
      <alignment/>
      <protection/>
    </xf>
    <xf numFmtId="173" fontId="21" fillId="0" borderId="36" xfId="0" applyNumberFormat="1" applyFont="1" applyFill="1" applyBorder="1" applyAlignment="1" applyProtection="1">
      <alignment/>
      <protection/>
    </xf>
    <xf numFmtId="175" fontId="21" fillId="0" borderId="67" xfId="0" applyNumberFormat="1" applyFont="1" applyFill="1" applyBorder="1" applyAlignment="1" applyProtection="1">
      <alignment/>
      <protection/>
    </xf>
    <xf numFmtId="0" fontId="22" fillId="0" borderId="39" xfId="0" applyFont="1" applyBorder="1" applyAlignment="1" applyProtection="1">
      <alignment/>
      <protection/>
    </xf>
    <xf numFmtId="0" fontId="23" fillId="0" borderId="39" xfId="0" applyFont="1" applyBorder="1" applyAlignment="1" applyProtection="1">
      <alignment horizontal="left" indent="2"/>
      <protection/>
    </xf>
    <xf numFmtId="0" fontId="23" fillId="0" borderId="39" xfId="0" applyFont="1" applyFill="1" applyBorder="1" applyAlignment="1" applyProtection="1">
      <alignment horizontal="left" indent="2"/>
      <protection/>
    </xf>
    <xf numFmtId="0" fontId="21" fillId="0" borderId="39" xfId="0" applyFont="1" applyFill="1" applyBorder="1" applyAlignment="1" applyProtection="1">
      <alignment horizontal="left" indent="1"/>
      <protection/>
    </xf>
    <xf numFmtId="0" fontId="21" fillId="0" borderId="39" xfId="0" applyFont="1" applyBorder="1" applyAlignment="1" applyProtection="1">
      <alignment horizontal="left" indent="1"/>
      <protection/>
    </xf>
    <xf numFmtId="0" fontId="21" fillId="0" borderId="57" xfId="0" applyFont="1" applyBorder="1" applyAlignment="1" applyProtection="1">
      <alignment/>
      <protection/>
    </xf>
    <xf numFmtId="175" fontId="21" fillId="0" borderId="67" xfId="0" applyNumberFormat="1" applyFont="1" applyBorder="1" applyAlignment="1" applyProtection="1">
      <alignment/>
      <protection/>
    </xf>
    <xf numFmtId="0" fontId="21" fillId="0" borderId="30" xfId="0" applyFont="1" applyBorder="1" applyAlignment="1" applyProtection="1">
      <alignment/>
      <protection/>
    </xf>
    <xf numFmtId="0" fontId="21" fillId="0" borderId="24" xfId="0" applyFont="1" applyFill="1" applyBorder="1" applyAlignment="1" applyProtection="1">
      <alignment vertical="center"/>
      <protection/>
    </xf>
    <xf numFmtId="0" fontId="21" fillId="0" borderId="39" xfId="0" applyFont="1" applyFill="1" applyBorder="1" applyAlignment="1" applyProtection="1">
      <alignment/>
      <protection/>
    </xf>
    <xf numFmtId="0" fontId="23" fillId="0" borderId="18" xfId="0" applyFont="1" applyFill="1" applyBorder="1" applyAlignment="1" applyProtection="1">
      <alignment horizontal="center"/>
      <protection/>
    </xf>
    <xf numFmtId="175" fontId="21" fillId="0" borderId="19" xfId="0" applyNumberFormat="1" applyFont="1" applyFill="1" applyBorder="1" applyAlignment="1" applyProtection="1">
      <alignment horizontal="center"/>
      <protection/>
    </xf>
    <xf numFmtId="175" fontId="21" fillId="0" borderId="10" xfId="0" applyNumberFormat="1" applyFont="1" applyFill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 horizontal="center"/>
      <protection/>
    </xf>
    <xf numFmtId="173" fontId="21" fillId="0" borderId="18" xfId="0" applyNumberFormat="1" applyFont="1" applyFill="1" applyBorder="1" applyAlignment="1" applyProtection="1">
      <alignment horizontal="center"/>
      <protection/>
    </xf>
    <xf numFmtId="175" fontId="21" fillId="0" borderId="34" xfId="0" applyNumberFormat="1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 horizontal="left" indent="1"/>
      <protection/>
    </xf>
    <xf numFmtId="0" fontId="21" fillId="0" borderId="56" xfId="0" applyFont="1" applyFill="1" applyBorder="1" applyAlignment="1" applyProtection="1">
      <alignment/>
      <protection/>
    </xf>
    <xf numFmtId="0" fontId="23" fillId="0" borderId="42" xfId="0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/>
      <protection/>
    </xf>
    <xf numFmtId="0" fontId="23" fillId="0" borderId="68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1" fillId="0" borderId="62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/>
      <protection/>
    </xf>
    <xf numFmtId="175" fontId="21" fillId="0" borderId="12" xfId="0" applyNumberFormat="1" applyFont="1" applyFill="1" applyBorder="1" applyAlignment="1" applyProtection="1">
      <alignment/>
      <protection/>
    </xf>
    <xf numFmtId="175" fontId="21" fillId="0" borderId="24" xfId="0" applyNumberFormat="1" applyFont="1" applyFill="1" applyBorder="1" applyAlignment="1" applyProtection="1">
      <alignment/>
      <protection/>
    </xf>
    <xf numFmtId="173" fontId="21" fillId="0" borderId="24" xfId="0" applyNumberFormat="1" applyFont="1" applyFill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0" fontId="21" fillId="0" borderId="57" xfId="0" applyFont="1" applyFill="1" applyBorder="1" applyAlignment="1" applyProtection="1">
      <alignment/>
      <protection/>
    </xf>
    <xf numFmtId="0" fontId="23" fillId="0" borderId="36" xfId="0" applyFont="1" applyFill="1" applyBorder="1" applyAlignment="1" applyProtection="1">
      <alignment horizontal="center"/>
      <protection/>
    </xf>
    <xf numFmtId="175" fontId="21" fillId="0" borderId="37" xfId="0" applyNumberFormat="1" applyFont="1" applyFill="1" applyBorder="1" applyAlignment="1" applyProtection="1">
      <alignment/>
      <protection/>
    </xf>
    <xf numFmtId="174" fontId="21" fillId="0" borderId="36" xfId="0" applyNumberFormat="1" applyFont="1" applyFill="1" applyBorder="1" applyAlignment="1" applyProtection="1">
      <alignment/>
      <protection/>
    </xf>
    <xf numFmtId="175" fontId="23" fillId="0" borderId="11" xfId="42" applyNumberFormat="1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24.75" customHeight="1">
      <c r="A2" s="45" t="s">
        <v>1</v>
      </c>
      <c r="B2" s="46" t="s">
        <v>2</v>
      </c>
      <c r="C2" s="46" t="s">
        <v>3</v>
      </c>
      <c r="D2" s="47" t="s">
        <v>4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</row>
    <row r="3" spans="1:26" ht="24.75" customHeight="1">
      <c r="A3" s="50" t="s">
        <v>5</v>
      </c>
      <c r="B3" s="51" t="s">
        <v>6</v>
      </c>
      <c r="C3" s="51" t="s">
        <v>6</v>
      </c>
      <c r="D3" s="52" t="s">
        <v>7</v>
      </c>
      <c r="E3" s="53" t="s">
        <v>8</v>
      </c>
      <c r="F3" s="53" t="s">
        <v>9</v>
      </c>
      <c r="G3" s="53" t="s">
        <v>10</v>
      </c>
      <c r="H3" s="53" t="s">
        <v>11</v>
      </c>
      <c r="I3" s="53" t="s">
        <v>12</v>
      </c>
      <c r="J3" s="53" t="s">
        <v>13</v>
      </c>
      <c r="K3" s="53" t="s">
        <v>14</v>
      </c>
      <c r="L3" s="53" t="s">
        <v>15</v>
      </c>
      <c r="M3" s="53" t="s">
        <v>16</v>
      </c>
      <c r="N3" s="53" t="s">
        <v>17</v>
      </c>
      <c r="O3" s="53" t="s">
        <v>18</v>
      </c>
      <c r="P3" s="53" t="s">
        <v>19</v>
      </c>
      <c r="Q3" s="53" t="s">
        <v>20</v>
      </c>
      <c r="R3" s="53" t="s">
        <v>21</v>
      </c>
      <c r="S3" s="53" t="s">
        <v>22</v>
      </c>
      <c r="T3" s="53" t="s">
        <v>23</v>
      </c>
      <c r="U3" s="53" t="s">
        <v>24</v>
      </c>
      <c r="V3" s="53" t="s">
        <v>25</v>
      </c>
      <c r="W3" s="53" t="s">
        <v>26</v>
      </c>
      <c r="X3" s="53" t="s">
        <v>27</v>
      </c>
      <c r="Y3" s="54" t="s">
        <v>28</v>
      </c>
      <c r="Z3" s="55" t="s">
        <v>29</v>
      </c>
    </row>
    <row r="4" spans="1:26" ht="13.5">
      <c r="A4" s="56" t="s">
        <v>30</v>
      </c>
      <c r="B4" s="57"/>
      <c r="C4" s="57"/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60"/>
      <c r="Y4" s="61"/>
      <c r="Z4" s="62"/>
    </row>
    <row r="5" spans="1:26" ht="13.5">
      <c r="A5" s="63" t="s">
        <v>31</v>
      </c>
      <c r="B5" s="19">
        <v>3634270</v>
      </c>
      <c r="C5" s="19"/>
      <c r="D5" s="64">
        <v>3000000</v>
      </c>
      <c r="E5" s="65">
        <v>3000000</v>
      </c>
      <c r="F5" s="65">
        <v>60299</v>
      </c>
      <c r="G5" s="65">
        <v>10566</v>
      </c>
      <c r="H5" s="65">
        <v>94526</v>
      </c>
      <c r="I5" s="65">
        <v>165391</v>
      </c>
      <c r="J5" s="65">
        <v>83118</v>
      </c>
      <c r="K5" s="65">
        <v>1172479</v>
      </c>
      <c r="L5" s="65">
        <v>58087</v>
      </c>
      <c r="M5" s="65">
        <v>1313684</v>
      </c>
      <c r="N5" s="65">
        <v>0</v>
      </c>
      <c r="O5" s="65">
        <v>0</v>
      </c>
      <c r="P5" s="65">
        <v>135291</v>
      </c>
      <c r="Q5" s="65">
        <v>135291</v>
      </c>
      <c r="R5" s="65">
        <v>135291</v>
      </c>
      <c r="S5" s="65">
        <v>276408</v>
      </c>
      <c r="T5" s="65">
        <v>276408</v>
      </c>
      <c r="U5" s="65">
        <v>688107</v>
      </c>
      <c r="V5" s="65">
        <v>2302473</v>
      </c>
      <c r="W5" s="65">
        <v>3000000</v>
      </c>
      <c r="X5" s="65">
        <v>-697527</v>
      </c>
      <c r="Y5" s="66">
        <v>-23.25</v>
      </c>
      <c r="Z5" s="67">
        <v>3000000</v>
      </c>
    </row>
    <row r="6" spans="1:26" ht="13.5">
      <c r="A6" s="63" t="s">
        <v>32</v>
      </c>
      <c r="B6" s="19">
        <v>7551747</v>
      </c>
      <c r="C6" s="19"/>
      <c r="D6" s="64">
        <v>7275000</v>
      </c>
      <c r="E6" s="65">
        <v>7275000</v>
      </c>
      <c r="F6" s="65">
        <v>232565</v>
      </c>
      <c r="G6" s="65">
        <v>265471</v>
      </c>
      <c r="H6" s="65">
        <v>340217</v>
      </c>
      <c r="I6" s="65">
        <v>838253</v>
      </c>
      <c r="J6" s="65">
        <v>470134</v>
      </c>
      <c r="K6" s="65">
        <v>379008</v>
      </c>
      <c r="L6" s="65">
        <v>247843</v>
      </c>
      <c r="M6" s="65">
        <v>1096985</v>
      </c>
      <c r="N6" s="65">
        <v>14136</v>
      </c>
      <c r="O6" s="65">
        <v>0</v>
      </c>
      <c r="P6" s="65">
        <v>505309</v>
      </c>
      <c r="Q6" s="65">
        <v>519445</v>
      </c>
      <c r="R6" s="65">
        <v>505309</v>
      </c>
      <c r="S6" s="65">
        <v>458334</v>
      </c>
      <c r="T6" s="65">
        <v>458334</v>
      </c>
      <c r="U6" s="65">
        <v>1421977</v>
      </c>
      <c r="V6" s="65">
        <v>3876660</v>
      </c>
      <c r="W6" s="65">
        <v>7275000</v>
      </c>
      <c r="X6" s="65">
        <v>-3398340</v>
      </c>
      <c r="Y6" s="66">
        <v>-46.71</v>
      </c>
      <c r="Z6" s="67">
        <v>7275000</v>
      </c>
    </row>
    <row r="7" spans="1:26" ht="13.5">
      <c r="A7" s="63" t="s">
        <v>33</v>
      </c>
      <c r="B7" s="19">
        <v>762</v>
      </c>
      <c r="C7" s="19"/>
      <c r="D7" s="64">
        <v>0</v>
      </c>
      <c r="E7" s="65">
        <v>0</v>
      </c>
      <c r="F7" s="65">
        <v>0</v>
      </c>
      <c r="G7" s="65">
        <v>0</v>
      </c>
      <c r="H7" s="65">
        <v>0</v>
      </c>
      <c r="I7" s="65">
        <v>0</v>
      </c>
      <c r="J7" s="65">
        <v>0</v>
      </c>
      <c r="K7" s="65">
        <v>0</v>
      </c>
      <c r="L7" s="65">
        <v>0</v>
      </c>
      <c r="M7" s="65">
        <v>0</v>
      </c>
      <c r="N7" s="65">
        <v>0</v>
      </c>
      <c r="O7" s="65">
        <v>0</v>
      </c>
      <c r="P7" s="65">
        <v>0</v>
      </c>
      <c r="Q7" s="65">
        <v>0</v>
      </c>
      <c r="R7" s="65">
        <v>0</v>
      </c>
      <c r="S7" s="65">
        <v>0</v>
      </c>
      <c r="T7" s="65">
        <v>0</v>
      </c>
      <c r="U7" s="65">
        <v>0</v>
      </c>
      <c r="V7" s="65">
        <v>0</v>
      </c>
      <c r="W7" s="65">
        <v>0</v>
      </c>
      <c r="X7" s="65">
        <v>0</v>
      </c>
      <c r="Y7" s="66">
        <v>0</v>
      </c>
      <c r="Z7" s="67">
        <v>0</v>
      </c>
    </row>
    <row r="8" spans="1:26" ht="13.5">
      <c r="A8" s="63" t="s">
        <v>34</v>
      </c>
      <c r="B8" s="19">
        <v>18462864</v>
      </c>
      <c r="C8" s="19"/>
      <c r="D8" s="64">
        <v>18769552</v>
      </c>
      <c r="E8" s="65">
        <v>18769552</v>
      </c>
      <c r="F8" s="65">
        <v>6561000</v>
      </c>
      <c r="G8" s="65">
        <v>0</v>
      </c>
      <c r="H8" s="65">
        <v>0</v>
      </c>
      <c r="I8" s="65">
        <v>6561000</v>
      </c>
      <c r="J8" s="65">
        <v>2030000</v>
      </c>
      <c r="K8" s="65">
        <v>0</v>
      </c>
      <c r="L8" s="65">
        <v>4483000</v>
      </c>
      <c r="M8" s="65">
        <v>6513000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  <c r="V8" s="65">
        <v>13074000</v>
      </c>
      <c r="W8" s="65">
        <v>18769552</v>
      </c>
      <c r="X8" s="65">
        <v>-5695552</v>
      </c>
      <c r="Y8" s="66">
        <v>-30.34</v>
      </c>
      <c r="Z8" s="67">
        <v>18769552</v>
      </c>
    </row>
    <row r="9" spans="1:26" ht="13.5">
      <c r="A9" s="63" t="s">
        <v>35</v>
      </c>
      <c r="B9" s="19">
        <v>7156393</v>
      </c>
      <c r="C9" s="19"/>
      <c r="D9" s="64">
        <v>9093653</v>
      </c>
      <c r="E9" s="65">
        <v>9093653</v>
      </c>
      <c r="F9" s="65">
        <v>148953</v>
      </c>
      <c r="G9" s="65">
        <v>23715</v>
      </c>
      <c r="H9" s="65">
        <v>904296</v>
      </c>
      <c r="I9" s="65">
        <v>1076964</v>
      </c>
      <c r="J9" s="65">
        <v>163065</v>
      </c>
      <c r="K9" s="65">
        <v>436206</v>
      </c>
      <c r="L9" s="65">
        <v>18552</v>
      </c>
      <c r="M9" s="65">
        <v>617823</v>
      </c>
      <c r="N9" s="65">
        <v>27464</v>
      </c>
      <c r="O9" s="65">
        <v>5674</v>
      </c>
      <c r="P9" s="65">
        <v>238529</v>
      </c>
      <c r="Q9" s="65">
        <v>271667</v>
      </c>
      <c r="R9" s="65">
        <v>238529</v>
      </c>
      <c r="S9" s="65">
        <v>274777</v>
      </c>
      <c r="T9" s="65">
        <v>274777</v>
      </c>
      <c r="U9" s="65">
        <v>788083</v>
      </c>
      <c r="V9" s="65">
        <v>2754537</v>
      </c>
      <c r="W9" s="65">
        <v>9093653</v>
      </c>
      <c r="X9" s="65">
        <v>-6339116</v>
      </c>
      <c r="Y9" s="66">
        <v>-69.71</v>
      </c>
      <c r="Z9" s="67">
        <v>9093653</v>
      </c>
    </row>
    <row r="10" spans="1:26" ht="25.5">
      <c r="A10" s="68" t="s">
        <v>213</v>
      </c>
      <c r="B10" s="69">
        <f>SUM(B5:B9)</f>
        <v>36806036</v>
      </c>
      <c r="C10" s="69">
        <f>SUM(C5:C9)</f>
        <v>0</v>
      </c>
      <c r="D10" s="70">
        <f aca="true" t="shared" si="0" ref="D10:Z10">SUM(D5:D9)</f>
        <v>38138205</v>
      </c>
      <c r="E10" s="71">
        <f t="shared" si="0"/>
        <v>38138205</v>
      </c>
      <c r="F10" s="71">
        <f t="shared" si="0"/>
        <v>7002817</v>
      </c>
      <c r="G10" s="71">
        <f t="shared" si="0"/>
        <v>299752</v>
      </c>
      <c r="H10" s="71">
        <f t="shared" si="0"/>
        <v>1339039</v>
      </c>
      <c r="I10" s="71">
        <f t="shared" si="0"/>
        <v>8641608</v>
      </c>
      <c r="J10" s="71">
        <f t="shared" si="0"/>
        <v>2746317</v>
      </c>
      <c r="K10" s="71">
        <f t="shared" si="0"/>
        <v>1987693</v>
      </c>
      <c r="L10" s="71">
        <f t="shared" si="0"/>
        <v>4807482</v>
      </c>
      <c r="M10" s="71">
        <f t="shared" si="0"/>
        <v>9541492</v>
      </c>
      <c r="N10" s="71">
        <f t="shared" si="0"/>
        <v>41600</v>
      </c>
      <c r="O10" s="71">
        <f t="shared" si="0"/>
        <v>5674</v>
      </c>
      <c r="P10" s="71">
        <f t="shared" si="0"/>
        <v>879129</v>
      </c>
      <c r="Q10" s="71">
        <f t="shared" si="0"/>
        <v>926403</v>
      </c>
      <c r="R10" s="71">
        <f t="shared" si="0"/>
        <v>879129</v>
      </c>
      <c r="S10" s="71">
        <f t="shared" si="0"/>
        <v>1009519</v>
      </c>
      <c r="T10" s="71">
        <f t="shared" si="0"/>
        <v>1009519</v>
      </c>
      <c r="U10" s="71">
        <f t="shared" si="0"/>
        <v>2898167</v>
      </c>
      <c r="V10" s="71">
        <f t="shared" si="0"/>
        <v>22007670</v>
      </c>
      <c r="W10" s="71">
        <f t="shared" si="0"/>
        <v>38138205</v>
      </c>
      <c r="X10" s="71">
        <f t="shared" si="0"/>
        <v>-16130535</v>
      </c>
      <c r="Y10" s="72">
        <f>+IF(W10&lt;&gt;0,(X10/W10)*100,0)</f>
        <v>-42.29495069314353</v>
      </c>
      <c r="Z10" s="73">
        <f t="shared" si="0"/>
        <v>38138205</v>
      </c>
    </row>
    <row r="11" spans="1:26" ht="13.5">
      <c r="A11" s="63" t="s">
        <v>37</v>
      </c>
      <c r="B11" s="19">
        <v>13715846</v>
      </c>
      <c r="C11" s="19"/>
      <c r="D11" s="64">
        <v>19088592</v>
      </c>
      <c r="E11" s="65">
        <v>19088592</v>
      </c>
      <c r="F11" s="65">
        <v>1888717</v>
      </c>
      <c r="G11" s="65">
        <v>1768665</v>
      </c>
      <c r="H11" s="65">
        <v>1796716</v>
      </c>
      <c r="I11" s="65">
        <v>5454098</v>
      </c>
      <c r="J11" s="65">
        <v>1711485</v>
      </c>
      <c r="K11" s="65">
        <v>1676000</v>
      </c>
      <c r="L11" s="65">
        <v>1629262</v>
      </c>
      <c r="M11" s="65">
        <v>5016747</v>
      </c>
      <c r="N11" s="65">
        <v>1804950</v>
      </c>
      <c r="O11" s="65">
        <v>1680626</v>
      </c>
      <c r="P11" s="65">
        <v>1573763</v>
      </c>
      <c r="Q11" s="65">
        <v>5059339</v>
      </c>
      <c r="R11" s="65">
        <v>1573763</v>
      </c>
      <c r="S11" s="65">
        <v>1519763</v>
      </c>
      <c r="T11" s="65">
        <v>1519791</v>
      </c>
      <c r="U11" s="65">
        <v>4613317</v>
      </c>
      <c r="V11" s="65">
        <v>20143501</v>
      </c>
      <c r="W11" s="65">
        <v>19088592</v>
      </c>
      <c r="X11" s="65">
        <v>1054909</v>
      </c>
      <c r="Y11" s="66">
        <v>5.53</v>
      </c>
      <c r="Z11" s="67">
        <v>19088592</v>
      </c>
    </row>
    <row r="12" spans="1:26" ht="13.5">
      <c r="A12" s="63" t="s">
        <v>38</v>
      </c>
      <c r="B12" s="19">
        <v>1655482</v>
      </c>
      <c r="C12" s="19"/>
      <c r="D12" s="64">
        <v>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149907</v>
      </c>
      <c r="Q12" s="65">
        <v>149907</v>
      </c>
      <c r="R12" s="65">
        <v>16585701</v>
      </c>
      <c r="S12" s="65">
        <v>5048104</v>
      </c>
      <c r="T12" s="65">
        <v>1141936</v>
      </c>
      <c r="U12" s="65">
        <v>22775741</v>
      </c>
      <c r="V12" s="65">
        <v>22925648</v>
      </c>
      <c r="W12" s="65">
        <v>0</v>
      </c>
      <c r="X12" s="65">
        <v>22925648</v>
      </c>
      <c r="Y12" s="66">
        <v>0</v>
      </c>
      <c r="Z12" s="67">
        <v>0</v>
      </c>
    </row>
    <row r="13" spans="1:26" ht="13.5">
      <c r="A13" s="63" t="s">
        <v>214</v>
      </c>
      <c r="B13" s="19">
        <v>0</v>
      </c>
      <c r="C13" s="19"/>
      <c r="D13" s="64">
        <v>0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0</v>
      </c>
      <c r="W13" s="65">
        <v>0</v>
      </c>
      <c r="X13" s="65">
        <v>0</v>
      </c>
      <c r="Y13" s="66">
        <v>0</v>
      </c>
      <c r="Z13" s="67">
        <v>0</v>
      </c>
    </row>
    <row r="14" spans="1:26" ht="13.5">
      <c r="A14" s="63" t="s">
        <v>40</v>
      </c>
      <c r="B14" s="19">
        <v>125506</v>
      </c>
      <c r="C14" s="19"/>
      <c r="D14" s="64">
        <v>0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65">
        <v>0</v>
      </c>
      <c r="Y14" s="66">
        <v>0</v>
      </c>
      <c r="Z14" s="67">
        <v>0</v>
      </c>
    </row>
    <row r="15" spans="1:26" ht="13.5">
      <c r="A15" s="63" t="s">
        <v>41</v>
      </c>
      <c r="B15" s="19">
        <v>6631305</v>
      </c>
      <c r="C15" s="19"/>
      <c r="D15" s="64">
        <v>8259750</v>
      </c>
      <c r="E15" s="65">
        <v>8259750</v>
      </c>
      <c r="F15" s="65">
        <v>641355</v>
      </c>
      <c r="G15" s="65">
        <v>69487</v>
      </c>
      <c r="H15" s="65">
        <v>424829</v>
      </c>
      <c r="I15" s="65">
        <v>1135671</v>
      </c>
      <c r="J15" s="65">
        <v>560931</v>
      </c>
      <c r="K15" s="65">
        <v>87230</v>
      </c>
      <c r="L15" s="65">
        <v>170572</v>
      </c>
      <c r="M15" s="65">
        <v>818733</v>
      </c>
      <c r="N15" s="65">
        <v>1287804</v>
      </c>
      <c r="O15" s="65">
        <v>994727</v>
      </c>
      <c r="P15" s="65">
        <v>1116491</v>
      </c>
      <c r="Q15" s="65">
        <v>3399022</v>
      </c>
      <c r="R15" s="65">
        <v>1116491</v>
      </c>
      <c r="S15" s="65">
        <v>1745695</v>
      </c>
      <c r="T15" s="65">
        <v>1111527</v>
      </c>
      <c r="U15" s="65">
        <v>3973713</v>
      </c>
      <c r="V15" s="65">
        <v>9327139</v>
      </c>
      <c r="W15" s="65">
        <v>8259750</v>
      </c>
      <c r="X15" s="65">
        <v>1067389</v>
      </c>
      <c r="Y15" s="66">
        <v>12.92</v>
      </c>
      <c r="Z15" s="67">
        <v>8259750</v>
      </c>
    </row>
    <row r="16" spans="1:26" ht="13.5">
      <c r="A16" s="74" t="s">
        <v>42</v>
      </c>
      <c r="B16" s="19">
        <v>9093709</v>
      </c>
      <c r="C16" s="19"/>
      <c r="D16" s="64">
        <v>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242406</v>
      </c>
      <c r="Q16" s="65">
        <v>242406</v>
      </c>
      <c r="R16" s="65">
        <v>242406</v>
      </c>
      <c r="S16" s="65">
        <v>0</v>
      </c>
      <c r="T16" s="65">
        <v>0</v>
      </c>
      <c r="U16" s="65">
        <v>242406</v>
      </c>
      <c r="V16" s="65">
        <v>484812</v>
      </c>
      <c r="W16" s="65">
        <v>0</v>
      </c>
      <c r="X16" s="65">
        <v>484812</v>
      </c>
      <c r="Y16" s="66">
        <v>0</v>
      </c>
      <c r="Z16" s="67">
        <v>0</v>
      </c>
    </row>
    <row r="17" spans="1:26" ht="13.5">
      <c r="A17" s="63" t="s">
        <v>43</v>
      </c>
      <c r="B17" s="19">
        <v>14236772</v>
      </c>
      <c r="C17" s="19"/>
      <c r="D17" s="64">
        <v>10789862</v>
      </c>
      <c r="E17" s="65">
        <v>10789862</v>
      </c>
      <c r="F17" s="65">
        <v>439966</v>
      </c>
      <c r="G17" s="65">
        <v>596020</v>
      </c>
      <c r="H17" s="65">
        <v>1176931</v>
      </c>
      <c r="I17" s="65">
        <v>2212917</v>
      </c>
      <c r="J17" s="65">
        <v>1164973</v>
      </c>
      <c r="K17" s="65">
        <v>1639390</v>
      </c>
      <c r="L17" s="65">
        <v>486513</v>
      </c>
      <c r="M17" s="65">
        <v>3290876</v>
      </c>
      <c r="N17" s="65">
        <v>1025706</v>
      </c>
      <c r="O17" s="65">
        <v>481307</v>
      </c>
      <c r="P17" s="65">
        <v>1407998</v>
      </c>
      <c r="Q17" s="65">
        <v>2915011</v>
      </c>
      <c r="R17" s="65">
        <v>1407998</v>
      </c>
      <c r="S17" s="65">
        <v>3090058</v>
      </c>
      <c r="T17" s="65">
        <v>1796433</v>
      </c>
      <c r="U17" s="65">
        <v>6294489</v>
      </c>
      <c r="V17" s="65">
        <v>14713293</v>
      </c>
      <c r="W17" s="65">
        <v>10789862</v>
      </c>
      <c r="X17" s="65">
        <v>3923431</v>
      </c>
      <c r="Y17" s="66">
        <v>36.36</v>
      </c>
      <c r="Z17" s="67">
        <v>10789862</v>
      </c>
    </row>
    <row r="18" spans="1:26" ht="13.5">
      <c r="A18" s="75" t="s">
        <v>44</v>
      </c>
      <c r="B18" s="76">
        <f>SUM(B11:B17)</f>
        <v>45458620</v>
      </c>
      <c r="C18" s="76">
        <f>SUM(C11:C17)</f>
        <v>0</v>
      </c>
      <c r="D18" s="77">
        <f aca="true" t="shared" si="1" ref="D18:Z18">SUM(D11:D17)</f>
        <v>38138204</v>
      </c>
      <c r="E18" s="78">
        <f t="shared" si="1"/>
        <v>38138204</v>
      </c>
      <c r="F18" s="78">
        <f t="shared" si="1"/>
        <v>2970038</v>
      </c>
      <c r="G18" s="78">
        <f t="shared" si="1"/>
        <v>2434172</v>
      </c>
      <c r="H18" s="78">
        <f t="shared" si="1"/>
        <v>3398476</v>
      </c>
      <c r="I18" s="78">
        <f t="shared" si="1"/>
        <v>8802686</v>
      </c>
      <c r="J18" s="78">
        <f t="shared" si="1"/>
        <v>3437389</v>
      </c>
      <c r="K18" s="78">
        <f t="shared" si="1"/>
        <v>3402620</v>
      </c>
      <c r="L18" s="78">
        <f t="shared" si="1"/>
        <v>2286347</v>
      </c>
      <c r="M18" s="78">
        <f t="shared" si="1"/>
        <v>9126356</v>
      </c>
      <c r="N18" s="78">
        <f t="shared" si="1"/>
        <v>4118460</v>
      </c>
      <c r="O18" s="78">
        <f t="shared" si="1"/>
        <v>3156660</v>
      </c>
      <c r="P18" s="78">
        <f t="shared" si="1"/>
        <v>4490565</v>
      </c>
      <c r="Q18" s="78">
        <f t="shared" si="1"/>
        <v>11765685</v>
      </c>
      <c r="R18" s="78">
        <f t="shared" si="1"/>
        <v>20926359</v>
      </c>
      <c r="S18" s="78">
        <f t="shared" si="1"/>
        <v>11403620</v>
      </c>
      <c r="T18" s="78">
        <f t="shared" si="1"/>
        <v>5569687</v>
      </c>
      <c r="U18" s="78">
        <f t="shared" si="1"/>
        <v>37899666</v>
      </c>
      <c r="V18" s="78">
        <f t="shared" si="1"/>
        <v>67594393</v>
      </c>
      <c r="W18" s="78">
        <f t="shared" si="1"/>
        <v>38138204</v>
      </c>
      <c r="X18" s="78">
        <f t="shared" si="1"/>
        <v>29456189</v>
      </c>
      <c r="Y18" s="72">
        <f>+IF(W18&lt;&gt;0,(X18/W18)*100,0)</f>
        <v>77.23538580893846</v>
      </c>
      <c r="Z18" s="79">
        <f t="shared" si="1"/>
        <v>38138204</v>
      </c>
    </row>
    <row r="19" spans="1:26" ht="13.5">
      <c r="A19" s="75" t="s">
        <v>45</v>
      </c>
      <c r="B19" s="80">
        <f>+B10-B18</f>
        <v>-8652584</v>
      </c>
      <c r="C19" s="80">
        <f>+C10-C18</f>
        <v>0</v>
      </c>
      <c r="D19" s="81">
        <f aca="true" t="shared" si="2" ref="D19:Z19">+D10-D18</f>
        <v>1</v>
      </c>
      <c r="E19" s="82">
        <f t="shared" si="2"/>
        <v>1</v>
      </c>
      <c r="F19" s="82">
        <f t="shared" si="2"/>
        <v>4032779</v>
      </c>
      <c r="G19" s="82">
        <f t="shared" si="2"/>
        <v>-2134420</v>
      </c>
      <c r="H19" s="82">
        <f t="shared" si="2"/>
        <v>-2059437</v>
      </c>
      <c r="I19" s="82">
        <f t="shared" si="2"/>
        <v>-161078</v>
      </c>
      <c r="J19" s="82">
        <f t="shared" si="2"/>
        <v>-691072</v>
      </c>
      <c r="K19" s="82">
        <f t="shared" si="2"/>
        <v>-1414927</v>
      </c>
      <c r="L19" s="82">
        <f t="shared" si="2"/>
        <v>2521135</v>
      </c>
      <c r="M19" s="82">
        <f t="shared" si="2"/>
        <v>415136</v>
      </c>
      <c r="N19" s="82">
        <f t="shared" si="2"/>
        <v>-4076860</v>
      </c>
      <c r="O19" s="82">
        <f t="shared" si="2"/>
        <v>-3150986</v>
      </c>
      <c r="P19" s="82">
        <f t="shared" si="2"/>
        <v>-3611436</v>
      </c>
      <c r="Q19" s="82">
        <f t="shared" si="2"/>
        <v>-10839282</v>
      </c>
      <c r="R19" s="82">
        <f t="shared" si="2"/>
        <v>-20047230</v>
      </c>
      <c r="S19" s="82">
        <f t="shared" si="2"/>
        <v>-10394101</v>
      </c>
      <c r="T19" s="82">
        <f t="shared" si="2"/>
        <v>-4560168</v>
      </c>
      <c r="U19" s="82">
        <f t="shared" si="2"/>
        <v>-35001499</v>
      </c>
      <c r="V19" s="82">
        <f t="shared" si="2"/>
        <v>-45586723</v>
      </c>
      <c r="W19" s="82">
        <f>IF(E10=E18,0,W10-W18)</f>
        <v>1</v>
      </c>
      <c r="X19" s="82">
        <f t="shared" si="2"/>
        <v>-45586724</v>
      </c>
      <c r="Y19" s="83">
        <f>+IF(W19&lt;&gt;0,(X19/W19)*100,0)</f>
        <v>-4558672400</v>
      </c>
      <c r="Z19" s="84">
        <f t="shared" si="2"/>
        <v>1</v>
      </c>
    </row>
    <row r="20" spans="1:26" ht="13.5">
      <c r="A20" s="63" t="s">
        <v>46</v>
      </c>
      <c r="B20" s="19">
        <v>1050938</v>
      </c>
      <c r="C20" s="19"/>
      <c r="D20" s="64">
        <v>0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  <c r="V20" s="65">
        <v>0</v>
      </c>
      <c r="W20" s="65">
        <v>0</v>
      </c>
      <c r="X20" s="65">
        <v>0</v>
      </c>
      <c r="Y20" s="66">
        <v>0</v>
      </c>
      <c r="Z20" s="67">
        <v>0</v>
      </c>
    </row>
    <row r="21" spans="1:26" ht="13.5">
      <c r="A21" s="63" t="s">
        <v>215</v>
      </c>
      <c r="B21" s="85">
        <v>0</v>
      </c>
      <c r="C21" s="85"/>
      <c r="D21" s="86">
        <v>0</v>
      </c>
      <c r="E21" s="87">
        <v>0</v>
      </c>
      <c r="F21" s="87">
        <v>0</v>
      </c>
      <c r="G21" s="87">
        <v>0</v>
      </c>
      <c r="H21" s="87">
        <v>563035</v>
      </c>
      <c r="I21" s="87">
        <v>563035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563035</v>
      </c>
      <c r="W21" s="87">
        <v>0</v>
      </c>
      <c r="X21" s="87">
        <v>563035</v>
      </c>
      <c r="Y21" s="88">
        <v>0</v>
      </c>
      <c r="Z21" s="89">
        <v>0</v>
      </c>
    </row>
    <row r="22" spans="1:26" ht="25.5">
      <c r="A22" s="90" t="s">
        <v>216</v>
      </c>
      <c r="B22" s="91">
        <f>SUM(B19:B21)</f>
        <v>-7601646</v>
      </c>
      <c r="C22" s="91">
        <f>SUM(C19:C21)</f>
        <v>0</v>
      </c>
      <c r="D22" s="92">
        <f aca="true" t="shared" si="3" ref="D22:Z22">SUM(D19:D21)</f>
        <v>1</v>
      </c>
      <c r="E22" s="93">
        <f t="shared" si="3"/>
        <v>1</v>
      </c>
      <c r="F22" s="93">
        <f t="shared" si="3"/>
        <v>4032779</v>
      </c>
      <c r="G22" s="93">
        <f t="shared" si="3"/>
        <v>-2134420</v>
      </c>
      <c r="H22" s="93">
        <f t="shared" si="3"/>
        <v>-1496402</v>
      </c>
      <c r="I22" s="93">
        <f t="shared" si="3"/>
        <v>401957</v>
      </c>
      <c r="J22" s="93">
        <f t="shared" si="3"/>
        <v>-691072</v>
      </c>
      <c r="K22" s="93">
        <f t="shared" si="3"/>
        <v>-1414927</v>
      </c>
      <c r="L22" s="93">
        <f t="shared" si="3"/>
        <v>2521135</v>
      </c>
      <c r="M22" s="93">
        <f t="shared" si="3"/>
        <v>415136</v>
      </c>
      <c r="N22" s="93">
        <f t="shared" si="3"/>
        <v>-4076860</v>
      </c>
      <c r="O22" s="93">
        <f t="shared" si="3"/>
        <v>-3150986</v>
      </c>
      <c r="P22" s="93">
        <f t="shared" si="3"/>
        <v>-3611436</v>
      </c>
      <c r="Q22" s="93">
        <f t="shared" si="3"/>
        <v>-10839282</v>
      </c>
      <c r="R22" s="93">
        <f t="shared" si="3"/>
        <v>-20047230</v>
      </c>
      <c r="S22" s="93">
        <f t="shared" si="3"/>
        <v>-10394101</v>
      </c>
      <c r="T22" s="93">
        <f t="shared" si="3"/>
        <v>-4560168</v>
      </c>
      <c r="U22" s="93">
        <f t="shared" si="3"/>
        <v>-35001499</v>
      </c>
      <c r="V22" s="93">
        <f t="shared" si="3"/>
        <v>-45023688</v>
      </c>
      <c r="W22" s="93">
        <f t="shared" si="3"/>
        <v>1</v>
      </c>
      <c r="X22" s="93">
        <f t="shared" si="3"/>
        <v>-45023689</v>
      </c>
      <c r="Y22" s="94">
        <f>+IF(W22&lt;&gt;0,(X22/W22)*100,0)</f>
        <v>-4502368900</v>
      </c>
      <c r="Z22" s="95">
        <f t="shared" si="3"/>
        <v>1</v>
      </c>
    </row>
    <row r="23" spans="1:26" ht="13.5">
      <c r="A23" s="96" t="s">
        <v>48</v>
      </c>
      <c r="B23" s="19">
        <v>0</v>
      </c>
      <c r="C23" s="19"/>
      <c r="D23" s="64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6">
        <v>0</v>
      </c>
      <c r="Z23" s="67">
        <v>0</v>
      </c>
    </row>
    <row r="24" spans="1:26" ht="13.5">
      <c r="A24" s="97" t="s">
        <v>49</v>
      </c>
      <c r="B24" s="80">
        <f>SUM(B22:B23)</f>
        <v>-7601646</v>
      </c>
      <c r="C24" s="80">
        <f>SUM(C22:C23)</f>
        <v>0</v>
      </c>
      <c r="D24" s="81">
        <f aca="true" t="shared" si="4" ref="D24:Z24">SUM(D22:D23)</f>
        <v>1</v>
      </c>
      <c r="E24" s="82">
        <f t="shared" si="4"/>
        <v>1</v>
      </c>
      <c r="F24" s="82">
        <f t="shared" si="4"/>
        <v>4032779</v>
      </c>
      <c r="G24" s="82">
        <f t="shared" si="4"/>
        <v>-2134420</v>
      </c>
      <c r="H24" s="82">
        <f t="shared" si="4"/>
        <v>-1496402</v>
      </c>
      <c r="I24" s="82">
        <f t="shared" si="4"/>
        <v>401957</v>
      </c>
      <c r="J24" s="82">
        <f t="shared" si="4"/>
        <v>-691072</v>
      </c>
      <c r="K24" s="82">
        <f t="shared" si="4"/>
        <v>-1414927</v>
      </c>
      <c r="L24" s="82">
        <f t="shared" si="4"/>
        <v>2521135</v>
      </c>
      <c r="M24" s="82">
        <f t="shared" si="4"/>
        <v>415136</v>
      </c>
      <c r="N24" s="82">
        <f t="shared" si="4"/>
        <v>-4076860</v>
      </c>
      <c r="O24" s="82">
        <f t="shared" si="4"/>
        <v>-3150986</v>
      </c>
      <c r="P24" s="82">
        <f t="shared" si="4"/>
        <v>-3611436</v>
      </c>
      <c r="Q24" s="82">
        <f t="shared" si="4"/>
        <v>-10839282</v>
      </c>
      <c r="R24" s="82">
        <f t="shared" si="4"/>
        <v>-20047230</v>
      </c>
      <c r="S24" s="82">
        <f t="shared" si="4"/>
        <v>-10394101</v>
      </c>
      <c r="T24" s="82">
        <f t="shared" si="4"/>
        <v>-4560168</v>
      </c>
      <c r="U24" s="82">
        <f t="shared" si="4"/>
        <v>-35001499</v>
      </c>
      <c r="V24" s="82">
        <f t="shared" si="4"/>
        <v>-45023688</v>
      </c>
      <c r="W24" s="82">
        <f t="shared" si="4"/>
        <v>1</v>
      </c>
      <c r="X24" s="82">
        <f t="shared" si="4"/>
        <v>-45023689</v>
      </c>
      <c r="Y24" s="83">
        <f>+IF(W24&lt;&gt;0,(X24/W24)*100,0)</f>
        <v>-4502368900</v>
      </c>
      <c r="Z24" s="84">
        <f t="shared" si="4"/>
        <v>1</v>
      </c>
    </row>
    <row r="25" spans="1:26" ht="4.5" customHeight="1">
      <c r="A25" s="98"/>
      <c r="B25" s="57"/>
      <c r="C25" s="57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99"/>
      <c r="Z25" s="100"/>
    </row>
    <row r="26" spans="1:26" ht="13.5">
      <c r="A26" s="101" t="s">
        <v>217</v>
      </c>
      <c r="B26" s="102"/>
      <c r="C26" s="102"/>
      <c r="D26" s="103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1"/>
      <c r="Z26" s="62"/>
    </row>
    <row r="27" spans="1:26" ht="13.5">
      <c r="A27" s="75" t="s">
        <v>50</v>
      </c>
      <c r="B27" s="22">
        <v>820294</v>
      </c>
      <c r="C27" s="22"/>
      <c r="D27" s="104">
        <v>9106000</v>
      </c>
      <c r="E27" s="105">
        <v>9106000</v>
      </c>
      <c r="F27" s="105">
        <v>754781</v>
      </c>
      <c r="G27" s="105">
        <v>767143</v>
      </c>
      <c r="H27" s="105">
        <v>641859</v>
      </c>
      <c r="I27" s="105">
        <v>2163783</v>
      </c>
      <c r="J27" s="105">
        <v>311230</v>
      </c>
      <c r="K27" s="105">
        <v>1387962</v>
      </c>
      <c r="L27" s="105">
        <v>1443327</v>
      </c>
      <c r="M27" s="105">
        <v>3142519</v>
      </c>
      <c r="N27" s="105">
        <v>0</v>
      </c>
      <c r="O27" s="105">
        <v>443568</v>
      </c>
      <c r="P27" s="105">
        <v>1586746</v>
      </c>
      <c r="Q27" s="105">
        <v>2030314</v>
      </c>
      <c r="R27" s="105">
        <v>756709</v>
      </c>
      <c r="S27" s="105">
        <v>107890</v>
      </c>
      <c r="T27" s="105">
        <v>403248</v>
      </c>
      <c r="U27" s="105">
        <v>1267847</v>
      </c>
      <c r="V27" s="105">
        <v>8604463</v>
      </c>
      <c r="W27" s="105">
        <v>9106000</v>
      </c>
      <c r="X27" s="105">
        <v>-501537</v>
      </c>
      <c r="Y27" s="106">
        <v>-5.51</v>
      </c>
      <c r="Z27" s="107">
        <v>9106000</v>
      </c>
    </row>
    <row r="28" spans="1:26" ht="13.5">
      <c r="A28" s="108" t="s">
        <v>46</v>
      </c>
      <c r="B28" s="19">
        <v>774070</v>
      </c>
      <c r="C28" s="19"/>
      <c r="D28" s="64">
        <v>8236000</v>
      </c>
      <c r="E28" s="65">
        <v>8236000</v>
      </c>
      <c r="F28" s="65">
        <v>0</v>
      </c>
      <c r="G28" s="65">
        <v>767143</v>
      </c>
      <c r="H28" s="65">
        <v>641859</v>
      </c>
      <c r="I28" s="65">
        <v>1409002</v>
      </c>
      <c r="J28" s="65">
        <v>311230</v>
      </c>
      <c r="K28" s="65">
        <v>1387962</v>
      </c>
      <c r="L28" s="65">
        <v>1443327</v>
      </c>
      <c r="M28" s="65">
        <v>3142519</v>
      </c>
      <c r="N28" s="65">
        <v>0</v>
      </c>
      <c r="O28" s="65">
        <v>443568</v>
      </c>
      <c r="P28" s="65">
        <v>1586746</v>
      </c>
      <c r="Q28" s="65">
        <v>2030314</v>
      </c>
      <c r="R28" s="65">
        <v>756709</v>
      </c>
      <c r="S28" s="65">
        <v>107890</v>
      </c>
      <c r="T28" s="65">
        <v>403248</v>
      </c>
      <c r="U28" s="65">
        <v>1267847</v>
      </c>
      <c r="V28" s="65">
        <v>7849682</v>
      </c>
      <c r="W28" s="65">
        <v>8236000</v>
      </c>
      <c r="X28" s="65">
        <v>-386318</v>
      </c>
      <c r="Y28" s="66">
        <v>-4.69</v>
      </c>
      <c r="Z28" s="67">
        <v>8236000</v>
      </c>
    </row>
    <row r="29" spans="1:26" ht="13.5">
      <c r="A29" s="63" t="s">
        <v>218</v>
      </c>
      <c r="B29" s="19">
        <v>0</v>
      </c>
      <c r="C29" s="19"/>
      <c r="D29" s="64">
        <v>750000</v>
      </c>
      <c r="E29" s="65">
        <v>750000</v>
      </c>
      <c r="F29" s="65">
        <v>754781</v>
      </c>
      <c r="G29" s="65">
        <v>0</v>
      </c>
      <c r="H29" s="65">
        <v>0</v>
      </c>
      <c r="I29" s="65">
        <v>754781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754781</v>
      </c>
      <c r="W29" s="65">
        <v>750000</v>
      </c>
      <c r="X29" s="65">
        <v>4781</v>
      </c>
      <c r="Y29" s="66">
        <v>0.64</v>
      </c>
      <c r="Z29" s="67">
        <v>750000</v>
      </c>
    </row>
    <row r="30" spans="1:26" ht="13.5">
      <c r="A30" s="63" t="s">
        <v>52</v>
      </c>
      <c r="B30" s="19">
        <v>46224</v>
      </c>
      <c r="C30" s="19"/>
      <c r="D30" s="64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6">
        <v>0</v>
      </c>
      <c r="Z30" s="67">
        <v>0</v>
      </c>
    </row>
    <row r="31" spans="1:26" ht="13.5">
      <c r="A31" s="63" t="s">
        <v>53</v>
      </c>
      <c r="B31" s="19">
        <v>0</v>
      </c>
      <c r="C31" s="19"/>
      <c r="D31" s="64">
        <v>120000</v>
      </c>
      <c r="E31" s="65">
        <v>120000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120000</v>
      </c>
      <c r="X31" s="65">
        <v>-120000</v>
      </c>
      <c r="Y31" s="66">
        <v>-100</v>
      </c>
      <c r="Z31" s="67">
        <v>120000</v>
      </c>
    </row>
    <row r="32" spans="1:26" ht="13.5">
      <c r="A32" s="75" t="s">
        <v>54</v>
      </c>
      <c r="B32" s="22">
        <f>SUM(B28:B31)</f>
        <v>820294</v>
      </c>
      <c r="C32" s="22">
        <f>SUM(C28:C31)</f>
        <v>0</v>
      </c>
      <c r="D32" s="104">
        <f aca="true" t="shared" si="5" ref="D32:Z32">SUM(D28:D31)</f>
        <v>9106000</v>
      </c>
      <c r="E32" s="105">
        <f t="shared" si="5"/>
        <v>9106000</v>
      </c>
      <c r="F32" s="105">
        <f t="shared" si="5"/>
        <v>754781</v>
      </c>
      <c r="G32" s="105">
        <f t="shared" si="5"/>
        <v>767143</v>
      </c>
      <c r="H32" s="105">
        <f t="shared" si="5"/>
        <v>641859</v>
      </c>
      <c r="I32" s="105">
        <f t="shared" si="5"/>
        <v>2163783</v>
      </c>
      <c r="J32" s="105">
        <f t="shared" si="5"/>
        <v>311230</v>
      </c>
      <c r="K32" s="105">
        <f t="shared" si="5"/>
        <v>1387962</v>
      </c>
      <c r="L32" s="105">
        <f t="shared" si="5"/>
        <v>1443327</v>
      </c>
      <c r="M32" s="105">
        <f t="shared" si="5"/>
        <v>3142519</v>
      </c>
      <c r="N32" s="105">
        <f t="shared" si="5"/>
        <v>0</v>
      </c>
      <c r="O32" s="105">
        <f t="shared" si="5"/>
        <v>443568</v>
      </c>
      <c r="P32" s="105">
        <f t="shared" si="5"/>
        <v>1586746</v>
      </c>
      <c r="Q32" s="105">
        <f t="shared" si="5"/>
        <v>2030314</v>
      </c>
      <c r="R32" s="105">
        <f t="shared" si="5"/>
        <v>756709</v>
      </c>
      <c r="S32" s="105">
        <f t="shared" si="5"/>
        <v>107890</v>
      </c>
      <c r="T32" s="105">
        <f t="shared" si="5"/>
        <v>403248</v>
      </c>
      <c r="U32" s="105">
        <f t="shared" si="5"/>
        <v>1267847</v>
      </c>
      <c r="V32" s="105">
        <f t="shared" si="5"/>
        <v>8604463</v>
      </c>
      <c r="W32" s="105">
        <f t="shared" si="5"/>
        <v>9106000</v>
      </c>
      <c r="X32" s="105">
        <f t="shared" si="5"/>
        <v>-501537</v>
      </c>
      <c r="Y32" s="106">
        <f>+IF(W32&lt;&gt;0,(X32/W32)*100,0)</f>
        <v>-5.507764111574786</v>
      </c>
      <c r="Z32" s="107">
        <f t="shared" si="5"/>
        <v>9106000</v>
      </c>
    </row>
    <row r="33" spans="1:26" ht="4.5" customHeight="1">
      <c r="A33" s="75"/>
      <c r="B33" s="109"/>
      <c r="C33" s="109"/>
      <c r="D33" s="110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  <c r="Z33" s="113"/>
    </row>
    <row r="34" spans="1:26" ht="13.5">
      <c r="A34" s="101" t="s">
        <v>55</v>
      </c>
      <c r="B34" s="102"/>
      <c r="C34" s="102"/>
      <c r="D34" s="103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1"/>
      <c r="Z34" s="62"/>
    </row>
    <row r="35" spans="1:26" ht="13.5">
      <c r="A35" s="63" t="s">
        <v>56</v>
      </c>
      <c r="B35" s="19">
        <v>5942492</v>
      </c>
      <c r="C35" s="19"/>
      <c r="D35" s="64">
        <v>0</v>
      </c>
      <c r="E35" s="65">
        <v>2243100</v>
      </c>
      <c r="F35" s="65">
        <v>14994968</v>
      </c>
      <c r="G35" s="65">
        <v>12788237</v>
      </c>
      <c r="H35" s="65">
        <v>10034289</v>
      </c>
      <c r="I35" s="65">
        <v>37817494</v>
      </c>
      <c r="J35" s="65">
        <v>19622056</v>
      </c>
      <c r="K35" s="65">
        <v>18504715</v>
      </c>
      <c r="L35" s="65">
        <v>17667829</v>
      </c>
      <c r="M35" s="65">
        <v>55794600</v>
      </c>
      <c r="N35" s="65">
        <v>20986392</v>
      </c>
      <c r="O35" s="65">
        <v>22124685</v>
      </c>
      <c r="P35" s="65">
        <v>23499101</v>
      </c>
      <c r="Q35" s="65">
        <v>66610178</v>
      </c>
      <c r="R35" s="65">
        <v>28124377</v>
      </c>
      <c r="S35" s="65">
        <v>0</v>
      </c>
      <c r="T35" s="65">
        <v>0</v>
      </c>
      <c r="U35" s="65">
        <v>28124377</v>
      </c>
      <c r="V35" s="65">
        <v>188346649</v>
      </c>
      <c r="W35" s="65">
        <v>2243100</v>
      </c>
      <c r="X35" s="65">
        <v>186103549</v>
      </c>
      <c r="Y35" s="66">
        <v>8296.71</v>
      </c>
      <c r="Z35" s="67">
        <v>2243100</v>
      </c>
    </row>
    <row r="36" spans="1:26" ht="13.5">
      <c r="A36" s="63" t="s">
        <v>57</v>
      </c>
      <c r="B36" s="19">
        <v>3570127</v>
      </c>
      <c r="C36" s="19"/>
      <c r="D36" s="64">
        <v>0</v>
      </c>
      <c r="E36" s="65">
        <v>5045000</v>
      </c>
      <c r="F36" s="65">
        <v>3570126</v>
      </c>
      <c r="G36" s="65">
        <v>3570126</v>
      </c>
      <c r="H36" s="65">
        <v>3570126</v>
      </c>
      <c r="I36" s="65">
        <v>10710378</v>
      </c>
      <c r="J36" s="65">
        <v>3570126</v>
      </c>
      <c r="K36" s="65">
        <v>3570126</v>
      </c>
      <c r="L36" s="65">
        <v>3570126</v>
      </c>
      <c r="M36" s="65">
        <v>10710378</v>
      </c>
      <c r="N36" s="65">
        <v>3570126</v>
      </c>
      <c r="O36" s="65">
        <v>3570126</v>
      </c>
      <c r="P36" s="65">
        <v>3570126</v>
      </c>
      <c r="Q36" s="65">
        <v>10710378</v>
      </c>
      <c r="R36" s="65">
        <v>3570126</v>
      </c>
      <c r="S36" s="65">
        <v>0</v>
      </c>
      <c r="T36" s="65">
        <v>0</v>
      </c>
      <c r="U36" s="65">
        <v>3570126</v>
      </c>
      <c r="V36" s="65">
        <v>35701260</v>
      </c>
      <c r="W36" s="65">
        <v>5045000</v>
      </c>
      <c r="X36" s="65">
        <v>30656260</v>
      </c>
      <c r="Y36" s="66">
        <v>607.66</v>
      </c>
      <c r="Z36" s="67">
        <v>5045000</v>
      </c>
    </row>
    <row r="37" spans="1:26" ht="13.5">
      <c r="A37" s="63" t="s">
        <v>58</v>
      </c>
      <c r="B37" s="19">
        <v>22010246</v>
      </c>
      <c r="C37" s="19"/>
      <c r="D37" s="64">
        <v>0</v>
      </c>
      <c r="E37" s="65">
        <v>9172460</v>
      </c>
      <c r="F37" s="65">
        <v>3048553</v>
      </c>
      <c r="G37" s="65">
        <v>2934213</v>
      </c>
      <c r="H37" s="65">
        <v>2588537</v>
      </c>
      <c r="I37" s="65">
        <v>8571303</v>
      </c>
      <c r="J37" s="65">
        <v>2645920</v>
      </c>
      <c r="K37" s="65">
        <v>4426510</v>
      </c>
      <c r="L37" s="65">
        <v>5933213</v>
      </c>
      <c r="M37" s="65">
        <v>13005643</v>
      </c>
      <c r="N37" s="65">
        <v>7213074</v>
      </c>
      <c r="O37" s="65">
        <v>10798821</v>
      </c>
      <c r="P37" s="65">
        <v>21438651</v>
      </c>
      <c r="Q37" s="65">
        <v>39450546</v>
      </c>
      <c r="R37" s="65">
        <v>17282772</v>
      </c>
      <c r="S37" s="65">
        <v>0</v>
      </c>
      <c r="T37" s="65">
        <v>0</v>
      </c>
      <c r="U37" s="65">
        <v>17282772</v>
      </c>
      <c r="V37" s="65">
        <v>78310264</v>
      </c>
      <c r="W37" s="65">
        <v>9172460</v>
      </c>
      <c r="X37" s="65">
        <v>69137804</v>
      </c>
      <c r="Y37" s="66">
        <v>753.75</v>
      </c>
      <c r="Z37" s="67">
        <v>9172460</v>
      </c>
    </row>
    <row r="38" spans="1:26" ht="13.5">
      <c r="A38" s="63" t="s">
        <v>59</v>
      </c>
      <c r="B38" s="19">
        <v>80217</v>
      </c>
      <c r="C38" s="19"/>
      <c r="D38" s="64">
        <v>0</v>
      </c>
      <c r="E38" s="65">
        <v>910000</v>
      </c>
      <c r="F38" s="65">
        <v>3629529</v>
      </c>
      <c r="G38" s="65">
        <v>3620281</v>
      </c>
      <c r="H38" s="65">
        <v>3620281</v>
      </c>
      <c r="I38" s="65">
        <v>10870091</v>
      </c>
      <c r="J38" s="65">
        <v>3614145</v>
      </c>
      <c r="K38" s="65">
        <v>3608008</v>
      </c>
      <c r="L38" s="65">
        <v>3599959</v>
      </c>
      <c r="M38" s="65">
        <v>10822112</v>
      </c>
      <c r="N38" s="65">
        <v>3593822</v>
      </c>
      <c r="O38" s="65">
        <v>3587685</v>
      </c>
      <c r="P38" s="65">
        <v>2105473</v>
      </c>
      <c r="Q38" s="65">
        <v>9286980</v>
      </c>
      <c r="R38" s="65">
        <v>2099337</v>
      </c>
      <c r="S38" s="65">
        <v>0</v>
      </c>
      <c r="T38" s="65">
        <v>0</v>
      </c>
      <c r="U38" s="65">
        <v>2099337</v>
      </c>
      <c r="V38" s="65">
        <v>33078520</v>
      </c>
      <c r="W38" s="65">
        <v>910000</v>
      </c>
      <c r="X38" s="65">
        <v>32168520</v>
      </c>
      <c r="Y38" s="66">
        <v>3535</v>
      </c>
      <c r="Z38" s="67">
        <v>910000</v>
      </c>
    </row>
    <row r="39" spans="1:26" ht="13.5">
      <c r="A39" s="63" t="s">
        <v>60</v>
      </c>
      <c r="B39" s="19">
        <v>-12577844</v>
      </c>
      <c r="C39" s="19"/>
      <c r="D39" s="64">
        <v>0</v>
      </c>
      <c r="E39" s="65">
        <v>-2794360</v>
      </c>
      <c r="F39" s="65">
        <v>11887012</v>
      </c>
      <c r="G39" s="65">
        <v>9803869</v>
      </c>
      <c r="H39" s="65">
        <v>7395597</v>
      </c>
      <c r="I39" s="65">
        <v>29086478</v>
      </c>
      <c r="J39" s="65">
        <v>16932117</v>
      </c>
      <c r="K39" s="65">
        <v>14040323</v>
      </c>
      <c r="L39" s="65">
        <v>11704783</v>
      </c>
      <c r="M39" s="65">
        <v>42677223</v>
      </c>
      <c r="N39" s="65">
        <v>13749622</v>
      </c>
      <c r="O39" s="65">
        <v>11308305</v>
      </c>
      <c r="P39" s="65">
        <v>3525103</v>
      </c>
      <c r="Q39" s="65">
        <v>28583030</v>
      </c>
      <c r="R39" s="65">
        <v>12312394</v>
      </c>
      <c r="S39" s="65">
        <v>0</v>
      </c>
      <c r="T39" s="65">
        <v>0</v>
      </c>
      <c r="U39" s="65">
        <v>12312394</v>
      </c>
      <c r="V39" s="65">
        <v>112659125</v>
      </c>
      <c r="W39" s="65">
        <v>-2794360</v>
      </c>
      <c r="X39" s="65">
        <v>115453485</v>
      </c>
      <c r="Y39" s="66">
        <v>-4131.66</v>
      </c>
      <c r="Z39" s="67">
        <v>-2794360</v>
      </c>
    </row>
    <row r="40" spans="1:26" ht="4.5" customHeight="1">
      <c r="A40" s="98"/>
      <c r="B40" s="57"/>
      <c r="C40" s="57"/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99"/>
      <c r="Z40" s="100"/>
    </row>
    <row r="41" spans="1:26" ht="13.5">
      <c r="A41" s="101" t="s">
        <v>61</v>
      </c>
      <c r="B41" s="102"/>
      <c r="C41" s="102"/>
      <c r="D41" s="103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1"/>
      <c r="Z41" s="62"/>
    </row>
    <row r="42" spans="1:26" ht="13.5">
      <c r="A42" s="63" t="s">
        <v>62</v>
      </c>
      <c r="B42" s="19">
        <v>722887</v>
      </c>
      <c r="C42" s="19">
        <v>5879269</v>
      </c>
      <c r="D42" s="64">
        <v>9106000</v>
      </c>
      <c r="E42" s="65">
        <v>9106000</v>
      </c>
      <c r="F42" s="65">
        <v>5344826</v>
      </c>
      <c r="G42" s="65">
        <v>597102</v>
      </c>
      <c r="H42" s="65">
        <v>-1910039</v>
      </c>
      <c r="I42" s="65">
        <v>4031889</v>
      </c>
      <c r="J42" s="65">
        <v>-1413565</v>
      </c>
      <c r="K42" s="65">
        <v>-85224</v>
      </c>
      <c r="L42" s="65">
        <v>5547011</v>
      </c>
      <c r="M42" s="65">
        <v>4048222</v>
      </c>
      <c r="N42" s="65">
        <v>-1739326</v>
      </c>
      <c r="O42" s="65">
        <v>-2107214</v>
      </c>
      <c r="P42" s="65">
        <v>-4061108</v>
      </c>
      <c r="Q42" s="65">
        <v>-7907648</v>
      </c>
      <c r="R42" s="65">
        <v>6262377</v>
      </c>
      <c r="S42" s="65">
        <v>-3132478</v>
      </c>
      <c r="T42" s="65">
        <v>2576907</v>
      </c>
      <c r="U42" s="65">
        <v>5706806</v>
      </c>
      <c r="V42" s="65">
        <v>5879269</v>
      </c>
      <c r="W42" s="65">
        <v>9106000</v>
      </c>
      <c r="X42" s="65">
        <v>-3226731</v>
      </c>
      <c r="Y42" s="66">
        <v>-35.44</v>
      </c>
      <c r="Z42" s="67">
        <v>9106000</v>
      </c>
    </row>
    <row r="43" spans="1:26" ht="13.5">
      <c r="A43" s="63" t="s">
        <v>63</v>
      </c>
      <c r="B43" s="19">
        <v>0</v>
      </c>
      <c r="C43" s="19">
        <v>-7346420</v>
      </c>
      <c r="D43" s="64">
        <v>-9106000</v>
      </c>
      <c r="E43" s="65">
        <v>-9106000</v>
      </c>
      <c r="F43" s="65">
        <v>0</v>
      </c>
      <c r="G43" s="65">
        <v>-767143</v>
      </c>
      <c r="H43" s="65">
        <v>-641859</v>
      </c>
      <c r="I43" s="65">
        <v>-1409002</v>
      </c>
      <c r="J43" s="65">
        <v>-311230</v>
      </c>
      <c r="K43" s="65">
        <v>-1387962</v>
      </c>
      <c r="L43" s="65">
        <v>-1443327</v>
      </c>
      <c r="M43" s="65">
        <v>-3142519</v>
      </c>
      <c r="N43" s="65">
        <v>0</v>
      </c>
      <c r="O43" s="65">
        <v>-443567</v>
      </c>
      <c r="P43" s="65">
        <v>-1586745</v>
      </c>
      <c r="Q43" s="65">
        <v>-2030312</v>
      </c>
      <c r="R43" s="65">
        <v>-253449</v>
      </c>
      <c r="S43" s="65">
        <v>-107890</v>
      </c>
      <c r="T43" s="65">
        <v>-403248</v>
      </c>
      <c r="U43" s="65">
        <v>-764587</v>
      </c>
      <c r="V43" s="65">
        <v>-7346420</v>
      </c>
      <c r="W43" s="65">
        <v>-9106000</v>
      </c>
      <c r="X43" s="65">
        <v>1759580</v>
      </c>
      <c r="Y43" s="66">
        <v>-19.32</v>
      </c>
      <c r="Z43" s="67">
        <v>-9106000</v>
      </c>
    </row>
    <row r="44" spans="1:26" ht="13.5">
      <c r="A44" s="63" t="s">
        <v>64</v>
      </c>
      <c r="B44" s="19">
        <v>0</v>
      </c>
      <c r="C44" s="19"/>
      <c r="D44" s="64">
        <v>0</v>
      </c>
      <c r="E44" s="65">
        <v>0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5">
        <v>0</v>
      </c>
      <c r="R44" s="65">
        <v>0</v>
      </c>
      <c r="S44" s="65">
        <v>0</v>
      </c>
      <c r="T44" s="65">
        <v>0</v>
      </c>
      <c r="U44" s="65">
        <v>0</v>
      </c>
      <c r="V44" s="65">
        <v>0</v>
      </c>
      <c r="W44" s="65">
        <v>0</v>
      </c>
      <c r="X44" s="65">
        <v>0</v>
      </c>
      <c r="Y44" s="66">
        <v>0</v>
      </c>
      <c r="Z44" s="67">
        <v>0</v>
      </c>
    </row>
    <row r="45" spans="1:26" ht="13.5">
      <c r="A45" s="75" t="s">
        <v>65</v>
      </c>
      <c r="B45" s="22">
        <v>1077382</v>
      </c>
      <c r="C45" s="22">
        <v>-1467151</v>
      </c>
      <c r="D45" s="104">
        <v>0</v>
      </c>
      <c r="E45" s="105">
        <v>0</v>
      </c>
      <c r="F45" s="105">
        <v>5344826</v>
      </c>
      <c r="G45" s="105">
        <v>5174785</v>
      </c>
      <c r="H45" s="105">
        <v>2622887</v>
      </c>
      <c r="I45" s="105">
        <v>2622887</v>
      </c>
      <c r="J45" s="105">
        <v>898092</v>
      </c>
      <c r="K45" s="105">
        <v>-575094</v>
      </c>
      <c r="L45" s="105">
        <v>3528590</v>
      </c>
      <c r="M45" s="105">
        <v>3528590</v>
      </c>
      <c r="N45" s="105">
        <v>1789264</v>
      </c>
      <c r="O45" s="105">
        <v>-761517</v>
      </c>
      <c r="P45" s="105">
        <v>-6409370</v>
      </c>
      <c r="Q45" s="105">
        <v>-6409370</v>
      </c>
      <c r="R45" s="105">
        <v>-400442</v>
      </c>
      <c r="S45" s="105">
        <v>-3640810</v>
      </c>
      <c r="T45" s="105">
        <v>-1467151</v>
      </c>
      <c r="U45" s="105">
        <v>-1467151</v>
      </c>
      <c r="V45" s="105">
        <v>-1467151</v>
      </c>
      <c r="W45" s="105">
        <v>0</v>
      </c>
      <c r="X45" s="105">
        <v>-1467151</v>
      </c>
      <c r="Y45" s="106">
        <v>0</v>
      </c>
      <c r="Z45" s="107">
        <v>0</v>
      </c>
    </row>
    <row r="46" spans="1:26" ht="4.5" customHeight="1">
      <c r="A46" s="114"/>
      <c r="B46" s="115"/>
      <c r="C46" s="115"/>
      <c r="D46" s="116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8"/>
      <c r="Z46" s="119"/>
    </row>
    <row r="47" spans="1:26" ht="13.5" hidden="1">
      <c r="A47" s="120" t="s">
        <v>219</v>
      </c>
      <c r="B47" s="120" t="s">
        <v>204</v>
      </c>
      <c r="C47" s="120"/>
      <c r="D47" s="121" t="s">
        <v>205</v>
      </c>
      <c r="E47" s="122" t="s">
        <v>206</v>
      </c>
      <c r="F47" s="123"/>
      <c r="G47" s="123"/>
      <c r="H47" s="123"/>
      <c r="I47" s="124" t="s">
        <v>207</v>
      </c>
      <c r="J47" s="123"/>
      <c r="K47" s="123"/>
      <c r="L47" s="123"/>
      <c r="M47" s="124" t="s">
        <v>208</v>
      </c>
      <c r="N47" s="125"/>
      <c r="O47" s="125"/>
      <c r="P47" s="125"/>
      <c r="Q47" s="124" t="s">
        <v>209</v>
      </c>
      <c r="R47" s="125"/>
      <c r="S47" s="125"/>
      <c r="T47" s="125"/>
      <c r="U47" s="124" t="s">
        <v>210</v>
      </c>
      <c r="V47" s="124" t="s">
        <v>211</v>
      </c>
      <c r="W47" s="124" t="s">
        <v>212</v>
      </c>
      <c r="X47" s="124"/>
      <c r="Y47" s="124"/>
      <c r="Z47" s="126"/>
    </row>
    <row r="48" spans="1:26" ht="13.5" hidden="1">
      <c r="A48" s="127" t="s">
        <v>66</v>
      </c>
      <c r="B48" s="128"/>
      <c r="C48" s="128"/>
      <c r="D48" s="129"/>
      <c r="E48" s="130"/>
      <c r="F48" s="130"/>
      <c r="G48" s="130"/>
      <c r="H48" s="130"/>
      <c r="I48" s="130"/>
      <c r="J48" s="130"/>
      <c r="K48" s="130"/>
      <c r="L48" s="130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2"/>
    </row>
    <row r="49" spans="1:26" ht="13.5" hidden="1">
      <c r="A49" s="133" t="s">
        <v>67</v>
      </c>
      <c r="B49" s="57">
        <v>1562730</v>
      </c>
      <c r="C49" s="57"/>
      <c r="D49" s="134">
        <v>2141563</v>
      </c>
      <c r="E49" s="59">
        <v>2739713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50045736</v>
      </c>
      <c r="X49" s="59">
        <v>0</v>
      </c>
      <c r="Y49" s="59">
        <v>0</v>
      </c>
      <c r="Z49" s="135">
        <v>0</v>
      </c>
    </row>
    <row r="50" spans="1:26" ht="13.5" hidden="1">
      <c r="A50" s="127" t="s">
        <v>68</v>
      </c>
      <c r="B50" s="57"/>
      <c r="C50" s="57"/>
      <c r="D50" s="134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135"/>
    </row>
    <row r="51" spans="1:26" ht="13.5" hidden="1">
      <c r="A51" s="133" t="s">
        <v>69</v>
      </c>
      <c r="B51" s="57">
        <v>0</v>
      </c>
      <c r="C51" s="57"/>
      <c r="D51" s="134">
        <v>0</v>
      </c>
      <c r="E51" s="59">
        <v>0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0</v>
      </c>
      <c r="X51" s="59">
        <v>0</v>
      </c>
      <c r="Y51" s="59">
        <v>0</v>
      </c>
      <c r="Z51" s="135">
        <v>0</v>
      </c>
    </row>
    <row r="52" spans="1:26" ht="4.5" customHeight="1" hidden="1">
      <c r="A52" s="136"/>
      <c r="B52" s="115"/>
      <c r="C52" s="115"/>
      <c r="D52" s="13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38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220</v>
      </c>
      <c r="B58" s="5">
        <f>IF(B67=0,0,+(B76/B67)*100)</f>
        <v>102.83120561149413</v>
      </c>
      <c r="C58" s="5">
        <f>IF(C67=0,0,+(C76/C67)*100)</f>
        <v>0</v>
      </c>
      <c r="D58" s="6">
        <f aca="true" t="shared" si="6" ref="D58:Z58">IF(D67=0,0,+(D76/D67)*100)</f>
        <v>98.54014598540147</v>
      </c>
      <c r="E58" s="7">
        <f t="shared" si="6"/>
        <v>98.54014598540147</v>
      </c>
      <c r="F58" s="7">
        <f t="shared" si="6"/>
        <v>127.78798350087412</v>
      </c>
      <c r="G58" s="7">
        <f t="shared" si="6"/>
        <v>86.3387879161127</v>
      </c>
      <c r="H58" s="7">
        <f t="shared" si="6"/>
        <v>129.22439234214238</v>
      </c>
      <c r="I58" s="7">
        <f t="shared" si="6"/>
        <v>117.01021477735134</v>
      </c>
      <c r="J58" s="7">
        <f t="shared" si="6"/>
        <v>100.00018074945956</v>
      </c>
      <c r="K58" s="7">
        <f t="shared" si="6"/>
        <v>99.93206517360443</v>
      </c>
      <c r="L58" s="7">
        <f t="shared" si="6"/>
        <v>100.21671624227764</v>
      </c>
      <c r="M58" s="7">
        <f t="shared" si="6"/>
        <v>99.98382191831396</v>
      </c>
      <c r="N58" s="7">
        <f t="shared" si="6"/>
        <v>2214.671760045275</v>
      </c>
      <c r="O58" s="7">
        <f t="shared" si="6"/>
        <v>0</v>
      </c>
      <c r="P58" s="7">
        <f t="shared" si="6"/>
        <v>100</v>
      </c>
      <c r="Q58" s="7">
        <f t="shared" si="6"/>
        <v>228.77495662373843</v>
      </c>
      <c r="R58" s="7">
        <f t="shared" si="6"/>
        <v>158.09850140493288</v>
      </c>
      <c r="S58" s="7">
        <f t="shared" si="6"/>
        <v>100.59599151811112</v>
      </c>
      <c r="T58" s="7">
        <f t="shared" si="6"/>
        <v>159.62923039652014</v>
      </c>
      <c r="U58" s="7">
        <f t="shared" si="6"/>
        <v>138.6088421124467</v>
      </c>
      <c r="V58" s="7">
        <f t="shared" si="6"/>
        <v>129.58581729831678</v>
      </c>
      <c r="W58" s="7">
        <f t="shared" si="6"/>
        <v>98.54014598540147</v>
      </c>
      <c r="X58" s="7">
        <f t="shared" si="6"/>
        <v>0</v>
      </c>
      <c r="Y58" s="7">
        <f t="shared" si="6"/>
        <v>0</v>
      </c>
      <c r="Z58" s="8">
        <f t="shared" si="6"/>
        <v>98.54014598540147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100</v>
      </c>
      <c r="G59" s="10">
        <f t="shared" si="7"/>
        <v>99.99053568048457</v>
      </c>
      <c r="H59" s="10">
        <f t="shared" si="7"/>
        <v>100</v>
      </c>
      <c r="I59" s="10">
        <f t="shared" si="7"/>
        <v>99.99939537217865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0</v>
      </c>
      <c r="O59" s="10">
        <f t="shared" si="7"/>
        <v>0</v>
      </c>
      <c r="P59" s="10">
        <f t="shared" si="7"/>
        <v>100</v>
      </c>
      <c r="Q59" s="10">
        <f t="shared" si="7"/>
        <v>287.44779771012116</v>
      </c>
      <c r="R59" s="10">
        <f t="shared" si="7"/>
        <v>326.48587119616235</v>
      </c>
      <c r="S59" s="10">
        <f t="shared" si="7"/>
        <v>100.0003617840294</v>
      </c>
      <c r="T59" s="10">
        <f t="shared" si="7"/>
        <v>169.41116031373912</v>
      </c>
      <c r="U59" s="10">
        <f t="shared" si="7"/>
        <v>172.41228471734772</v>
      </c>
      <c r="V59" s="10">
        <f t="shared" si="7"/>
        <v>132.6550191902359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8" t="s">
        <v>32</v>
      </c>
      <c r="B60" s="12">
        <f t="shared" si="7"/>
        <v>104.97766940550312</v>
      </c>
      <c r="C60" s="12">
        <f t="shared" si="7"/>
        <v>0</v>
      </c>
      <c r="D60" s="3">
        <f t="shared" si="7"/>
        <v>97.9381443298969</v>
      </c>
      <c r="E60" s="13">
        <f t="shared" si="7"/>
        <v>97.9381443298969</v>
      </c>
      <c r="F60" s="13">
        <f t="shared" si="7"/>
        <v>134.987637864683</v>
      </c>
      <c r="G60" s="13">
        <f t="shared" si="7"/>
        <v>85.79543528294992</v>
      </c>
      <c r="H60" s="13">
        <f t="shared" si="7"/>
        <v>137.34410684945198</v>
      </c>
      <c r="I60" s="13">
        <f t="shared" si="7"/>
        <v>120.36509263909582</v>
      </c>
      <c r="J60" s="13">
        <f t="shared" si="7"/>
        <v>100.0002127053138</v>
      </c>
      <c r="K60" s="13">
        <f t="shared" si="7"/>
        <v>99.53167215467748</v>
      </c>
      <c r="L60" s="13">
        <f t="shared" si="7"/>
        <v>100.2675080595377</v>
      </c>
      <c r="M60" s="13">
        <f t="shared" si="7"/>
        <v>99.89872240732554</v>
      </c>
      <c r="N60" s="13">
        <f t="shared" si="7"/>
        <v>1741.5888511601584</v>
      </c>
      <c r="O60" s="13">
        <f t="shared" si="7"/>
        <v>0</v>
      </c>
      <c r="P60" s="13">
        <f t="shared" si="7"/>
        <v>100</v>
      </c>
      <c r="Q60" s="13">
        <f t="shared" si="7"/>
        <v>213.49344011396778</v>
      </c>
      <c r="R60" s="13">
        <f t="shared" si="7"/>
        <v>113.0027369391798</v>
      </c>
      <c r="S60" s="13">
        <f t="shared" si="7"/>
        <v>99.18640118341646</v>
      </c>
      <c r="T60" s="13">
        <f t="shared" si="7"/>
        <v>152.83679587375144</v>
      </c>
      <c r="U60" s="13">
        <f t="shared" si="7"/>
        <v>121.38881289922412</v>
      </c>
      <c r="V60" s="13">
        <f t="shared" si="7"/>
        <v>127.42773418354976</v>
      </c>
      <c r="W60" s="13">
        <f t="shared" si="7"/>
        <v>97.9381443298969</v>
      </c>
      <c r="X60" s="13">
        <f t="shared" si="7"/>
        <v>0</v>
      </c>
      <c r="Y60" s="13">
        <f t="shared" si="7"/>
        <v>0</v>
      </c>
      <c r="Z60" s="14">
        <f t="shared" si="7"/>
        <v>97.9381443298969</v>
      </c>
    </row>
    <row r="61" spans="1:26" ht="13.5">
      <c r="A61" s="39" t="s">
        <v>103</v>
      </c>
      <c r="B61" s="12">
        <f t="shared" si="7"/>
        <v>108.85356419557593</v>
      </c>
      <c r="C61" s="12">
        <f t="shared" si="7"/>
        <v>0</v>
      </c>
      <c r="D61" s="3">
        <f t="shared" si="7"/>
        <v>100</v>
      </c>
      <c r="E61" s="13">
        <f t="shared" si="7"/>
        <v>100</v>
      </c>
      <c r="F61" s="13">
        <f t="shared" si="7"/>
        <v>100</v>
      </c>
      <c r="G61" s="13">
        <f t="shared" si="7"/>
        <v>100</v>
      </c>
      <c r="H61" s="13">
        <f t="shared" si="7"/>
        <v>155.81851970198954</v>
      </c>
      <c r="I61" s="13">
        <f t="shared" si="7"/>
        <v>120.04814175542235</v>
      </c>
      <c r="J61" s="13">
        <f t="shared" si="7"/>
        <v>100.00025661884146</v>
      </c>
      <c r="K61" s="13">
        <f t="shared" si="7"/>
        <v>100</v>
      </c>
      <c r="L61" s="13">
        <f t="shared" si="7"/>
        <v>99.96896154187236</v>
      </c>
      <c r="M61" s="13">
        <f t="shared" si="7"/>
        <v>99.99278349795495</v>
      </c>
      <c r="N61" s="13">
        <f t="shared" si="7"/>
        <v>0</v>
      </c>
      <c r="O61" s="13">
        <f t="shared" si="7"/>
        <v>0</v>
      </c>
      <c r="P61" s="13">
        <f t="shared" si="7"/>
        <v>100</v>
      </c>
      <c r="Q61" s="13">
        <f t="shared" si="7"/>
        <v>223.3833527027922</v>
      </c>
      <c r="R61" s="13">
        <f t="shared" si="7"/>
        <v>139.22315423107264</v>
      </c>
      <c r="S61" s="13">
        <f t="shared" si="7"/>
        <v>100</v>
      </c>
      <c r="T61" s="13">
        <f t="shared" si="7"/>
        <v>124.50313867442553</v>
      </c>
      <c r="U61" s="13">
        <f t="shared" si="7"/>
        <v>120.94453102408293</v>
      </c>
      <c r="V61" s="13">
        <f t="shared" si="7"/>
        <v>126.29461101596976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22.3082489146165</v>
      </c>
      <c r="H62" s="13">
        <f t="shared" si="7"/>
        <v>100</v>
      </c>
      <c r="I62" s="13">
        <f t="shared" si="7"/>
        <v>100</v>
      </c>
      <c r="J62" s="13">
        <f t="shared" si="7"/>
        <v>100</v>
      </c>
      <c r="K62" s="13">
        <f t="shared" si="7"/>
        <v>100</v>
      </c>
      <c r="L62" s="13">
        <f t="shared" si="7"/>
        <v>100</v>
      </c>
      <c r="M62" s="13">
        <f t="shared" si="7"/>
        <v>100</v>
      </c>
      <c r="N62" s="13">
        <f t="shared" si="7"/>
        <v>0</v>
      </c>
      <c r="O62" s="13">
        <f t="shared" si="7"/>
        <v>0</v>
      </c>
      <c r="P62" s="13">
        <f t="shared" si="7"/>
        <v>100</v>
      </c>
      <c r="Q62" s="13">
        <f t="shared" si="7"/>
        <v>206.89481197086042</v>
      </c>
      <c r="R62" s="13">
        <f t="shared" si="7"/>
        <v>51.44713526284702</v>
      </c>
      <c r="S62" s="13">
        <f t="shared" si="7"/>
        <v>86.99238179185292</v>
      </c>
      <c r="T62" s="13">
        <f t="shared" si="7"/>
        <v>284.14342378643835</v>
      </c>
      <c r="U62" s="13">
        <f t="shared" si="7"/>
        <v>110.29517389983148</v>
      </c>
      <c r="V62" s="13">
        <f t="shared" si="7"/>
        <v>125.92347310453039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50</v>
      </c>
      <c r="E63" s="13">
        <f t="shared" si="7"/>
        <v>50</v>
      </c>
      <c r="F63" s="13">
        <f t="shared" si="7"/>
        <v>1170.8534621578099</v>
      </c>
      <c r="G63" s="13">
        <f t="shared" si="7"/>
        <v>6896.183206106871</v>
      </c>
      <c r="H63" s="13">
        <f t="shared" si="7"/>
        <v>100</v>
      </c>
      <c r="I63" s="13">
        <f t="shared" si="7"/>
        <v>213.96700051361069</v>
      </c>
      <c r="J63" s="13">
        <f t="shared" si="7"/>
        <v>100</v>
      </c>
      <c r="K63" s="13">
        <f t="shared" si="7"/>
        <v>100</v>
      </c>
      <c r="L63" s="13">
        <f t="shared" si="7"/>
        <v>106.0154113845389</v>
      </c>
      <c r="M63" s="13">
        <f t="shared" si="7"/>
        <v>101.02363092888163</v>
      </c>
      <c r="N63" s="13">
        <f t="shared" si="7"/>
        <v>0</v>
      </c>
      <c r="O63" s="13">
        <f t="shared" si="7"/>
        <v>0</v>
      </c>
      <c r="P63" s="13">
        <f t="shared" si="7"/>
        <v>100</v>
      </c>
      <c r="Q63" s="13">
        <f t="shared" si="7"/>
        <v>206.23355063368018</v>
      </c>
      <c r="R63" s="13">
        <f t="shared" si="7"/>
        <v>66.66599182086892</v>
      </c>
      <c r="S63" s="13">
        <f t="shared" si="7"/>
        <v>100.81791310685509</v>
      </c>
      <c r="T63" s="13">
        <f t="shared" si="7"/>
        <v>270.40126331133337</v>
      </c>
      <c r="U63" s="13">
        <f t="shared" si="7"/>
        <v>145.96172274635245</v>
      </c>
      <c r="V63" s="13">
        <f t="shared" si="7"/>
        <v>152.33036989574572</v>
      </c>
      <c r="W63" s="13">
        <f t="shared" si="7"/>
        <v>50</v>
      </c>
      <c r="X63" s="13">
        <f t="shared" si="7"/>
        <v>0</v>
      </c>
      <c r="Y63" s="13">
        <f t="shared" si="7"/>
        <v>0</v>
      </c>
      <c r="Z63" s="14">
        <f t="shared" si="7"/>
        <v>50</v>
      </c>
    </row>
    <row r="64" spans="1:26" ht="13.5">
      <c r="A64" s="39" t="s">
        <v>106</v>
      </c>
      <c r="B64" s="12">
        <f t="shared" si="7"/>
        <v>99.94446134677573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0</v>
      </c>
      <c r="G64" s="13">
        <f t="shared" si="7"/>
        <v>100</v>
      </c>
      <c r="H64" s="13">
        <f t="shared" si="7"/>
        <v>78.95061504408723</v>
      </c>
      <c r="I64" s="13">
        <f t="shared" si="7"/>
        <v>134.8081534772182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0</v>
      </c>
      <c r="O64" s="13">
        <f t="shared" si="7"/>
        <v>0</v>
      </c>
      <c r="P64" s="13">
        <f t="shared" si="7"/>
        <v>100</v>
      </c>
      <c r="Q64" s="13">
        <f t="shared" si="7"/>
        <v>236.0731208270515</v>
      </c>
      <c r="R64" s="13">
        <f t="shared" si="7"/>
        <v>72.19739392634072</v>
      </c>
      <c r="S64" s="13">
        <f t="shared" si="7"/>
        <v>99.99442151065492</v>
      </c>
      <c r="T64" s="13">
        <f t="shared" si="7"/>
        <v>194.3713042508089</v>
      </c>
      <c r="U64" s="13">
        <f t="shared" si="7"/>
        <v>109.02652200120555</v>
      </c>
      <c r="V64" s="13">
        <f t="shared" si="7"/>
        <v>133.05381390160403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39.47379481360064</v>
      </c>
      <c r="H65" s="13">
        <f t="shared" si="7"/>
        <v>100.9093634455881</v>
      </c>
      <c r="I65" s="13">
        <f t="shared" si="7"/>
        <v>72.88461538461539</v>
      </c>
      <c r="J65" s="13">
        <f t="shared" si="7"/>
        <v>100</v>
      </c>
      <c r="K65" s="13">
        <f t="shared" si="7"/>
        <v>60.013516557783284</v>
      </c>
      <c r="L65" s="13">
        <f t="shared" si="7"/>
        <v>100</v>
      </c>
      <c r="M65" s="13">
        <f t="shared" si="7"/>
        <v>86.98584940244885</v>
      </c>
      <c r="N65" s="13">
        <f t="shared" si="7"/>
        <v>28.19750990379174</v>
      </c>
      <c r="O65" s="13">
        <f t="shared" si="7"/>
        <v>0</v>
      </c>
      <c r="P65" s="13">
        <f t="shared" si="7"/>
        <v>100</v>
      </c>
      <c r="Q65" s="13">
        <f t="shared" si="7"/>
        <v>47.962061009997434</v>
      </c>
      <c r="R65" s="13">
        <f t="shared" si="7"/>
        <v>131.23486682808715</v>
      </c>
      <c r="S65" s="13">
        <f t="shared" si="7"/>
        <v>100</v>
      </c>
      <c r="T65" s="13">
        <f t="shared" si="7"/>
        <v>70.42561654733493</v>
      </c>
      <c r="U65" s="13">
        <f t="shared" si="7"/>
        <v>94.90993289117382</v>
      </c>
      <c r="V65" s="13">
        <f t="shared" si="7"/>
        <v>75.77819853935624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100.03597798260782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221</v>
      </c>
      <c r="B67" s="24">
        <v>13303979</v>
      </c>
      <c r="C67" s="24"/>
      <c r="D67" s="25">
        <v>10275000</v>
      </c>
      <c r="E67" s="26">
        <v>10275000</v>
      </c>
      <c r="F67" s="26">
        <v>292864</v>
      </c>
      <c r="G67" s="26">
        <v>276037</v>
      </c>
      <c r="H67" s="26">
        <v>434743</v>
      </c>
      <c r="I67" s="26">
        <v>1003644</v>
      </c>
      <c r="J67" s="26">
        <v>553252</v>
      </c>
      <c r="K67" s="26">
        <v>1551487</v>
      </c>
      <c r="L67" s="26">
        <v>305930</v>
      </c>
      <c r="M67" s="26">
        <v>2410669</v>
      </c>
      <c r="N67" s="26">
        <v>14136</v>
      </c>
      <c r="O67" s="26"/>
      <c r="P67" s="26">
        <v>640600</v>
      </c>
      <c r="Q67" s="26">
        <v>654736</v>
      </c>
      <c r="R67" s="26">
        <v>640600</v>
      </c>
      <c r="S67" s="26">
        <v>734742</v>
      </c>
      <c r="T67" s="26">
        <v>734742</v>
      </c>
      <c r="U67" s="26">
        <v>2110084</v>
      </c>
      <c r="V67" s="26">
        <v>6179133</v>
      </c>
      <c r="W67" s="26">
        <v>10275000</v>
      </c>
      <c r="X67" s="26"/>
      <c r="Y67" s="25"/>
      <c r="Z67" s="27">
        <v>10275000</v>
      </c>
    </row>
    <row r="68" spans="1:26" ht="13.5" hidden="1">
      <c r="A68" s="37" t="s">
        <v>31</v>
      </c>
      <c r="B68" s="19">
        <v>3634270</v>
      </c>
      <c r="C68" s="19"/>
      <c r="D68" s="20">
        <v>3000000</v>
      </c>
      <c r="E68" s="21">
        <v>3000000</v>
      </c>
      <c r="F68" s="21">
        <v>60299</v>
      </c>
      <c r="G68" s="21">
        <v>10566</v>
      </c>
      <c r="H68" s="21">
        <v>94526</v>
      </c>
      <c r="I68" s="21">
        <v>165391</v>
      </c>
      <c r="J68" s="21">
        <v>83118</v>
      </c>
      <c r="K68" s="21">
        <v>1172479</v>
      </c>
      <c r="L68" s="21">
        <v>58087</v>
      </c>
      <c r="M68" s="21">
        <v>1313684</v>
      </c>
      <c r="N68" s="21"/>
      <c r="O68" s="21"/>
      <c r="P68" s="21">
        <v>135291</v>
      </c>
      <c r="Q68" s="21">
        <v>135291</v>
      </c>
      <c r="R68" s="21">
        <v>135291</v>
      </c>
      <c r="S68" s="21">
        <v>276408</v>
      </c>
      <c r="T68" s="21">
        <v>276408</v>
      </c>
      <c r="U68" s="21">
        <v>688107</v>
      </c>
      <c r="V68" s="21">
        <v>2302473</v>
      </c>
      <c r="W68" s="21">
        <v>3000000</v>
      </c>
      <c r="X68" s="21"/>
      <c r="Y68" s="20"/>
      <c r="Z68" s="23">
        <v>3000000</v>
      </c>
    </row>
    <row r="69" spans="1:26" ht="13.5" hidden="1">
      <c r="A69" s="38" t="s">
        <v>32</v>
      </c>
      <c r="B69" s="19">
        <v>7551747</v>
      </c>
      <c r="C69" s="19"/>
      <c r="D69" s="20">
        <v>7275000</v>
      </c>
      <c r="E69" s="21">
        <v>7275000</v>
      </c>
      <c r="F69" s="21">
        <v>232565</v>
      </c>
      <c r="G69" s="21">
        <v>265471</v>
      </c>
      <c r="H69" s="21">
        <v>340217</v>
      </c>
      <c r="I69" s="21">
        <v>838253</v>
      </c>
      <c r="J69" s="21">
        <v>470134</v>
      </c>
      <c r="K69" s="21">
        <v>379008</v>
      </c>
      <c r="L69" s="21">
        <v>247843</v>
      </c>
      <c r="M69" s="21">
        <v>1096985</v>
      </c>
      <c r="N69" s="21">
        <v>14136</v>
      </c>
      <c r="O69" s="21"/>
      <c r="P69" s="21">
        <v>505309</v>
      </c>
      <c r="Q69" s="21">
        <v>519445</v>
      </c>
      <c r="R69" s="21">
        <v>505309</v>
      </c>
      <c r="S69" s="21">
        <v>458334</v>
      </c>
      <c r="T69" s="21">
        <v>458334</v>
      </c>
      <c r="U69" s="21">
        <v>1421977</v>
      </c>
      <c r="V69" s="21">
        <v>3876660</v>
      </c>
      <c r="W69" s="21">
        <v>7275000</v>
      </c>
      <c r="X69" s="21"/>
      <c r="Y69" s="20"/>
      <c r="Z69" s="23">
        <v>7275000</v>
      </c>
    </row>
    <row r="70" spans="1:26" ht="13.5" hidden="1">
      <c r="A70" s="39" t="s">
        <v>103</v>
      </c>
      <c r="B70" s="19">
        <v>4274064</v>
      </c>
      <c r="C70" s="19"/>
      <c r="D70" s="20">
        <v>5550000</v>
      </c>
      <c r="E70" s="21">
        <v>5550000</v>
      </c>
      <c r="F70" s="21">
        <v>230081</v>
      </c>
      <c r="G70" s="21">
        <v>194286</v>
      </c>
      <c r="H70" s="21">
        <v>237844</v>
      </c>
      <c r="I70" s="21">
        <v>662211</v>
      </c>
      <c r="J70" s="21">
        <v>389683</v>
      </c>
      <c r="K70" s="21">
        <v>266485</v>
      </c>
      <c r="L70" s="21">
        <v>202974</v>
      </c>
      <c r="M70" s="21">
        <v>859142</v>
      </c>
      <c r="N70" s="21"/>
      <c r="O70" s="21"/>
      <c r="P70" s="21">
        <v>332138</v>
      </c>
      <c r="Q70" s="21">
        <v>332138</v>
      </c>
      <c r="R70" s="21">
        <v>332138</v>
      </c>
      <c r="S70" s="21">
        <v>349192</v>
      </c>
      <c r="T70" s="21">
        <v>349192</v>
      </c>
      <c r="U70" s="21">
        <v>1030522</v>
      </c>
      <c r="V70" s="21">
        <v>2884013</v>
      </c>
      <c r="W70" s="21">
        <v>5550000</v>
      </c>
      <c r="X70" s="21"/>
      <c r="Y70" s="20"/>
      <c r="Z70" s="23">
        <v>5550000</v>
      </c>
    </row>
    <row r="71" spans="1:26" ht="13.5" hidden="1">
      <c r="A71" s="39" t="s">
        <v>104</v>
      </c>
      <c r="B71" s="19"/>
      <c r="C71" s="19"/>
      <c r="D71" s="20"/>
      <c r="E71" s="21"/>
      <c r="F71" s="21"/>
      <c r="G71" s="21">
        <v>41460</v>
      </c>
      <c r="H71" s="21">
        <v>36270</v>
      </c>
      <c r="I71" s="21">
        <v>77730</v>
      </c>
      <c r="J71" s="21">
        <v>23721</v>
      </c>
      <c r="K71" s="21">
        <v>44186</v>
      </c>
      <c r="L71" s="21">
        <v>20897</v>
      </c>
      <c r="M71" s="21">
        <v>88804</v>
      </c>
      <c r="N71" s="21"/>
      <c r="O71" s="21"/>
      <c r="P71" s="21">
        <v>81264</v>
      </c>
      <c r="Q71" s="21">
        <v>81264</v>
      </c>
      <c r="R71" s="21">
        <v>81264</v>
      </c>
      <c r="S71" s="21">
        <v>31766</v>
      </c>
      <c r="T71" s="21">
        <v>31766</v>
      </c>
      <c r="U71" s="21">
        <v>144796</v>
      </c>
      <c r="V71" s="21">
        <v>392594</v>
      </c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>
        <v>1200000</v>
      </c>
      <c r="E72" s="21">
        <v>1200000</v>
      </c>
      <c r="F72" s="21">
        <v>2484</v>
      </c>
      <c r="G72" s="21">
        <v>131</v>
      </c>
      <c r="H72" s="21">
        <v>28537</v>
      </c>
      <c r="I72" s="21">
        <v>31152</v>
      </c>
      <c r="J72" s="21">
        <v>27351</v>
      </c>
      <c r="K72" s="21">
        <v>31504</v>
      </c>
      <c r="L72" s="21">
        <v>12069</v>
      </c>
      <c r="M72" s="21">
        <v>70924</v>
      </c>
      <c r="N72" s="21"/>
      <c r="O72" s="21"/>
      <c r="P72" s="21">
        <v>49394</v>
      </c>
      <c r="Q72" s="21">
        <v>49394</v>
      </c>
      <c r="R72" s="21">
        <v>49394</v>
      </c>
      <c r="S72" s="21">
        <v>49394</v>
      </c>
      <c r="T72" s="21">
        <v>49394</v>
      </c>
      <c r="U72" s="21">
        <v>148182</v>
      </c>
      <c r="V72" s="21">
        <v>299652</v>
      </c>
      <c r="W72" s="21">
        <v>1200000</v>
      </c>
      <c r="X72" s="21"/>
      <c r="Y72" s="20"/>
      <c r="Z72" s="23">
        <v>1200000</v>
      </c>
    </row>
    <row r="73" spans="1:26" ht="13.5" hidden="1">
      <c r="A73" s="39" t="s">
        <v>106</v>
      </c>
      <c r="B73" s="19">
        <v>3276997</v>
      </c>
      <c r="C73" s="19"/>
      <c r="D73" s="20">
        <v>375000</v>
      </c>
      <c r="E73" s="21">
        <v>375000</v>
      </c>
      <c r="F73" s="21"/>
      <c r="G73" s="21">
        <v>5801</v>
      </c>
      <c r="H73" s="21">
        <v>27559</v>
      </c>
      <c r="I73" s="21">
        <v>33360</v>
      </c>
      <c r="J73" s="21">
        <v>21088</v>
      </c>
      <c r="K73" s="21">
        <v>32394</v>
      </c>
      <c r="L73" s="21">
        <v>10994</v>
      </c>
      <c r="M73" s="21">
        <v>64476</v>
      </c>
      <c r="N73" s="21"/>
      <c r="O73" s="21"/>
      <c r="P73" s="21">
        <v>37144</v>
      </c>
      <c r="Q73" s="21">
        <v>37144</v>
      </c>
      <c r="R73" s="21">
        <v>37144</v>
      </c>
      <c r="S73" s="21">
        <v>17926</v>
      </c>
      <c r="T73" s="21">
        <v>17926</v>
      </c>
      <c r="U73" s="21">
        <v>72996</v>
      </c>
      <c r="V73" s="21">
        <v>207976</v>
      </c>
      <c r="W73" s="21">
        <v>375000</v>
      </c>
      <c r="X73" s="21"/>
      <c r="Y73" s="20"/>
      <c r="Z73" s="23">
        <v>375000</v>
      </c>
    </row>
    <row r="74" spans="1:26" ht="13.5" hidden="1">
      <c r="A74" s="39" t="s">
        <v>107</v>
      </c>
      <c r="B74" s="19">
        <v>686</v>
      </c>
      <c r="C74" s="19"/>
      <c r="D74" s="20">
        <v>150000</v>
      </c>
      <c r="E74" s="21">
        <v>150000</v>
      </c>
      <c r="F74" s="21"/>
      <c r="G74" s="21">
        <v>23793</v>
      </c>
      <c r="H74" s="21">
        <v>10007</v>
      </c>
      <c r="I74" s="21">
        <v>33800</v>
      </c>
      <c r="J74" s="21">
        <v>8291</v>
      </c>
      <c r="K74" s="21">
        <v>4439</v>
      </c>
      <c r="L74" s="21">
        <v>909</v>
      </c>
      <c r="M74" s="21">
        <v>13639</v>
      </c>
      <c r="N74" s="21">
        <v>14136</v>
      </c>
      <c r="O74" s="21"/>
      <c r="P74" s="21">
        <v>5369</v>
      </c>
      <c r="Q74" s="21">
        <v>19505</v>
      </c>
      <c r="R74" s="21">
        <v>5369</v>
      </c>
      <c r="S74" s="21">
        <v>10056</v>
      </c>
      <c r="T74" s="21">
        <v>10056</v>
      </c>
      <c r="U74" s="21">
        <v>25481</v>
      </c>
      <c r="V74" s="21">
        <v>92425</v>
      </c>
      <c r="W74" s="21">
        <v>150000</v>
      </c>
      <c r="X74" s="21"/>
      <c r="Y74" s="20"/>
      <c r="Z74" s="23">
        <v>150000</v>
      </c>
    </row>
    <row r="75" spans="1:26" ht="13.5" hidden="1">
      <c r="A75" s="40" t="s">
        <v>110</v>
      </c>
      <c r="B75" s="28">
        <v>2117962</v>
      </c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222</v>
      </c>
      <c r="B76" s="32">
        <v>13680642</v>
      </c>
      <c r="C76" s="32">
        <v>8007280</v>
      </c>
      <c r="D76" s="33">
        <v>10125000</v>
      </c>
      <c r="E76" s="34">
        <v>10125000</v>
      </c>
      <c r="F76" s="34">
        <v>374245</v>
      </c>
      <c r="G76" s="34">
        <v>238327</v>
      </c>
      <c r="H76" s="34">
        <v>561794</v>
      </c>
      <c r="I76" s="34">
        <v>1174366</v>
      </c>
      <c r="J76" s="34">
        <v>553253</v>
      </c>
      <c r="K76" s="34">
        <v>1550433</v>
      </c>
      <c r="L76" s="34">
        <v>306593</v>
      </c>
      <c r="M76" s="34">
        <v>2410279</v>
      </c>
      <c r="N76" s="34">
        <v>313066</v>
      </c>
      <c r="O76" s="34">
        <v>544206</v>
      </c>
      <c r="P76" s="34">
        <v>640600</v>
      </c>
      <c r="Q76" s="34">
        <v>1497872</v>
      </c>
      <c r="R76" s="34">
        <v>1012779</v>
      </c>
      <c r="S76" s="34">
        <v>739121</v>
      </c>
      <c r="T76" s="34">
        <v>1172863</v>
      </c>
      <c r="U76" s="34">
        <v>2924763</v>
      </c>
      <c r="V76" s="34">
        <v>8007280</v>
      </c>
      <c r="W76" s="34">
        <v>10125000</v>
      </c>
      <c r="X76" s="34"/>
      <c r="Y76" s="33"/>
      <c r="Z76" s="35">
        <v>10125000</v>
      </c>
    </row>
    <row r="77" spans="1:26" ht="13.5" hidden="1">
      <c r="A77" s="37" t="s">
        <v>31</v>
      </c>
      <c r="B77" s="19">
        <v>3634270</v>
      </c>
      <c r="C77" s="19">
        <v>3054346</v>
      </c>
      <c r="D77" s="20">
        <v>3000000</v>
      </c>
      <c r="E77" s="21">
        <v>3000000</v>
      </c>
      <c r="F77" s="21">
        <v>60299</v>
      </c>
      <c r="G77" s="21">
        <v>10565</v>
      </c>
      <c r="H77" s="21">
        <v>94526</v>
      </c>
      <c r="I77" s="21">
        <v>165390</v>
      </c>
      <c r="J77" s="21">
        <v>83118</v>
      </c>
      <c r="K77" s="21">
        <v>1172479</v>
      </c>
      <c r="L77" s="21">
        <v>58087</v>
      </c>
      <c r="M77" s="21">
        <v>1313684</v>
      </c>
      <c r="N77" s="21">
        <v>66875</v>
      </c>
      <c r="O77" s="21">
        <v>186725</v>
      </c>
      <c r="P77" s="21">
        <v>135291</v>
      </c>
      <c r="Q77" s="21">
        <v>388891</v>
      </c>
      <c r="R77" s="21">
        <v>441706</v>
      </c>
      <c r="S77" s="21">
        <v>276409</v>
      </c>
      <c r="T77" s="21">
        <v>468266</v>
      </c>
      <c r="U77" s="21">
        <v>1186381</v>
      </c>
      <c r="V77" s="21">
        <v>3054346</v>
      </c>
      <c r="W77" s="21">
        <v>3000000</v>
      </c>
      <c r="X77" s="21"/>
      <c r="Y77" s="20"/>
      <c r="Z77" s="23">
        <v>3000000</v>
      </c>
    </row>
    <row r="78" spans="1:26" ht="13.5" hidden="1">
      <c r="A78" s="38" t="s">
        <v>32</v>
      </c>
      <c r="B78" s="19">
        <v>7927648</v>
      </c>
      <c r="C78" s="19">
        <v>4939940</v>
      </c>
      <c r="D78" s="20">
        <v>7125000</v>
      </c>
      <c r="E78" s="21">
        <v>7125000</v>
      </c>
      <c r="F78" s="21">
        <v>313934</v>
      </c>
      <c r="G78" s="21">
        <v>227762</v>
      </c>
      <c r="H78" s="21">
        <v>467268</v>
      </c>
      <c r="I78" s="21">
        <v>1008964</v>
      </c>
      <c r="J78" s="21">
        <v>470135</v>
      </c>
      <c r="K78" s="21">
        <v>377233</v>
      </c>
      <c r="L78" s="21">
        <v>248506</v>
      </c>
      <c r="M78" s="21">
        <v>1095874</v>
      </c>
      <c r="N78" s="21">
        <v>246191</v>
      </c>
      <c r="O78" s="21">
        <v>357481</v>
      </c>
      <c r="P78" s="21">
        <v>505309</v>
      </c>
      <c r="Q78" s="21">
        <v>1108981</v>
      </c>
      <c r="R78" s="21">
        <v>571013</v>
      </c>
      <c r="S78" s="21">
        <v>454605</v>
      </c>
      <c r="T78" s="21">
        <v>700503</v>
      </c>
      <c r="U78" s="21">
        <v>1726121</v>
      </c>
      <c r="V78" s="21">
        <v>4939940</v>
      </c>
      <c r="W78" s="21">
        <v>7125000</v>
      </c>
      <c r="X78" s="21"/>
      <c r="Y78" s="20"/>
      <c r="Z78" s="23">
        <v>7125000</v>
      </c>
    </row>
    <row r="79" spans="1:26" ht="13.5" hidden="1">
      <c r="A79" s="39" t="s">
        <v>103</v>
      </c>
      <c r="B79" s="19">
        <v>4652471</v>
      </c>
      <c r="C79" s="19">
        <v>3642353</v>
      </c>
      <c r="D79" s="20">
        <v>5550000</v>
      </c>
      <c r="E79" s="21">
        <v>5550000</v>
      </c>
      <c r="F79" s="21">
        <v>230081</v>
      </c>
      <c r="G79" s="21">
        <v>194286</v>
      </c>
      <c r="H79" s="21">
        <v>370605</v>
      </c>
      <c r="I79" s="21">
        <v>794972</v>
      </c>
      <c r="J79" s="21">
        <v>389684</v>
      </c>
      <c r="K79" s="21">
        <v>266485</v>
      </c>
      <c r="L79" s="21">
        <v>202911</v>
      </c>
      <c r="M79" s="21">
        <v>859080</v>
      </c>
      <c r="N79" s="21">
        <v>161887</v>
      </c>
      <c r="O79" s="21">
        <v>247916</v>
      </c>
      <c r="P79" s="21">
        <v>332138</v>
      </c>
      <c r="Q79" s="21">
        <v>741941</v>
      </c>
      <c r="R79" s="21">
        <v>462413</v>
      </c>
      <c r="S79" s="21">
        <v>349192</v>
      </c>
      <c r="T79" s="21">
        <v>434755</v>
      </c>
      <c r="U79" s="21">
        <v>1246360</v>
      </c>
      <c r="V79" s="21">
        <v>3642353</v>
      </c>
      <c r="W79" s="21">
        <v>5550000</v>
      </c>
      <c r="X79" s="21"/>
      <c r="Y79" s="20"/>
      <c r="Z79" s="23">
        <v>5550000</v>
      </c>
    </row>
    <row r="80" spans="1:26" ht="13.5" hidden="1">
      <c r="A80" s="39" t="s">
        <v>104</v>
      </c>
      <c r="B80" s="19"/>
      <c r="C80" s="19">
        <v>494368</v>
      </c>
      <c r="D80" s="20">
        <v>600000</v>
      </c>
      <c r="E80" s="21">
        <v>600000</v>
      </c>
      <c r="F80" s="21">
        <v>32211</v>
      </c>
      <c r="G80" s="21">
        <v>9249</v>
      </c>
      <c r="H80" s="21">
        <v>36270</v>
      </c>
      <c r="I80" s="21">
        <v>77730</v>
      </c>
      <c r="J80" s="21">
        <v>23721</v>
      </c>
      <c r="K80" s="21">
        <v>44186</v>
      </c>
      <c r="L80" s="21">
        <v>20897</v>
      </c>
      <c r="M80" s="21">
        <v>88804</v>
      </c>
      <c r="N80" s="21">
        <v>40305</v>
      </c>
      <c r="O80" s="21">
        <v>46562</v>
      </c>
      <c r="P80" s="21">
        <v>81264</v>
      </c>
      <c r="Q80" s="21">
        <v>168131</v>
      </c>
      <c r="R80" s="21">
        <v>41808</v>
      </c>
      <c r="S80" s="21">
        <v>27634</v>
      </c>
      <c r="T80" s="21">
        <v>90261</v>
      </c>
      <c r="U80" s="21">
        <v>159703</v>
      </c>
      <c r="V80" s="21">
        <v>494368</v>
      </c>
      <c r="W80" s="21">
        <v>600000</v>
      </c>
      <c r="X80" s="21"/>
      <c r="Y80" s="20"/>
      <c r="Z80" s="23">
        <v>600000</v>
      </c>
    </row>
    <row r="81" spans="1:26" ht="13.5" hidden="1">
      <c r="A81" s="39" t="s">
        <v>105</v>
      </c>
      <c r="B81" s="19"/>
      <c r="C81" s="19">
        <v>456461</v>
      </c>
      <c r="D81" s="20">
        <v>600000</v>
      </c>
      <c r="E81" s="21">
        <v>600000</v>
      </c>
      <c r="F81" s="21">
        <v>29084</v>
      </c>
      <c r="G81" s="21">
        <v>9034</v>
      </c>
      <c r="H81" s="21">
        <v>28537</v>
      </c>
      <c r="I81" s="21">
        <v>66655</v>
      </c>
      <c r="J81" s="21">
        <v>27351</v>
      </c>
      <c r="K81" s="21">
        <v>31504</v>
      </c>
      <c r="L81" s="21">
        <v>12795</v>
      </c>
      <c r="M81" s="21">
        <v>71650</v>
      </c>
      <c r="N81" s="21">
        <v>18193</v>
      </c>
      <c r="O81" s="21">
        <v>34280</v>
      </c>
      <c r="P81" s="21">
        <v>49394</v>
      </c>
      <c r="Q81" s="21">
        <v>101867</v>
      </c>
      <c r="R81" s="21">
        <v>32929</v>
      </c>
      <c r="S81" s="21">
        <v>49798</v>
      </c>
      <c r="T81" s="21">
        <v>133562</v>
      </c>
      <c r="U81" s="21">
        <v>216289</v>
      </c>
      <c r="V81" s="21">
        <v>456461</v>
      </c>
      <c r="W81" s="21">
        <v>600000</v>
      </c>
      <c r="X81" s="21"/>
      <c r="Y81" s="20"/>
      <c r="Z81" s="23">
        <v>600000</v>
      </c>
    </row>
    <row r="82" spans="1:26" ht="13.5" hidden="1">
      <c r="A82" s="39" t="s">
        <v>106</v>
      </c>
      <c r="B82" s="19">
        <v>3275177</v>
      </c>
      <c r="C82" s="19">
        <v>276720</v>
      </c>
      <c r="D82" s="20">
        <v>375000</v>
      </c>
      <c r="E82" s="21">
        <v>375000</v>
      </c>
      <c r="F82" s="21">
        <v>17413</v>
      </c>
      <c r="G82" s="21">
        <v>5801</v>
      </c>
      <c r="H82" s="21">
        <v>21758</v>
      </c>
      <c r="I82" s="21">
        <v>44972</v>
      </c>
      <c r="J82" s="21">
        <v>21088</v>
      </c>
      <c r="K82" s="21">
        <v>32394</v>
      </c>
      <c r="L82" s="21">
        <v>10994</v>
      </c>
      <c r="M82" s="21">
        <v>64476</v>
      </c>
      <c r="N82" s="21">
        <v>21820</v>
      </c>
      <c r="O82" s="21">
        <v>28723</v>
      </c>
      <c r="P82" s="21">
        <v>37144</v>
      </c>
      <c r="Q82" s="21">
        <v>87687</v>
      </c>
      <c r="R82" s="21">
        <v>26817</v>
      </c>
      <c r="S82" s="21">
        <v>17925</v>
      </c>
      <c r="T82" s="21">
        <v>34843</v>
      </c>
      <c r="U82" s="21">
        <v>79585</v>
      </c>
      <c r="V82" s="21">
        <v>276720</v>
      </c>
      <c r="W82" s="21">
        <v>375000</v>
      </c>
      <c r="X82" s="21"/>
      <c r="Y82" s="20"/>
      <c r="Z82" s="23">
        <v>375000</v>
      </c>
    </row>
    <row r="83" spans="1:26" ht="13.5" hidden="1">
      <c r="A83" s="39" t="s">
        <v>107</v>
      </c>
      <c r="B83" s="19"/>
      <c r="C83" s="19">
        <v>70038</v>
      </c>
      <c r="D83" s="20"/>
      <c r="E83" s="21"/>
      <c r="F83" s="21">
        <v>5145</v>
      </c>
      <c r="G83" s="21">
        <v>9392</v>
      </c>
      <c r="H83" s="21">
        <v>10098</v>
      </c>
      <c r="I83" s="21">
        <v>24635</v>
      </c>
      <c r="J83" s="21">
        <v>8291</v>
      </c>
      <c r="K83" s="21">
        <v>2664</v>
      </c>
      <c r="L83" s="21">
        <v>909</v>
      </c>
      <c r="M83" s="21">
        <v>11864</v>
      </c>
      <c r="N83" s="21">
        <v>3986</v>
      </c>
      <c r="O83" s="21"/>
      <c r="P83" s="21">
        <v>5369</v>
      </c>
      <c r="Q83" s="21">
        <v>9355</v>
      </c>
      <c r="R83" s="21">
        <v>7046</v>
      </c>
      <c r="S83" s="21">
        <v>10056</v>
      </c>
      <c r="T83" s="21">
        <v>7082</v>
      </c>
      <c r="U83" s="21">
        <v>24184</v>
      </c>
      <c r="V83" s="21">
        <v>70038</v>
      </c>
      <c r="W83" s="21"/>
      <c r="X83" s="21"/>
      <c r="Y83" s="20"/>
      <c r="Z83" s="23"/>
    </row>
    <row r="84" spans="1:26" ht="13.5" hidden="1">
      <c r="A84" s="40" t="s">
        <v>110</v>
      </c>
      <c r="B84" s="28">
        <v>2118724</v>
      </c>
      <c r="C84" s="28">
        <v>12994</v>
      </c>
      <c r="D84" s="29"/>
      <c r="E84" s="30"/>
      <c r="F84" s="30">
        <v>12</v>
      </c>
      <c r="G84" s="30"/>
      <c r="H84" s="30"/>
      <c r="I84" s="30">
        <v>12</v>
      </c>
      <c r="J84" s="30"/>
      <c r="K84" s="30">
        <v>721</v>
      </c>
      <c r="L84" s="30"/>
      <c r="M84" s="30">
        <v>721</v>
      </c>
      <c r="N84" s="30"/>
      <c r="O84" s="30"/>
      <c r="P84" s="30"/>
      <c r="Q84" s="30"/>
      <c r="R84" s="30">
        <v>60</v>
      </c>
      <c r="S84" s="30">
        <v>8107</v>
      </c>
      <c r="T84" s="30">
        <v>4094</v>
      </c>
      <c r="U84" s="30">
        <v>12261</v>
      </c>
      <c r="V84" s="30">
        <v>12994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70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71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73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6"/>
      <c r="AA4" s="173"/>
    </row>
    <row r="5" spans="1:27" ht="13.5">
      <c r="A5" s="140" t="s">
        <v>74</v>
      </c>
      <c r="B5" s="141"/>
      <c r="C5" s="158">
        <f aca="true" t="shared" si="0" ref="C5:Y5">SUM(C6:C8)</f>
        <v>24623754</v>
      </c>
      <c r="D5" s="158">
        <f>SUM(D6:D8)</f>
        <v>0</v>
      </c>
      <c r="E5" s="159">
        <f t="shared" si="0"/>
        <v>16171878</v>
      </c>
      <c r="F5" s="105">
        <f t="shared" si="0"/>
        <v>16171878</v>
      </c>
      <c r="G5" s="105">
        <f t="shared" si="0"/>
        <v>6695078</v>
      </c>
      <c r="H5" s="105">
        <f t="shared" si="0"/>
        <v>15511</v>
      </c>
      <c r="I5" s="105">
        <f t="shared" si="0"/>
        <v>123002</v>
      </c>
      <c r="J5" s="105">
        <f t="shared" si="0"/>
        <v>6833591</v>
      </c>
      <c r="K5" s="105">
        <f t="shared" si="0"/>
        <v>2229262</v>
      </c>
      <c r="L5" s="105">
        <f t="shared" si="0"/>
        <v>1239013</v>
      </c>
      <c r="M5" s="105">
        <f t="shared" si="0"/>
        <v>4541087</v>
      </c>
      <c r="N5" s="105">
        <f t="shared" si="0"/>
        <v>8009362</v>
      </c>
      <c r="O5" s="105">
        <f t="shared" si="0"/>
        <v>0</v>
      </c>
      <c r="P5" s="105">
        <f t="shared" si="0"/>
        <v>0</v>
      </c>
      <c r="Q5" s="105">
        <f t="shared" si="0"/>
        <v>331639</v>
      </c>
      <c r="R5" s="105">
        <f t="shared" si="0"/>
        <v>331639</v>
      </c>
      <c r="S5" s="105">
        <f t="shared" si="0"/>
        <v>331639</v>
      </c>
      <c r="T5" s="105">
        <f t="shared" si="0"/>
        <v>537426</v>
      </c>
      <c r="U5" s="105">
        <f t="shared" si="0"/>
        <v>537426</v>
      </c>
      <c r="V5" s="105">
        <f t="shared" si="0"/>
        <v>1406491</v>
      </c>
      <c r="W5" s="105">
        <f t="shared" si="0"/>
        <v>16581083</v>
      </c>
      <c r="X5" s="105">
        <f t="shared" si="0"/>
        <v>16171878</v>
      </c>
      <c r="Y5" s="105">
        <f t="shared" si="0"/>
        <v>409205</v>
      </c>
      <c r="Z5" s="142">
        <f>+IF(X5&lt;&gt;0,+(Y5/X5)*100,0)</f>
        <v>2.530349289055977</v>
      </c>
      <c r="AA5" s="158">
        <f>SUM(AA6:AA8)</f>
        <v>16171878</v>
      </c>
    </row>
    <row r="6" spans="1:27" ht="13.5">
      <c r="A6" s="143" t="s">
        <v>75</v>
      </c>
      <c r="B6" s="141"/>
      <c r="C6" s="160"/>
      <c r="D6" s="160"/>
      <c r="E6" s="161">
        <v>5017089</v>
      </c>
      <c r="F6" s="65">
        <v>5017089</v>
      </c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>
        <v>5017089</v>
      </c>
      <c r="Y6" s="65">
        <v>-5017089</v>
      </c>
      <c r="Z6" s="145">
        <v>-100</v>
      </c>
      <c r="AA6" s="160">
        <v>5017089</v>
      </c>
    </row>
    <row r="7" spans="1:27" ht="13.5">
      <c r="A7" s="143" t="s">
        <v>76</v>
      </c>
      <c r="B7" s="141"/>
      <c r="C7" s="162">
        <v>24623754</v>
      </c>
      <c r="D7" s="162"/>
      <c r="E7" s="163">
        <v>11154789</v>
      </c>
      <c r="F7" s="164">
        <v>11154789</v>
      </c>
      <c r="G7" s="164">
        <v>6695078</v>
      </c>
      <c r="H7" s="164">
        <v>15511</v>
      </c>
      <c r="I7" s="164">
        <v>123002</v>
      </c>
      <c r="J7" s="164">
        <v>6833591</v>
      </c>
      <c r="K7" s="164">
        <v>2229262</v>
      </c>
      <c r="L7" s="164">
        <v>1239013</v>
      </c>
      <c r="M7" s="164">
        <v>4541087</v>
      </c>
      <c r="N7" s="164">
        <v>8009362</v>
      </c>
      <c r="O7" s="164"/>
      <c r="P7" s="164"/>
      <c r="Q7" s="164">
        <v>331639</v>
      </c>
      <c r="R7" s="164">
        <v>331639</v>
      </c>
      <c r="S7" s="164">
        <v>331639</v>
      </c>
      <c r="T7" s="164">
        <v>537426</v>
      </c>
      <c r="U7" s="164">
        <v>537426</v>
      </c>
      <c r="V7" s="164">
        <v>1406491</v>
      </c>
      <c r="W7" s="164">
        <v>16581083</v>
      </c>
      <c r="X7" s="164">
        <v>11154789</v>
      </c>
      <c r="Y7" s="164">
        <v>5426294</v>
      </c>
      <c r="Z7" s="146">
        <v>48.65</v>
      </c>
      <c r="AA7" s="162">
        <v>11154789</v>
      </c>
    </row>
    <row r="8" spans="1:27" ht="13.5">
      <c r="A8" s="143" t="s">
        <v>77</v>
      </c>
      <c r="B8" s="141"/>
      <c r="C8" s="160"/>
      <c r="D8" s="160"/>
      <c r="E8" s="161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145">
        <v>0</v>
      </c>
      <c r="AA8" s="160"/>
    </row>
    <row r="9" spans="1:27" ht="13.5">
      <c r="A9" s="140" t="s">
        <v>78</v>
      </c>
      <c r="B9" s="141"/>
      <c r="C9" s="158">
        <f aca="true" t="shared" si="1" ref="C9:Y9">SUM(C10:C14)</f>
        <v>1329713</v>
      </c>
      <c r="D9" s="158">
        <f>SUM(D10:D14)</f>
        <v>0</v>
      </c>
      <c r="E9" s="159">
        <f t="shared" si="1"/>
        <v>2426561</v>
      </c>
      <c r="F9" s="105">
        <f t="shared" si="1"/>
        <v>2426561</v>
      </c>
      <c r="G9" s="105">
        <f t="shared" si="1"/>
        <v>4741</v>
      </c>
      <c r="H9" s="105">
        <f t="shared" si="1"/>
        <v>25944</v>
      </c>
      <c r="I9" s="105">
        <f t="shared" si="1"/>
        <v>24748</v>
      </c>
      <c r="J9" s="105">
        <f t="shared" si="1"/>
        <v>55433</v>
      </c>
      <c r="K9" s="105">
        <f t="shared" si="1"/>
        <v>17627</v>
      </c>
      <c r="L9" s="105">
        <f t="shared" si="1"/>
        <v>14741</v>
      </c>
      <c r="M9" s="105">
        <f t="shared" si="1"/>
        <v>3567</v>
      </c>
      <c r="N9" s="105">
        <f t="shared" si="1"/>
        <v>35935</v>
      </c>
      <c r="O9" s="105">
        <f t="shared" si="1"/>
        <v>41600</v>
      </c>
      <c r="P9" s="105">
        <f t="shared" si="1"/>
        <v>5674</v>
      </c>
      <c r="Q9" s="105">
        <f t="shared" si="1"/>
        <v>29034</v>
      </c>
      <c r="R9" s="105">
        <f t="shared" si="1"/>
        <v>76308</v>
      </c>
      <c r="S9" s="105">
        <f t="shared" si="1"/>
        <v>29034</v>
      </c>
      <c r="T9" s="105">
        <f t="shared" si="1"/>
        <v>13168</v>
      </c>
      <c r="U9" s="105">
        <f t="shared" si="1"/>
        <v>13168</v>
      </c>
      <c r="V9" s="105">
        <f t="shared" si="1"/>
        <v>55370</v>
      </c>
      <c r="W9" s="105">
        <f t="shared" si="1"/>
        <v>223046</v>
      </c>
      <c r="X9" s="105">
        <f t="shared" si="1"/>
        <v>2426561</v>
      </c>
      <c r="Y9" s="105">
        <f t="shared" si="1"/>
        <v>-2203515</v>
      </c>
      <c r="Z9" s="142">
        <f>+IF(X9&lt;&gt;0,+(Y9/X9)*100,0)</f>
        <v>-90.80814370625754</v>
      </c>
      <c r="AA9" s="158">
        <f>SUM(AA10:AA14)</f>
        <v>2426561</v>
      </c>
    </row>
    <row r="10" spans="1:27" ht="13.5">
      <c r="A10" s="143" t="s">
        <v>79</v>
      </c>
      <c r="B10" s="141"/>
      <c r="C10" s="160">
        <v>1296965</v>
      </c>
      <c r="D10" s="160"/>
      <c r="E10" s="161">
        <v>2336561</v>
      </c>
      <c r="F10" s="65">
        <v>2336561</v>
      </c>
      <c r="G10" s="65">
        <v>1624</v>
      </c>
      <c r="H10" s="65">
        <v>25598</v>
      </c>
      <c r="I10" s="65">
        <v>13366</v>
      </c>
      <c r="J10" s="65">
        <v>40588</v>
      </c>
      <c r="K10" s="65">
        <v>12480</v>
      </c>
      <c r="L10" s="65">
        <v>12042</v>
      </c>
      <c r="M10" s="65">
        <v>3567</v>
      </c>
      <c r="N10" s="65">
        <v>28089</v>
      </c>
      <c r="O10" s="65">
        <v>24921</v>
      </c>
      <c r="P10" s="65">
        <v>3328</v>
      </c>
      <c r="Q10" s="65">
        <v>8013</v>
      </c>
      <c r="R10" s="65">
        <v>36262</v>
      </c>
      <c r="S10" s="65">
        <v>8013</v>
      </c>
      <c r="T10" s="65">
        <v>11073</v>
      </c>
      <c r="U10" s="65">
        <v>11073</v>
      </c>
      <c r="V10" s="65">
        <v>30159</v>
      </c>
      <c r="W10" s="65">
        <v>135098</v>
      </c>
      <c r="X10" s="65">
        <v>2336561</v>
      </c>
      <c r="Y10" s="65">
        <v>-2201463</v>
      </c>
      <c r="Z10" s="145">
        <v>-94.22</v>
      </c>
      <c r="AA10" s="160">
        <v>2336561</v>
      </c>
    </row>
    <row r="11" spans="1:27" ht="13.5">
      <c r="A11" s="143" t="s">
        <v>80</v>
      </c>
      <c r="B11" s="141"/>
      <c r="C11" s="160"/>
      <c r="D11" s="160"/>
      <c r="E11" s="161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>
        <v>0</v>
      </c>
      <c r="AA11" s="160"/>
    </row>
    <row r="12" spans="1:27" ht="13.5">
      <c r="A12" s="143" t="s">
        <v>81</v>
      </c>
      <c r="B12" s="141"/>
      <c r="C12" s="160"/>
      <c r="D12" s="160"/>
      <c r="E12" s="161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145">
        <v>0</v>
      </c>
      <c r="AA12" s="160"/>
    </row>
    <row r="13" spans="1:27" ht="13.5">
      <c r="A13" s="143" t="s">
        <v>82</v>
      </c>
      <c r="B13" s="141"/>
      <c r="C13" s="160">
        <v>32748</v>
      </c>
      <c r="D13" s="160"/>
      <c r="E13" s="161">
        <v>90000</v>
      </c>
      <c r="F13" s="65">
        <v>90000</v>
      </c>
      <c r="G13" s="65">
        <v>3117</v>
      </c>
      <c r="H13" s="65">
        <v>346</v>
      </c>
      <c r="I13" s="65">
        <v>11382</v>
      </c>
      <c r="J13" s="65">
        <v>14845</v>
      </c>
      <c r="K13" s="65">
        <v>5147</v>
      </c>
      <c r="L13" s="65">
        <v>2699</v>
      </c>
      <c r="M13" s="65"/>
      <c r="N13" s="65">
        <v>7846</v>
      </c>
      <c r="O13" s="65">
        <v>16679</v>
      </c>
      <c r="P13" s="65">
        <v>2346</v>
      </c>
      <c r="Q13" s="65">
        <v>21021</v>
      </c>
      <c r="R13" s="65">
        <v>40046</v>
      </c>
      <c r="S13" s="65">
        <v>21021</v>
      </c>
      <c r="T13" s="65">
        <v>2095</v>
      </c>
      <c r="U13" s="65">
        <v>2095</v>
      </c>
      <c r="V13" s="65">
        <v>25211</v>
      </c>
      <c r="W13" s="65">
        <v>87948</v>
      </c>
      <c r="X13" s="65">
        <v>90000</v>
      </c>
      <c r="Y13" s="65">
        <v>-2052</v>
      </c>
      <c r="Z13" s="145">
        <v>-2.28</v>
      </c>
      <c r="AA13" s="160">
        <v>90000</v>
      </c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>
        <v>0</v>
      </c>
      <c r="AA14" s="162"/>
    </row>
    <row r="15" spans="1:27" ht="13.5">
      <c r="A15" s="140" t="s">
        <v>84</v>
      </c>
      <c r="B15" s="147"/>
      <c r="C15" s="158">
        <f aca="true" t="shared" si="2" ref="C15:Y15">SUM(C16:C18)</f>
        <v>2985572</v>
      </c>
      <c r="D15" s="158">
        <f>SUM(D16:D18)</f>
        <v>0</v>
      </c>
      <c r="E15" s="159">
        <f t="shared" si="2"/>
        <v>990168</v>
      </c>
      <c r="F15" s="105">
        <f t="shared" si="2"/>
        <v>990168</v>
      </c>
      <c r="G15" s="105">
        <f t="shared" si="2"/>
        <v>3904</v>
      </c>
      <c r="H15" s="105">
        <f t="shared" si="2"/>
        <v>0</v>
      </c>
      <c r="I15" s="105">
        <f t="shared" si="2"/>
        <v>568123</v>
      </c>
      <c r="J15" s="105">
        <f t="shared" si="2"/>
        <v>572027</v>
      </c>
      <c r="K15" s="105">
        <f t="shared" si="2"/>
        <v>31360</v>
      </c>
      <c r="L15" s="105">
        <f t="shared" si="2"/>
        <v>8870</v>
      </c>
      <c r="M15" s="105">
        <f t="shared" si="2"/>
        <v>15894</v>
      </c>
      <c r="N15" s="105">
        <f t="shared" si="2"/>
        <v>56124</v>
      </c>
      <c r="O15" s="105">
        <f t="shared" si="2"/>
        <v>0</v>
      </c>
      <c r="P15" s="105">
        <f t="shared" si="2"/>
        <v>0</v>
      </c>
      <c r="Q15" s="105">
        <f t="shared" si="2"/>
        <v>2719</v>
      </c>
      <c r="R15" s="105">
        <f t="shared" si="2"/>
        <v>2719</v>
      </c>
      <c r="S15" s="105">
        <f t="shared" si="2"/>
        <v>2719</v>
      </c>
      <c r="T15" s="105">
        <f t="shared" si="2"/>
        <v>0</v>
      </c>
      <c r="U15" s="105">
        <f t="shared" si="2"/>
        <v>0</v>
      </c>
      <c r="V15" s="105">
        <f t="shared" si="2"/>
        <v>2719</v>
      </c>
      <c r="W15" s="105">
        <f t="shared" si="2"/>
        <v>633589</v>
      </c>
      <c r="X15" s="105">
        <f t="shared" si="2"/>
        <v>990168</v>
      </c>
      <c r="Y15" s="105">
        <f t="shared" si="2"/>
        <v>-356579</v>
      </c>
      <c r="Z15" s="142">
        <f>+IF(X15&lt;&gt;0,+(Y15/X15)*100,0)</f>
        <v>-36.01196968595228</v>
      </c>
      <c r="AA15" s="158">
        <f>SUM(AA16:AA18)</f>
        <v>990168</v>
      </c>
    </row>
    <row r="16" spans="1:27" ht="13.5">
      <c r="A16" s="143" t="s">
        <v>85</v>
      </c>
      <c r="B16" s="141"/>
      <c r="C16" s="160"/>
      <c r="D16" s="160"/>
      <c r="E16" s="161">
        <v>720168</v>
      </c>
      <c r="F16" s="65">
        <v>720168</v>
      </c>
      <c r="G16" s="65"/>
      <c r="H16" s="65"/>
      <c r="I16" s="65"/>
      <c r="J16" s="65"/>
      <c r="K16" s="65">
        <v>30000</v>
      </c>
      <c r="L16" s="65"/>
      <c r="M16" s="65"/>
      <c r="N16" s="65">
        <v>30000</v>
      </c>
      <c r="O16" s="65"/>
      <c r="P16" s="65"/>
      <c r="Q16" s="65"/>
      <c r="R16" s="65"/>
      <c r="S16" s="65"/>
      <c r="T16" s="65"/>
      <c r="U16" s="65"/>
      <c r="V16" s="65"/>
      <c r="W16" s="65">
        <v>30000</v>
      </c>
      <c r="X16" s="65">
        <v>720168</v>
      </c>
      <c r="Y16" s="65">
        <v>-690168</v>
      </c>
      <c r="Z16" s="145">
        <v>-95.83</v>
      </c>
      <c r="AA16" s="160">
        <v>720168</v>
      </c>
    </row>
    <row r="17" spans="1:27" ht="13.5">
      <c r="A17" s="143" t="s">
        <v>86</v>
      </c>
      <c r="B17" s="141"/>
      <c r="C17" s="160">
        <v>2985572</v>
      </c>
      <c r="D17" s="160"/>
      <c r="E17" s="161">
        <v>270000</v>
      </c>
      <c r="F17" s="65">
        <v>270000</v>
      </c>
      <c r="G17" s="65">
        <v>3904</v>
      </c>
      <c r="H17" s="65"/>
      <c r="I17" s="65">
        <v>568123</v>
      </c>
      <c r="J17" s="65">
        <v>572027</v>
      </c>
      <c r="K17" s="65">
        <v>1360</v>
      </c>
      <c r="L17" s="65">
        <v>8870</v>
      </c>
      <c r="M17" s="65">
        <v>15894</v>
      </c>
      <c r="N17" s="65">
        <v>26124</v>
      </c>
      <c r="O17" s="65"/>
      <c r="P17" s="65"/>
      <c r="Q17" s="65">
        <v>2719</v>
      </c>
      <c r="R17" s="65">
        <v>2719</v>
      </c>
      <c r="S17" s="65">
        <v>2719</v>
      </c>
      <c r="T17" s="65"/>
      <c r="U17" s="65"/>
      <c r="V17" s="65">
        <v>2719</v>
      </c>
      <c r="W17" s="65">
        <v>603589</v>
      </c>
      <c r="X17" s="65">
        <v>270000</v>
      </c>
      <c r="Y17" s="65">
        <v>333589</v>
      </c>
      <c r="Z17" s="145">
        <v>123.55</v>
      </c>
      <c r="AA17" s="160">
        <v>270000</v>
      </c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>
        <v>0</v>
      </c>
      <c r="AA18" s="160"/>
    </row>
    <row r="19" spans="1:27" ht="13.5">
      <c r="A19" s="140" t="s">
        <v>88</v>
      </c>
      <c r="B19" s="147"/>
      <c r="C19" s="158">
        <f aca="true" t="shared" si="3" ref="C19:Y19">SUM(C20:C23)</f>
        <v>8917935</v>
      </c>
      <c r="D19" s="158">
        <f>SUM(D20:D23)</f>
        <v>0</v>
      </c>
      <c r="E19" s="159">
        <f t="shared" si="3"/>
        <v>18549598</v>
      </c>
      <c r="F19" s="105">
        <f t="shared" si="3"/>
        <v>18549598</v>
      </c>
      <c r="G19" s="105">
        <f t="shared" si="3"/>
        <v>299094</v>
      </c>
      <c r="H19" s="105">
        <f t="shared" si="3"/>
        <v>258297</v>
      </c>
      <c r="I19" s="105">
        <f t="shared" si="3"/>
        <v>1186201</v>
      </c>
      <c r="J19" s="105">
        <f t="shared" si="3"/>
        <v>1743592</v>
      </c>
      <c r="K19" s="105">
        <f t="shared" si="3"/>
        <v>468068</v>
      </c>
      <c r="L19" s="105">
        <f t="shared" si="3"/>
        <v>725069</v>
      </c>
      <c r="M19" s="105">
        <f t="shared" si="3"/>
        <v>246934</v>
      </c>
      <c r="N19" s="105">
        <f t="shared" si="3"/>
        <v>1440071</v>
      </c>
      <c r="O19" s="105">
        <f t="shared" si="3"/>
        <v>0</v>
      </c>
      <c r="P19" s="105">
        <f t="shared" si="3"/>
        <v>0</v>
      </c>
      <c r="Q19" s="105">
        <f t="shared" si="3"/>
        <v>515737</v>
      </c>
      <c r="R19" s="105">
        <f t="shared" si="3"/>
        <v>515737</v>
      </c>
      <c r="S19" s="105">
        <f t="shared" si="3"/>
        <v>515737</v>
      </c>
      <c r="T19" s="105">
        <f t="shared" si="3"/>
        <v>458925</v>
      </c>
      <c r="U19" s="105">
        <f t="shared" si="3"/>
        <v>458925</v>
      </c>
      <c r="V19" s="105">
        <f t="shared" si="3"/>
        <v>1433587</v>
      </c>
      <c r="W19" s="105">
        <f t="shared" si="3"/>
        <v>5132987</v>
      </c>
      <c r="X19" s="105">
        <f t="shared" si="3"/>
        <v>18549598</v>
      </c>
      <c r="Y19" s="105">
        <f t="shared" si="3"/>
        <v>-13416611</v>
      </c>
      <c r="Z19" s="142">
        <f>+IF(X19&lt;&gt;0,+(Y19/X19)*100,0)</f>
        <v>-72.3283113736481</v>
      </c>
      <c r="AA19" s="158">
        <f>SUM(AA20:AA23)</f>
        <v>18549598</v>
      </c>
    </row>
    <row r="20" spans="1:27" ht="13.5">
      <c r="A20" s="143" t="s">
        <v>89</v>
      </c>
      <c r="B20" s="141"/>
      <c r="C20" s="160">
        <v>5640938</v>
      </c>
      <c r="D20" s="160"/>
      <c r="E20" s="161">
        <v>6250000</v>
      </c>
      <c r="F20" s="65">
        <v>6250000</v>
      </c>
      <c r="G20" s="65">
        <v>235271</v>
      </c>
      <c r="H20" s="65">
        <v>201821</v>
      </c>
      <c r="I20" s="65">
        <v>376273</v>
      </c>
      <c r="J20" s="65">
        <v>813365</v>
      </c>
      <c r="K20" s="65">
        <v>394918</v>
      </c>
      <c r="L20" s="65">
        <v>279494</v>
      </c>
      <c r="M20" s="65">
        <v>202974</v>
      </c>
      <c r="N20" s="65">
        <v>877386</v>
      </c>
      <c r="O20" s="65"/>
      <c r="P20" s="65"/>
      <c r="Q20" s="65">
        <v>347025</v>
      </c>
      <c r="R20" s="65">
        <v>347025</v>
      </c>
      <c r="S20" s="65">
        <v>347025</v>
      </c>
      <c r="T20" s="65">
        <v>358929</v>
      </c>
      <c r="U20" s="65">
        <v>358929</v>
      </c>
      <c r="V20" s="65">
        <v>1064883</v>
      </c>
      <c r="W20" s="65">
        <v>3102659</v>
      </c>
      <c r="X20" s="65">
        <v>6250000</v>
      </c>
      <c r="Y20" s="65">
        <v>-3147341</v>
      </c>
      <c r="Z20" s="145">
        <v>-50.36</v>
      </c>
      <c r="AA20" s="160">
        <v>6250000</v>
      </c>
    </row>
    <row r="21" spans="1:27" ht="13.5">
      <c r="A21" s="143" t="s">
        <v>90</v>
      </c>
      <c r="B21" s="141"/>
      <c r="C21" s="160"/>
      <c r="D21" s="160"/>
      <c r="E21" s="161"/>
      <c r="F21" s="65"/>
      <c r="G21" s="65">
        <v>32211</v>
      </c>
      <c r="H21" s="65">
        <v>41460</v>
      </c>
      <c r="I21" s="65">
        <v>752577</v>
      </c>
      <c r="J21" s="65">
        <v>826248</v>
      </c>
      <c r="K21" s="65">
        <v>23721</v>
      </c>
      <c r="L21" s="65">
        <v>44186</v>
      </c>
      <c r="M21" s="65">
        <v>20897</v>
      </c>
      <c r="N21" s="65">
        <v>88804</v>
      </c>
      <c r="O21" s="65"/>
      <c r="P21" s="65"/>
      <c r="Q21" s="65">
        <v>81264</v>
      </c>
      <c r="R21" s="65">
        <v>81264</v>
      </c>
      <c r="S21" s="65">
        <v>81264</v>
      </c>
      <c r="T21" s="65">
        <v>31766</v>
      </c>
      <c r="U21" s="65">
        <v>31766</v>
      </c>
      <c r="V21" s="65">
        <v>144796</v>
      </c>
      <c r="W21" s="65">
        <v>1141112</v>
      </c>
      <c r="X21" s="65"/>
      <c r="Y21" s="65">
        <v>1141112</v>
      </c>
      <c r="Z21" s="145">
        <v>0</v>
      </c>
      <c r="AA21" s="160"/>
    </row>
    <row r="22" spans="1:27" ht="13.5">
      <c r="A22" s="143" t="s">
        <v>91</v>
      </c>
      <c r="B22" s="141"/>
      <c r="C22" s="162"/>
      <c r="D22" s="162"/>
      <c r="E22" s="163">
        <v>9446848</v>
      </c>
      <c r="F22" s="164">
        <v>9446848</v>
      </c>
      <c r="G22" s="164">
        <v>31568</v>
      </c>
      <c r="H22" s="164">
        <v>9215</v>
      </c>
      <c r="I22" s="164">
        <v>29792</v>
      </c>
      <c r="J22" s="164">
        <v>70575</v>
      </c>
      <c r="K22" s="164">
        <v>28341</v>
      </c>
      <c r="L22" s="164">
        <v>368830</v>
      </c>
      <c r="M22" s="164">
        <v>12069</v>
      </c>
      <c r="N22" s="164">
        <v>409240</v>
      </c>
      <c r="O22" s="164"/>
      <c r="P22" s="164"/>
      <c r="Q22" s="164">
        <v>50304</v>
      </c>
      <c r="R22" s="164">
        <v>50304</v>
      </c>
      <c r="S22" s="164">
        <v>50304</v>
      </c>
      <c r="T22" s="164">
        <v>50304</v>
      </c>
      <c r="U22" s="164">
        <v>50304</v>
      </c>
      <c r="V22" s="164">
        <v>150912</v>
      </c>
      <c r="W22" s="164">
        <v>681031</v>
      </c>
      <c r="X22" s="164">
        <v>9446848</v>
      </c>
      <c r="Y22" s="164">
        <v>-8765817</v>
      </c>
      <c r="Z22" s="146">
        <v>-92.79</v>
      </c>
      <c r="AA22" s="162">
        <v>9446848</v>
      </c>
    </row>
    <row r="23" spans="1:27" ht="13.5">
      <c r="A23" s="143" t="s">
        <v>92</v>
      </c>
      <c r="B23" s="141"/>
      <c r="C23" s="160">
        <v>3276997</v>
      </c>
      <c r="D23" s="160"/>
      <c r="E23" s="161">
        <v>2852750</v>
      </c>
      <c r="F23" s="65">
        <v>2852750</v>
      </c>
      <c r="G23" s="65">
        <v>44</v>
      </c>
      <c r="H23" s="65">
        <v>5801</v>
      </c>
      <c r="I23" s="65">
        <v>27559</v>
      </c>
      <c r="J23" s="65">
        <v>33404</v>
      </c>
      <c r="K23" s="65">
        <v>21088</v>
      </c>
      <c r="L23" s="65">
        <v>32559</v>
      </c>
      <c r="M23" s="65">
        <v>10994</v>
      </c>
      <c r="N23" s="65">
        <v>64641</v>
      </c>
      <c r="O23" s="65"/>
      <c r="P23" s="65"/>
      <c r="Q23" s="65">
        <v>37144</v>
      </c>
      <c r="R23" s="65">
        <v>37144</v>
      </c>
      <c r="S23" s="65">
        <v>37144</v>
      </c>
      <c r="T23" s="65">
        <v>17926</v>
      </c>
      <c r="U23" s="65">
        <v>17926</v>
      </c>
      <c r="V23" s="65">
        <v>72996</v>
      </c>
      <c r="W23" s="65">
        <v>208185</v>
      </c>
      <c r="X23" s="65">
        <v>2852750</v>
      </c>
      <c r="Y23" s="65">
        <v>-2644565</v>
      </c>
      <c r="Z23" s="145">
        <v>-92.7</v>
      </c>
      <c r="AA23" s="160">
        <v>2852750</v>
      </c>
    </row>
    <row r="24" spans="1:27" ht="13.5">
      <c r="A24" s="140" t="s">
        <v>93</v>
      </c>
      <c r="B24" s="147" t="s">
        <v>94</v>
      </c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>
        <v>0</v>
      </c>
      <c r="AA24" s="158"/>
    </row>
    <row r="25" spans="1:27" ht="13.5">
      <c r="A25" s="148" t="s">
        <v>95</v>
      </c>
      <c r="B25" s="149" t="s">
        <v>96</v>
      </c>
      <c r="C25" s="177">
        <f aca="true" t="shared" si="4" ref="C25:Y25">+C5+C9+C15+C19+C24</f>
        <v>37856974</v>
      </c>
      <c r="D25" s="177">
        <f>+D5+D9+D15+D19+D24</f>
        <v>0</v>
      </c>
      <c r="E25" s="178">
        <f t="shared" si="4"/>
        <v>38138205</v>
      </c>
      <c r="F25" s="78">
        <f t="shared" si="4"/>
        <v>38138205</v>
      </c>
      <c r="G25" s="78">
        <f t="shared" si="4"/>
        <v>7002817</v>
      </c>
      <c r="H25" s="78">
        <f t="shared" si="4"/>
        <v>299752</v>
      </c>
      <c r="I25" s="78">
        <f t="shared" si="4"/>
        <v>1902074</v>
      </c>
      <c r="J25" s="78">
        <f t="shared" si="4"/>
        <v>9204643</v>
      </c>
      <c r="K25" s="78">
        <f t="shared" si="4"/>
        <v>2746317</v>
      </c>
      <c r="L25" s="78">
        <f t="shared" si="4"/>
        <v>1987693</v>
      </c>
      <c r="M25" s="78">
        <f t="shared" si="4"/>
        <v>4807482</v>
      </c>
      <c r="N25" s="78">
        <f t="shared" si="4"/>
        <v>9541492</v>
      </c>
      <c r="O25" s="78">
        <f t="shared" si="4"/>
        <v>41600</v>
      </c>
      <c r="P25" s="78">
        <f t="shared" si="4"/>
        <v>5674</v>
      </c>
      <c r="Q25" s="78">
        <f t="shared" si="4"/>
        <v>879129</v>
      </c>
      <c r="R25" s="78">
        <f t="shared" si="4"/>
        <v>926403</v>
      </c>
      <c r="S25" s="78">
        <f t="shared" si="4"/>
        <v>879129</v>
      </c>
      <c r="T25" s="78">
        <f t="shared" si="4"/>
        <v>1009519</v>
      </c>
      <c r="U25" s="78">
        <f t="shared" si="4"/>
        <v>1009519</v>
      </c>
      <c r="V25" s="78">
        <f t="shared" si="4"/>
        <v>2898167</v>
      </c>
      <c r="W25" s="78">
        <f t="shared" si="4"/>
        <v>22570705</v>
      </c>
      <c r="X25" s="78">
        <f t="shared" si="4"/>
        <v>38138205</v>
      </c>
      <c r="Y25" s="78">
        <f t="shared" si="4"/>
        <v>-15567500</v>
      </c>
      <c r="Z25" s="179">
        <f>+IF(X25&lt;&gt;0,+(Y25/X25)*100,0)</f>
        <v>-40.818648911242676</v>
      </c>
      <c r="AA25" s="177">
        <f>+AA5+AA9+AA15+AA19+AA24</f>
        <v>38138205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160"/>
    </row>
    <row r="27" spans="1:27" ht="13.5">
      <c r="A27" s="151" t="s">
        <v>97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160"/>
    </row>
    <row r="28" spans="1:27" ht="13.5">
      <c r="A28" s="140" t="s">
        <v>74</v>
      </c>
      <c r="B28" s="141"/>
      <c r="C28" s="158">
        <f aca="true" t="shared" si="5" ref="C28:Y28">SUM(C29:C31)</f>
        <v>25587885</v>
      </c>
      <c r="D28" s="158">
        <f>SUM(D29:D31)</f>
        <v>0</v>
      </c>
      <c r="E28" s="159">
        <f t="shared" si="5"/>
        <v>12793792</v>
      </c>
      <c r="F28" s="105">
        <f t="shared" si="5"/>
        <v>12793792</v>
      </c>
      <c r="G28" s="105">
        <f t="shared" si="5"/>
        <v>882578</v>
      </c>
      <c r="H28" s="105">
        <f t="shared" si="5"/>
        <v>1176554</v>
      </c>
      <c r="I28" s="105">
        <f t="shared" si="5"/>
        <v>1532558</v>
      </c>
      <c r="J28" s="105">
        <f t="shared" si="5"/>
        <v>3591690</v>
      </c>
      <c r="K28" s="105">
        <f t="shared" si="5"/>
        <v>1519338</v>
      </c>
      <c r="L28" s="105">
        <f t="shared" si="5"/>
        <v>2008098</v>
      </c>
      <c r="M28" s="105">
        <f t="shared" si="5"/>
        <v>1118660</v>
      </c>
      <c r="N28" s="105">
        <f t="shared" si="5"/>
        <v>4646096</v>
      </c>
      <c r="O28" s="105">
        <f t="shared" si="5"/>
        <v>1639045</v>
      </c>
      <c r="P28" s="105">
        <f t="shared" si="5"/>
        <v>1095056</v>
      </c>
      <c r="Q28" s="105">
        <f t="shared" si="5"/>
        <v>1588212</v>
      </c>
      <c r="R28" s="105">
        <f t="shared" si="5"/>
        <v>4322313</v>
      </c>
      <c r="S28" s="105">
        <f t="shared" si="5"/>
        <v>6637485</v>
      </c>
      <c r="T28" s="105">
        <f t="shared" si="5"/>
        <v>5051136</v>
      </c>
      <c r="U28" s="105">
        <f t="shared" si="5"/>
        <v>2031309</v>
      </c>
      <c r="V28" s="105">
        <f t="shared" si="5"/>
        <v>13719930</v>
      </c>
      <c r="W28" s="105">
        <f t="shared" si="5"/>
        <v>26280029</v>
      </c>
      <c r="X28" s="105">
        <f t="shared" si="5"/>
        <v>12793792</v>
      </c>
      <c r="Y28" s="105">
        <f t="shared" si="5"/>
        <v>13486237</v>
      </c>
      <c r="Z28" s="142">
        <f>+IF(X28&lt;&gt;0,+(Y28/X28)*100,0)</f>
        <v>105.41235155300322</v>
      </c>
      <c r="AA28" s="158">
        <f>SUM(AA29:AA31)</f>
        <v>12793792</v>
      </c>
    </row>
    <row r="29" spans="1:27" ht="13.5">
      <c r="A29" s="143" t="s">
        <v>75</v>
      </c>
      <c r="B29" s="141"/>
      <c r="C29" s="160">
        <v>3411013</v>
      </c>
      <c r="D29" s="160"/>
      <c r="E29" s="161">
        <v>5017089</v>
      </c>
      <c r="F29" s="65">
        <v>5017089</v>
      </c>
      <c r="G29" s="65">
        <v>347763</v>
      </c>
      <c r="H29" s="65">
        <v>364499</v>
      </c>
      <c r="I29" s="65">
        <v>354121</v>
      </c>
      <c r="J29" s="65">
        <v>1066383</v>
      </c>
      <c r="K29" s="65">
        <v>321817</v>
      </c>
      <c r="L29" s="65">
        <v>342065</v>
      </c>
      <c r="M29" s="65">
        <v>316421</v>
      </c>
      <c r="N29" s="65">
        <v>980303</v>
      </c>
      <c r="O29" s="65">
        <v>511452</v>
      </c>
      <c r="P29" s="65">
        <v>390591</v>
      </c>
      <c r="Q29" s="65">
        <v>432585</v>
      </c>
      <c r="R29" s="65">
        <v>1334628</v>
      </c>
      <c r="S29" s="65">
        <v>1834258</v>
      </c>
      <c r="T29" s="65">
        <v>520435</v>
      </c>
      <c r="U29" s="65">
        <v>498419</v>
      </c>
      <c r="V29" s="65">
        <v>2853112</v>
      </c>
      <c r="W29" s="65">
        <v>6234426</v>
      </c>
      <c r="X29" s="65">
        <v>5017089</v>
      </c>
      <c r="Y29" s="65">
        <v>1217337</v>
      </c>
      <c r="Z29" s="145">
        <v>24.26</v>
      </c>
      <c r="AA29" s="160">
        <v>5017089</v>
      </c>
    </row>
    <row r="30" spans="1:27" ht="13.5">
      <c r="A30" s="143" t="s">
        <v>76</v>
      </c>
      <c r="B30" s="141"/>
      <c r="C30" s="162">
        <v>18882397</v>
      </c>
      <c r="D30" s="162"/>
      <c r="E30" s="163">
        <v>4453316</v>
      </c>
      <c r="F30" s="164">
        <v>4453316</v>
      </c>
      <c r="G30" s="164">
        <v>340793</v>
      </c>
      <c r="H30" s="164">
        <v>620534</v>
      </c>
      <c r="I30" s="164">
        <v>907334</v>
      </c>
      <c r="J30" s="164">
        <v>1868661</v>
      </c>
      <c r="K30" s="164">
        <v>961090</v>
      </c>
      <c r="L30" s="164">
        <v>1416877</v>
      </c>
      <c r="M30" s="164">
        <v>558774</v>
      </c>
      <c r="N30" s="164">
        <v>2936741</v>
      </c>
      <c r="O30" s="164">
        <v>833576</v>
      </c>
      <c r="P30" s="164">
        <v>469644</v>
      </c>
      <c r="Q30" s="164">
        <v>813117</v>
      </c>
      <c r="R30" s="164">
        <v>2116337</v>
      </c>
      <c r="S30" s="164">
        <v>2826539</v>
      </c>
      <c r="T30" s="164">
        <v>2657201</v>
      </c>
      <c r="U30" s="164">
        <v>1259625</v>
      </c>
      <c r="V30" s="164">
        <v>6743365</v>
      </c>
      <c r="W30" s="164">
        <v>13665104</v>
      </c>
      <c r="X30" s="164">
        <v>4453316</v>
      </c>
      <c r="Y30" s="164">
        <v>9211788</v>
      </c>
      <c r="Z30" s="146">
        <v>206.85</v>
      </c>
      <c r="AA30" s="162">
        <v>4453316</v>
      </c>
    </row>
    <row r="31" spans="1:27" ht="13.5">
      <c r="A31" s="143" t="s">
        <v>77</v>
      </c>
      <c r="B31" s="141"/>
      <c r="C31" s="160">
        <v>3294475</v>
      </c>
      <c r="D31" s="160"/>
      <c r="E31" s="161">
        <v>3323387</v>
      </c>
      <c r="F31" s="65">
        <v>3323387</v>
      </c>
      <c r="G31" s="65">
        <v>194022</v>
      </c>
      <c r="H31" s="65">
        <v>191521</v>
      </c>
      <c r="I31" s="65">
        <v>271103</v>
      </c>
      <c r="J31" s="65">
        <v>656646</v>
      </c>
      <c r="K31" s="65">
        <v>236431</v>
      </c>
      <c r="L31" s="65">
        <v>249156</v>
      </c>
      <c r="M31" s="65">
        <v>243465</v>
      </c>
      <c r="N31" s="65">
        <v>729052</v>
      </c>
      <c r="O31" s="65">
        <v>294017</v>
      </c>
      <c r="P31" s="65">
        <v>234821</v>
      </c>
      <c r="Q31" s="65">
        <v>342510</v>
      </c>
      <c r="R31" s="65">
        <v>871348</v>
      </c>
      <c r="S31" s="65">
        <v>1976688</v>
      </c>
      <c r="T31" s="65">
        <v>1873500</v>
      </c>
      <c r="U31" s="65">
        <v>273265</v>
      </c>
      <c r="V31" s="65">
        <v>4123453</v>
      </c>
      <c r="W31" s="65">
        <v>6380499</v>
      </c>
      <c r="X31" s="65">
        <v>3323387</v>
      </c>
      <c r="Y31" s="65">
        <v>3057112</v>
      </c>
      <c r="Z31" s="145">
        <v>91.99</v>
      </c>
      <c r="AA31" s="160">
        <v>3323387</v>
      </c>
    </row>
    <row r="32" spans="1:27" ht="13.5">
      <c r="A32" s="140" t="s">
        <v>78</v>
      </c>
      <c r="B32" s="141"/>
      <c r="C32" s="158">
        <f aca="true" t="shared" si="6" ref="C32:Y32">SUM(C33:C37)</f>
        <v>2672025</v>
      </c>
      <c r="D32" s="158">
        <f>SUM(D33:D37)</f>
        <v>0</v>
      </c>
      <c r="E32" s="159">
        <f t="shared" si="6"/>
        <v>3774090</v>
      </c>
      <c r="F32" s="105">
        <f t="shared" si="6"/>
        <v>3774090</v>
      </c>
      <c r="G32" s="105">
        <f t="shared" si="6"/>
        <v>247425</v>
      </c>
      <c r="H32" s="105">
        <f t="shared" si="6"/>
        <v>230272</v>
      </c>
      <c r="I32" s="105">
        <f t="shared" si="6"/>
        <v>303654</v>
      </c>
      <c r="J32" s="105">
        <f t="shared" si="6"/>
        <v>781351</v>
      </c>
      <c r="K32" s="105">
        <f t="shared" si="6"/>
        <v>259547</v>
      </c>
      <c r="L32" s="105">
        <f t="shared" si="6"/>
        <v>264777</v>
      </c>
      <c r="M32" s="105">
        <f t="shared" si="6"/>
        <v>234422</v>
      </c>
      <c r="N32" s="105">
        <f t="shared" si="6"/>
        <v>758746</v>
      </c>
      <c r="O32" s="105">
        <f t="shared" si="6"/>
        <v>220176</v>
      </c>
      <c r="P32" s="105">
        <f t="shared" si="6"/>
        <v>241913</v>
      </c>
      <c r="Q32" s="105">
        <f t="shared" si="6"/>
        <v>689817</v>
      </c>
      <c r="R32" s="105">
        <f t="shared" si="6"/>
        <v>1151906</v>
      </c>
      <c r="S32" s="105">
        <f t="shared" si="6"/>
        <v>4099004</v>
      </c>
      <c r="T32" s="105">
        <f t="shared" si="6"/>
        <v>3005917</v>
      </c>
      <c r="U32" s="105">
        <f t="shared" si="6"/>
        <v>294854</v>
      </c>
      <c r="V32" s="105">
        <f t="shared" si="6"/>
        <v>7399775</v>
      </c>
      <c r="W32" s="105">
        <f t="shared" si="6"/>
        <v>10091778</v>
      </c>
      <c r="X32" s="105">
        <f t="shared" si="6"/>
        <v>3774090</v>
      </c>
      <c r="Y32" s="105">
        <f t="shared" si="6"/>
        <v>6317688</v>
      </c>
      <c r="Z32" s="142">
        <f>+IF(X32&lt;&gt;0,+(Y32/X32)*100,0)</f>
        <v>167.39632600176466</v>
      </c>
      <c r="AA32" s="158">
        <f>SUM(AA33:AA37)</f>
        <v>3774090</v>
      </c>
    </row>
    <row r="33" spans="1:27" ht="13.5">
      <c r="A33" s="143" t="s">
        <v>79</v>
      </c>
      <c r="B33" s="141"/>
      <c r="C33" s="160">
        <v>2107896</v>
      </c>
      <c r="D33" s="160"/>
      <c r="E33" s="161">
        <v>3175788</v>
      </c>
      <c r="F33" s="65">
        <v>3175788</v>
      </c>
      <c r="G33" s="65">
        <v>206935</v>
      </c>
      <c r="H33" s="65">
        <v>187698</v>
      </c>
      <c r="I33" s="65">
        <v>239033</v>
      </c>
      <c r="J33" s="65">
        <v>633666</v>
      </c>
      <c r="K33" s="65">
        <v>218015</v>
      </c>
      <c r="L33" s="65">
        <v>218804</v>
      </c>
      <c r="M33" s="65">
        <v>179712</v>
      </c>
      <c r="N33" s="65">
        <v>616531</v>
      </c>
      <c r="O33" s="65">
        <v>177359</v>
      </c>
      <c r="P33" s="65">
        <v>192240</v>
      </c>
      <c r="Q33" s="65">
        <v>629707</v>
      </c>
      <c r="R33" s="65">
        <v>999306</v>
      </c>
      <c r="S33" s="65">
        <v>3533717</v>
      </c>
      <c r="T33" s="65">
        <v>2939652</v>
      </c>
      <c r="U33" s="65">
        <v>232216</v>
      </c>
      <c r="V33" s="65">
        <v>6705585</v>
      </c>
      <c r="W33" s="65">
        <v>8955088</v>
      </c>
      <c r="X33" s="65">
        <v>3175788</v>
      </c>
      <c r="Y33" s="65">
        <v>5779300</v>
      </c>
      <c r="Z33" s="145">
        <v>181.98</v>
      </c>
      <c r="AA33" s="160">
        <v>3175788</v>
      </c>
    </row>
    <row r="34" spans="1:27" ht="13.5">
      <c r="A34" s="143" t="s">
        <v>80</v>
      </c>
      <c r="B34" s="141"/>
      <c r="C34" s="160">
        <v>4187</v>
      </c>
      <c r="D34" s="160"/>
      <c r="E34" s="161">
        <v>13625</v>
      </c>
      <c r="F34" s="65">
        <v>13625</v>
      </c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>
        <v>13625</v>
      </c>
      <c r="Y34" s="65">
        <v>-13625</v>
      </c>
      <c r="Z34" s="145">
        <v>-100</v>
      </c>
      <c r="AA34" s="160">
        <v>13625</v>
      </c>
    </row>
    <row r="35" spans="1:27" ht="13.5">
      <c r="A35" s="143" t="s">
        <v>81</v>
      </c>
      <c r="B35" s="141"/>
      <c r="C35" s="160"/>
      <c r="D35" s="160"/>
      <c r="E35" s="161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>
        <v>0</v>
      </c>
      <c r="AA35" s="160"/>
    </row>
    <row r="36" spans="1:27" ht="13.5">
      <c r="A36" s="143" t="s">
        <v>82</v>
      </c>
      <c r="B36" s="141"/>
      <c r="C36" s="160">
        <v>559942</v>
      </c>
      <c r="D36" s="160"/>
      <c r="E36" s="161">
        <v>584677</v>
      </c>
      <c r="F36" s="65">
        <v>584677</v>
      </c>
      <c r="G36" s="65">
        <v>40490</v>
      </c>
      <c r="H36" s="65">
        <v>42574</v>
      </c>
      <c r="I36" s="65">
        <v>64621</v>
      </c>
      <c r="J36" s="65">
        <v>147685</v>
      </c>
      <c r="K36" s="65">
        <v>41532</v>
      </c>
      <c r="L36" s="65">
        <v>45973</v>
      </c>
      <c r="M36" s="65">
        <v>54710</v>
      </c>
      <c r="N36" s="65">
        <v>142215</v>
      </c>
      <c r="O36" s="65">
        <v>42817</v>
      </c>
      <c r="P36" s="65">
        <v>49673</v>
      </c>
      <c r="Q36" s="65">
        <v>60110</v>
      </c>
      <c r="R36" s="65">
        <v>152600</v>
      </c>
      <c r="S36" s="65">
        <v>565287</v>
      </c>
      <c r="T36" s="65">
        <v>66265</v>
      </c>
      <c r="U36" s="65">
        <v>62638</v>
      </c>
      <c r="V36" s="65">
        <v>694190</v>
      </c>
      <c r="W36" s="65">
        <v>1136690</v>
      </c>
      <c r="X36" s="65">
        <v>584677</v>
      </c>
      <c r="Y36" s="65">
        <v>552013</v>
      </c>
      <c r="Z36" s="145">
        <v>94.41</v>
      </c>
      <c r="AA36" s="160">
        <v>584677</v>
      </c>
    </row>
    <row r="37" spans="1:27" ht="13.5">
      <c r="A37" s="143" t="s">
        <v>83</v>
      </c>
      <c r="B37" s="141"/>
      <c r="C37" s="162"/>
      <c r="D37" s="162"/>
      <c r="E37" s="163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46">
        <v>0</v>
      </c>
      <c r="AA37" s="162"/>
    </row>
    <row r="38" spans="1:27" ht="13.5">
      <c r="A38" s="140" t="s">
        <v>84</v>
      </c>
      <c r="B38" s="147"/>
      <c r="C38" s="158">
        <f aca="true" t="shared" si="7" ref="C38:Y38">SUM(C39:C41)</f>
        <v>4413599</v>
      </c>
      <c r="D38" s="158">
        <f>SUM(D39:D41)</f>
        <v>0</v>
      </c>
      <c r="E38" s="159">
        <f t="shared" si="7"/>
        <v>2700498</v>
      </c>
      <c r="F38" s="105">
        <f t="shared" si="7"/>
        <v>2700498</v>
      </c>
      <c r="G38" s="105">
        <f t="shared" si="7"/>
        <v>275784</v>
      </c>
      <c r="H38" s="105">
        <f t="shared" si="7"/>
        <v>218929</v>
      </c>
      <c r="I38" s="105">
        <f t="shared" si="7"/>
        <v>260787</v>
      </c>
      <c r="J38" s="105">
        <f t="shared" si="7"/>
        <v>755500</v>
      </c>
      <c r="K38" s="105">
        <f t="shared" si="7"/>
        <v>252982</v>
      </c>
      <c r="L38" s="105">
        <f t="shared" si="7"/>
        <v>232979</v>
      </c>
      <c r="M38" s="105">
        <f t="shared" si="7"/>
        <v>200608</v>
      </c>
      <c r="N38" s="105">
        <f t="shared" si="7"/>
        <v>686569</v>
      </c>
      <c r="O38" s="105">
        <f t="shared" si="7"/>
        <v>191986</v>
      </c>
      <c r="P38" s="105">
        <f t="shared" si="7"/>
        <v>223639</v>
      </c>
      <c r="Q38" s="105">
        <f t="shared" si="7"/>
        <v>218157</v>
      </c>
      <c r="R38" s="105">
        <f t="shared" si="7"/>
        <v>633782</v>
      </c>
      <c r="S38" s="105">
        <f t="shared" si="7"/>
        <v>1977427</v>
      </c>
      <c r="T38" s="105">
        <f t="shared" si="7"/>
        <v>372743</v>
      </c>
      <c r="U38" s="105">
        <f t="shared" si="7"/>
        <v>240172</v>
      </c>
      <c r="V38" s="105">
        <f t="shared" si="7"/>
        <v>2590342</v>
      </c>
      <c r="W38" s="105">
        <f t="shared" si="7"/>
        <v>4666193</v>
      </c>
      <c r="X38" s="105">
        <f t="shared" si="7"/>
        <v>2700498</v>
      </c>
      <c r="Y38" s="105">
        <f t="shared" si="7"/>
        <v>1965695</v>
      </c>
      <c r="Z38" s="142">
        <f>+IF(X38&lt;&gt;0,+(Y38/X38)*100,0)</f>
        <v>72.79009279029275</v>
      </c>
      <c r="AA38" s="158">
        <f>SUM(AA39:AA41)</f>
        <v>2700498</v>
      </c>
    </row>
    <row r="39" spans="1:27" ht="13.5">
      <c r="A39" s="143" t="s">
        <v>85</v>
      </c>
      <c r="B39" s="141"/>
      <c r="C39" s="160">
        <v>164492</v>
      </c>
      <c r="D39" s="160"/>
      <c r="E39" s="161">
        <v>720168</v>
      </c>
      <c r="F39" s="65">
        <v>720168</v>
      </c>
      <c r="G39" s="65">
        <v>15455</v>
      </c>
      <c r="H39" s="65">
        <v>20242</v>
      </c>
      <c r="I39" s="65">
        <v>20757</v>
      </c>
      <c r="J39" s="65">
        <v>56454</v>
      </c>
      <c r="K39" s="65">
        <v>19534</v>
      </c>
      <c r="L39" s="65">
        <v>28620</v>
      </c>
      <c r="M39" s="65">
        <v>34899</v>
      </c>
      <c r="N39" s="65">
        <v>83053</v>
      </c>
      <c r="O39" s="65">
        <v>43660</v>
      </c>
      <c r="P39" s="65">
        <v>27887</v>
      </c>
      <c r="Q39" s="65">
        <v>39622</v>
      </c>
      <c r="R39" s="65">
        <v>111169</v>
      </c>
      <c r="S39" s="65">
        <v>192210</v>
      </c>
      <c r="T39" s="65">
        <v>194705</v>
      </c>
      <c r="U39" s="65">
        <v>95818</v>
      </c>
      <c r="V39" s="65">
        <v>482733</v>
      </c>
      <c r="W39" s="65">
        <v>733409</v>
      </c>
      <c r="X39" s="65">
        <v>720168</v>
      </c>
      <c r="Y39" s="65">
        <v>13241</v>
      </c>
      <c r="Z39" s="145">
        <v>1.84</v>
      </c>
      <c r="AA39" s="160">
        <v>720168</v>
      </c>
    </row>
    <row r="40" spans="1:27" ht="13.5">
      <c r="A40" s="143" t="s">
        <v>86</v>
      </c>
      <c r="B40" s="141"/>
      <c r="C40" s="160">
        <v>4249107</v>
      </c>
      <c r="D40" s="160"/>
      <c r="E40" s="161">
        <v>1980330</v>
      </c>
      <c r="F40" s="65">
        <v>1980330</v>
      </c>
      <c r="G40" s="65">
        <v>260329</v>
      </c>
      <c r="H40" s="65">
        <v>198687</v>
      </c>
      <c r="I40" s="65">
        <v>240030</v>
      </c>
      <c r="J40" s="65">
        <v>699046</v>
      </c>
      <c r="K40" s="65">
        <v>233448</v>
      </c>
      <c r="L40" s="65">
        <v>204359</v>
      </c>
      <c r="M40" s="65">
        <v>165709</v>
      </c>
      <c r="N40" s="65">
        <v>603516</v>
      </c>
      <c r="O40" s="65">
        <v>148326</v>
      </c>
      <c r="P40" s="65">
        <v>195752</v>
      </c>
      <c r="Q40" s="65">
        <v>178535</v>
      </c>
      <c r="R40" s="65">
        <v>522613</v>
      </c>
      <c r="S40" s="65">
        <v>1785217</v>
      </c>
      <c r="T40" s="65">
        <v>178038</v>
      </c>
      <c r="U40" s="65">
        <v>144354</v>
      </c>
      <c r="V40" s="65">
        <v>2107609</v>
      </c>
      <c r="W40" s="65">
        <v>3932784</v>
      </c>
      <c r="X40" s="65">
        <v>1980330</v>
      </c>
      <c r="Y40" s="65">
        <v>1952454</v>
      </c>
      <c r="Z40" s="145">
        <v>98.59</v>
      </c>
      <c r="AA40" s="160">
        <v>1980330</v>
      </c>
    </row>
    <row r="41" spans="1:27" ht="13.5">
      <c r="A41" s="143" t="s">
        <v>87</v>
      </c>
      <c r="B41" s="141"/>
      <c r="C41" s="160"/>
      <c r="D41" s="160"/>
      <c r="E41" s="161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>
        <v>0</v>
      </c>
      <c r="AA41" s="160"/>
    </row>
    <row r="42" spans="1:27" ht="13.5">
      <c r="A42" s="140" t="s">
        <v>88</v>
      </c>
      <c r="B42" s="147"/>
      <c r="C42" s="158">
        <f aca="true" t="shared" si="8" ref="C42:Y42">SUM(C43:C46)</f>
        <v>12785111</v>
      </c>
      <c r="D42" s="158">
        <f>SUM(D43:D46)</f>
        <v>0</v>
      </c>
      <c r="E42" s="159">
        <f t="shared" si="8"/>
        <v>18869824</v>
      </c>
      <c r="F42" s="105">
        <f t="shared" si="8"/>
        <v>18869824</v>
      </c>
      <c r="G42" s="105">
        <f t="shared" si="8"/>
        <v>1564251</v>
      </c>
      <c r="H42" s="105">
        <f t="shared" si="8"/>
        <v>808417</v>
      </c>
      <c r="I42" s="105">
        <f t="shared" si="8"/>
        <v>1301477</v>
      </c>
      <c r="J42" s="105">
        <f t="shared" si="8"/>
        <v>3674145</v>
      </c>
      <c r="K42" s="105">
        <f t="shared" si="8"/>
        <v>1405522</v>
      </c>
      <c r="L42" s="105">
        <f t="shared" si="8"/>
        <v>896766</v>
      </c>
      <c r="M42" s="105">
        <f t="shared" si="8"/>
        <v>732657</v>
      </c>
      <c r="N42" s="105">
        <f t="shared" si="8"/>
        <v>3034945</v>
      </c>
      <c r="O42" s="105">
        <f t="shared" si="8"/>
        <v>2067253</v>
      </c>
      <c r="P42" s="105">
        <f t="shared" si="8"/>
        <v>1596052</v>
      </c>
      <c r="Q42" s="105">
        <f t="shared" si="8"/>
        <v>1994379</v>
      </c>
      <c r="R42" s="105">
        <f t="shared" si="8"/>
        <v>5657684</v>
      </c>
      <c r="S42" s="105">
        <f t="shared" si="8"/>
        <v>8212443</v>
      </c>
      <c r="T42" s="105">
        <f t="shared" si="8"/>
        <v>2973824</v>
      </c>
      <c r="U42" s="105">
        <f t="shared" si="8"/>
        <v>3003352</v>
      </c>
      <c r="V42" s="105">
        <f t="shared" si="8"/>
        <v>14189619</v>
      </c>
      <c r="W42" s="105">
        <f t="shared" si="8"/>
        <v>26556393</v>
      </c>
      <c r="X42" s="105">
        <f t="shared" si="8"/>
        <v>18869824</v>
      </c>
      <c r="Y42" s="105">
        <f t="shared" si="8"/>
        <v>7686569</v>
      </c>
      <c r="Z42" s="142">
        <f>+IF(X42&lt;&gt;0,+(Y42/X42)*100,0)</f>
        <v>40.73471485478614</v>
      </c>
      <c r="AA42" s="158">
        <f>SUM(AA43:AA46)</f>
        <v>18869824</v>
      </c>
    </row>
    <row r="43" spans="1:27" ht="13.5">
      <c r="A43" s="143" t="s">
        <v>89</v>
      </c>
      <c r="B43" s="141"/>
      <c r="C43" s="160">
        <v>7239284</v>
      </c>
      <c r="D43" s="160"/>
      <c r="E43" s="161">
        <v>6570226</v>
      </c>
      <c r="F43" s="65">
        <v>6570226</v>
      </c>
      <c r="G43" s="65">
        <v>164718</v>
      </c>
      <c r="H43" s="65">
        <v>147448</v>
      </c>
      <c r="I43" s="65">
        <v>499192</v>
      </c>
      <c r="J43" s="65">
        <v>811358</v>
      </c>
      <c r="K43" s="65">
        <v>604972</v>
      </c>
      <c r="L43" s="65">
        <v>170903</v>
      </c>
      <c r="M43" s="65">
        <v>89033</v>
      </c>
      <c r="N43" s="65">
        <v>864908</v>
      </c>
      <c r="O43" s="65">
        <v>1297221</v>
      </c>
      <c r="P43" s="65">
        <v>984675</v>
      </c>
      <c r="Q43" s="65">
        <v>771367</v>
      </c>
      <c r="R43" s="65">
        <v>3053263</v>
      </c>
      <c r="S43" s="65">
        <v>2746669</v>
      </c>
      <c r="T43" s="65">
        <v>1725443</v>
      </c>
      <c r="U43" s="65">
        <v>2071205</v>
      </c>
      <c r="V43" s="65">
        <v>6543317</v>
      </c>
      <c r="W43" s="65">
        <v>11272846</v>
      </c>
      <c r="X43" s="65">
        <v>6570226</v>
      </c>
      <c r="Y43" s="65">
        <v>4702620</v>
      </c>
      <c r="Z43" s="145">
        <v>71.57</v>
      </c>
      <c r="AA43" s="160">
        <v>6570226</v>
      </c>
    </row>
    <row r="44" spans="1:27" ht="13.5">
      <c r="A44" s="143" t="s">
        <v>90</v>
      </c>
      <c r="B44" s="141"/>
      <c r="C44" s="160"/>
      <c r="D44" s="160"/>
      <c r="E44" s="161"/>
      <c r="F44" s="65"/>
      <c r="G44" s="65">
        <v>159623</v>
      </c>
      <c r="H44" s="65">
        <v>132540</v>
      </c>
      <c r="I44" s="65">
        <v>178412</v>
      </c>
      <c r="J44" s="65">
        <v>470575</v>
      </c>
      <c r="K44" s="65">
        <v>166703</v>
      </c>
      <c r="L44" s="65">
        <v>127293</v>
      </c>
      <c r="M44" s="65">
        <v>149607</v>
      </c>
      <c r="N44" s="65">
        <v>443603</v>
      </c>
      <c r="O44" s="65">
        <v>148997</v>
      </c>
      <c r="P44" s="65">
        <v>120693</v>
      </c>
      <c r="Q44" s="65">
        <v>218783</v>
      </c>
      <c r="R44" s="65">
        <v>488473</v>
      </c>
      <c r="S44" s="65">
        <v>1477229</v>
      </c>
      <c r="T44" s="65">
        <v>92024</v>
      </c>
      <c r="U44" s="65">
        <v>100555</v>
      </c>
      <c r="V44" s="65">
        <v>1669808</v>
      </c>
      <c r="W44" s="65">
        <v>3072459</v>
      </c>
      <c r="X44" s="65"/>
      <c r="Y44" s="65">
        <v>3072459</v>
      </c>
      <c r="Z44" s="145">
        <v>0</v>
      </c>
      <c r="AA44" s="160"/>
    </row>
    <row r="45" spans="1:27" ht="13.5">
      <c r="A45" s="143" t="s">
        <v>91</v>
      </c>
      <c r="B45" s="141"/>
      <c r="C45" s="162"/>
      <c r="D45" s="162"/>
      <c r="E45" s="163">
        <v>9446848</v>
      </c>
      <c r="F45" s="164">
        <v>9446848</v>
      </c>
      <c r="G45" s="164">
        <v>970374</v>
      </c>
      <c r="H45" s="164">
        <v>342806</v>
      </c>
      <c r="I45" s="164">
        <v>377938</v>
      </c>
      <c r="J45" s="164">
        <v>1691118</v>
      </c>
      <c r="K45" s="164">
        <v>441975</v>
      </c>
      <c r="L45" s="164">
        <v>432763</v>
      </c>
      <c r="M45" s="164">
        <v>330132</v>
      </c>
      <c r="N45" s="164">
        <v>1204870</v>
      </c>
      <c r="O45" s="164">
        <v>418005</v>
      </c>
      <c r="P45" s="164">
        <v>283537</v>
      </c>
      <c r="Q45" s="164">
        <v>830501</v>
      </c>
      <c r="R45" s="164">
        <v>1532043</v>
      </c>
      <c r="S45" s="164">
        <v>2247209</v>
      </c>
      <c r="T45" s="164">
        <v>972372</v>
      </c>
      <c r="U45" s="164">
        <v>616445</v>
      </c>
      <c r="V45" s="164">
        <v>3836026</v>
      </c>
      <c r="W45" s="164">
        <v>8264057</v>
      </c>
      <c r="X45" s="164">
        <v>9446848</v>
      </c>
      <c r="Y45" s="164">
        <v>-1182791</v>
      </c>
      <c r="Z45" s="146">
        <v>-12.52</v>
      </c>
      <c r="AA45" s="162">
        <v>9446848</v>
      </c>
    </row>
    <row r="46" spans="1:27" ht="13.5">
      <c r="A46" s="143" t="s">
        <v>92</v>
      </c>
      <c r="B46" s="141"/>
      <c r="C46" s="160">
        <v>5545827</v>
      </c>
      <c r="D46" s="160"/>
      <c r="E46" s="161">
        <v>2852750</v>
      </c>
      <c r="F46" s="65">
        <v>2852750</v>
      </c>
      <c r="G46" s="65">
        <v>269536</v>
      </c>
      <c r="H46" s="65">
        <v>185623</v>
      </c>
      <c r="I46" s="65">
        <v>245935</v>
      </c>
      <c r="J46" s="65">
        <v>701094</v>
      </c>
      <c r="K46" s="65">
        <v>191872</v>
      </c>
      <c r="L46" s="65">
        <v>165807</v>
      </c>
      <c r="M46" s="65">
        <v>163885</v>
      </c>
      <c r="N46" s="65">
        <v>521564</v>
      </c>
      <c r="O46" s="65">
        <v>203030</v>
      </c>
      <c r="P46" s="65">
        <v>207147</v>
      </c>
      <c r="Q46" s="65">
        <v>173728</v>
      </c>
      <c r="R46" s="65">
        <v>583905</v>
      </c>
      <c r="S46" s="65">
        <v>1741336</v>
      </c>
      <c r="T46" s="65">
        <v>183985</v>
      </c>
      <c r="U46" s="65">
        <v>215147</v>
      </c>
      <c r="V46" s="65">
        <v>2140468</v>
      </c>
      <c r="W46" s="65">
        <v>3947031</v>
      </c>
      <c r="X46" s="65">
        <v>2852750</v>
      </c>
      <c r="Y46" s="65">
        <v>1094281</v>
      </c>
      <c r="Z46" s="145">
        <v>38.36</v>
      </c>
      <c r="AA46" s="160">
        <v>2852750</v>
      </c>
    </row>
    <row r="47" spans="1:27" ht="13.5">
      <c r="A47" s="140" t="s">
        <v>93</v>
      </c>
      <c r="B47" s="147" t="s">
        <v>94</v>
      </c>
      <c r="C47" s="158"/>
      <c r="D47" s="158"/>
      <c r="E47" s="159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42">
        <v>0</v>
      </c>
      <c r="AA47" s="158"/>
    </row>
    <row r="48" spans="1:27" ht="13.5">
      <c r="A48" s="148" t="s">
        <v>98</v>
      </c>
      <c r="B48" s="149" t="s">
        <v>99</v>
      </c>
      <c r="C48" s="177">
        <f aca="true" t="shared" si="9" ref="C48:Y48">+C28+C32+C38+C42+C47</f>
        <v>45458620</v>
      </c>
      <c r="D48" s="177">
        <f>+D28+D32+D38+D42+D47</f>
        <v>0</v>
      </c>
      <c r="E48" s="178">
        <f t="shared" si="9"/>
        <v>38138204</v>
      </c>
      <c r="F48" s="78">
        <f t="shared" si="9"/>
        <v>38138204</v>
      </c>
      <c r="G48" s="78">
        <f t="shared" si="9"/>
        <v>2970038</v>
      </c>
      <c r="H48" s="78">
        <f t="shared" si="9"/>
        <v>2434172</v>
      </c>
      <c r="I48" s="78">
        <f t="shared" si="9"/>
        <v>3398476</v>
      </c>
      <c r="J48" s="78">
        <f t="shared" si="9"/>
        <v>8802686</v>
      </c>
      <c r="K48" s="78">
        <f t="shared" si="9"/>
        <v>3437389</v>
      </c>
      <c r="L48" s="78">
        <f t="shared" si="9"/>
        <v>3402620</v>
      </c>
      <c r="M48" s="78">
        <f t="shared" si="9"/>
        <v>2286347</v>
      </c>
      <c r="N48" s="78">
        <f t="shared" si="9"/>
        <v>9126356</v>
      </c>
      <c r="O48" s="78">
        <f t="shared" si="9"/>
        <v>4118460</v>
      </c>
      <c r="P48" s="78">
        <f t="shared" si="9"/>
        <v>3156660</v>
      </c>
      <c r="Q48" s="78">
        <f t="shared" si="9"/>
        <v>4490565</v>
      </c>
      <c r="R48" s="78">
        <f t="shared" si="9"/>
        <v>11765685</v>
      </c>
      <c r="S48" s="78">
        <f t="shared" si="9"/>
        <v>20926359</v>
      </c>
      <c r="T48" s="78">
        <f t="shared" si="9"/>
        <v>11403620</v>
      </c>
      <c r="U48" s="78">
        <f t="shared" si="9"/>
        <v>5569687</v>
      </c>
      <c r="V48" s="78">
        <f t="shared" si="9"/>
        <v>37899666</v>
      </c>
      <c r="W48" s="78">
        <f t="shared" si="9"/>
        <v>67594393</v>
      </c>
      <c r="X48" s="78">
        <f t="shared" si="9"/>
        <v>38138204</v>
      </c>
      <c r="Y48" s="78">
        <f t="shared" si="9"/>
        <v>29456189</v>
      </c>
      <c r="Z48" s="179">
        <f>+IF(X48&lt;&gt;0,+(Y48/X48)*100,0)</f>
        <v>77.23538580893846</v>
      </c>
      <c r="AA48" s="177">
        <f>+AA28+AA32+AA38+AA42+AA47</f>
        <v>38138204</v>
      </c>
    </row>
    <row r="49" spans="1:27" ht="13.5">
      <c r="A49" s="153" t="s">
        <v>49</v>
      </c>
      <c r="B49" s="154"/>
      <c r="C49" s="180">
        <f aca="true" t="shared" si="10" ref="C49:Y49">+C25-C48</f>
        <v>-7601646</v>
      </c>
      <c r="D49" s="180">
        <f>+D25-D48</f>
        <v>0</v>
      </c>
      <c r="E49" s="181">
        <f t="shared" si="10"/>
        <v>1</v>
      </c>
      <c r="F49" s="182">
        <f t="shared" si="10"/>
        <v>1</v>
      </c>
      <c r="G49" s="182">
        <f t="shared" si="10"/>
        <v>4032779</v>
      </c>
      <c r="H49" s="182">
        <f t="shared" si="10"/>
        <v>-2134420</v>
      </c>
      <c r="I49" s="182">
        <f t="shared" si="10"/>
        <v>-1496402</v>
      </c>
      <c r="J49" s="182">
        <f t="shared" si="10"/>
        <v>401957</v>
      </c>
      <c r="K49" s="182">
        <f t="shared" si="10"/>
        <v>-691072</v>
      </c>
      <c r="L49" s="182">
        <f t="shared" si="10"/>
        <v>-1414927</v>
      </c>
      <c r="M49" s="182">
        <f t="shared" si="10"/>
        <v>2521135</v>
      </c>
      <c r="N49" s="182">
        <f t="shared" si="10"/>
        <v>415136</v>
      </c>
      <c r="O49" s="182">
        <f t="shared" si="10"/>
        <v>-4076860</v>
      </c>
      <c r="P49" s="182">
        <f t="shared" si="10"/>
        <v>-3150986</v>
      </c>
      <c r="Q49" s="182">
        <f t="shared" si="10"/>
        <v>-3611436</v>
      </c>
      <c r="R49" s="182">
        <f t="shared" si="10"/>
        <v>-10839282</v>
      </c>
      <c r="S49" s="182">
        <f t="shared" si="10"/>
        <v>-20047230</v>
      </c>
      <c r="T49" s="182">
        <f t="shared" si="10"/>
        <v>-10394101</v>
      </c>
      <c r="U49" s="182">
        <f t="shared" si="10"/>
        <v>-4560168</v>
      </c>
      <c r="V49" s="182">
        <f t="shared" si="10"/>
        <v>-35001499</v>
      </c>
      <c r="W49" s="182">
        <f t="shared" si="10"/>
        <v>-45023688</v>
      </c>
      <c r="X49" s="182">
        <f>IF(F25=F48,0,X25-X48)</f>
        <v>1</v>
      </c>
      <c r="Y49" s="182">
        <f t="shared" si="10"/>
        <v>-45023689</v>
      </c>
      <c r="Z49" s="183">
        <f>+IF(X49&lt;&gt;0,+(Y49/X49)*100,0)</f>
        <v>-4502368900</v>
      </c>
      <c r="AA49" s="180">
        <f>+AA25-AA48</f>
        <v>1</v>
      </c>
    </row>
    <row r="50" spans="1:27" ht="13.5">
      <c r="A50" s="155" t="s">
        <v>223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</row>
    <row r="51" spans="1:27" ht="13.5">
      <c r="A51" s="156" t="s">
        <v>224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</row>
    <row r="52" spans="1:27" ht="13.5">
      <c r="A52" s="157" t="s">
        <v>225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</row>
    <row r="53" spans="1:27" ht="13.5">
      <c r="A53" s="156" t="s">
        <v>226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</row>
    <row r="54" spans="1:27" ht="24.75" customHeight="1">
      <c r="A54" s="186" t="s">
        <v>227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</row>
    <row r="55" spans="1:27" ht="13.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7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</row>
    <row r="59" spans="1:27" ht="13.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</row>
    <row r="60" spans="1:27" ht="13.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</row>
  </sheetData>
  <sheetProtection/>
  <mergeCells count="6">
    <mergeCell ref="A1:AA1"/>
    <mergeCell ref="E2:AA2"/>
    <mergeCell ref="A51:AA51"/>
    <mergeCell ref="A52:AA52"/>
    <mergeCell ref="A53:AA53"/>
    <mergeCell ref="A54:AA54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100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101</v>
      </c>
      <c r="B4" s="194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173"/>
    </row>
    <row r="5" spans="1:27" ht="13.5">
      <c r="A5" s="196" t="s">
        <v>31</v>
      </c>
      <c r="B5" s="197" t="s">
        <v>96</v>
      </c>
      <c r="C5" s="160">
        <v>3634270</v>
      </c>
      <c r="D5" s="160"/>
      <c r="E5" s="161">
        <v>3000000</v>
      </c>
      <c r="F5" s="65">
        <v>3000000</v>
      </c>
      <c r="G5" s="65">
        <v>60299</v>
      </c>
      <c r="H5" s="65">
        <v>10566</v>
      </c>
      <c r="I5" s="65">
        <v>94526</v>
      </c>
      <c r="J5" s="65">
        <v>165391</v>
      </c>
      <c r="K5" s="65">
        <v>83118</v>
      </c>
      <c r="L5" s="65">
        <v>1172479</v>
      </c>
      <c r="M5" s="65">
        <v>58087</v>
      </c>
      <c r="N5" s="65">
        <v>1313684</v>
      </c>
      <c r="O5" s="65">
        <v>0</v>
      </c>
      <c r="P5" s="65">
        <v>0</v>
      </c>
      <c r="Q5" s="65">
        <v>135291</v>
      </c>
      <c r="R5" s="65">
        <v>135291</v>
      </c>
      <c r="S5" s="65">
        <v>135291</v>
      </c>
      <c r="T5" s="65">
        <v>276408</v>
      </c>
      <c r="U5" s="65">
        <v>276408</v>
      </c>
      <c r="V5" s="65">
        <v>688107</v>
      </c>
      <c r="W5" s="65">
        <v>2302473</v>
      </c>
      <c r="X5" s="65">
        <v>3000000</v>
      </c>
      <c r="Y5" s="65">
        <v>-697527</v>
      </c>
      <c r="Z5" s="145">
        <v>-23.25</v>
      </c>
      <c r="AA5" s="160">
        <v>3000000</v>
      </c>
    </row>
    <row r="6" spans="1:27" ht="13.5">
      <c r="A6" s="196" t="s">
        <v>102</v>
      </c>
      <c r="B6" s="197"/>
      <c r="C6" s="160">
        <v>0</v>
      </c>
      <c r="D6" s="160"/>
      <c r="E6" s="161">
        <v>0</v>
      </c>
      <c r="F6" s="65">
        <v>0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65">
        <v>0</v>
      </c>
      <c r="W6" s="65">
        <v>0</v>
      </c>
      <c r="X6" s="65">
        <v>0</v>
      </c>
      <c r="Y6" s="65">
        <v>0</v>
      </c>
      <c r="Z6" s="145">
        <v>0</v>
      </c>
      <c r="AA6" s="160">
        <v>0</v>
      </c>
    </row>
    <row r="7" spans="1:27" ht="13.5">
      <c r="A7" s="198" t="s">
        <v>103</v>
      </c>
      <c r="B7" s="197" t="s">
        <v>96</v>
      </c>
      <c r="C7" s="160">
        <v>4274064</v>
      </c>
      <c r="D7" s="160"/>
      <c r="E7" s="161">
        <v>5550000</v>
      </c>
      <c r="F7" s="65">
        <v>5550000</v>
      </c>
      <c r="G7" s="65">
        <v>230081</v>
      </c>
      <c r="H7" s="65">
        <v>194286</v>
      </c>
      <c r="I7" s="65">
        <v>237844</v>
      </c>
      <c r="J7" s="65">
        <v>662211</v>
      </c>
      <c r="K7" s="65">
        <v>389683</v>
      </c>
      <c r="L7" s="65">
        <v>266485</v>
      </c>
      <c r="M7" s="65">
        <v>202974</v>
      </c>
      <c r="N7" s="65">
        <v>859142</v>
      </c>
      <c r="O7" s="65">
        <v>0</v>
      </c>
      <c r="P7" s="65">
        <v>0</v>
      </c>
      <c r="Q7" s="65">
        <v>332138</v>
      </c>
      <c r="R7" s="65">
        <v>332138</v>
      </c>
      <c r="S7" s="65">
        <v>332138</v>
      </c>
      <c r="T7" s="65">
        <v>349192</v>
      </c>
      <c r="U7" s="65">
        <v>349192</v>
      </c>
      <c r="V7" s="65">
        <v>1030522</v>
      </c>
      <c r="W7" s="65">
        <v>2884013</v>
      </c>
      <c r="X7" s="65">
        <v>5550000</v>
      </c>
      <c r="Y7" s="65">
        <v>-2665987</v>
      </c>
      <c r="Z7" s="145">
        <v>-48.04</v>
      </c>
      <c r="AA7" s="160">
        <v>5550000</v>
      </c>
    </row>
    <row r="8" spans="1:27" ht="13.5">
      <c r="A8" s="198" t="s">
        <v>104</v>
      </c>
      <c r="B8" s="197" t="s">
        <v>96</v>
      </c>
      <c r="C8" s="160">
        <v>0</v>
      </c>
      <c r="D8" s="160"/>
      <c r="E8" s="161">
        <v>0</v>
      </c>
      <c r="F8" s="65">
        <v>0</v>
      </c>
      <c r="G8" s="65">
        <v>0</v>
      </c>
      <c r="H8" s="65">
        <v>41460</v>
      </c>
      <c r="I8" s="65">
        <v>36270</v>
      </c>
      <c r="J8" s="65">
        <v>77730</v>
      </c>
      <c r="K8" s="65">
        <v>23721</v>
      </c>
      <c r="L8" s="65">
        <v>44186</v>
      </c>
      <c r="M8" s="65">
        <v>20897</v>
      </c>
      <c r="N8" s="65">
        <v>88804</v>
      </c>
      <c r="O8" s="65">
        <v>0</v>
      </c>
      <c r="P8" s="65">
        <v>0</v>
      </c>
      <c r="Q8" s="65">
        <v>81264</v>
      </c>
      <c r="R8" s="65">
        <v>81264</v>
      </c>
      <c r="S8" s="65">
        <v>81264</v>
      </c>
      <c r="T8" s="65">
        <v>31766</v>
      </c>
      <c r="U8" s="65">
        <v>31766</v>
      </c>
      <c r="V8" s="65">
        <v>144796</v>
      </c>
      <c r="W8" s="65">
        <v>392594</v>
      </c>
      <c r="X8" s="65">
        <v>0</v>
      </c>
      <c r="Y8" s="65">
        <v>392594</v>
      </c>
      <c r="Z8" s="145">
        <v>0</v>
      </c>
      <c r="AA8" s="160">
        <v>0</v>
      </c>
    </row>
    <row r="9" spans="1:27" ht="13.5">
      <c r="A9" s="198" t="s">
        <v>105</v>
      </c>
      <c r="B9" s="197" t="s">
        <v>96</v>
      </c>
      <c r="C9" s="160">
        <v>0</v>
      </c>
      <c r="D9" s="160"/>
      <c r="E9" s="161">
        <v>1200000</v>
      </c>
      <c r="F9" s="65">
        <v>1200000</v>
      </c>
      <c r="G9" s="65">
        <v>2484</v>
      </c>
      <c r="H9" s="65">
        <v>131</v>
      </c>
      <c r="I9" s="65">
        <v>28537</v>
      </c>
      <c r="J9" s="65">
        <v>31152</v>
      </c>
      <c r="K9" s="65">
        <v>27351</v>
      </c>
      <c r="L9" s="65">
        <v>31504</v>
      </c>
      <c r="M9" s="65">
        <v>12069</v>
      </c>
      <c r="N9" s="65">
        <v>70924</v>
      </c>
      <c r="O9" s="65">
        <v>0</v>
      </c>
      <c r="P9" s="65">
        <v>0</v>
      </c>
      <c r="Q9" s="65">
        <v>49394</v>
      </c>
      <c r="R9" s="65">
        <v>49394</v>
      </c>
      <c r="S9" s="65">
        <v>49394</v>
      </c>
      <c r="T9" s="65">
        <v>49394</v>
      </c>
      <c r="U9" s="65">
        <v>49394</v>
      </c>
      <c r="V9" s="65">
        <v>148182</v>
      </c>
      <c r="W9" s="65">
        <v>299652</v>
      </c>
      <c r="X9" s="65">
        <v>1200000</v>
      </c>
      <c r="Y9" s="65">
        <v>-900348</v>
      </c>
      <c r="Z9" s="145">
        <v>-75.03</v>
      </c>
      <c r="AA9" s="160">
        <v>1200000</v>
      </c>
    </row>
    <row r="10" spans="1:27" ht="13.5">
      <c r="A10" s="198" t="s">
        <v>106</v>
      </c>
      <c r="B10" s="197" t="s">
        <v>96</v>
      </c>
      <c r="C10" s="160">
        <v>3276997</v>
      </c>
      <c r="D10" s="160"/>
      <c r="E10" s="161">
        <v>375000</v>
      </c>
      <c r="F10" s="59">
        <v>375000</v>
      </c>
      <c r="G10" s="59">
        <v>0</v>
      </c>
      <c r="H10" s="59">
        <v>5801</v>
      </c>
      <c r="I10" s="59">
        <v>27559</v>
      </c>
      <c r="J10" s="59">
        <v>33360</v>
      </c>
      <c r="K10" s="59">
        <v>21088</v>
      </c>
      <c r="L10" s="59">
        <v>32394</v>
      </c>
      <c r="M10" s="59">
        <v>10994</v>
      </c>
      <c r="N10" s="59">
        <v>64476</v>
      </c>
      <c r="O10" s="59">
        <v>0</v>
      </c>
      <c r="P10" s="59">
        <v>0</v>
      </c>
      <c r="Q10" s="59">
        <v>37144</v>
      </c>
      <c r="R10" s="59">
        <v>37144</v>
      </c>
      <c r="S10" s="59">
        <v>37144</v>
      </c>
      <c r="T10" s="59">
        <v>17926</v>
      </c>
      <c r="U10" s="59">
        <v>17926</v>
      </c>
      <c r="V10" s="59">
        <v>72996</v>
      </c>
      <c r="W10" s="59">
        <v>207976</v>
      </c>
      <c r="X10" s="59">
        <v>375000</v>
      </c>
      <c r="Y10" s="59">
        <v>-167024</v>
      </c>
      <c r="Z10" s="199">
        <v>-44.54</v>
      </c>
      <c r="AA10" s="135">
        <v>375000</v>
      </c>
    </row>
    <row r="11" spans="1:27" ht="13.5">
      <c r="A11" s="198" t="s">
        <v>107</v>
      </c>
      <c r="B11" s="200"/>
      <c r="C11" s="160">
        <v>686</v>
      </c>
      <c r="D11" s="160"/>
      <c r="E11" s="161">
        <v>150000</v>
      </c>
      <c r="F11" s="65">
        <v>150000</v>
      </c>
      <c r="G11" s="65">
        <v>0</v>
      </c>
      <c r="H11" s="65">
        <v>23793</v>
      </c>
      <c r="I11" s="65">
        <v>10007</v>
      </c>
      <c r="J11" s="65">
        <v>33800</v>
      </c>
      <c r="K11" s="65">
        <v>8291</v>
      </c>
      <c r="L11" s="65">
        <v>4439</v>
      </c>
      <c r="M11" s="65">
        <v>909</v>
      </c>
      <c r="N11" s="65">
        <v>13639</v>
      </c>
      <c r="O11" s="65">
        <v>14136</v>
      </c>
      <c r="P11" s="65">
        <v>0</v>
      </c>
      <c r="Q11" s="65">
        <v>5369</v>
      </c>
      <c r="R11" s="65">
        <v>19505</v>
      </c>
      <c r="S11" s="65">
        <v>5369</v>
      </c>
      <c r="T11" s="65">
        <v>10056</v>
      </c>
      <c r="U11" s="65">
        <v>10056</v>
      </c>
      <c r="V11" s="65">
        <v>25481</v>
      </c>
      <c r="W11" s="65">
        <v>92425</v>
      </c>
      <c r="X11" s="65">
        <v>150000</v>
      </c>
      <c r="Y11" s="65">
        <v>-57575</v>
      </c>
      <c r="Z11" s="145">
        <v>-38.38</v>
      </c>
      <c r="AA11" s="160">
        <v>150000</v>
      </c>
    </row>
    <row r="12" spans="1:27" ht="13.5">
      <c r="A12" s="198" t="s">
        <v>108</v>
      </c>
      <c r="B12" s="200"/>
      <c r="C12" s="160">
        <v>47247</v>
      </c>
      <c r="D12" s="160"/>
      <c r="E12" s="161">
        <v>75575</v>
      </c>
      <c r="F12" s="65">
        <v>75575</v>
      </c>
      <c r="G12" s="65">
        <v>0</v>
      </c>
      <c r="H12" s="65">
        <v>980</v>
      </c>
      <c r="I12" s="65">
        <v>13073</v>
      </c>
      <c r="J12" s="65">
        <v>14053</v>
      </c>
      <c r="K12" s="65">
        <v>7829</v>
      </c>
      <c r="L12" s="65">
        <v>7603</v>
      </c>
      <c r="M12" s="65">
        <v>2658</v>
      </c>
      <c r="N12" s="65">
        <v>18090</v>
      </c>
      <c r="O12" s="65">
        <v>26261</v>
      </c>
      <c r="P12" s="65">
        <v>3328</v>
      </c>
      <c r="Q12" s="65">
        <v>22466</v>
      </c>
      <c r="R12" s="65">
        <v>52055</v>
      </c>
      <c r="S12" s="65">
        <v>22466</v>
      </c>
      <c r="T12" s="65">
        <v>2949</v>
      </c>
      <c r="U12" s="65">
        <v>2949</v>
      </c>
      <c r="V12" s="65">
        <v>28364</v>
      </c>
      <c r="W12" s="65">
        <v>112562</v>
      </c>
      <c r="X12" s="65">
        <v>75575</v>
      </c>
      <c r="Y12" s="65">
        <v>36987</v>
      </c>
      <c r="Z12" s="145">
        <v>48.94</v>
      </c>
      <c r="AA12" s="160">
        <v>75575</v>
      </c>
    </row>
    <row r="13" spans="1:27" ht="13.5">
      <c r="A13" s="196" t="s">
        <v>109</v>
      </c>
      <c r="B13" s="200"/>
      <c r="C13" s="160">
        <v>762</v>
      </c>
      <c r="D13" s="160"/>
      <c r="E13" s="161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0</v>
      </c>
      <c r="W13" s="65">
        <v>0</v>
      </c>
      <c r="X13" s="65">
        <v>0</v>
      </c>
      <c r="Y13" s="65">
        <v>0</v>
      </c>
      <c r="Z13" s="145">
        <v>0</v>
      </c>
      <c r="AA13" s="160">
        <v>0</v>
      </c>
    </row>
    <row r="14" spans="1:27" ht="13.5">
      <c r="A14" s="196" t="s">
        <v>110</v>
      </c>
      <c r="B14" s="200"/>
      <c r="C14" s="160">
        <v>2117962</v>
      </c>
      <c r="D14" s="160"/>
      <c r="E14" s="161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65">
        <v>0</v>
      </c>
      <c r="Y14" s="65">
        <v>0</v>
      </c>
      <c r="Z14" s="145">
        <v>0</v>
      </c>
      <c r="AA14" s="160">
        <v>0</v>
      </c>
    </row>
    <row r="15" spans="1:27" ht="13.5">
      <c r="A15" s="196" t="s">
        <v>111</v>
      </c>
      <c r="B15" s="200"/>
      <c r="C15" s="160">
        <v>0</v>
      </c>
      <c r="D15" s="160"/>
      <c r="E15" s="161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145">
        <v>0</v>
      </c>
      <c r="AA15" s="160">
        <v>0</v>
      </c>
    </row>
    <row r="16" spans="1:27" ht="13.5">
      <c r="A16" s="196" t="s">
        <v>112</v>
      </c>
      <c r="B16" s="200"/>
      <c r="C16" s="160">
        <v>87584</v>
      </c>
      <c r="D16" s="160"/>
      <c r="E16" s="161">
        <v>190000</v>
      </c>
      <c r="F16" s="65">
        <v>190000</v>
      </c>
      <c r="G16" s="65">
        <v>7021</v>
      </c>
      <c r="H16" s="65">
        <v>346</v>
      </c>
      <c r="I16" s="65">
        <v>6533</v>
      </c>
      <c r="J16" s="65">
        <v>13900</v>
      </c>
      <c r="K16" s="65">
        <v>2867</v>
      </c>
      <c r="L16" s="65">
        <v>8620</v>
      </c>
      <c r="M16" s="65">
        <v>0</v>
      </c>
      <c r="N16" s="65">
        <v>11487</v>
      </c>
      <c r="O16" s="65">
        <v>1203</v>
      </c>
      <c r="P16" s="65">
        <v>767</v>
      </c>
      <c r="Q16" s="65">
        <v>3918</v>
      </c>
      <c r="R16" s="65">
        <v>5888</v>
      </c>
      <c r="S16" s="65">
        <v>3918</v>
      </c>
      <c r="T16" s="65">
        <v>163</v>
      </c>
      <c r="U16" s="65">
        <v>163</v>
      </c>
      <c r="V16" s="65">
        <v>4244</v>
      </c>
      <c r="W16" s="65">
        <v>35519</v>
      </c>
      <c r="X16" s="65">
        <v>190000</v>
      </c>
      <c r="Y16" s="65">
        <v>-154481</v>
      </c>
      <c r="Z16" s="145">
        <v>-81.31</v>
      </c>
      <c r="AA16" s="160">
        <v>190000</v>
      </c>
    </row>
    <row r="17" spans="1:27" ht="13.5">
      <c r="A17" s="196" t="s">
        <v>113</v>
      </c>
      <c r="B17" s="200"/>
      <c r="C17" s="160">
        <v>0</v>
      </c>
      <c r="D17" s="160"/>
      <c r="E17" s="161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2949</v>
      </c>
      <c r="M17" s="65">
        <v>15894</v>
      </c>
      <c r="N17" s="65">
        <v>18843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18843</v>
      </c>
      <c r="X17" s="65">
        <v>0</v>
      </c>
      <c r="Y17" s="65">
        <v>18843</v>
      </c>
      <c r="Z17" s="145">
        <v>0</v>
      </c>
      <c r="AA17" s="160">
        <v>0</v>
      </c>
    </row>
    <row r="18" spans="1:27" ht="13.5">
      <c r="A18" s="198" t="s">
        <v>114</v>
      </c>
      <c r="B18" s="197"/>
      <c r="C18" s="160">
        <v>0</v>
      </c>
      <c r="D18" s="160"/>
      <c r="E18" s="161">
        <v>8525488</v>
      </c>
      <c r="F18" s="65">
        <v>8525488</v>
      </c>
      <c r="G18" s="65">
        <v>61295</v>
      </c>
      <c r="H18" s="65">
        <v>9084</v>
      </c>
      <c r="I18" s="65">
        <v>716307</v>
      </c>
      <c r="J18" s="65">
        <v>786686</v>
      </c>
      <c r="K18" s="65">
        <v>0</v>
      </c>
      <c r="L18" s="65">
        <v>335996</v>
      </c>
      <c r="M18" s="65">
        <v>0</v>
      </c>
      <c r="N18" s="65">
        <v>335996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1122682</v>
      </c>
      <c r="X18" s="65">
        <v>8525488</v>
      </c>
      <c r="Y18" s="65">
        <v>-7402806</v>
      </c>
      <c r="Z18" s="145">
        <v>-86.83</v>
      </c>
      <c r="AA18" s="160">
        <v>8525488</v>
      </c>
    </row>
    <row r="19" spans="1:27" ht="13.5">
      <c r="A19" s="196" t="s">
        <v>34</v>
      </c>
      <c r="B19" s="200"/>
      <c r="C19" s="160">
        <v>18462864</v>
      </c>
      <c r="D19" s="160"/>
      <c r="E19" s="161">
        <v>18769552</v>
      </c>
      <c r="F19" s="65">
        <v>18769552</v>
      </c>
      <c r="G19" s="65">
        <v>6561000</v>
      </c>
      <c r="H19" s="65">
        <v>0</v>
      </c>
      <c r="I19" s="65">
        <v>0</v>
      </c>
      <c r="J19" s="65">
        <v>6561000</v>
      </c>
      <c r="K19" s="65">
        <v>2030000</v>
      </c>
      <c r="L19" s="65">
        <v>0</v>
      </c>
      <c r="M19" s="65">
        <v>4483000</v>
      </c>
      <c r="N19" s="65">
        <v>6513000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  <c r="U19" s="65">
        <v>0</v>
      </c>
      <c r="V19" s="65">
        <v>0</v>
      </c>
      <c r="W19" s="65">
        <v>13074000</v>
      </c>
      <c r="X19" s="65">
        <v>18769552</v>
      </c>
      <c r="Y19" s="65">
        <v>-5695552</v>
      </c>
      <c r="Z19" s="145">
        <v>-30.34</v>
      </c>
      <c r="AA19" s="160">
        <v>18769552</v>
      </c>
    </row>
    <row r="20" spans="1:27" ht="13.5">
      <c r="A20" s="196" t="s">
        <v>35</v>
      </c>
      <c r="B20" s="200" t="s">
        <v>96</v>
      </c>
      <c r="C20" s="160">
        <v>4903600</v>
      </c>
      <c r="D20" s="160"/>
      <c r="E20" s="161">
        <v>302590</v>
      </c>
      <c r="F20" s="59">
        <v>302590</v>
      </c>
      <c r="G20" s="59">
        <v>80637</v>
      </c>
      <c r="H20" s="59">
        <v>13305</v>
      </c>
      <c r="I20" s="59">
        <v>168383</v>
      </c>
      <c r="J20" s="59">
        <v>262325</v>
      </c>
      <c r="K20" s="59">
        <v>152369</v>
      </c>
      <c r="L20" s="59">
        <v>81038</v>
      </c>
      <c r="M20" s="59">
        <v>0</v>
      </c>
      <c r="N20" s="59">
        <v>233407</v>
      </c>
      <c r="O20" s="59">
        <v>0</v>
      </c>
      <c r="P20" s="59">
        <v>1579</v>
      </c>
      <c r="Q20" s="59">
        <v>211235</v>
      </c>
      <c r="R20" s="59">
        <v>212814</v>
      </c>
      <c r="S20" s="59">
        <v>211235</v>
      </c>
      <c r="T20" s="59">
        <v>270755</v>
      </c>
      <c r="U20" s="59">
        <v>270755</v>
      </c>
      <c r="V20" s="59">
        <v>752745</v>
      </c>
      <c r="W20" s="59">
        <v>1461291</v>
      </c>
      <c r="X20" s="59">
        <v>302590</v>
      </c>
      <c r="Y20" s="59">
        <v>1158701</v>
      </c>
      <c r="Z20" s="199">
        <v>382.93</v>
      </c>
      <c r="AA20" s="135">
        <v>302590</v>
      </c>
    </row>
    <row r="21" spans="1:27" ht="13.5">
      <c r="A21" s="196" t="s">
        <v>115</v>
      </c>
      <c r="B21" s="200"/>
      <c r="C21" s="160">
        <v>0</v>
      </c>
      <c r="D21" s="160"/>
      <c r="E21" s="161">
        <v>0</v>
      </c>
      <c r="F21" s="65">
        <v>0</v>
      </c>
      <c r="G21" s="65">
        <v>0</v>
      </c>
      <c r="H21" s="65">
        <v>0</v>
      </c>
      <c r="I21" s="87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87">
        <v>0</v>
      </c>
      <c r="Q21" s="65">
        <v>910</v>
      </c>
      <c r="R21" s="65">
        <v>910</v>
      </c>
      <c r="S21" s="65">
        <v>910</v>
      </c>
      <c r="T21" s="65">
        <v>910</v>
      </c>
      <c r="U21" s="65">
        <v>910</v>
      </c>
      <c r="V21" s="65">
        <v>2730</v>
      </c>
      <c r="W21" s="87">
        <v>3640</v>
      </c>
      <c r="X21" s="65">
        <v>0</v>
      </c>
      <c r="Y21" s="65">
        <v>3640</v>
      </c>
      <c r="Z21" s="145">
        <v>0</v>
      </c>
      <c r="AA21" s="160">
        <v>0</v>
      </c>
    </row>
    <row r="22" spans="1:27" ht="24.75" customHeight="1">
      <c r="A22" s="201" t="s">
        <v>36</v>
      </c>
      <c r="B22" s="202"/>
      <c r="C22" s="203">
        <f aca="true" t="shared" si="0" ref="C22:Y22">SUM(C5:C21)</f>
        <v>36806036</v>
      </c>
      <c r="D22" s="203">
        <f>SUM(D5:D21)</f>
        <v>0</v>
      </c>
      <c r="E22" s="204">
        <f t="shared" si="0"/>
        <v>38138205</v>
      </c>
      <c r="F22" s="205">
        <f t="shared" si="0"/>
        <v>38138205</v>
      </c>
      <c r="G22" s="205">
        <f t="shared" si="0"/>
        <v>7002817</v>
      </c>
      <c r="H22" s="205">
        <f t="shared" si="0"/>
        <v>299752</v>
      </c>
      <c r="I22" s="205">
        <f t="shared" si="0"/>
        <v>1339039</v>
      </c>
      <c r="J22" s="205">
        <f t="shared" si="0"/>
        <v>8641608</v>
      </c>
      <c r="K22" s="205">
        <f t="shared" si="0"/>
        <v>2746317</v>
      </c>
      <c r="L22" s="205">
        <f t="shared" si="0"/>
        <v>1987693</v>
      </c>
      <c r="M22" s="205">
        <f t="shared" si="0"/>
        <v>4807482</v>
      </c>
      <c r="N22" s="205">
        <f t="shared" si="0"/>
        <v>9541492</v>
      </c>
      <c r="O22" s="205">
        <f t="shared" si="0"/>
        <v>41600</v>
      </c>
      <c r="P22" s="205">
        <f t="shared" si="0"/>
        <v>5674</v>
      </c>
      <c r="Q22" s="205">
        <f t="shared" si="0"/>
        <v>879129</v>
      </c>
      <c r="R22" s="205">
        <f t="shared" si="0"/>
        <v>926403</v>
      </c>
      <c r="S22" s="205">
        <f t="shared" si="0"/>
        <v>879129</v>
      </c>
      <c r="T22" s="205">
        <f t="shared" si="0"/>
        <v>1009519</v>
      </c>
      <c r="U22" s="205">
        <f t="shared" si="0"/>
        <v>1009519</v>
      </c>
      <c r="V22" s="205">
        <f t="shared" si="0"/>
        <v>2898167</v>
      </c>
      <c r="W22" s="205">
        <f t="shared" si="0"/>
        <v>22007670</v>
      </c>
      <c r="X22" s="205">
        <f t="shared" si="0"/>
        <v>38138205</v>
      </c>
      <c r="Y22" s="205">
        <f t="shared" si="0"/>
        <v>-16130535</v>
      </c>
      <c r="Z22" s="206">
        <f>+IF(X22&lt;&gt;0,+(Y22/X22)*100,0)</f>
        <v>-42.29495069314353</v>
      </c>
      <c r="AA22" s="203">
        <f>SUM(AA5:AA21)</f>
        <v>38138205</v>
      </c>
    </row>
    <row r="23" spans="1:27" ht="4.5" customHeight="1">
      <c r="A23" s="150"/>
      <c r="B23" s="200"/>
      <c r="C23" s="135"/>
      <c r="D23" s="135"/>
      <c r="E23" s="134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199"/>
      <c r="AA23" s="135"/>
    </row>
    <row r="24" spans="1:27" ht="13.5">
      <c r="A24" s="151" t="s">
        <v>116</v>
      </c>
      <c r="B24" s="207"/>
      <c r="C24" s="135"/>
      <c r="D24" s="135"/>
      <c r="E24" s="134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199"/>
      <c r="AA24" s="135"/>
    </row>
    <row r="25" spans="1:27" ht="13.5">
      <c r="A25" s="198" t="s">
        <v>117</v>
      </c>
      <c r="B25" s="197" t="s">
        <v>96</v>
      </c>
      <c r="C25" s="160">
        <v>13715846</v>
      </c>
      <c r="D25" s="160"/>
      <c r="E25" s="161">
        <v>19088592</v>
      </c>
      <c r="F25" s="65">
        <v>19088592</v>
      </c>
      <c r="G25" s="65">
        <v>1888717</v>
      </c>
      <c r="H25" s="65">
        <v>1768665</v>
      </c>
      <c r="I25" s="65">
        <v>1796716</v>
      </c>
      <c r="J25" s="65">
        <v>5454098</v>
      </c>
      <c r="K25" s="65">
        <v>1711485</v>
      </c>
      <c r="L25" s="65">
        <v>1676000</v>
      </c>
      <c r="M25" s="65">
        <v>1629262</v>
      </c>
      <c r="N25" s="65">
        <v>5016747</v>
      </c>
      <c r="O25" s="65">
        <v>1804950</v>
      </c>
      <c r="P25" s="65">
        <v>1680626</v>
      </c>
      <c r="Q25" s="65">
        <v>1573763</v>
      </c>
      <c r="R25" s="65">
        <v>5059339</v>
      </c>
      <c r="S25" s="65">
        <v>1573763</v>
      </c>
      <c r="T25" s="65">
        <v>1519763</v>
      </c>
      <c r="U25" s="65">
        <v>1519791</v>
      </c>
      <c r="V25" s="65">
        <v>4613317</v>
      </c>
      <c r="W25" s="65">
        <v>20143501</v>
      </c>
      <c r="X25" s="65">
        <v>19088592</v>
      </c>
      <c r="Y25" s="65">
        <v>1054909</v>
      </c>
      <c r="Z25" s="145">
        <v>5.53</v>
      </c>
      <c r="AA25" s="160">
        <v>19088592</v>
      </c>
    </row>
    <row r="26" spans="1:27" ht="13.5">
      <c r="A26" s="198" t="s">
        <v>38</v>
      </c>
      <c r="B26" s="197"/>
      <c r="C26" s="160">
        <v>1655482</v>
      </c>
      <c r="D26" s="160"/>
      <c r="E26" s="161">
        <v>0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149907</v>
      </c>
      <c r="R26" s="65">
        <v>149907</v>
      </c>
      <c r="S26" s="65">
        <v>16585701</v>
      </c>
      <c r="T26" s="65">
        <v>5048104</v>
      </c>
      <c r="U26" s="65">
        <v>1141936</v>
      </c>
      <c r="V26" s="65">
        <v>22775741</v>
      </c>
      <c r="W26" s="65">
        <v>22925648</v>
      </c>
      <c r="X26" s="65">
        <v>0</v>
      </c>
      <c r="Y26" s="65">
        <v>22925648</v>
      </c>
      <c r="Z26" s="145">
        <v>0</v>
      </c>
      <c r="AA26" s="160">
        <v>0</v>
      </c>
    </row>
    <row r="27" spans="1:27" ht="13.5">
      <c r="A27" s="198" t="s">
        <v>118</v>
      </c>
      <c r="B27" s="197" t="s">
        <v>99</v>
      </c>
      <c r="C27" s="160">
        <v>10117936</v>
      </c>
      <c r="D27" s="160"/>
      <c r="E27" s="161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0</v>
      </c>
      <c r="Y27" s="65">
        <v>0</v>
      </c>
      <c r="Z27" s="145">
        <v>0</v>
      </c>
      <c r="AA27" s="160">
        <v>0</v>
      </c>
    </row>
    <row r="28" spans="1:27" ht="13.5">
      <c r="A28" s="198" t="s">
        <v>39</v>
      </c>
      <c r="B28" s="197" t="s">
        <v>96</v>
      </c>
      <c r="C28" s="160">
        <v>0</v>
      </c>
      <c r="D28" s="160"/>
      <c r="E28" s="161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0</v>
      </c>
      <c r="Y28" s="65">
        <v>0</v>
      </c>
      <c r="Z28" s="145">
        <v>0</v>
      </c>
      <c r="AA28" s="160">
        <v>0</v>
      </c>
    </row>
    <row r="29" spans="1:27" ht="13.5">
      <c r="A29" s="198" t="s">
        <v>40</v>
      </c>
      <c r="B29" s="197"/>
      <c r="C29" s="160">
        <v>125506</v>
      </c>
      <c r="D29" s="160"/>
      <c r="E29" s="161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5">
        <v>0</v>
      </c>
      <c r="Z29" s="145">
        <v>0</v>
      </c>
      <c r="AA29" s="160">
        <v>0</v>
      </c>
    </row>
    <row r="30" spans="1:27" ht="13.5">
      <c r="A30" s="198" t="s">
        <v>119</v>
      </c>
      <c r="B30" s="197" t="s">
        <v>96</v>
      </c>
      <c r="C30" s="160">
        <v>4604067</v>
      </c>
      <c r="D30" s="160"/>
      <c r="E30" s="161">
        <v>5450000</v>
      </c>
      <c r="F30" s="65">
        <v>5450000</v>
      </c>
      <c r="G30" s="65">
        <v>9507</v>
      </c>
      <c r="H30" s="65">
        <v>0</v>
      </c>
      <c r="I30" s="65">
        <v>350877</v>
      </c>
      <c r="J30" s="65">
        <v>360384</v>
      </c>
      <c r="K30" s="65">
        <v>460408</v>
      </c>
      <c r="L30" s="65">
        <v>0</v>
      </c>
      <c r="M30" s="65">
        <v>0</v>
      </c>
      <c r="N30" s="65">
        <v>460408</v>
      </c>
      <c r="O30" s="65">
        <v>1192846</v>
      </c>
      <c r="P30" s="65">
        <v>900821</v>
      </c>
      <c r="Q30" s="65">
        <v>653853</v>
      </c>
      <c r="R30" s="65">
        <v>2747520</v>
      </c>
      <c r="S30" s="65">
        <v>653853</v>
      </c>
      <c r="T30" s="65">
        <v>617511</v>
      </c>
      <c r="U30" s="65">
        <v>617511</v>
      </c>
      <c r="V30" s="65">
        <v>1888875</v>
      </c>
      <c r="W30" s="65">
        <v>5457187</v>
      </c>
      <c r="X30" s="65">
        <v>5450000</v>
      </c>
      <c r="Y30" s="65">
        <v>7187</v>
      </c>
      <c r="Z30" s="145">
        <v>0.13</v>
      </c>
      <c r="AA30" s="160">
        <v>5450000</v>
      </c>
    </row>
    <row r="31" spans="1:27" ht="13.5">
      <c r="A31" s="198" t="s">
        <v>120</v>
      </c>
      <c r="B31" s="197" t="s">
        <v>121</v>
      </c>
      <c r="C31" s="160">
        <v>2027238</v>
      </c>
      <c r="D31" s="160"/>
      <c r="E31" s="161">
        <v>2809750</v>
      </c>
      <c r="F31" s="65">
        <v>2809750</v>
      </c>
      <c r="G31" s="65">
        <v>631848</v>
      </c>
      <c r="H31" s="65">
        <v>69487</v>
      </c>
      <c r="I31" s="65">
        <v>73952</v>
      </c>
      <c r="J31" s="65">
        <v>775287</v>
      </c>
      <c r="K31" s="65">
        <v>100523</v>
      </c>
      <c r="L31" s="65">
        <v>87230</v>
      </c>
      <c r="M31" s="65">
        <v>170572</v>
      </c>
      <c r="N31" s="65">
        <v>358325</v>
      </c>
      <c r="O31" s="65">
        <v>94958</v>
      </c>
      <c r="P31" s="65">
        <v>93906</v>
      </c>
      <c r="Q31" s="65">
        <v>462638</v>
      </c>
      <c r="R31" s="65">
        <v>651502</v>
      </c>
      <c r="S31" s="65">
        <v>462638</v>
      </c>
      <c r="T31" s="65">
        <v>1128184</v>
      </c>
      <c r="U31" s="65">
        <v>494016</v>
      </c>
      <c r="V31" s="65">
        <v>2084838</v>
      </c>
      <c r="W31" s="65">
        <v>3869952</v>
      </c>
      <c r="X31" s="65">
        <v>2809750</v>
      </c>
      <c r="Y31" s="65">
        <v>1060202</v>
      </c>
      <c r="Z31" s="145">
        <v>37.73</v>
      </c>
      <c r="AA31" s="160">
        <v>2809750</v>
      </c>
    </row>
    <row r="32" spans="1:27" ht="13.5">
      <c r="A32" s="198" t="s">
        <v>122</v>
      </c>
      <c r="B32" s="197"/>
      <c r="C32" s="160">
        <v>0</v>
      </c>
      <c r="D32" s="160"/>
      <c r="E32" s="161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65">
        <v>0</v>
      </c>
      <c r="W32" s="65">
        <v>0</v>
      </c>
      <c r="X32" s="65">
        <v>0</v>
      </c>
      <c r="Y32" s="65">
        <v>0</v>
      </c>
      <c r="Z32" s="145">
        <v>0</v>
      </c>
      <c r="AA32" s="160">
        <v>0</v>
      </c>
    </row>
    <row r="33" spans="1:27" ht="13.5">
      <c r="A33" s="198" t="s">
        <v>42</v>
      </c>
      <c r="B33" s="197"/>
      <c r="C33" s="160">
        <v>9093709</v>
      </c>
      <c r="D33" s="160"/>
      <c r="E33" s="161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  <c r="Q33" s="65">
        <v>242406</v>
      </c>
      <c r="R33" s="65">
        <v>242406</v>
      </c>
      <c r="S33" s="65">
        <v>242406</v>
      </c>
      <c r="T33" s="65">
        <v>0</v>
      </c>
      <c r="U33" s="65">
        <v>0</v>
      </c>
      <c r="V33" s="65">
        <v>242406</v>
      </c>
      <c r="W33" s="65">
        <v>484812</v>
      </c>
      <c r="X33" s="65">
        <v>0</v>
      </c>
      <c r="Y33" s="65">
        <v>484812</v>
      </c>
      <c r="Z33" s="145">
        <v>0</v>
      </c>
      <c r="AA33" s="160">
        <v>0</v>
      </c>
    </row>
    <row r="34" spans="1:27" ht="13.5">
      <c r="A34" s="198" t="s">
        <v>43</v>
      </c>
      <c r="B34" s="197" t="s">
        <v>123</v>
      </c>
      <c r="C34" s="160">
        <v>4118836</v>
      </c>
      <c r="D34" s="160"/>
      <c r="E34" s="161">
        <v>10789862</v>
      </c>
      <c r="F34" s="65">
        <v>10789862</v>
      </c>
      <c r="G34" s="65">
        <v>439966</v>
      </c>
      <c r="H34" s="65">
        <v>596020</v>
      </c>
      <c r="I34" s="65">
        <v>1176931</v>
      </c>
      <c r="J34" s="65">
        <v>2212917</v>
      </c>
      <c r="K34" s="65">
        <v>1164973</v>
      </c>
      <c r="L34" s="65">
        <v>1639390</v>
      </c>
      <c r="M34" s="65">
        <v>486513</v>
      </c>
      <c r="N34" s="65">
        <v>3290876</v>
      </c>
      <c r="O34" s="65">
        <v>1025706</v>
      </c>
      <c r="P34" s="65">
        <v>481307</v>
      </c>
      <c r="Q34" s="65">
        <v>1407998</v>
      </c>
      <c r="R34" s="65">
        <v>2915011</v>
      </c>
      <c r="S34" s="65">
        <v>1407998</v>
      </c>
      <c r="T34" s="65">
        <v>3090058</v>
      </c>
      <c r="U34" s="65">
        <v>1796433</v>
      </c>
      <c r="V34" s="65">
        <v>6294489</v>
      </c>
      <c r="W34" s="65">
        <v>14713293</v>
      </c>
      <c r="X34" s="65">
        <v>10789862</v>
      </c>
      <c r="Y34" s="65">
        <v>3923431</v>
      </c>
      <c r="Z34" s="145">
        <v>36.36</v>
      </c>
      <c r="AA34" s="160">
        <v>10789862</v>
      </c>
    </row>
    <row r="35" spans="1:27" ht="13.5">
      <c r="A35" s="196" t="s">
        <v>124</v>
      </c>
      <c r="B35" s="200"/>
      <c r="C35" s="160">
        <v>0</v>
      </c>
      <c r="D35" s="160"/>
      <c r="E35" s="161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5">
        <v>0</v>
      </c>
      <c r="Z35" s="145">
        <v>0</v>
      </c>
      <c r="AA35" s="160">
        <v>0</v>
      </c>
    </row>
    <row r="36" spans="1:27" ht="12.75">
      <c r="A36" s="208" t="s">
        <v>44</v>
      </c>
      <c r="B36" s="202"/>
      <c r="C36" s="203">
        <f aca="true" t="shared" si="1" ref="C36:Y36">SUM(C25:C35)</f>
        <v>45458620</v>
      </c>
      <c r="D36" s="203">
        <f>SUM(D25:D35)</f>
        <v>0</v>
      </c>
      <c r="E36" s="204">
        <f t="shared" si="1"/>
        <v>38138204</v>
      </c>
      <c r="F36" s="205">
        <f t="shared" si="1"/>
        <v>38138204</v>
      </c>
      <c r="G36" s="205">
        <f t="shared" si="1"/>
        <v>2970038</v>
      </c>
      <c r="H36" s="205">
        <f t="shared" si="1"/>
        <v>2434172</v>
      </c>
      <c r="I36" s="205">
        <f t="shared" si="1"/>
        <v>3398476</v>
      </c>
      <c r="J36" s="205">
        <f t="shared" si="1"/>
        <v>8802686</v>
      </c>
      <c r="K36" s="205">
        <f t="shared" si="1"/>
        <v>3437389</v>
      </c>
      <c r="L36" s="205">
        <f t="shared" si="1"/>
        <v>3402620</v>
      </c>
      <c r="M36" s="205">
        <f t="shared" si="1"/>
        <v>2286347</v>
      </c>
      <c r="N36" s="205">
        <f t="shared" si="1"/>
        <v>9126356</v>
      </c>
      <c r="O36" s="205">
        <f t="shared" si="1"/>
        <v>4118460</v>
      </c>
      <c r="P36" s="205">
        <f t="shared" si="1"/>
        <v>3156660</v>
      </c>
      <c r="Q36" s="205">
        <f t="shared" si="1"/>
        <v>4490565</v>
      </c>
      <c r="R36" s="205">
        <f t="shared" si="1"/>
        <v>11765685</v>
      </c>
      <c r="S36" s="205">
        <f t="shared" si="1"/>
        <v>20926359</v>
      </c>
      <c r="T36" s="205">
        <f t="shared" si="1"/>
        <v>11403620</v>
      </c>
      <c r="U36" s="205">
        <f t="shared" si="1"/>
        <v>5569687</v>
      </c>
      <c r="V36" s="205">
        <f t="shared" si="1"/>
        <v>37899666</v>
      </c>
      <c r="W36" s="205">
        <f t="shared" si="1"/>
        <v>67594393</v>
      </c>
      <c r="X36" s="205">
        <f t="shared" si="1"/>
        <v>38138204</v>
      </c>
      <c r="Y36" s="205">
        <f t="shared" si="1"/>
        <v>29456189</v>
      </c>
      <c r="Z36" s="206">
        <f>+IF(X36&lt;&gt;0,+(Y36/X36)*100,0)</f>
        <v>77.23538580893846</v>
      </c>
      <c r="AA36" s="203">
        <f>SUM(AA25:AA35)</f>
        <v>38138204</v>
      </c>
    </row>
    <row r="37" spans="1:27" ht="4.5" customHeight="1">
      <c r="A37" s="150"/>
      <c r="B37" s="200"/>
      <c r="C37" s="209"/>
      <c r="D37" s="209"/>
      <c r="E37" s="210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2"/>
      <c r="AA37" s="209"/>
    </row>
    <row r="38" spans="1:27" ht="13.5">
      <c r="A38" s="213" t="s">
        <v>45</v>
      </c>
      <c r="B38" s="200"/>
      <c r="C38" s="214">
        <f aca="true" t="shared" si="2" ref="C38:Y38">+C22-C36</f>
        <v>-8652584</v>
      </c>
      <c r="D38" s="214">
        <f>+D22-D36</f>
        <v>0</v>
      </c>
      <c r="E38" s="215">
        <f t="shared" si="2"/>
        <v>1</v>
      </c>
      <c r="F38" s="111">
        <f t="shared" si="2"/>
        <v>1</v>
      </c>
      <c r="G38" s="111">
        <f t="shared" si="2"/>
        <v>4032779</v>
      </c>
      <c r="H38" s="111">
        <f t="shared" si="2"/>
        <v>-2134420</v>
      </c>
      <c r="I38" s="111">
        <f t="shared" si="2"/>
        <v>-2059437</v>
      </c>
      <c r="J38" s="111">
        <f t="shared" si="2"/>
        <v>-161078</v>
      </c>
      <c r="K38" s="111">
        <f t="shared" si="2"/>
        <v>-691072</v>
      </c>
      <c r="L38" s="111">
        <f t="shared" si="2"/>
        <v>-1414927</v>
      </c>
      <c r="M38" s="111">
        <f t="shared" si="2"/>
        <v>2521135</v>
      </c>
      <c r="N38" s="111">
        <f t="shared" si="2"/>
        <v>415136</v>
      </c>
      <c r="O38" s="111">
        <f t="shared" si="2"/>
        <v>-4076860</v>
      </c>
      <c r="P38" s="111">
        <f t="shared" si="2"/>
        <v>-3150986</v>
      </c>
      <c r="Q38" s="111">
        <f t="shared" si="2"/>
        <v>-3611436</v>
      </c>
      <c r="R38" s="111">
        <f t="shared" si="2"/>
        <v>-10839282</v>
      </c>
      <c r="S38" s="111">
        <f t="shared" si="2"/>
        <v>-20047230</v>
      </c>
      <c r="T38" s="111">
        <f t="shared" si="2"/>
        <v>-10394101</v>
      </c>
      <c r="U38" s="111">
        <f t="shared" si="2"/>
        <v>-4560168</v>
      </c>
      <c r="V38" s="111">
        <f t="shared" si="2"/>
        <v>-35001499</v>
      </c>
      <c r="W38" s="111">
        <f t="shared" si="2"/>
        <v>-45586723</v>
      </c>
      <c r="X38" s="111">
        <f>IF(F22=F36,0,X22-X36)</f>
        <v>1</v>
      </c>
      <c r="Y38" s="111">
        <f t="shared" si="2"/>
        <v>-45586724</v>
      </c>
      <c r="Z38" s="216">
        <f>+IF(X38&lt;&gt;0,+(Y38/X38)*100,0)</f>
        <v>-4558672400</v>
      </c>
      <c r="AA38" s="214">
        <f>+AA22-AA36</f>
        <v>1</v>
      </c>
    </row>
    <row r="39" spans="1:27" ht="13.5">
      <c r="A39" s="196" t="s">
        <v>46</v>
      </c>
      <c r="B39" s="200"/>
      <c r="C39" s="160">
        <v>1050938</v>
      </c>
      <c r="D39" s="160"/>
      <c r="E39" s="161">
        <v>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5">
        <v>0</v>
      </c>
      <c r="V39" s="65">
        <v>0</v>
      </c>
      <c r="W39" s="65">
        <v>0</v>
      </c>
      <c r="X39" s="65">
        <v>0</v>
      </c>
      <c r="Y39" s="65">
        <v>0</v>
      </c>
      <c r="Z39" s="145">
        <v>0</v>
      </c>
      <c r="AA39" s="160">
        <v>0</v>
      </c>
    </row>
    <row r="40" spans="1:27" ht="13.5">
      <c r="A40" s="196" t="s">
        <v>125</v>
      </c>
      <c r="B40" s="200" t="s">
        <v>126</v>
      </c>
      <c r="C40" s="135">
        <v>0</v>
      </c>
      <c r="D40" s="135"/>
      <c r="E40" s="161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199">
        <v>0</v>
      </c>
      <c r="AA40" s="135">
        <v>0</v>
      </c>
    </row>
    <row r="41" spans="1:27" ht="13.5">
      <c r="A41" s="196" t="s">
        <v>127</v>
      </c>
      <c r="B41" s="200"/>
      <c r="C41" s="162">
        <v>0</v>
      </c>
      <c r="D41" s="162"/>
      <c r="E41" s="161">
        <v>0</v>
      </c>
      <c r="F41" s="65">
        <v>0</v>
      </c>
      <c r="G41" s="217">
        <v>0</v>
      </c>
      <c r="H41" s="217">
        <v>0</v>
      </c>
      <c r="I41" s="217">
        <v>563035</v>
      </c>
      <c r="J41" s="65">
        <v>563035</v>
      </c>
      <c r="K41" s="217">
        <v>0</v>
      </c>
      <c r="L41" s="217">
        <v>0</v>
      </c>
      <c r="M41" s="65">
        <v>0</v>
      </c>
      <c r="N41" s="217">
        <v>0</v>
      </c>
      <c r="O41" s="217">
        <v>0</v>
      </c>
      <c r="P41" s="217">
        <v>0</v>
      </c>
      <c r="Q41" s="65">
        <v>0</v>
      </c>
      <c r="R41" s="217">
        <v>0</v>
      </c>
      <c r="S41" s="217">
        <v>0</v>
      </c>
      <c r="T41" s="65">
        <v>0</v>
      </c>
      <c r="U41" s="217">
        <v>0</v>
      </c>
      <c r="V41" s="217">
        <v>0</v>
      </c>
      <c r="W41" s="217">
        <v>563035</v>
      </c>
      <c r="X41" s="65">
        <v>0</v>
      </c>
      <c r="Y41" s="217">
        <v>563035</v>
      </c>
      <c r="Z41" s="218">
        <v>0</v>
      </c>
      <c r="AA41" s="219">
        <v>0</v>
      </c>
    </row>
    <row r="42" spans="1:27" ht="24.75" customHeight="1">
      <c r="A42" s="220" t="s">
        <v>47</v>
      </c>
      <c r="B42" s="200"/>
      <c r="C42" s="221">
        <f aca="true" t="shared" si="3" ref="C42:Y42">SUM(C38:C41)</f>
        <v>-7601646</v>
      </c>
      <c r="D42" s="221">
        <f>SUM(D38:D41)</f>
        <v>0</v>
      </c>
      <c r="E42" s="222">
        <f t="shared" si="3"/>
        <v>1</v>
      </c>
      <c r="F42" s="93">
        <f t="shared" si="3"/>
        <v>1</v>
      </c>
      <c r="G42" s="93">
        <f t="shared" si="3"/>
        <v>4032779</v>
      </c>
      <c r="H42" s="93">
        <f t="shared" si="3"/>
        <v>-2134420</v>
      </c>
      <c r="I42" s="93">
        <f t="shared" si="3"/>
        <v>-1496402</v>
      </c>
      <c r="J42" s="93">
        <f t="shared" si="3"/>
        <v>401957</v>
      </c>
      <c r="K42" s="93">
        <f t="shared" si="3"/>
        <v>-691072</v>
      </c>
      <c r="L42" s="93">
        <f t="shared" si="3"/>
        <v>-1414927</v>
      </c>
      <c r="M42" s="93">
        <f t="shared" si="3"/>
        <v>2521135</v>
      </c>
      <c r="N42" s="93">
        <f t="shared" si="3"/>
        <v>415136</v>
      </c>
      <c r="O42" s="93">
        <f t="shared" si="3"/>
        <v>-4076860</v>
      </c>
      <c r="P42" s="93">
        <f t="shared" si="3"/>
        <v>-3150986</v>
      </c>
      <c r="Q42" s="93">
        <f t="shared" si="3"/>
        <v>-3611436</v>
      </c>
      <c r="R42" s="93">
        <f t="shared" si="3"/>
        <v>-10839282</v>
      </c>
      <c r="S42" s="93">
        <f t="shared" si="3"/>
        <v>-20047230</v>
      </c>
      <c r="T42" s="93">
        <f t="shared" si="3"/>
        <v>-10394101</v>
      </c>
      <c r="U42" s="93">
        <f t="shared" si="3"/>
        <v>-4560168</v>
      </c>
      <c r="V42" s="93">
        <f t="shared" si="3"/>
        <v>-35001499</v>
      </c>
      <c r="W42" s="93">
        <f t="shared" si="3"/>
        <v>-45023688</v>
      </c>
      <c r="X42" s="93">
        <f t="shared" si="3"/>
        <v>1</v>
      </c>
      <c r="Y42" s="93">
        <f t="shared" si="3"/>
        <v>-45023689</v>
      </c>
      <c r="Z42" s="223">
        <f>+IF(X42&lt;&gt;0,+(Y42/X42)*100,0)</f>
        <v>-4502368900</v>
      </c>
      <c r="AA42" s="221">
        <f>SUM(AA38:AA41)</f>
        <v>1</v>
      </c>
    </row>
    <row r="43" spans="1:27" ht="13.5">
      <c r="A43" s="196" t="s">
        <v>128</v>
      </c>
      <c r="B43" s="200"/>
      <c r="C43" s="162">
        <v>0</v>
      </c>
      <c r="D43" s="162"/>
      <c r="E43" s="163">
        <v>0</v>
      </c>
      <c r="F43" s="164">
        <v>0</v>
      </c>
      <c r="G43" s="164">
        <v>0</v>
      </c>
      <c r="H43" s="164">
        <v>0</v>
      </c>
      <c r="I43" s="164">
        <v>0</v>
      </c>
      <c r="J43" s="164">
        <v>0</v>
      </c>
      <c r="K43" s="164">
        <v>0</v>
      </c>
      <c r="L43" s="164">
        <v>0</v>
      </c>
      <c r="M43" s="164">
        <v>0</v>
      </c>
      <c r="N43" s="164">
        <v>0</v>
      </c>
      <c r="O43" s="164">
        <v>0</v>
      </c>
      <c r="P43" s="164">
        <v>0</v>
      </c>
      <c r="Q43" s="164">
        <v>0</v>
      </c>
      <c r="R43" s="164">
        <v>0</v>
      </c>
      <c r="S43" s="164">
        <v>0</v>
      </c>
      <c r="T43" s="164">
        <v>0</v>
      </c>
      <c r="U43" s="164">
        <v>0</v>
      </c>
      <c r="V43" s="164">
        <v>0</v>
      </c>
      <c r="W43" s="164">
        <v>0</v>
      </c>
      <c r="X43" s="164">
        <v>0</v>
      </c>
      <c r="Y43" s="164">
        <v>0</v>
      </c>
      <c r="Z43" s="146">
        <v>0</v>
      </c>
      <c r="AA43" s="162">
        <v>0</v>
      </c>
    </row>
    <row r="44" spans="1:27" ht="13.5">
      <c r="A44" s="224" t="s">
        <v>129</v>
      </c>
      <c r="B44" s="200"/>
      <c r="C44" s="225">
        <f aca="true" t="shared" si="4" ref="C44:Y44">+C42-C43</f>
        <v>-7601646</v>
      </c>
      <c r="D44" s="225">
        <f>+D42-D43</f>
        <v>0</v>
      </c>
      <c r="E44" s="226">
        <f t="shared" si="4"/>
        <v>1</v>
      </c>
      <c r="F44" s="82">
        <f t="shared" si="4"/>
        <v>1</v>
      </c>
      <c r="G44" s="82">
        <f t="shared" si="4"/>
        <v>4032779</v>
      </c>
      <c r="H44" s="82">
        <f t="shared" si="4"/>
        <v>-2134420</v>
      </c>
      <c r="I44" s="82">
        <f t="shared" si="4"/>
        <v>-1496402</v>
      </c>
      <c r="J44" s="82">
        <f t="shared" si="4"/>
        <v>401957</v>
      </c>
      <c r="K44" s="82">
        <f t="shared" si="4"/>
        <v>-691072</v>
      </c>
      <c r="L44" s="82">
        <f t="shared" si="4"/>
        <v>-1414927</v>
      </c>
      <c r="M44" s="82">
        <f t="shared" si="4"/>
        <v>2521135</v>
      </c>
      <c r="N44" s="82">
        <f t="shared" si="4"/>
        <v>415136</v>
      </c>
      <c r="O44" s="82">
        <f t="shared" si="4"/>
        <v>-4076860</v>
      </c>
      <c r="P44" s="82">
        <f t="shared" si="4"/>
        <v>-3150986</v>
      </c>
      <c r="Q44" s="82">
        <f t="shared" si="4"/>
        <v>-3611436</v>
      </c>
      <c r="R44" s="82">
        <f t="shared" si="4"/>
        <v>-10839282</v>
      </c>
      <c r="S44" s="82">
        <f t="shared" si="4"/>
        <v>-20047230</v>
      </c>
      <c r="T44" s="82">
        <f t="shared" si="4"/>
        <v>-10394101</v>
      </c>
      <c r="U44" s="82">
        <f t="shared" si="4"/>
        <v>-4560168</v>
      </c>
      <c r="V44" s="82">
        <f t="shared" si="4"/>
        <v>-35001499</v>
      </c>
      <c r="W44" s="82">
        <f t="shared" si="4"/>
        <v>-45023688</v>
      </c>
      <c r="X44" s="82">
        <f t="shared" si="4"/>
        <v>1</v>
      </c>
      <c r="Y44" s="82">
        <f t="shared" si="4"/>
        <v>-45023689</v>
      </c>
      <c r="Z44" s="227">
        <f>+IF(X44&lt;&gt;0,+(Y44/X44)*100,0)</f>
        <v>-4502368900</v>
      </c>
      <c r="AA44" s="225">
        <f>+AA42-AA43</f>
        <v>1</v>
      </c>
    </row>
    <row r="45" spans="1:27" ht="13.5">
      <c r="A45" s="196" t="s">
        <v>130</v>
      </c>
      <c r="B45" s="200"/>
      <c r="C45" s="162">
        <v>0</v>
      </c>
      <c r="D45" s="162"/>
      <c r="E45" s="163">
        <v>0</v>
      </c>
      <c r="F45" s="164">
        <v>0</v>
      </c>
      <c r="G45" s="164">
        <v>0</v>
      </c>
      <c r="H45" s="164">
        <v>0</v>
      </c>
      <c r="I45" s="164">
        <v>0</v>
      </c>
      <c r="J45" s="228">
        <v>0</v>
      </c>
      <c r="K45" s="164">
        <v>0</v>
      </c>
      <c r="L45" s="164">
        <v>0</v>
      </c>
      <c r="M45" s="164">
        <v>0</v>
      </c>
      <c r="N45" s="164">
        <v>0</v>
      </c>
      <c r="O45" s="164">
        <v>0</v>
      </c>
      <c r="P45" s="164">
        <v>0</v>
      </c>
      <c r="Q45" s="228">
        <v>0</v>
      </c>
      <c r="R45" s="164">
        <v>0</v>
      </c>
      <c r="S45" s="164">
        <v>0</v>
      </c>
      <c r="T45" s="164">
        <v>0</v>
      </c>
      <c r="U45" s="164">
        <v>0</v>
      </c>
      <c r="V45" s="164">
        <v>0</v>
      </c>
      <c r="W45" s="164">
        <v>0</v>
      </c>
      <c r="X45" s="228">
        <v>0</v>
      </c>
      <c r="Y45" s="164">
        <v>0</v>
      </c>
      <c r="Z45" s="146">
        <v>0</v>
      </c>
      <c r="AA45" s="162">
        <v>0</v>
      </c>
    </row>
    <row r="46" spans="1:27" ht="13.5">
      <c r="A46" s="224" t="s">
        <v>131</v>
      </c>
      <c r="B46" s="200"/>
      <c r="C46" s="221">
        <f aca="true" t="shared" si="5" ref="C46:Y46">SUM(C44:C45)</f>
        <v>-7601646</v>
      </c>
      <c r="D46" s="221">
        <f>SUM(D44:D45)</f>
        <v>0</v>
      </c>
      <c r="E46" s="222">
        <f t="shared" si="5"/>
        <v>1</v>
      </c>
      <c r="F46" s="93">
        <f t="shared" si="5"/>
        <v>1</v>
      </c>
      <c r="G46" s="93">
        <f t="shared" si="5"/>
        <v>4032779</v>
      </c>
      <c r="H46" s="93">
        <f t="shared" si="5"/>
        <v>-2134420</v>
      </c>
      <c r="I46" s="93">
        <f t="shared" si="5"/>
        <v>-1496402</v>
      </c>
      <c r="J46" s="93">
        <f t="shared" si="5"/>
        <v>401957</v>
      </c>
      <c r="K46" s="93">
        <f t="shared" si="5"/>
        <v>-691072</v>
      </c>
      <c r="L46" s="93">
        <f t="shared" si="5"/>
        <v>-1414927</v>
      </c>
      <c r="M46" s="93">
        <f t="shared" si="5"/>
        <v>2521135</v>
      </c>
      <c r="N46" s="93">
        <f t="shared" si="5"/>
        <v>415136</v>
      </c>
      <c r="O46" s="93">
        <f t="shared" si="5"/>
        <v>-4076860</v>
      </c>
      <c r="P46" s="93">
        <f t="shared" si="5"/>
        <v>-3150986</v>
      </c>
      <c r="Q46" s="93">
        <f t="shared" si="5"/>
        <v>-3611436</v>
      </c>
      <c r="R46" s="93">
        <f t="shared" si="5"/>
        <v>-10839282</v>
      </c>
      <c r="S46" s="93">
        <f t="shared" si="5"/>
        <v>-20047230</v>
      </c>
      <c r="T46" s="93">
        <f t="shared" si="5"/>
        <v>-10394101</v>
      </c>
      <c r="U46" s="93">
        <f t="shared" si="5"/>
        <v>-4560168</v>
      </c>
      <c r="V46" s="93">
        <f t="shared" si="5"/>
        <v>-35001499</v>
      </c>
      <c r="W46" s="93">
        <f t="shared" si="5"/>
        <v>-45023688</v>
      </c>
      <c r="X46" s="93">
        <f t="shared" si="5"/>
        <v>1</v>
      </c>
      <c r="Y46" s="93">
        <f t="shared" si="5"/>
        <v>-45023689</v>
      </c>
      <c r="Z46" s="223">
        <f>+IF(X46&lt;&gt;0,+(Y46/X46)*100,0)</f>
        <v>-4502368900</v>
      </c>
      <c r="AA46" s="221">
        <f>SUM(AA44:AA45)</f>
        <v>1</v>
      </c>
    </row>
    <row r="47" spans="1:27" ht="13.5">
      <c r="A47" s="229" t="s">
        <v>48</v>
      </c>
      <c r="B47" s="200" t="s">
        <v>132</v>
      </c>
      <c r="C47" s="162">
        <v>0</v>
      </c>
      <c r="D47" s="162"/>
      <c r="E47" s="163">
        <v>0</v>
      </c>
      <c r="F47" s="164">
        <v>0</v>
      </c>
      <c r="G47" s="65">
        <v>0</v>
      </c>
      <c r="H47" s="65">
        <v>0</v>
      </c>
      <c r="I47" s="87">
        <v>0</v>
      </c>
      <c r="J47" s="65">
        <v>0</v>
      </c>
      <c r="K47" s="65">
        <v>0</v>
      </c>
      <c r="L47" s="65">
        <v>0</v>
      </c>
      <c r="M47" s="164">
        <v>0</v>
      </c>
      <c r="N47" s="65">
        <v>0</v>
      </c>
      <c r="O47" s="65">
        <v>0</v>
      </c>
      <c r="P47" s="87">
        <v>0</v>
      </c>
      <c r="Q47" s="65">
        <v>0</v>
      </c>
      <c r="R47" s="65">
        <v>0</v>
      </c>
      <c r="S47" s="65">
        <v>0</v>
      </c>
      <c r="T47" s="164">
        <v>0</v>
      </c>
      <c r="U47" s="65">
        <v>0</v>
      </c>
      <c r="V47" s="65">
        <v>0</v>
      </c>
      <c r="W47" s="87">
        <v>0</v>
      </c>
      <c r="X47" s="65">
        <v>0</v>
      </c>
      <c r="Y47" s="65">
        <v>0</v>
      </c>
      <c r="Z47" s="145">
        <v>0</v>
      </c>
      <c r="AA47" s="160">
        <v>0</v>
      </c>
    </row>
    <row r="48" spans="1:27" ht="13.5">
      <c r="A48" s="230" t="s">
        <v>49</v>
      </c>
      <c r="B48" s="231"/>
      <c r="C48" s="232">
        <f aca="true" t="shared" si="6" ref="C48:Y48">SUM(C46:C47)</f>
        <v>-7601646</v>
      </c>
      <c r="D48" s="232">
        <f>SUM(D46:D47)</f>
        <v>0</v>
      </c>
      <c r="E48" s="233">
        <f t="shared" si="6"/>
        <v>1</v>
      </c>
      <c r="F48" s="234">
        <f t="shared" si="6"/>
        <v>1</v>
      </c>
      <c r="G48" s="234">
        <f t="shared" si="6"/>
        <v>4032779</v>
      </c>
      <c r="H48" s="235">
        <f t="shared" si="6"/>
        <v>-2134420</v>
      </c>
      <c r="I48" s="235">
        <f t="shared" si="6"/>
        <v>-1496402</v>
      </c>
      <c r="J48" s="235">
        <f t="shared" si="6"/>
        <v>401957</v>
      </c>
      <c r="K48" s="235">
        <f t="shared" si="6"/>
        <v>-691072</v>
      </c>
      <c r="L48" s="235">
        <f t="shared" si="6"/>
        <v>-1414927</v>
      </c>
      <c r="M48" s="234">
        <f t="shared" si="6"/>
        <v>2521135</v>
      </c>
      <c r="N48" s="234">
        <f t="shared" si="6"/>
        <v>415136</v>
      </c>
      <c r="O48" s="235">
        <f t="shared" si="6"/>
        <v>-4076860</v>
      </c>
      <c r="P48" s="235">
        <f t="shared" si="6"/>
        <v>-3150986</v>
      </c>
      <c r="Q48" s="235">
        <f t="shared" si="6"/>
        <v>-3611436</v>
      </c>
      <c r="R48" s="235">
        <f t="shared" si="6"/>
        <v>-10839282</v>
      </c>
      <c r="S48" s="235">
        <f t="shared" si="6"/>
        <v>-20047230</v>
      </c>
      <c r="T48" s="234">
        <f t="shared" si="6"/>
        <v>-10394101</v>
      </c>
      <c r="U48" s="234">
        <f t="shared" si="6"/>
        <v>-4560168</v>
      </c>
      <c r="V48" s="235">
        <f t="shared" si="6"/>
        <v>-35001499</v>
      </c>
      <c r="W48" s="235">
        <f t="shared" si="6"/>
        <v>-45023688</v>
      </c>
      <c r="X48" s="235">
        <f t="shared" si="6"/>
        <v>1</v>
      </c>
      <c r="Y48" s="235">
        <f t="shared" si="6"/>
        <v>-45023689</v>
      </c>
      <c r="Z48" s="236">
        <f>+IF(X48&lt;&gt;0,+(Y48/X48)*100,0)</f>
        <v>-4502368900</v>
      </c>
      <c r="AA48" s="237">
        <f>SUM(AA46:AA47)</f>
        <v>1</v>
      </c>
    </row>
    <row r="49" spans="1:27" ht="13.5">
      <c r="A49" s="188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238" t="s">
        <v>229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89" t="s">
        <v>230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89" t="s">
        <v>231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89" t="s">
        <v>232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89" t="s">
        <v>233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  <row r="55" spans="1:27" ht="13.5">
      <c r="A55" s="189" t="s">
        <v>234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89" t="s">
        <v>235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9" t="s">
        <v>236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90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90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91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92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92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133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240" t="s">
        <v>4</v>
      </c>
      <c r="F2" s="241"/>
      <c r="G2" s="242"/>
      <c r="H2" s="242"/>
      <c r="I2" s="242"/>
      <c r="J2" s="242"/>
      <c r="K2" s="242"/>
      <c r="L2" s="242"/>
      <c r="M2" s="241"/>
      <c r="N2" s="242"/>
      <c r="O2" s="242"/>
      <c r="P2" s="242"/>
      <c r="Q2" s="242"/>
      <c r="R2" s="242"/>
      <c r="S2" s="242"/>
      <c r="T2" s="241"/>
      <c r="U2" s="242"/>
      <c r="V2" s="242"/>
      <c r="W2" s="242"/>
      <c r="X2" s="242"/>
      <c r="Y2" s="242"/>
      <c r="Z2" s="242"/>
      <c r="AA2" s="243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134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244"/>
    </row>
    <row r="5" spans="1:27" ht="13.5">
      <c r="A5" s="140" t="s">
        <v>74</v>
      </c>
      <c r="B5" s="141"/>
      <c r="C5" s="158">
        <f aca="true" t="shared" si="0" ref="C5:Y5">SUM(C6:C8)</f>
        <v>184822</v>
      </c>
      <c r="D5" s="158">
        <f>SUM(D6:D8)</f>
        <v>0</v>
      </c>
      <c r="E5" s="159">
        <f t="shared" si="0"/>
        <v>0</v>
      </c>
      <c r="F5" s="105">
        <f t="shared" si="0"/>
        <v>0</v>
      </c>
      <c r="G5" s="105">
        <f t="shared" si="0"/>
        <v>0</v>
      </c>
      <c r="H5" s="105">
        <f t="shared" si="0"/>
        <v>0</v>
      </c>
      <c r="I5" s="105">
        <f t="shared" si="0"/>
        <v>0</v>
      </c>
      <c r="J5" s="105">
        <f t="shared" si="0"/>
        <v>0</v>
      </c>
      <c r="K5" s="105">
        <f t="shared" si="0"/>
        <v>0</v>
      </c>
      <c r="L5" s="105">
        <f t="shared" si="0"/>
        <v>0</v>
      </c>
      <c r="M5" s="105">
        <f t="shared" si="0"/>
        <v>0</v>
      </c>
      <c r="N5" s="105">
        <f t="shared" si="0"/>
        <v>0</v>
      </c>
      <c r="O5" s="105">
        <f t="shared" si="0"/>
        <v>0</v>
      </c>
      <c r="P5" s="105">
        <f t="shared" si="0"/>
        <v>0</v>
      </c>
      <c r="Q5" s="105">
        <f t="shared" si="0"/>
        <v>0</v>
      </c>
      <c r="R5" s="105">
        <f t="shared" si="0"/>
        <v>0</v>
      </c>
      <c r="S5" s="105">
        <f t="shared" si="0"/>
        <v>0</v>
      </c>
      <c r="T5" s="105">
        <f t="shared" si="0"/>
        <v>0</v>
      </c>
      <c r="U5" s="105">
        <f t="shared" si="0"/>
        <v>0</v>
      </c>
      <c r="V5" s="105">
        <f t="shared" si="0"/>
        <v>0</v>
      </c>
      <c r="W5" s="105">
        <f t="shared" si="0"/>
        <v>0</v>
      </c>
      <c r="X5" s="105">
        <f t="shared" si="0"/>
        <v>0</v>
      </c>
      <c r="Y5" s="105">
        <f t="shared" si="0"/>
        <v>0</v>
      </c>
      <c r="Z5" s="142">
        <f>+IF(X5&lt;&gt;0,+(Y5/X5)*100,0)</f>
        <v>0</v>
      </c>
      <c r="AA5" s="158">
        <f>SUM(AA6:AA8)</f>
        <v>0</v>
      </c>
    </row>
    <row r="6" spans="1:27" ht="13.5">
      <c r="A6" s="143" t="s">
        <v>75</v>
      </c>
      <c r="B6" s="141"/>
      <c r="C6" s="160"/>
      <c r="D6" s="160"/>
      <c r="E6" s="161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145"/>
      <c r="AA6" s="67"/>
    </row>
    <row r="7" spans="1:27" ht="13.5">
      <c r="A7" s="143" t="s">
        <v>76</v>
      </c>
      <c r="B7" s="141"/>
      <c r="C7" s="162"/>
      <c r="D7" s="162"/>
      <c r="E7" s="163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46"/>
      <c r="AA7" s="239"/>
    </row>
    <row r="8" spans="1:27" ht="13.5">
      <c r="A8" s="143" t="s">
        <v>77</v>
      </c>
      <c r="B8" s="141"/>
      <c r="C8" s="160">
        <v>184822</v>
      </c>
      <c r="D8" s="160"/>
      <c r="E8" s="161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145"/>
      <c r="AA8" s="67"/>
    </row>
    <row r="9" spans="1:27" ht="13.5">
      <c r="A9" s="140" t="s">
        <v>78</v>
      </c>
      <c r="B9" s="141"/>
      <c r="C9" s="158">
        <f aca="true" t="shared" si="1" ref="C9:Y9">SUM(C10:C14)</f>
        <v>600083</v>
      </c>
      <c r="D9" s="158">
        <f>SUM(D10:D14)</f>
        <v>0</v>
      </c>
      <c r="E9" s="159">
        <f t="shared" si="1"/>
        <v>4341000</v>
      </c>
      <c r="F9" s="105">
        <f t="shared" si="1"/>
        <v>4341000</v>
      </c>
      <c r="G9" s="105">
        <f t="shared" si="1"/>
        <v>0</v>
      </c>
      <c r="H9" s="105">
        <f t="shared" si="1"/>
        <v>0</v>
      </c>
      <c r="I9" s="105">
        <f t="shared" si="1"/>
        <v>0</v>
      </c>
      <c r="J9" s="105">
        <f t="shared" si="1"/>
        <v>0</v>
      </c>
      <c r="K9" s="105">
        <f t="shared" si="1"/>
        <v>0</v>
      </c>
      <c r="L9" s="105">
        <f t="shared" si="1"/>
        <v>0</v>
      </c>
      <c r="M9" s="105">
        <f t="shared" si="1"/>
        <v>0</v>
      </c>
      <c r="N9" s="105">
        <f t="shared" si="1"/>
        <v>0</v>
      </c>
      <c r="O9" s="105">
        <f t="shared" si="1"/>
        <v>0</v>
      </c>
      <c r="P9" s="105">
        <f t="shared" si="1"/>
        <v>0</v>
      </c>
      <c r="Q9" s="105">
        <f t="shared" si="1"/>
        <v>503260</v>
      </c>
      <c r="R9" s="105">
        <f t="shared" si="1"/>
        <v>503260</v>
      </c>
      <c r="S9" s="105">
        <f t="shared" si="1"/>
        <v>503260</v>
      </c>
      <c r="T9" s="105">
        <f t="shared" si="1"/>
        <v>0</v>
      </c>
      <c r="U9" s="105">
        <f t="shared" si="1"/>
        <v>328082</v>
      </c>
      <c r="V9" s="105">
        <f t="shared" si="1"/>
        <v>831342</v>
      </c>
      <c r="W9" s="105">
        <f t="shared" si="1"/>
        <v>1334602</v>
      </c>
      <c r="X9" s="105">
        <f t="shared" si="1"/>
        <v>4341000</v>
      </c>
      <c r="Y9" s="105">
        <f t="shared" si="1"/>
        <v>-3006398</v>
      </c>
      <c r="Z9" s="142">
        <f>+IF(X9&lt;&gt;0,+(Y9/X9)*100,0)</f>
        <v>-69.25588574061277</v>
      </c>
      <c r="AA9" s="107">
        <f>SUM(AA10:AA14)</f>
        <v>4341000</v>
      </c>
    </row>
    <row r="10" spans="1:27" ht="13.5">
      <c r="A10" s="143" t="s">
        <v>79</v>
      </c>
      <c r="B10" s="141"/>
      <c r="C10" s="160">
        <v>600083</v>
      </c>
      <c r="D10" s="160"/>
      <c r="E10" s="161">
        <v>4341000</v>
      </c>
      <c r="F10" s="65">
        <v>4341000</v>
      </c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>
        <v>503260</v>
      </c>
      <c r="R10" s="65">
        <v>503260</v>
      </c>
      <c r="S10" s="65">
        <v>503260</v>
      </c>
      <c r="T10" s="65"/>
      <c r="U10" s="65">
        <v>328082</v>
      </c>
      <c r="V10" s="65">
        <v>831342</v>
      </c>
      <c r="W10" s="65">
        <v>1334602</v>
      </c>
      <c r="X10" s="65">
        <v>4341000</v>
      </c>
      <c r="Y10" s="65">
        <v>-3006398</v>
      </c>
      <c r="Z10" s="145">
        <v>-69.26</v>
      </c>
      <c r="AA10" s="67">
        <v>4341000</v>
      </c>
    </row>
    <row r="11" spans="1:27" ht="13.5">
      <c r="A11" s="143" t="s">
        <v>80</v>
      </c>
      <c r="B11" s="141"/>
      <c r="C11" s="160"/>
      <c r="D11" s="160"/>
      <c r="E11" s="161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143" t="s">
        <v>81</v>
      </c>
      <c r="B12" s="141"/>
      <c r="C12" s="160"/>
      <c r="D12" s="160"/>
      <c r="E12" s="161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145"/>
      <c r="AA12" s="67"/>
    </row>
    <row r="13" spans="1:27" ht="13.5">
      <c r="A13" s="143" t="s">
        <v>82</v>
      </c>
      <c r="B13" s="141"/>
      <c r="C13" s="160"/>
      <c r="D13" s="160"/>
      <c r="E13" s="161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/>
      <c r="AA14" s="239"/>
    </row>
    <row r="15" spans="1:27" ht="13.5">
      <c r="A15" s="140" t="s">
        <v>84</v>
      </c>
      <c r="B15" s="147"/>
      <c r="C15" s="158">
        <f aca="true" t="shared" si="2" ref="C15:Y15">SUM(C16:C18)</f>
        <v>35389</v>
      </c>
      <c r="D15" s="158">
        <f>SUM(D16:D18)</f>
        <v>0</v>
      </c>
      <c r="E15" s="159">
        <f t="shared" si="2"/>
        <v>3920000</v>
      </c>
      <c r="F15" s="105">
        <f t="shared" si="2"/>
        <v>3920000</v>
      </c>
      <c r="G15" s="105">
        <f t="shared" si="2"/>
        <v>0</v>
      </c>
      <c r="H15" s="105">
        <f t="shared" si="2"/>
        <v>767143</v>
      </c>
      <c r="I15" s="105">
        <f t="shared" si="2"/>
        <v>641859</v>
      </c>
      <c r="J15" s="105">
        <f t="shared" si="2"/>
        <v>1409002</v>
      </c>
      <c r="K15" s="105">
        <f t="shared" si="2"/>
        <v>311230</v>
      </c>
      <c r="L15" s="105">
        <f t="shared" si="2"/>
        <v>387962</v>
      </c>
      <c r="M15" s="105">
        <f t="shared" si="2"/>
        <v>960992</v>
      </c>
      <c r="N15" s="105">
        <f t="shared" si="2"/>
        <v>1660184</v>
      </c>
      <c r="O15" s="105">
        <f t="shared" si="2"/>
        <v>0</v>
      </c>
      <c r="P15" s="105">
        <f t="shared" si="2"/>
        <v>443568</v>
      </c>
      <c r="Q15" s="105">
        <f t="shared" si="2"/>
        <v>1083486</v>
      </c>
      <c r="R15" s="105">
        <f t="shared" si="2"/>
        <v>1527054</v>
      </c>
      <c r="S15" s="105">
        <f t="shared" si="2"/>
        <v>253449</v>
      </c>
      <c r="T15" s="105">
        <f t="shared" si="2"/>
        <v>107890</v>
      </c>
      <c r="U15" s="105">
        <f t="shared" si="2"/>
        <v>75166</v>
      </c>
      <c r="V15" s="105">
        <f t="shared" si="2"/>
        <v>436505</v>
      </c>
      <c r="W15" s="105">
        <f t="shared" si="2"/>
        <v>5032745</v>
      </c>
      <c r="X15" s="105">
        <f t="shared" si="2"/>
        <v>3920000</v>
      </c>
      <c r="Y15" s="105">
        <f t="shared" si="2"/>
        <v>1112745</v>
      </c>
      <c r="Z15" s="142">
        <f>+IF(X15&lt;&gt;0,+(Y15/X15)*100,0)</f>
        <v>28.386352040816327</v>
      </c>
      <c r="AA15" s="107">
        <f>SUM(AA16:AA18)</f>
        <v>3920000</v>
      </c>
    </row>
    <row r="16" spans="1:27" ht="13.5">
      <c r="A16" s="143" t="s">
        <v>85</v>
      </c>
      <c r="B16" s="141"/>
      <c r="C16" s="160"/>
      <c r="D16" s="160"/>
      <c r="E16" s="161">
        <v>25000</v>
      </c>
      <c r="F16" s="65">
        <v>25000</v>
      </c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>
        <v>25000</v>
      </c>
      <c r="Y16" s="65">
        <v>-25000</v>
      </c>
      <c r="Z16" s="145">
        <v>-100</v>
      </c>
      <c r="AA16" s="67">
        <v>25000</v>
      </c>
    </row>
    <row r="17" spans="1:27" ht="13.5">
      <c r="A17" s="143" t="s">
        <v>86</v>
      </c>
      <c r="B17" s="141"/>
      <c r="C17" s="160">
        <v>35389</v>
      </c>
      <c r="D17" s="160"/>
      <c r="E17" s="161">
        <v>3895000</v>
      </c>
      <c r="F17" s="65">
        <v>3895000</v>
      </c>
      <c r="G17" s="65"/>
      <c r="H17" s="65">
        <v>767143</v>
      </c>
      <c r="I17" s="65">
        <v>641859</v>
      </c>
      <c r="J17" s="65">
        <v>1409002</v>
      </c>
      <c r="K17" s="65">
        <v>311230</v>
      </c>
      <c r="L17" s="65">
        <v>387962</v>
      </c>
      <c r="M17" s="65">
        <v>960992</v>
      </c>
      <c r="N17" s="65">
        <v>1660184</v>
      </c>
      <c r="O17" s="65"/>
      <c r="P17" s="65">
        <v>443568</v>
      </c>
      <c r="Q17" s="65">
        <v>1083486</v>
      </c>
      <c r="R17" s="65">
        <v>1527054</v>
      </c>
      <c r="S17" s="65">
        <v>253449</v>
      </c>
      <c r="T17" s="65">
        <v>107890</v>
      </c>
      <c r="U17" s="65">
        <v>75166</v>
      </c>
      <c r="V17" s="65">
        <v>436505</v>
      </c>
      <c r="W17" s="65">
        <v>5032745</v>
      </c>
      <c r="X17" s="65">
        <v>3895000</v>
      </c>
      <c r="Y17" s="65">
        <v>1137745</v>
      </c>
      <c r="Z17" s="145">
        <v>29.21</v>
      </c>
      <c r="AA17" s="67">
        <v>3895000</v>
      </c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140" t="s">
        <v>88</v>
      </c>
      <c r="B19" s="147"/>
      <c r="C19" s="158">
        <f aca="true" t="shared" si="3" ref="C19:Y19">SUM(C20:C23)</f>
        <v>0</v>
      </c>
      <c r="D19" s="158">
        <f>SUM(D20:D23)</f>
        <v>0</v>
      </c>
      <c r="E19" s="159">
        <f t="shared" si="3"/>
        <v>845000</v>
      </c>
      <c r="F19" s="105">
        <f t="shared" si="3"/>
        <v>845000</v>
      </c>
      <c r="G19" s="105">
        <f t="shared" si="3"/>
        <v>754781</v>
      </c>
      <c r="H19" s="105">
        <f t="shared" si="3"/>
        <v>0</v>
      </c>
      <c r="I19" s="105">
        <f t="shared" si="3"/>
        <v>0</v>
      </c>
      <c r="J19" s="105">
        <f t="shared" si="3"/>
        <v>754781</v>
      </c>
      <c r="K19" s="105">
        <f t="shared" si="3"/>
        <v>0</v>
      </c>
      <c r="L19" s="105">
        <f t="shared" si="3"/>
        <v>1000000</v>
      </c>
      <c r="M19" s="105">
        <f t="shared" si="3"/>
        <v>482335</v>
      </c>
      <c r="N19" s="105">
        <f t="shared" si="3"/>
        <v>1482335</v>
      </c>
      <c r="O19" s="105">
        <f t="shared" si="3"/>
        <v>0</v>
      </c>
      <c r="P19" s="105">
        <f t="shared" si="3"/>
        <v>0</v>
      </c>
      <c r="Q19" s="105">
        <f t="shared" si="3"/>
        <v>0</v>
      </c>
      <c r="R19" s="105">
        <f t="shared" si="3"/>
        <v>0</v>
      </c>
      <c r="S19" s="105">
        <f t="shared" si="3"/>
        <v>0</v>
      </c>
      <c r="T19" s="105">
        <f t="shared" si="3"/>
        <v>0</v>
      </c>
      <c r="U19" s="105">
        <f t="shared" si="3"/>
        <v>0</v>
      </c>
      <c r="V19" s="105">
        <f t="shared" si="3"/>
        <v>0</v>
      </c>
      <c r="W19" s="105">
        <f t="shared" si="3"/>
        <v>2237116</v>
      </c>
      <c r="X19" s="105">
        <f t="shared" si="3"/>
        <v>845000</v>
      </c>
      <c r="Y19" s="105">
        <f t="shared" si="3"/>
        <v>1392116</v>
      </c>
      <c r="Z19" s="142">
        <f>+IF(X19&lt;&gt;0,+(Y19/X19)*100,0)</f>
        <v>164.74745562130178</v>
      </c>
      <c r="AA19" s="107">
        <f>SUM(AA20:AA23)</f>
        <v>845000</v>
      </c>
    </row>
    <row r="20" spans="1:27" ht="13.5">
      <c r="A20" s="143" t="s">
        <v>89</v>
      </c>
      <c r="B20" s="141"/>
      <c r="C20" s="160"/>
      <c r="D20" s="160"/>
      <c r="E20" s="161">
        <v>95000</v>
      </c>
      <c r="F20" s="65">
        <v>95000</v>
      </c>
      <c r="G20" s="65"/>
      <c r="H20" s="65"/>
      <c r="I20" s="65"/>
      <c r="J20" s="65"/>
      <c r="K20" s="65"/>
      <c r="L20" s="65">
        <v>1000000</v>
      </c>
      <c r="M20" s="65">
        <v>482335</v>
      </c>
      <c r="N20" s="65">
        <v>1482335</v>
      </c>
      <c r="O20" s="65"/>
      <c r="P20" s="65"/>
      <c r="Q20" s="65"/>
      <c r="R20" s="65"/>
      <c r="S20" s="65"/>
      <c r="T20" s="65"/>
      <c r="U20" s="65"/>
      <c r="V20" s="65"/>
      <c r="W20" s="65">
        <v>1482335</v>
      </c>
      <c r="X20" s="65">
        <v>95000</v>
      </c>
      <c r="Y20" s="65">
        <v>1387335</v>
      </c>
      <c r="Z20" s="145">
        <v>1460.35</v>
      </c>
      <c r="AA20" s="67">
        <v>95000</v>
      </c>
    </row>
    <row r="21" spans="1:27" ht="13.5">
      <c r="A21" s="143" t="s">
        <v>90</v>
      </c>
      <c r="B21" s="141"/>
      <c r="C21" s="160"/>
      <c r="D21" s="160"/>
      <c r="E21" s="161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143" t="s">
        <v>91</v>
      </c>
      <c r="B22" s="141"/>
      <c r="C22" s="162"/>
      <c r="D22" s="162"/>
      <c r="E22" s="163">
        <v>750000</v>
      </c>
      <c r="F22" s="164">
        <v>750000</v>
      </c>
      <c r="G22" s="164">
        <v>754781</v>
      </c>
      <c r="H22" s="164"/>
      <c r="I22" s="164"/>
      <c r="J22" s="164">
        <v>754781</v>
      </c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>
        <v>754781</v>
      </c>
      <c r="X22" s="164">
        <v>750000</v>
      </c>
      <c r="Y22" s="164">
        <v>4781</v>
      </c>
      <c r="Z22" s="146">
        <v>0.64</v>
      </c>
      <c r="AA22" s="239">
        <v>750000</v>
      </c>
    </row>
    <row r="23" spans="1:27" ht="13.5">
      <c r="A23" s="143" t="s">
        <v>92</v>
      </c>
      <c r="B23" s="141"/>
      <c r="C23" s="160"/>
      <c r="D23" s="160"/>
      <c r="E23" s="161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140" t="s">
        <v>93</v>
      </c>
      <c r="B24" s="147"/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/>
      <c r="AA24" s="107"/>
    </row>
    <row r="25" spans="1:27" ht="13.5">
      <c r="A25" s="153" t="s">
        <v>135</v>
      </c>
      <c r="B25" s="154" t="s">
        <v>99</v>
      </c>
      <c r="C25" s="232">
        <f aca="true" t="shared" si="4" ref="C25:Y25">+C5+C9+C15+C19+C24</f>
        <v>820294</v>
      </c>
      <c r="D25" s="232">
        <f>+D5+D9+D15+D19+D24</f>
        <v>0</v>
      </c>
      <c r="E25" s="245">
        <f t="shared" si="4"/>
        <v>9106000</v>
      </c>
      <c r="F25" s="234">
        <f t="shared" si="4"/>
        <v>9106000</v>
      </c>
      <c r="G25" s="234">
        <f t="shared" si="4"/>
        <v>754781</v>
      </c>
      <c r="H25" s="234">
        <f t="shared" si="4"/>
        <v>767143</v>
      </c>
      <c r="I25" s="234">
        <f t="shared" si="4"/>
        <v>641859</v>
      </c>
      <c r="J25" s="234">
        <f t="shared" si="4"/>
        <v>2163783</v>
      </c>
      <c r="K25" s="234">
        <f t="shared" si="4"/>
        <v>311230</v>
      </c>
      <c r="L25" s="234">
        <f t="shared" si="4"/>
        <v>1387962</v>
      </c>
      <c r="M25" s="234">
        <f t="shared" si="4"/>
        <v>1443327</v>
      </c>
      <c r="N25" s="234">
        <f t="shared" si="4"/>
        <v>3142519</v>
      </c>
      <c r="O25" s="234">
        <f t="shared" si="4"/>
        <v>0</v>
      </c>
      <c r="P25" s="234">
        <f t="shared" si="4"/>
        <v>443568</v>
      </c>
      <c r="Q25" s="234">
        <f t="shared" si="4"/>
        <v>1586746</v>
      </c>
      <c r="R25" s="234">
        <f t="shared" si="4"/>
        <v>2030314</v>
      </c>
      <c r="S25" s="234">
        <f t="shared" si="4"/>
        <v>756709</v>
      </c>
      <c r="T25" s="234">
        <f t="shared" si="4"/>
        <v>107890</v>
      </c>
      <c r="U25" s="234">
        <f t="shared" si="4"/>
        <v>403248</v>
      </c>
      <c r="V25" s="234">
        <f t="shared" si="4"/>
        <v>1267847</v>
      </c>
      <c r="W25" s="234">
        <f t="shared" si="4"/>
        <v>8604463</v>
      </c>
      <c r="X25" s="234">
        <f t="shared" si="4"/>
        <v>9106000</v>
      </c>
      <c r="Y25" s="234">
        <f t="shared" si="4"/>
        <v>-501537</v>
      </c>
      <c r="Z25" s="246">
        <f>+IF(X25&lt;&gt;0,+(Y25/X25)*100,0)</f>
        <v>-5.507764111574786</v>
      </c>
      <c r="AA25" s="247">
        <f>+AA5+AA9+AA15+AA19+AA24</f>
        <v>9106000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48" t="s">
        <v>136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49" t="s">
        <v>137</v>
      </c>
      <c r="B28" s="141"/>
      <c r="C28" s="160">
        <v>774070</v>
      </c>
      <c r="D28" s="160"/>
      <c r="E28" s="161">
        <v>8236000</v>
      </c>
      <c r="F28" s="65">
        <v>8236000</v>
      </c>
      <c r="G28" s="65"/>
      <c r="H28" s="65">
        <v>767143</v>
      </c>
      <c r="I28" s="65">
        <v>641859</v>
      </c>
      <c r="J28" s="65">
        <v>1409002</v>
      </c>
      <c r="K28" s="65">
        <v>311230</v>
      </c>
      <c r="L28" s="65">
        <v>1387962</v>
      </c>
      <c r="M28" s="65">
        <v>1443327</v>
      </c>
      <c r="N28" s="65">
        <v>3142519</v>
      </c>
      <c r="O28" s="65"/>
      <c r="P28" s="65">
        <v>443568</v>
      </c>
      <c r="Q28" s="65">
        <v>1586746</v>
      </c>
      <c r="R28" s="65">
        <v>2030314</v>
      </c>
      <c r="S28" s="65">
        <v>756709</v>
      </c>
      <c r="T28" s="65">
        <v>107890</v>
      </c>
      <c r="U28" s="65">
        <v>403248</v>
      </c>
      <c r="V28" s="65">
        <v>1267847</v>
      </c>
      <c r="W28" s="65">
        <v>7849682</v>
      </c>
      <c r="X28" s="65">
        <v>8236000</v>
      </c>
      <c r="Y28" s="65">
        <v>-386318</v>
      </c>
      <c r="Z28" s="145">
        <v>-4.69</v>
      </c>
      <c r="AA28" s="160">
        <v>8236000</v>
      </c>
    </row>
    <row r="29" spans="1:27" ht="13.5">
      <c r="A29" s="249" t="s">
        <v>138</v>
      </c>
      <c r="B29" s="141"/>
      <c r="C29" s="160"/>
      <c r="D29" s="160"/>
      <c r="E29" s="161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49" t="s">
        <v>139</v>
      </c>
      <c r="B30" s="141"/>
      <c r="C30" s="162"/>
      <c r="D30" s="162"/>
      <c r="E30" s="163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46"/>
      <c r="AA30" s="239"/>
    </row>
    <row r="31" spans="1:27" ht="13.5">
      <c r="A31" s="250" t="s">
        <v>140</v>
      </c>
      <c r="B31" s="141"/>
      <c r="C31" s="160"/>
      <c r="D31" s="160"/>
      <c r="E31" s="161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145"/>
      <c r="AA31" s="67"/>
    </row>
    <row r="32" spans="1:27" ht="13.5">
      <c r="A32" s="251" t="s">
        <v>46</v>
      </c>
      <c r="B32" s="141" t="s">
        <v>94</v>
      </c>
      <c r="C32" s="225">
        <f aca="true" t="shared" si="5" ref="C32:Y32">SUM(C28:C31)</f>
        <v>774070</v>
      </c>
      <c r="D32" s="225">
        <f>SUM(D28:D31)</f>
        <v>0</v>
      </c>
      <c r="E32" s="226">
        <f t="shared" si="5"/>
        <v>8236000</v>
      </c>
      <c r="F32" s="82">
        <f t="shared" si="5"/>
        <v>8236000</v>
      </c>
      <c r="G32" s="82">
        <f t="shared" si="5"/>
        <v>0</v>
      </c>
      <c r="H32" s="82">
        <f t="shared" si="5"/>
        <v>767143</v>
      </c>
      <c r="I32" s="82">
        <f t="shared" si="5"/>
        <v>641859</v>
      </c>
      <c r="J32" s="82">
        <f t="shared" si="5"/>
        <v>1409002</v>
      </c>
      <c r="K32" s="82">
        <f t="shared" si="5"/>
        <v>311230</v>
      </c>
      <c r="L32" s="82">
        <f t="shared" si="5"/>
        <v>1387962</v>
      </c>
      <c r="M32" s="82">
        <f t="shared" si="5"/>
        <v>1443327</v>
      </c>
      <c r="N32" s="82">
        <f t="shared" si="5"/>
        <v>3142519</v>
      </c>
      <c r="O32" s="82">
        <f t="shared" si="5"/>
        <v>0</v>
      </c>
      <c r="P32" s="82">
        <f t="shared" si="5"/>
        <v>443568</v>
      </c>
      <c r="Q32" s="82">
        <f t="shared" si="5"/>
        <v>1586746</v>
      </c>
      <c r="R32" s="82">
        <f t="shared" si="5"/>
        <v>2030314</v>
      </c>
      <c r="S32" s="82">
        <f t="shared" si="5"/>
        <v>756709</v>
      </c>
      <c r="T32" s="82">
        <f t="shared" si="5"/>
        <v>107890</v>
      </c>
      <c r="U32" s="82">
        <f t="shared" si="5"/>
        <v>403248</v>
      </c>
      <c r="V32" s="82">
        <f t="shared" si="5"/>
        <v>1267847</v>
      </c>
      <c r="W32" s="82">
        <f t="shared" si="5"/>
        <v>7849682</v>
      </c>
      <c r="X32" s="82">
        <f t="shared" si="5"/>
        <v>8236000</v>
      </c>
      <c r="Y32" s="82">
        <f t="shared" si="5"/>
        <v>-386318</v>
      </c>
      <c r="Z32" s="227">
        <f>+IF(X32&lt;&gt;0,+(Y32/X32)*100,0)</f>
        <v>-4.690602234094221</v>
      </c>
      <c r="AA32" s="84">
        <f>SUM(AA28:AA31)</f>
        <v>8236000</v>
      </c>
    </row>
    <row r="33" spans="1:27" ht="13.5">
      <c r="A33" s="252" t="s">
        <v>51</v>
      </c>
      <c r="B33" s="141" t="s">
        <v>141</v>
      </c>
      <c r="C33" s="160"/>
      <c r="D33" s="160"/>
      <c r="E33" s="161">
        <v>750000</v>
      </c>
      <c r="F33" s="65">
        <v>750000</v>
      </c>
      <c r="G33" s="65">
        <v>754781</v>
      </c>
      <c r="H33" s="65"/>
      <c r="I33" s="65"/>
      <c r="J33" s="65">
        <v>754781</v>
      </c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>
        <v>754781</v>
      </c>
      <c r="X33" s="65">
        <v>750000</v>
      </c>
      <c r="Y33" s="65">
        <v>4781</v>
      </c>
      <c r="Z33" s="145">
        <v>0.64</v>
      </c>
      <c r="AA33" s="67">
        <v>750000</v>
      </c>
    </row>
    <row r="34" spans="1:27" ht="13.5">
      <c r="A34" s="252" t="s">
        <v>52</v>
      </c>
      <c r="B34" s="141" t="s">
        <v>126</v>
      </c>
      <c r="C34" s="160">
        <v>46224</v>
      </c>
      <c r="D34" s="160"/>
      <c r="E34" s="161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145"/>
      <c r="AA34" s="67"/>
    </row>
    <row r="35" spans="1:27" ht="13.5">
      <c r="A35" s="252" t="s">
        <v>53</v>
      </c>
      <c r="B35" s="141"/>
      <c r="C35" s="160"/>
      <c r="D35" s="160"/>
      <c r="E35" s="161">
        <v>120000</v>
      </c>
      <c r="F35" s="65">
        <v>120000</v>
      </c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>
        <v>120000</v>
      </c>
      <c r="Y35" s="65">
        <v>-120000</v>
      </c>
      <c r="Z35" s="145">
        <v>-100</v>
      </c>
      <c r="AA35" s="67">
        <v>120000</v>
      </c>
    </row>
    <row r="36" spans="1:27" ht="13.5">
      <c r="A36" s="253" t="s">
        <v>142</v>
      </c>
      <c r="B36" s="154" t="s">
        <v>132</v>
      </c>
      <c r="C36" s="237">
        <f aca="true" t="shared" si="6" ref="C36:Y36">SUM(C32:C35)</f>
        <v>820294</v>
      </c>
      <c r="D36" s="237">
        <f>SUM(D32:D35)</f>
        <v>0</v>
      </c>
      <c r="E36" s="233">
        <f t="shared" si="6"/>
        <v>9106000</v>
      </c>
      <c r="F36" s="235">
        <f t="shared" si="6"/>
        <v>9106000</v>
      </c>
      <c r="G36" s="235">
        <f t="shared" si="6"/>
        <v>754781</v>
      </c>
      <c r="H36" s="235">
        <f t="shared" si="6"/>
        <v>767143</v>
      </c>
      <c r="I36" s="235">
        <f t="shared" si="6"/>
        <v>641859</v>
      </c>
      <c r="J36" s="235">
        <f t="shared" si="6"/>
        <v>2163783</v>
      </c>
      <c r="K36" s="235">
        <f t="shared" si="6"/>
        <v>311230</v>
      </c>
      <c r="L36" s="235">
        <f t="shared" si="6"/>
        <v>1387962</v>
      </c>
      <c r="M36" s="235">
        <f t="shared" si="6"/>
        <v>1443327</v>
      </c>
      <c r="N36" s="235">
        <f t="shared" si="6"/>
        <v>3142519</v>
      </c>
      <c r="O36" s="235">
        <f t="shared" si="6"/>
        <v>0</v>
      </c>
      <c r="P36" s="235">
        <f t="shared" si="6"/>
        <v>443568</v>
      </c>
      <c r="Q36" s="235">
        <f t="shared" si="6"/>
        <v>1586746</v>
      </c>
      <c r="R36" s="235">
        <f t="shared" si="6"/>
        <v>2030314</v>
      </c>
      <c r="S36" s="235">
        <f t="shared" si="6"/>
        <v>756709</v>
      </c>
      <c r="T36" s="235">
        <f t="shared" si="6"/>
        <v>107890</v>
      </c>
      <c r="U36" s="235">
        <f t="shared" si="6"/>
        <v>403248</v>
      </c>
      <c r="V36" s="235">
        <f t="shared" si="6"/>
        <v>1267847</v>
      </c>
      <c r="W36" s="235">
        <f t="shared" si="6"/>
        <v>8604463</v>
      </c>
      <c r="X36" s="235">
        <f t="shared" si="6"/>
        <v>9106000</v>
      </c>
      <c r="Y36" s="235">
        <f t="shared" si="6"/>
        <v>-501537</v>
      </c>
      <c r="Z36" s="236">
        <f>+IF(X36&lt;&gt;0,+(Y36/X36)*100,0)</f>
        <v>-5.507764111574786</v>
      </c>
      <c r="AA36" s="254">
        <f>SUM(AA32:AA35)</f>
        <v>9106000</v>
      </c>
    </row>
    <row r="37" spans="1:27" ht="13.5">
      <c r="A37" s="155" t="s">
        <v>223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</row>
    <row r="38" spans="1:27" ht="13.5">
      <c r="A38" s="123" t="s">
        <v>237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</row>
    <row r="39" spans="1:27" ht="13.5">
      <c r="A39" s="123" t="s">
        <v>238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239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240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  <row r="42" spans="1:27" ht="13.5">
      <c r="A42" s="123" t="s">
        <v>241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</row>
    <row r="43" spans="1:27" ht="13.5">
      <c r="A43" s="123" t="s">
        <v>242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</row>
    <row r="44" spans="1:27" ht="13.5">
      <c r="A44" s="123" t="s">
        <v>243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</row>
    <row r="45" spans="1:27" ht="13.5">
      <c r="A45" s="123" t="s">
        <v>244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143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144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145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146</v>
      </c>
      <c r="B6" s="197"/>
      <c r="C6" s="160">
        <v>1077382</v>
      </c>
      <c r="D6" s="160"/>
      <c r="E6" s="64"/>
      <c r="F6" s="65">
        <v>200000</v>
      </c>
      <c r="G6" s="65">
        <v>5905040</v>
      </c>
      <c r="H6" s="65">
        <v>3600042</v>
      </c>
      <c r="I6" s="65">
        <v>618336</v>
      </c>
      <c r="J6" s="65">
        <v>10123418</v>
      </c>
      <c r="K6" s="65">
        <v>1237240</v>
      </c>
      <c r="L6" s="65"/>
      <c r="M6" s="65"/>
      <c r="N6" s="65">
        <v>1237240</v>
      </c>
      <c r="O6" s="65"/>
      <c r="P6" s="65"/>
      <c r="Q6" s="65"/>
      <c r="R6" s="65"/>
      <c r="S6" s="65">
        <v>555271</v>
      </c>
      <c r="T6" s="65"/>
      <c r="U6" s="65"/>
      <c r="V6" s="65">
        <v>555271</v>
      </c>
      <c r="W6" s="65">
        <v>11915929</v>
      </c>
      <c r="X6" s="65">
        <v>200000</v>
      </c>
      <c r="Y6" s="65">
        <v>11715929</v>
      </c>
      <c r="Z6" s="145">
        <v>5857.96</v>
      </c>
      <c r="AA6" s="67">
        <v>200000</v>
      </c>
    </row>
    <row r="7" spans="1:27" ht="13.5">
      <c r="A7" s="264" t="s">
        <v>147</v>
      </c>
      <c r="B7" s="197" t="s">
        <v>72</v>
      </c>
      <c r="C7" s="160"/>
      <c r="D7" s="160"/>
      <c r="E7" s="64"/>
      <c r="F7" s="65"/>
      <c r="G7" s="65">
        <v>7810</v>
      </c>
      <c r="H7" s="65">
        <v>7810</v>
      </c>
      <c r="I7" s="65">
        <v>7810</v>
      </c>
      <c r="J7" s="65">
        <v>23430</v>
      </c>
      <c r="K7" s="65">
        <v>7810</v>
      </c>
      <c r="L7" s="65">
        <v>7810</v>
      </c>
      <c r="M7" s="65">
        <v>7810</v>
      </c>
      <c r="N7" s="65">
        <v>23430</v>
      </c>
      <c r="O7" s="65">
        <v>7810</v>
      </c>
      <c r="P7" s="65">
        <v>7810</v>
      </c>
      <c r="Q7" s="65">
        <v>7810</v>
      </c>
      <c r="R7" s="65">
        <v>23430</v>
      </c>
      <c r="S7" s="65">
        <v>7810</v>
      </c>
      <c r="T7" s="65"/>
      <c r="U7" s="65"/>
      <c r="V7" s="65">
        <v>7810</v>
      </c>
      <c r="W7" s="65">
        <v>78100</v>
      </c>
      <c r="X7" s="65"/>
      <c r="Y7" s="65">
        <v>78100</v>
      </c>
      <c r="Z7" s="145"/>
      <c r="AA7" s="67"/>
    </row>
    <row r="8" spans="1:27" ht="13.5">
      <c r="A8" s="264" t="s">
        <v>148</v>
      </c>
      <c r="B8" s="197" t="s">
        <v>72</v>
      </c>
      <c r="C8" s="160">
        <v>3060464</v>
      </c>
      <c r="D8" s="160"/>
      <c r="E8" s="64"/>
      <c r="F8" s="65">
        <v>1773100</v>
      </c>
      <c r="G8" s="65">
        <v>7550145</v>
      </c>
      <c r="H8" s="65">
        <v>7550145</v>
      </c>
      <c r="I8" s="65">
        <v>7549874</v>
      </c>
      <c r="J8" s="65">
        <v>22650164</v>
      </c>
      <c r="K8" s="65">
        <v>16590442</v>
      </c>
      <c r="L8" s="65">
        <v>16590442</v>
      </c>
      <c r="M8" s="65">
        <v>15711569</v>
      </c>
      <c r="N8" s="65">
        <v>48892453</v>
      </c>
      <c r="O8" s="65">
        <v>18959863</v>
      </c>
      <c r="P8" s="65">
        <v>20000479</v>
      </c>
      <c r="Q8" s="65">
        <v>21100106</v>
      </c>
      <c r="R8" s="65">
        <v>60060448</v>
      </c>
      <c r="S8" s="65">
        <v>25241431</v>
      </c>
      <c r="T8" s="65"/>
      <c r="U8" s="65"/>
      <c r="V8" s="65">
        <v>25241431</v>
      </c>
      <c r="W8" s="65">
        <v>156844496</v>
      </c>
      <c r="X8" s="65">
        <v>1773100</v>
      </c>
      <c r="Y8" s="65">
        <v>155071396</v>
      </c>
      <c r="Z8" s="145">
        <v>8745.78</v>
      </c>
      <c r="AA8" s="67">
        <v>1773100</v>
      </c>
    </row>
    <row r="9" spans="1:27" ht="13.5">
      <c r="A9" s="264" t="s">
        <v>149</v>
      </c>
      <c r="B9" s="197"/>
      <c r="C9" s="160">
        <v>1760944</v>
      </c>
      <c r="D9" s="160"/>
      <c r="E9" s="64"/>
      <c r="F9" s="65">
        <v>270000</v>
      </c>
      <c r="G9" s="65">
        <v>1488271</v>
      </c>
      <c r="H9" s="65">
        <v>1586538</v>
      </c>
      <c r="I9" s="65">
        <v>1814567</v>
      </c>
      <c r="J9" s="65">
        <v>4889376</v>
      </c>
      <c r="K9" s="65">
        <v>1742862</v>
      </c>
      <c r="L9" s="65">
        <v>1862761</v>
      </c>
      <c r="M9" s="65">
        <v>1904748</v>
      </c>
      <c r="N9" s="65">
        <v>5510371</v>
      </c>
      <c r="O9" s="65">
        <v>1975017</v>
      </c>
      <c r="P9" s="65">
        <v>2072694</v>
      </c>
      <c r="Q9" s="65">
        <v>2347483</v>
      </c>
      <c r="R9" s="65">
        <v>6395194</v>
      </c>
      <c r="S9" s="65">
        <v>2276163</v>
      </c>
      <c r="T9" s="65"/>
      <c r="U9" s="65"/>
      <c r="V9" s="65">
        <v>2276163</v>
      </c>
      <c r="W9" s="65">
        <v>19071104</v>
      </c>
      <c r="X9" s="65">
        <v>270000</v>
      </c>
      <c r="Y9" s="65">
        <v>18801104</v>
      </c>
      <c r="Z9" s="145">
        <v>6963.37</v>
      </c>
      <c r="AA9" s="67">
        <v>270000</v>
      </c>
    </row>
    <row r="10" spans="1:27" ht="13.5">
      <c r="A10" s="264" t="s">
        <v>150</v>
      </c>
      <c r="B10" s="197"/>
      <c r="C10" s="160"/>
      <c r="D10" s="160"/>
      <c r="E10" s="64"/>
      <c r="F10" s="65"/>
      <c r="G10" s="164"/>
      <c r="H10" s="164"/>
      <c r="I10" s="164"/>
      <c r="J10" s="65"/>
      <c r="K10" s="164"/>
      <c r="L10" s="164"/>
      <c r="M10" s="65"/>
      <c r="N10" s="164"/>
      <c r="O10" s="164"/>
      <c r="P10" s="164"/>
      <c r="Q10" s="65"/>
      <c r="R10" s="164"/>
      <c r="S10" s="164"/>
      <c r="T10" s="65"/>
      <c r="U10" s="164"/>
      <c r="V10" s="164"/>
      <c r="W10" s="164"/>
      <c r="X10" s="65"/>
      <c r="Y10" s="164"/>
      <c r="Z10" s="146"/>
      <c r="AA10" s="239"/>
    </row>
    <row r="11" spans="1:27" ht="13.5">
      <c r="A11" s="264" t="s">
        <v>151</v>
      </c>
      <c r="B11" s="197" t="s">
        <v>96</v>
      </c>
      <c r="C11" s="160">
        <v>43702</v>
      </c>
      <c r="D11" s="160"/>
      <c r="E11" s="64"/>
      <c r="F11" s="65"/>
      <c r="G11" s="65">
        <v>43702</v>
      </c>
      <c r="H11" s="65">
        <v>43702</v>
      </c>
      <c r="I11" s="65">
        <v>43702</v>
      </c>
      <c r="J11" s="65">
        <v>131106</v>
      </c>
      <c r="K11" s="65">
        <v>43702</v>
      </c>
      <c r="L11" s="65">
        <v>43702</v>
      </c>
      <c r="M11" s="65">
        <v>43702</v>
      </c>
      <c r="N11" s="65">
        <v>131106</v>
      </c>
      <c r="O11" s="65">
        <v>43702</v>
      </c>
      <c r="P11" s="65">
        <v>43702</v>
      </c>
      <c r="Q11" s="65">
        <v>43702</v>
      </c>
      <c r="R11" s="65">
        <v>131106</v>
      </c>
      <c r="S11" s="65">
        <v>43702</v>
      </c>
      <c r="T11" s="65"/>
      <c r="U11" s="65"/>
      <c r="V11" s="65">
        <v>43702</v>
      </c>
      <c r="W11" s="65">
        <v>437020</v>
      </c>
      <c r="X11" s="65"/>
      <c r="Y11" s="65">
        <v>437020</v>
      </c>
      <c r="Z11" s="145"/>
      <c r="AA11" s="67"/>
    </row>
    <row r="12" spans="1:27" ht="13.5">
      <c r="A12" s="265" t="s">
        <v>56</v>
      </c>
      <c r="B12" s="266"/>
      <c r="C12" s="177">
        <f aca="true" t="shared" si="0" ref="C12:Y12">SUM(C6:C11)</f>
        <v>5942492</v>
      </c>
      <c r="D12" s="177">
        <f>SUM(D6:D11)</f>
        <v>0</v>
      </c>
      <c r="E12" s="77">
        <f t="shared" si="0"/>
        <v>0</v>
      </c>
      <c r="F12" s="78">
        <f t="shared" si="0"/>
        <v>2243100</v>
      </c>
      <c r="G12" s="78">
        <f t="shared" si="0"/>
        <v>14994968</v>
      </c>
      <c r="H12" s="78">
        <f t="shared" si="0"/>
        <v>12788237</v>
      </c>
      <c r="I12" s="78">
        <f t="shared" si="0"/>
        <v>10034289</v>
      </c>
      <c r="J12" s="78">
        <f t="shared" si="0"/>
        <v>37817494</v>
      </c>
      <c r="K12" s="78">
        <f t="shared" si="0"/>
        <v>19622056</v>
      </c>
      <c r="L12" s="78">
        <f t="shared" si="0"/>
        <v>18504715</v>
      </c>
      <c r="M12" s="78">
        <f t="shared" si="0"/>
        <v>17667829</v>
      </c>
      <c r="N12" s="78">
        <f t="shared" si="0"/>
        <v>55794600</v>
      </c>
      <c r="O12" s="78">
        <f t="shared" si="0"/>
        <v>20986392</v>
      </c>
      <c r="P12" s="78">
        <f t="shared" si="0"/>
        <v>22124685</v>
      </c>
      <c r="Q12" s="78">
        <f t="shared" si="0"/>
        <v>23499101</v>
      </c>
      <c r="R12" s="78">
        <f t="shared" si="0"/>
        <v>66610178</v>
      </c>
      <c r="S12" s="78">
        <f t="shared" si="0"/>
        <v>28124377</v>
      </c>
      <c r="T12" s="78">
        <f t="shared" si="0"/>
        <v>0</v>
      </c>
      <c r="U12" s="78">
        <f t="shared" si="0"/>
        <v>0</v>
      </c>
      <c r="V12" s="78">
        <f t="shared" si="0"/>
        <v>28124377</v>
      </c>
      <c r="W12" s="78">
        <f t="shared" si="0"/>
        <v>188346649</v>
      </c>
      <c r="X12" s="78">
        <f t="shared" si="0"/>
        <v>2243100</v>
      </c>
      <c r="Y12" s="78">
        <f t="shared" si="0"/>
        <v>186103549</v>
      </c>
      <c r="Z12" s="179">
        <f>+IF(X12&lt;&gt;0,+(Y12/X12)*100,0)</f>
        <v>8296.712094868708</v>
      </c>
      <c r="AA12" s="79">
        <f>SUM(AA6:AA11)</f>
        <v>2243100</v>
      </c>
    </row>
    <row r="13" spans="1:27" ht="4.5" customHeight="1">
      <c r="A13" s="267"/>
      <c r="B13" s="197"/>
      <c r="C13" s="160"/>
      <c r="D13" s="160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257" t="s">
        <v>152</v>
      </c>
      <c r="B14" s="197"/>
      <c r="C14" s="160"/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4" t="s">
        <v>153</v>
      </c>
      <c r="B15" s="197"/>
      <c r="C15" s="160"/>
      <c r="D15" s="160"/>
      <c r="E15" s="64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145"/>
      <c r="AA15" s="67"/>
    </row>
    <row r="16" spans="1:27" ht="13.5">
      <c r="A16" s="264" t="s">
        <v>154</v>
      </c>
      <c r="B16" s="197"/>
      <c r="C16" s="160"/>
      <c r="D16" s="160"/>
      <c r="E16" s="64"/>
      <c r="F16" s="65"/>
      <c r="G16" s="164">
        <v>3570126</v>
      </c>
      <c r="H16" s="164">
        <v>3570126</v>
      </c>
      <c r="I16" s="164">
        <v>3570126</v>
      </c>
      <c r="J16" s="65">
        <v>10710378</v>
      </c>
      <c r="K16" s="164">
        <v>3570126</v>
      </c>
      <c r="L16" s="164">
        <v>3570126</v>
      </c>
      <c r="M16" s="65">
        <v>3570126</v>
      </c>
      <c r="N16" s="164">
        <v>10710378</v>
      </c>
      <c r="O16" s="164">
        <v>3570126</v>
      </c>
      <c r="P16" s="164">
        <v>3570126</v>
      </c>
      <c r="Q16" s="65">
        <v>3570126</v>
      </c>
      <c r="R16" s="164">
        <v>10710378</v>
      </c>
      <c r="S16" s="164">
        <v>3570126</v>
      </c>
      <c r="T16" s="65"/>
      <c r="U16" s="164"/>
      <c r="V16" s="164">
        <v>3570126</v>
      </c>
      <c r="W16" s="164">
        <v>35701260</v>
      </c>
      <c r="X16" s="65"/>
      <c r="Y16" s="164">
        <v>35701260</v>
      </c>
      <c r="Z16" s="146"/>
      <c r="AA16" s="239"/>
    </row>
    <row r="17" spans="1:27" ht="13.5">
      <c r="A17" s="264" t="s">
        <v>155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64" t="s">
        <v>156</v>
      </c>
      <c r="B18" s="197"/>
      <c r="C18" s="160"/>
      <c r="D18" s="160"/>
      <c r="E18" s="64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264" t="s">
        <v>157</v>
      </c>
      <c r="B19" s="197" t="s">
        <v>99</v>
      </c>
      <c r="C19" s="160">
        <v>3570127</v>
      </c>
      <c r="D19" s="160"/>
      <c r="E19" s="64"/>
      <c r="F19" s="65">
        <v>5045000</v>
      </c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>
        <v>5045000</v>
      </c>
      <c r="Y19" s="65">
        <v>-5045000</v>
      </c>
      <c r="Z19" s="145">
        <v>-100</v>
      </c>
      <c r="AA19" s="67">
        <v>5045000</v>
      </c>
    </row>
    <row r="20" spans="1:27" ht="13.5">
      <c r="A20" s="264" t="s">
        <v>158</v>
      </c>
      <c r="B20" s="197"/>
      <c r="C20" s="160"/>
      <c r="D20" s="160"/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159</v>
      </c>
      <c r="B21" s="197"/>
      <c r="C21" s="160"/>
      <c r="D21" s="160"/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264" t="s">
        <v>160</v>
      </c>
      <c r="B22" s="197"/>
      <c r="C22" s="160"/>
      <c r="D22" s="160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145"/>
      <c r="AA22" s="67"/>
    </row>
    <row r="23" spans="1:27" ht="13.5">
      <c r="A23" s="264" t="s">
        <v>161</v>
      </c>
      <c r="B23" s="197"/>
      <c r="C23" s="160"/>
      <c r="D23" s="160"/>
      <c r="E23" s="64"/>
      <c r="F23" s="65"/>
      <c r="G23" s="164"/>
      <c r="H23" s="164"/>
      <c r="I23" s="164"/>
      <c r="J23" s="65"/>
      <c r="K23" s="164"/>
      <c r="L23" s="164"/>
      <c r="M23" s="65"/>
      <c r="N23" s="164"/>
      <c r="O23" s="164"/>
      <c r="P23" s="164"/>
      <c r="Q23" s="65"/>
      <c r="R23" s="164"/>
      <c r="S23" s="164"/>
      <c r="T23" s="65"/>
      <c r="U23" s="164"/>
      <c r="V23" s="164"/>
      <c r="W23" s="164"/>
      <c r="X23" s="65"/>
      <c r="Y23" s="164"/>
      <c r="Z23" s="146"/>
      <c r="AA23" s="239"/>
    </row>
    <row r="24" spans="1:27" ht="13.5">
      <c r="A24" s="265" t="s">
        <v>57</v>
      </c>
      <c r="B24" s="268"/>
      <c r="C24" s="177">
        <f aca="true" t="shared" si="1" ref="C24:Y24">SUM(C15:C23)</f>
        <v>3570127</v>
      </c>
      <c r="D24" s="177">
        <f>SUM(D15:D23)</f>
        <v>0</v>
      </c>
      <c r="E24" s="81">
        <f t="shared" si="1"/>
        <v>0</v>
      </c>
      <c r="F24" s="82">
        <f t="shared" si="1"/>
        <v>5045000</v>
      </c>
      <c r="G24" s="82">
        <f t="shared" si="1"/>
        <v>3570126</v>
      </c>
      <c r="H24" s="82">
        <f t="shared" si="1"/>
        <v>3570126</v>
      </c>
      <c r="I24" s="82">
        <f t="shared" si="1"/>
        <v>3570126</v>
      </c>
      <c r="J24" s="82">
        <f t="shared" si="1"/>
        <v>10710378</v>
      </c>
      <c r="K24" s="82">
        <f t="shared" si="1"/>
        <v>3570126</v>
      </c>
      <c r="L24" s="82">
        <f t="shared" si="1"/>
        <v>3570126</v>
      </c>
      <c r="M24" s="82">
        <f t="shared" si="1"/>
        <v>3570126</v>
      </c>
      <c r="N24" s="82">
        <f t="shared" si="1"/>
        <v>10710378</v>
      </c>
      <c r="O24" s="82">
        <f t="shared" si="1"/>
        <v>3570126</v>
      </c>
      <c r="P24" s="82">
        <f t="shared" si="1"/>
        <v>3570126</v>
      </c>
      <c r="Q24" s="82">
        <f t="shared" si="1"/>
        <v>3570126</v>
      </c>
      <c r="R24" s="82">
        <f t="shared" si="1"/>
        <v>10710378</v>
      </c>
      <c r="S24" s="82">
        <f t="shared" si="1"/>
        <v>3570126</v>
      </c>
      <c r="T24" s="82">
        <f t="shared" si="1"/>
        <v>0</v>
      </c>
      <c r="U24" s="82">
        <f t="shared" si="1"/>
        <v>0</v>
      </c>
      <c r="V24" s="82">
        <f t="shared" si="1"/>
        <v>3570126</v>
      </c>
      <c r="W24" s="82">
        <f t="shared" si="1"/>
        <v>35701260</v>
      </c>
      <c r="X24" s="82">
        <f t="shared" si="1"/>
        <v>5045000</v>
      </c>
      <c r="Y24" s="82">
        <f t="shared" si="1"/>
        <v>30656260</v>
      </c>
      <c r="Z24" s="227">
        <f>+IF(X24&lt;&gt;0,+(Y24/X24)*100,0)</f>
        <v>607.6562933597621</v>
      </c>
      <c r="AA24" s="84">
        <f>SUM(AA15:AA23)</f>
        <v>5045000</v>
      </c>
    </row>
    <row r="25" spans="1:27" ht="13.5">
      <c r="A25" s="265" t="s">
        <v>162</v>
      </c>
      <c r="B25" s="266"/>
      <c r="C25" s="177">
        <f aca="true" t="shared" si="2" ref="C25:Y25">+C12+C24</f>
        <v>9512619</v>
      </c>
      <c r="D25" s="177">
        <f>+D12+D24</f>
        <v>0</v>
      </c>
      <c r="E25" s="77">
        <f t="shared" si="2"/>
        <v>0</v>
      </c>
      <c r="F25" s="78">
        <f t="shared" si="2"/>
        <v>7288100</v>
      </c>
      <c r="G25" s="78">
        <f t="shared" si="2"/>
        <v>18565094</v>
      </c>
      <c r="H25" s="78">
        <f t="shared" si="2"/>
        <v>16358363</v>
      </c>
      <c r="I25" s="78">
        <f t="shared" si="2"/>
        <v>13604415</v>
      </c>
      <c r="J25" s="78">
        <f t="shared" si="2"/>
        <v>48527872</v>
      </c>
      <c r="K25" s="78">
        <f t="shared" si="2"/>
        <v>23192182</v>
      </c>
      <c r="L25" s="78">
        <f t="shared" si="2"/>
        <v>22074841</v>
      </c>
      <c r="M25" s="78">
        <f t="shared" si="2"/>
        <v>21237955</v>
      </c>
      <c r="N25" s="78">
        <f t="shared" si="2"/>
        <v>66504978</v>
      </c>
      <c r="O25" s="78">
        <f t="shared" si="2"/>
        <v>24556518</v>
      </c>
      <c r="P25" s="78">
        <f t="shared" si="2"/>
        <v>25694811</v>
      </c>
      <c r="Q25" s="78">
        <f t="shared" si="2"/>
        <v>27069227</v>
      </c>
      <c r="R25" s="78">
        <f t="shared" si="2"/>
        <v>77320556</v>
      </c>
      <c r="S25" s="78">
        <f t="shared" si="2"/>
        <v>31694503</v>
      </c>
      <c r="T25" s="78">
        <f t="shared" si="2"/>
        <v>0</v>
      </c>
      <c r="U25" s="78">
        <f t="shared" si="2"/>
        <v>0</v>
      </c>
      <c r="V25" s="78">
        <f t="shared" si="2"/>
        <v>31694503</v>
      </c>
      <c r="W25" s="78">
        <f t="shared" si="2"/>
        <v>224047909</v>
      </c>
      <c r="X25" s="78">
        <f t="shared" si="2"/>
        <v>7288100</v>
      </c>
      <c r="Y25" s="78">
        <f t="shared" si="2"/>
        <v>216759809</v>
      </c>
      <c r="Z25" s="179">
        <f>+IF(X25&lt;&gt;0,+(Y25/X25)*100,0)</f>
        <v>2974.160741482691</v>
      </c>
      <c r="AA25" s="79">
        <f>+AA12+AA24</f>
        <v>7288100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163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164</v>
      </c>
      <c r="B28" s="269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165</v>
      </c>
      <c r="B29" s="197" t="s">
        <v>72</v>
      </c>
      <c r="C29" s="160"/>
      <c r="D29" s="160"/>
      <c r="E29" s="64"/>
      <c r="F29" s="65"/>
      <c r="G29" s="65"/>
      <c r="H29" s="65"/>
      <c r="I29" s="65"/>
      <c r="J29" s="65"/>
      <c r="K29" s="65"/>
      <c r="L29" s="65">
        <v>1811252</v>
      </c>
      <c r="M29" s="65">
        <v>3387066</v>
      </c>
      <c r="N29" s="65">
        <v>5198318</v>
      </c>
      <c r="O29" s="65">
        <v>4593392</v>
      </c>
      <c r="P29" s="65">
        <v>8173916</v>
      </c>
      <c r="Q29" s="65"/>
      <c r="R29" s="65">
        <v>12767308</v>
      </c>
      <c r="S29" s="65"/>
      <c r="T29" s="65"/>
      <c r="U29" s="65"/>
      <c r="V29" s="65"/>
      <c r="W29" s="65">
        <v>17965626</v>
      </c>
      <c r="X29" s="65"/>
      <c r="Y29" s="65">
        <v>17965626</v>
      </c>
      <c r="Z29" s="145"/>
      <c r="AA29" s="67"/>
    </row>
    <row r="30" spans="1:27" ht="13.5">
      <c r="A30" s="264" t="s">
        <v>52</v>
      </c>
      <c r="B30" s="197" t="s">
        <v>94</v>
      </c>
      <c r="C30" s="160">
        <v>2069011</v>
      </c>
      <c r="D30" s="16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>
        <v>60957</v>
      </c>
      <c r="R30" s="65">
        <v>60957</v>
      </c>
      <c r="S30" s="65">
        <v>60957</v>
      </c>
      <c r="T30" s="65"/>
      <c r="U30" s="65"/>
      <c r="V30" s="65">
        <v>60957</v>
      </c>
      <c r="W30" s="65">
        <v>121914</v>
      </c>
      <c r="X30" s="65"/>
      <c r="Y30" s="65">
        <v>121914</v>
      </c>
      <c r="Z30" s="145"/>
      <c r="AA30" s="67"/>
    </row>
    <row r="31" spans="1:27" ht="13.5">
      <c r="A31" s="264" t="s">
        <v>166</v>
      </c>
      <c r="B31" s="197"/>
      <c r="C31" s="160">
        <v>169512</v>
      </c>
      <c r="D31" s="160"/>
      <c r="E31" s="64"/>
      <c r="F31" s="65">
        <v>190000</v>
      </c>
      <c r="G31" s="65">
        <v>168223</v>
      </c>
      <c r="H31" s="65">
        <v>168223</v>
      </c>
      <c r="I31" s="65">
        <v>168223</v>
      </c>
      <c r="J31" s="65">
        <v>504669</v>
      </c>
      <c r="K31" s="65">
        <v>169462</v>
      </c>
      <c r="L31" s="65">
        <v>169462</v>
      </c>
      <c r="M31" s="65">
        <v>171538</v>
      </c>
      <c r="N31" s="65">
        <v>510462</v>
      </c>
      <c r="O31" s="65">
        <v>173810</v>
      </c>
      <c r="P31" s="65">
        <v>179033</v>
      </c>
      <c r="Q31" s="65">
        <v>181089</v>
      </c>
      <c r="R31" s="65">
        <v>533932</v>
      </c>
      <c r="S31" s="65">
        <v>190251</v>
      </c>
      <c r="T31" s="65"/>
      <c r="U31" s="65"/>
      <c r="V31" s="65">
        <v>190251</v>
      </c>
      <c r="W31" s="65">
        <v>1739314</v>
      </c>
      <c r="X31" s="65">
        <v>190000</v>
      </c>
      <c r="Y31" s="65">
        <v>1549314</v>
      </c>
      <c r="Z31" s="145">
        <v>815.43</v>
      </c>
      <c r="AA31" s="67">
        <v>190000</v>
      </c>
    </row>
    <row r="32" spans="1:27" ht="13.5">
      <c r="A32" s="264" t="s">
        <v>167</v>
      </c>
      <c r="B32" s="197" t="s">
        <v>94</v>
      </c>
      <c r="C32" s="160">
        <v>17880606</v>
      </c>
      <c r="D32" s="160"/>
      <c r="E32" s="64"/>
      <c r="F32" s="65">
        <v>8982460</v>
      </c>
      <c r="G32" s="65">
        <v>2404333</v>
      </c>
      <c r="H32" s="65">
        <v>2289993</v>
      </c>
      <c r="I32" s="65">
        <v>1944317</v>
      </c>
      <c r="J32" s="65">
        <v>6638643</v>
      </c>
      <c r="K32" s="65">
        <v>2000461</v>
      </c>
      <c r="L32" s="65">
        <v>1969799</v>
      </c>
      <c r="M32" s="65">
        <v>1898612</v>
      </c>
      <c r="N32" s="65">
        <v>5868872</v>
      </c>
      <c r="O32" s="65">
        <v>1969875</v>
      </c>
      <c r="P32" s="65">
        <v>1969875</v>
      </c>
      <c r="Q32" s="65">
        <v>19305487</v>
      </c>
      <c r="R32" s="65">
        <v>23245237</v>
      </c>
      <c r="S32" s="65">
        <v>15140446</v>
      </c>
      <c r="T32" s="65"/>
      <c r="U32" s="65"/>
      <c r="V32" s="65">
        <v>15140446</v>
      </c>
      <c r="W32" s="65">
        <v>50893198</v>
      </c>
      <c r="X32" s="65">
        <v>8982460</v>
      </c>
      <c r="Y32" s="65">
        <v>41910738</v>
      </c>
      <c r="Z32" s="145">
        <v>466.58</v>
      </c>
      <c r="AA32" s="67">
        <v>8982460</v>
      </c>
    </row>
    <row r="33" spans="1:27" ht="13.5">
      <c r="A33" s="264" t="s">
        <v>168</v>
      </c>
      <c r="B33" s="197"/>
      <c r="C33" s="160">
        <v>1891117</v>
      </c>
      <c r="D33" s="160"/>
      <c r="E33" s="64"/>
      <c r="F33" s="65"/>
      <c r="G33" s="65">
        <v>475997</v>
      </c>
      <c r="H33" s="65">
        <v>475997</v>
      </c>
      <c r="I33" s="65">
        <v>475997</v>
      </c>
      <c r="J33" s="65">
        <v>1427991</v>
      </c>
      <c r="K33" s="65">
        <v>475997</v>
      </c>
      <c r="L33" s="65">
        <v>475997</v>
      </c>
      <c r="M33" s="65">
        <v>475997</v>
      </c>
      <c r="N33" s="65">
        <v>1427991</v>
      </c>
      <c r="O33" s="65">
        <v>475997</v>
      </c>
      <c r="P33" s="65">
        <v>475997</v>
      </c>
      <c r="Q33" s="65">
        <v>1891118</v>
      </c>
      <c r="R33" s="65">
        <v>2843112</v>
      </c>
      <c r="S33" s="65">
        <v>1891118</v>
      </c>
      <c r="T33" s="65"/>
      <c r="U33" s="65"/>
      <c r="V33" s="65">
        <v>1891118</v>
      </c>
      <c r="W33" s="65">
        <v>7590212</v>
      </c>
      <c r="X33" s="65"/>
      <c r="Y33" s="65">
        <v>7590212</v>
      </c>
      <c r="Z33" s="145"/>
      <c r="AA33" s="67"/>
    </row>
    <row r="34" spans="1:27" ht="13.5">
      <c r="A34" s="265" t="s">
        <v>58</v>
      </c>
      <c r="B34" s="266"/>
      <c r="C34" s="177">
        <f aca="true" t="shared" si="3" ref="C34:Y34">SUM(C29:C33)</f>
        <v>22010246</v>
      </c>
      <c r="D34" s="177">
        <f>SUM(D29:D33)</f>
        <v>0</v>
      </c>
      <c r="E34" s="77">
        <f t="shared" si="3"/>
        <v>0</v>
      </c>
      <c r="F34" s="78">
        <f t="shared" si="3"/>
        <v>9172460</v>
      </c>
      <c r="G34" s="78">
        <f t="shared" si="3"/>
        <v>3048553</v>
      </c>
      <c r="H34" s="78">
        <f t="shared" si="3"/>
        <v>2934213</v>
      </c>
      <c r="I34" s="78">
        <f t="shared" si="3"/>
        <v>2588537</v>
      </c>
      <c r="J34" s="78">
        <f t="shared" si="3"/>
        <v>8571303</v>
      </c>
      <c r="K34" s="78">
        <f t="shared" si="3"/>
        <v>2645920</v>
      </c>
      <c r="L34" s="78">
        <f t="shared" si="3"/>
        <v>4426510</v>
      </c>
      <c r="M34" s="78">
        <f t="shared" si="3"/>
        <v>5933213</v>
      </c>
      <c r="N34" s="78">
        <f t="shared" si="3"/>
        <v>13005643</v>
      </c>
      <c r="O34" s="78">
        <f t="shared" si="3"/>
        <v>7213074</v>
      </c>
      <c r="P34" s="78">
        <f t="shared" si="3"/>
        <v>10798821</v>
      </c>
      <c r="Q34" s="78">
        <f t="shared" si="3"/>
        <v>21438651</v>
      </c>
      <c r="R34" s="78">
        <f t="shared" si="3"/>
        <v>39450546</v>
      </c>
      <c r="S34" s="78">
        <f t="shared" si="3"/>
        <v>17282772</v>
      </c>
      <c r="T34" s="78">
        <f t="shared" si="3"/>
        <v>0</v>
      </c>
      <c r="U34" s="78">
        <f t="shared" si="3"/>
        <v>0</v>
      </c>
      <c r="V34" s="78">
        <f t="shared" si="3"/>
        <v>17282772</v>
      </c>
      <c r="W34" s="78">
        <f t="shared" si="3"/>
        <v>78310264</v>
      </c>
      <c r="X34" s="78">
        <f t="shared" si="3"/>
        <v>9172460</v>
      </c>
      <c r="Y34" s="78">
        <f t="shared" si="3"/>
        <v>69137804</v>
      </c>
      <c r="Z34" s="179">
        <f>+IF(X34&lt;&gt;0,+(Y34/X34)*100,0)</f>
        <v>753.7542164261278</v>
      </c>
      <c r="AA34" s="79">
        <f>SUM(AA29:AA33)</f>
        <v>9172460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169</v>
      </c>
      <c r="B36" s="197"/>
      <c r="C36" s="160"/>
      <c r="D36" s="160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/>
      <c r="AA36" s="67"/>
    </row>
    <row r="37" spans="1:27" ht="13.5">
      <c r="A37" s="264" t="s">
        <v>52</v>
      </c>
      <c r="B37" s="197"/>
      <c r="C37" s="160"/>
      <c r="D37" s="160"/>
      <c r="E37" s="64"/>
      <c r="F37" s="65">
        <v>60000</v>
      </c>
      <c r="G37" s="65">
        <v>2153453</v>
      </c>
      <c r="H37" s="65">
        <v>2144205</v>
      </c>
      <c r="I37" s="65">
        <v>2144205</v>
      </c>
      <c r="J37" s="65">
        <v>6441863</v>
      </c>
      <c r="K37" s="65">
        <v>2138069</v>
      </c>
      <c r="L37" s="65">
        <v>2131932</v>
      </c>
      <c r="M37" s="65">
        <v>2123883</v>
      </c>
      <c r="N37" s="65">
        <v>6393884</v>
      </c>
      <c r="O37" s="65">
        <v>2117746</v>
      </c>
      <c r="P37" s="65">
        <v>2111609</v>
      </c>
      <c r="Q37" s="65">
        <v>2105473</v>
      </c>
      <c r="R37" s="65">
        <v>6334828</v>
      </c>
      <c r="S37" s="65">
        <v>2099337</v>
      </c>
      <c r="T37" s="65"/>
      <c r="U37" s="65"/>
      <c r="V37" s="65">
        <v>2099337</v>
      </c>
      <c r="W37" s="65">
        <v>21269912</v>
      </c>
      <c r="X37" s="65">
        <v>60000</v>
      </c>
      <c r="Y37" s="65">
        <v>21209912</v>
      </c>
      <c r="Z37" s="145">
        <v>35349.85</v>
      </c>
      <c r="AA37" s="67">
        <v>60000</v>
      </c>
    </row>
    <row r="38" spans="1:27" ht="13.5">
      <c r="A38" s="264" t="s">
        <v>168</v>
      </c>
      <c r="B38" s="197"/>
      <c r="C38" s="160">
        <v>80217</v>
      </c>
      <c r="D38" s="160"/>
      <c r="E38" s="64"/>
      <c r="F38" s="65">
        <v>850000</v>
      </c>
      <c r="G38" s="65">
        <v>1476076</v>
      </c>
      <c r="H38" s="65">
        <v>1476076</v>
      </c>
      <c r="I38" s="65">
        <v>1476076</v>
      </c>
      <c r="J38" s="65">
        <v>4428228</v>
      </c>
      <c r="K38" s="65">
        <v>1476076</v>
      </c>
      <c r="L38" s="65">
        <v>1476076</v>
      </c>
      <c r="M38" s="65">
        <v>1476076</v>
      </c>
      <c r="N38" s="65">
        <v>4428228</v>
      </c>
      <c r="O38" s="65">
        <v>1476076</v>
      </c>
      <c r="P38" s="65">
        <v>1476076</v>
      </c>
      <c r="Q38" s="65"/>
      <c r="R38" s="65">
        <v>2952152</v>
      </c>
      <c r="S38" s="65"/>
      <c r="T38" s="65"/>
      <c r="U38" s="65"/>
      <c r="V38" s="65"/>
      <c r="W38" s="65">
        <v>11808608</v>
      </c>
      <c r="X38" s="65">
        <v>850000</v>
      </c>
      <c r="Y38" s="65">
        <v>10958608</v>
      </c>
      <c r="Z38" s="145">
        <v>1289.25</v>
      </c>
      <c r="AA38" s="67">
        <v>850000</v>
      </c>
    </row>
    <row r="39" spans="1:27" ht="13.5">
      <c r="A39" s="265" t="s">
        <v>59</v>
      </c>
      <c r="B39" s="268"/>
      <c r="C39" s="177">
        <f aca="true" t="shared" si="4" ref="C39:Y39">SUM(C37:C38)</f>
        <v>80217</v>
      </c>
      <c r="D39" s="177">
        <f>SUM(D37:D38)</f>
        <v>0</v>
      </c>
      <c r="E39" s="81">
        <f t="shared" si="4"/>
        <v>0</v>
      </c>
      <c r="F39" s="82">
        <f t="shared" si="4"/>
        <v>910000</v>
      </c>
      <c r="G39" s="82">
        <f t="shared" si="4"/>
        <v>3629529</v>
      </c>
      <c r="H39" s="82">
        <f t="shared" si="4"/>
        <v>3620281</v>
      </c>
      <c r="I39" s="82">
        <f t="shared" si="4"/>
        <v>3620281</v>
      </c>
      <c r="J39" s="82">
        <f t="shared" si="4"/>
        <v>10870091</v>
      </c>
      <c r="K39" s="82">
        <f t="shared" si="4"/>
        <v>3614145</v>
      </c>
      <c r="L39" s="82">
        <f t="shared" si="4"/>
        <v>3608008</v>
      </c>
      <c r="M39" s="82">
        <f t="shared" si="4"/>
        <v>3599959</v>
      </c>
      <c r="N39" s="82">
        <f t="shared" si="4"/>
        <v>10822112</v>
      </c>
      <c r="O39" s="82">
        <f t="shared" si="4"/>
        <v>3593822</v>
      </c>
      <c r="P39" s="82">
        <f t="shared" si="4"/>
        <v>3587685</v>
      </c>
      <c r="Q39" s="82">
        <f t="shared" si="4"/>
        <v>2105473</v>
      </c>
      <c r="R39" s="82">
        <f t="shared" si="4"/>
        <v>9286980</v>
      </c>
      <c r="S39" s="82">
        <f t="shared" si="4"/>
        <v>2099337</v>
      </c>
      <c r="T39" s="82">
        <f t="shared" si="4"/>
        <v>0</v>
      </c>
      <c r="U39" s="82">
        <f t="shared" si="4"/>
        <v>0</v>
      </c>
      <c r="V39" s="82">
        <f t="shared" si="4"/>
        <v>2099337</v>
      </c>
      <c r="W39" s="82">
        <f t="shared" si="4"/>
        <v>33078520</v>
      </c>
      <c r="X39" s="82">
        <f t="shared" si="4"/>
        <v>910000</v>
      </c>
      <c r="Y39" s="82">
        <f t="shared" si="4"/>
        <v>32168520</v>
      </c>
      <c r="Z39" s="227">
        <f>+IF(X39&lt;&gt;0,+(Y39/X39)*100,0)</f>
        <v>3535.0021978021978</v>
      </c>
      <c r="AA39" s="84">
        <f>SUM(AA37:AA38)</f>
        <v>910000</v>
      </c>
    </row>
    <row r="40" spans="1:27" ht="13.5">
      <c r="A40" s="265" t="s">
        <v>170</v>
      </c>
      <c r="B40" s="266"/>
      <c r="C40" s="177">
        <f aca="true" t="shared" si="5" ref="C40:Y40">+C34+C39</f>
        <v>22090463</v>
      </c>
      <c r="D40" s="177">
        <f>+D34+D39</f>
        <v>0</v>
      </c>
      <c r="E40" s="77">
        <f t="shared" si="5"/>
        <v>0</v>
      </c>
      <c r="F40" s="78">
        <f t="shared" si="5"/>
        <v>10082460</v>
      </c>
      <c r="G40" s="78">
        <f t="shared" si="5"/>
        <v>6678082</v>
      </c>
      <c r="H40" s="78">
        <f t="shared" si="5"/>
        <v>6554494</v>
      </c>
      <c r="I40" s="78">
        <f t="shared" si="5"/>
        <v>6208818</v>
      </c>
      <c r="J40" s="78">
        <f t="shared" si="5"/>
        <v>19441394</v>
      </c>
      <c r="K40" s="78">
        <f t="shared" si="5"/>
        <v>6260065</v>
      </c>
      <c r="L40" s="78">
        <f t="shared" si="5"/>
        <v>8034518</v>
      </c>
      <c r="M40" s="78">
        <f t="shared" si="5"/>
        <v>9533172</v>
      </c>
      <c r="N40" s="78">
        <f t="shared" si="5"/>
        <v>23827755</v>
      </c>
      <c r="O40" s="78">
        <f t="shared" si="5"/>
        <v>10806896</v>
      </c>
      <c r="P40" s="78">
        <f t="shared" si="5"/>
        <v>14386506</v>
      </c>
      <c r="Q40" s="78">
        <f t="shared" si="5"/>
        <v>23544124</v>
      </c>
      <c r="R40" s="78">
        <f t="shared" si="5"/>
        <v>48737526</v>
      </c>
      <c r="S40" s="78">
        <f t="shared" si="5"/>
        <v>19382109</v>
      </c>
      <c r="T40" s="78">
        <f t="shared" si="5"/>
        <v>0</v>
      </c>
      <c r="U40" s="78">
        <f t="shared" si="5"/>
        <v>0</v>
      </c>
      <c r="V40" s="78">
        <f t="shared" si="5"/>
        <v>19382109</v>
      </c>
      <c r="W40" s="78">
        <f t="shared" si="5"/>
        <v>111388784</v>
      </c>
      <c r="X40" s="78">
        <f t="shared" si="5"/>
        <v>10082460</v>
      </c>
      <c r="Y40" s="78">
        <f t="shared" si="5"/>
        <v>101306324</v>
      </c>
      <c r="Z40" s="179">
        <f>+IF(X40&lt;&gt;0,+(Y40/X40)*100,0)</f>
        <v>1004.7778419155643</v>
      </c>
      <c r="AA40" s="79">
        <f>+AA34+AA39</f>
        <v>10082460</v>
      </c>
    </row>
    <row r="41" spans="1:27" ht="4.5" customHeight="1">
      <c r="A41" s="267"/>
      <c r="B41" s="197"/>
      <c r="C41" s="160"/>
      <c r="D41" s="1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/>
      <c r="AA41" s="67"/>
    </row>
    <row r="42" spans="1:27" ht="13.5">
      <c r="A42" s="270" t="s">
        <v>171</v>
      </c>
      <c r="B42" s="271" t="s">
        <v>141</v>
      </c>
      <c r="C42" s="272">
        <f aca="true" t="shared" si="6" ref="C42:Y42">+C25-C40</f>
        <v>-12577844</v>
      </c>
      <c r="D42" s="272">
        <f>+D25-D40</f>
        <v>0</v>
      </c>
      <c r="E42" s="273">
        <f t="shared" si="6"/>
        <v>0</v>
      </c>
      <c r="F42" s="274">
        <f t="shared" si="6"/>
        <v>-2794360</v>
      </c>
      <c r="G42" s="274">
        <f t="shared" si="6"/>
        <v>11887012</v>
      </c>
      <c r="H42" s="274">
        <f t="shared" si="6"/>
        <v>9803869</v>
      </c>
      <c r="I42" s="274">
        <f t="shared" si="6"/>
        <v>7395597</v>
      </c>
      <c r="J42" s="274">
        <f t="shared" si="6"/>
        <v>29086478</v>
      </c>
      <c r="K42" s="274">
        <f t="shared" si="6"/>
        <v>16932117</v>
      </c>
      <c r="L42" s="274">
        <f t="shared" si="6"/>
        <v>14040323</v>
      </c>
      <c r="M42" s="274">
        <f t="shared" si="6"/>
        <v>11704783</v>
      </c>
      <c r="N42" s="274">
        <f t="shared" si="6"/>
        <v>42677223</v>
      </c>
      <c r="O42" s="274">
        <f t="shared" si="6"/>
        <v>13749622</v>
      </c>
      <c r="P42" s="274">
        <f t="shared" si="6"/>
        <v>11308305</v>
      </c>
      <c r="Q42" s="274">
        <f t="shared" si="6"/>
        <v>3525103</v>
      </c>
      <c r="R42" s="274">
        <f t="shared" si="6"/>
        <v>28583030</v>
      </c>
      <c r="S42" s="274">
        <f t="shared" si="6"/>
        <v>12312394</v>
      </c>
      <c r="T42" s="274">
        <f t="shared" si="6"/>
        <v>0</v>
      </c>
      <c r="U42" s="274">
        <f t="shared" si="6"/>
        <v>0</v>
      </c>
      <c r="V42" s="274">
        <f t="shared" si="6"/>
        <v>12312394</v>
      </c>
      <c r="W42" s="274">
        <f t="shared" si="6"/>
        <v>112659125</v>
      </c>
      <c r="X42" s="274">
        <f t="shared" si="6"/>
        <v>-2794360</v>
      </c>
      <c r="Y42" s="274">
        <f t="shared" si="6"/>
        <v>115453485</v>
      </c>
      <c r="Z42" s="275">
        <f>+IF(X42&lt;&gt;0,+(Y42/X42)*100,0)</f>
        <v>-4131.661095921785</v>
      </c>
      <c r="AA42" s="276">
        <f>+AA25-AA40</f>
        <v>-2794360</v>
      </c>
    </row>
    <row r="43" spans="1:27" ht="4.5" customHeight="1">
      <c r="A43" s="267"/>
      <c r="B43" s="197"/>
      <c r="C43" s="160"/>
      <c r="D43" s="160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144"/>
      <c r="AA43" s="67"/>
    </row>
    <row r="44" spans="1:27" ht="13.5">
      <c r="A44" s="257" t="s">
        <v>172</v>
      </c>
      <c r="B44" s="197"/>
      <c r="C44" s="160"/>
      <c r="D44" s="160"/>
      <c r="E44" s="64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144"/>
      <c r="AA44" s="67"/>
    </row>
    <row r="45" spans="1:27" ht="13.5">
      <c r="A45" s="264" t="s">
        <v>173</v>
      </c>
      <c r="B45" s="197"/>
      <c r="C45" s="160">
        <v>-12577844</v>
      </c>
      <c r="D45" s="160"/>
      <c r="E45" s="64"/>
      <c r="F45" s="65">
        <v>-2794360</v>
      </c>
      <c r="G45" s="65">
        <v>11887012</v>
      </c>
      <c r="H45" s="65">
        <v>9803869</v>
      </c>
      <c r="I45" s="65">
        <v>7395597</v>
      </c>
      <c r="J45" s="65">
        <v>29086478</v>
      </c>
      <c r="K45" s="65">
        <v>16932117</v>
      </c>
      <c r="L45" s="65">
        <v>14040323</v>
      </c>
      <c r="M45" s="65">
        <v>11704783</v>
      </c>
      <c r="N45" s="65">
        <v>42677223</v>
      </c>
      <c r="O45" s="65">
        <v>13749622</v>
      </c>
      <c r="P45" s="65">
        <v>11308305</v>
      </c>
      <c r="Q45" s="65">
        <v>3525103</v>
      </c>
      <c r="R45" s="65">
        <v>28583030</v>
      </c>
      <c r="S45" s="65">
        <v>12312394</v>
      </c>
      <c r="T45" s="65"/>
      <c r="U45" s="65"/>
      <c r="V45" s="65">
        <v>12312394</v>
      </c>
      <c r="W45" s="65">
        <v>112659125</v>
      </c>
      <c r="X45" s="65">
        <v>-2794360</v>
      </c>
      <c r="Y45" s="65">
        <v>115453485</v>
      </c>
      <c r="Z45" s="144">
        <v>-4131.66</v>
      </c>
      <c r="AA45" s="67">
        <v>-2794360</v>
      </c>
    </row>
    <row r="46" spans="1:27" ht="13.5">
      <c r="A46" s="264" t="s">
        <v>174</v>
      </c>
      <c r="B46" s="197" t="s">
        <v>94</v>
      </c>
      <c r="C46" s="160"/>
      <c r="D46" s="160"/>
      <c r="E46" s="64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144"/>
      <c r="AA46" s="67"/>
    </row>
    <row r="47" spans="1:27" ht="13.5">
      <c r="A47" s="264" t="s">
        <v>175</v>
      </c>
      <c r="B47" s="197"/>
      <c r="C47" s="160"/>
      <c r="D47" s="160"/>
      <c r="E47" s="64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144"/>
      <c r="AA47" s="67"/>
    </row>
    <row r="48" spans="1:27" ht="13.5">
      <c r="A48" s="277" t="s">
        <v>176</v>
      </c>
      <c r="B48" s="278" t="s">
        <v>141</v>
      </c>
      <c r="C48" s="232">
        <f aca="true" t="shared" si="7" ref="C48:Y48">SUM(C45:C47)</f>
        <v>-12577844</v>
      </c>
      <c r="D48" s="232">
        <f>SUM(D45:D47)</f>
        <v>0</v>
      </c>
      <c r="E48" s="279">
        <f t="shared" si="7"/>
        <v>0</v>
      </c>
      <c r="F48" s="234">
        <f t="shared" si="7"/>
        <v>-2794360</v>
      </c>
      <c r="G48" s="234">
        <f t="shared" si="7"/>
        <v>11887012</v>
      </c>
      <c r="H48" s="234">
        <f t="shared" si="7"/>
        <v>9803869</v>
      </c>
      <c r="I48" s="234">
        <f t="shared" si="7"/>
        <v>7395597</v>
      </c>
      <c r="J48" s="234">
        <f t="shared" si="7"/>
        <v>29086478</v>
      </c>
      <c r="K48" s="234">
        <f t="shared" si="7"/>
        <v>16932117</v>
      </c>
      <c r="L48" s="234">
        <f t="shared" si="7"/>
        <v>14040323</v>
      </c>
      <c r="M48" s="234">
        <f t="shared" si="7"/>
        <v>11704783</v>
      </c>
      <c r="N48" s="234">
        <f t="shared" si="7"/>
        <v>42677223</v>
      </c>
      <c r="O48" s="234">
        <f t="shared" si="7"/>
        <v>13749622</v>
      </c>
      <c r="P48" s="234">
        <f t="shared" si="7"/>
        <v>11308305</v>
      </c>
      <c r="Q48" s="234">
        <f t="shared" si="7"/>
        <v>3525103</v>
      </c>
      <c r="R48" s="234">
        <f t="shared" si="7"/>
        <v>28583030</v>
      </c>
      <c r="S48" s="234">
        <f t="shared" si="7"/>
        <v>12312394</v>
      </c>
      <c r="T48" s="234">
        <f t="shared" si="7"/>
        <v>0</v>
      </c>
      <c r="U48" s="234">
        <f t="shared" si="7"/>
        <v>0</v>
      </c>
      <c r="V48" s="234">
        <f t="shared" si="7"/>
        <v>12312394</v>
      </c>
      <c r="W48" s="234">
        <f t="shared" si="7"/>
        <v>112659125</v>
      </c>
      <c r="X48" s="234">
        <f t="shared" si="7"/>
        <v>-2794360</v>
      </c>
      <c r="Y48" s="234">
        <f t="shared" si="7"/>
        <v>115453485</v>
      </c>
      <c r="Z48" s="280">
        <f>+IF(X48&lt;&gt;0,+(Y48/X48)*100,0)</f>
        <v>-4131.661095921785</v>
      </c>
      <c r="AA48" s="247">
        <f>SUM(AA45:AA47)</f>
        <v>-2794360</v>
      </c>
    </row>
    <row r="49" spans="1:27" ht="13.5">
      <c r="A49" s="123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123" t="s">
        <v>245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23" t="s">
        <v>246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23" t="s">
        <v>247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23" t="s">
        <v>248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23" t="s">
        <v>249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177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55" t="s">
        <v>6</v>
      </c>
      <c r="D3" s="55" t="s">
        <v>6</v>
      </c>
      <c r="E3" s="54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178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179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180</v>
      </c>
      <c r="B6" s="197"/>
      <c r="C6" s="160">
        <v>13795161</v>
      </c>
      <c r="D6" s="160">
        <v>17012100</v>
      </c>
      <c r="E6" s="64">
        <v>19599800</v>
      </c>
      <c r="F6" s="65">
        <v>19599800</v>
      </c>
      <c r="G6" s="65">
        <v>564480</v>
      </c>
      <c r="H6" s="65">
        <v>253721</v>
      </c>
      <c r="I6" s="65">
        <v>1435078</v>
      </c>
      <c r="J6" s="65">
        <v>2253279</v>
      </c>
      <c r="K6" s="65">
        <v>883913</v>
      </c>
      <c r="L6" s="65">
        <v>2104757</v>
      </c>
      <c r="M6" s="65">
        <v>340639</v>
      </c>
      <c r="N6" s="65">
        <v>3329309</v>
      </c>
      <c r="O6" s="65">
        <v>1972280</v>
      </c>
      <c r="P6" s="65">
        <v>685742</v>
      </c>
      <c r="Q6" s="65">
        <v>878219</v>
      </c>
      <c r="R6" s="65">
        <v>3536241</v>
      </c>
      <c r="S6" s="65">
        <v>2936002</v>
      </c>
      <c r="T6" s="65">
        <v>951386</v>
      </c>
      <c r="U6" s="65">
        <v>4005883</v>
      </c>
      <c r="V6" s="65">
        <v>7893271</v>
      </c>
      <c r="W6" s="65">
        <v>17012100</v>
      </c>
      <c r="X6" s="65">
        <v>19599800</v>
      </c>
      <c r="Y6" s="65">
        <v>-2587700</v>
      </c>
      <c r="Z6" s="145">
        <v>-13.2</v>
      </c>
      <c r="AA6" s="67">
        <v>19599800</v>
      </c>
    </row>
    <row r="7" spans="1:27" ht="13.5">
      <c r="A7" s="264" t="s">
        <v>181</v>
      </c>
      <c r="B7" s="197" t="s">
        <v>72</v>
      </c>
      <c r="C7" s="160">
        <v>19428947</v>
      </c>
      <c r="D7" s="160">
        <v>20563348</v>
      </c>
      <c r="E7" s="64">
        <v>18538000</v>
      </c>
      <c r="F7" s="65">
        <v>18538000</v>
      </c>
      <c r="G7" s="65">
        <v>6561000</v>
      </c>
      <c r="H7" s="65">
        <v>2000000</v>
      </c>
      <c r="I7" s="65"/>
      <c r="J7" s="65">
        <v>8561000</v>
      </c>
      <c r="K7" s="65">
        <v>30000</v>
      </c>
      <c r="L7" s="65"/>
      <c r="M7" s="65">
        <v>4483000</v>
      </c>
      <c r="N7" s="65">
        <v>4513000</v>
      </c>
      <c r="O7" s="65"/>
      <c r="P7" s="65"/>
      <c r="Q7" s="65"/>
      <c r="R7" s="65"/>
      <c r="S7" s="65">
        <v>5332062</v>
      </c>
      <c r="T7" s="65">
        <v>460330</v>
      </c>
      <c r="U7" s="65">
        <v>1696956</v>
      </c>
      <c r="V7" s="65">
        <v>7489348</v>
      </c>
      <c r="W7" s="65">
        <v>20563348</v>
      </c>
      <c r="X7" s="65">
        <v>18538000</v>
      </c>
      <c r="Y7" s="65">
        <v>2025348</v>
      </c>
      <c r="Z7" s="145">
        <v>10.93</v>
      </c>
      <c r="AA7" s="67">
        <v>18538000</v>
      </c>
    </row>
    <row r="8" spans="1:27" ht="13.5">
      <c r="A8" s="264" t="s">
        <v>182</v>
      </c>
      <c r="B8" s="197" t="s">
        <v>72</v>
      </c>
      <c r="C8" s="160">
        <v>2582216</v>
      </c>
      <c r="D8" s="160">
        <v>8236000</v>
      </c>
      <c r="E8" s="64">
        <v>8236000</v>
      </c>
      <c r="F8" s="65">
        <v>8236000</v>
      </c>
      <c r="G8" s="65">
        <v>3560000</v>
      </c>
      <c r="H8" s="65"/>
      <c r="I8" s="65"/>
      <c r="J8" s="65">
        <v>3560000</v>
      </c>
      <c r="K8" s="65"/>
      <c r="L8" s="65"/>
      <c r="M8" s="65">
        <v>3000000</v>
      </c>
      <c r="N8" s="65">
        <v>3000000</v>
      </c>
      <c r="O8" s="65"/>
      <c r="P8" s="65"/>
      <c r="Q8" s="65"/>
      <c r="R8" s="65"/>
      <c r="S8" s="65">
        <v>1676000</v>
      </c>
      <c r="T8" s="65"/>
      <c r="U8" s="65"/>
      <c r="V8" s="65">
        <v>1676000</v>
      </c>
      <c r="W8" s="65">
        <v>8236000</v>
      </c>
      <c r="X8" s="65">
        <v>8236000</v>
      </c>
      <c r="Y8" s="65"/>
      <c r="Z8" s="145"/>
      <c r="AA8" s="67">
        <v>8236000</v>
      </c>
    </row>
    <row r="9" spans="1:27" ht="13.5">
      <c r="A9" s="264" t="s">
        <v>183</v>
      </c>
      <c r="B9" s="197"/>
      <c r="C9" s="160">
        <v>2119486</v>
      </c>
      <c r="D9" s="160">
        <v>12994</v>
      </c>
      <c r="E9" s="64"/>
      <c r="F9" s="65"/>
      <c r="G9" s="65">
        <v>12</v>
      </c>
      <c r="H9" s="65"/>
      <c r="I9" s="65"/>
      <c r="J9" s="65">
        <v>12</v>
      </c>
      <c r="K9" s="65"/>
      <c r="L9" s="65">
        <v>721</v>
      </c>
      <c r="M9" s="65"/>
      <c r="N9" s="65">
        <v>721</v>
      </c>
      <c r="O9" s="65"/>
      <c r="P9" s="65"/>
      <c r="Q9" s="65"/>
      <c r="R9" s="65"/>
      <c r="S9" s="65">
        <v>60</v>
      </c>
      <c r="T9" s="65">
        <v>8107</v>
      </c>
      <c r="U9" s="65">
        <v>4094</v>
      </c>
      <c r="V9" s="65">
        <v>12261</v>
      </c>
      <c r="W9" s="65">
        <v>12994</v>
      </c>
      <c r="X9" s="65"/>
      <c r="Y9" s="65">
        <v>12994</v>
      </c>
      <c r="Z9" s="145"/>
      <c r="AA9" s="67"/>
    </row>
    <row r="10" spans="1:27" ht="13.5">
      <c r="A10" s="264" t="s">
        <v>184</v>
      </c>
      <c r="B10" s="197"/>
      <c r="C10" s="160"/>
      <c r="D10" s="160"/>
      <c r="E10" s="64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145"/>
      <c r="AA10" s="67"/>
    </row>
    <row r="11" spans="1:27" ht="13.5">
      <c r="A11" s="257" t="s">
        <v>185</v>
      </c>
      <c r="B11" s="197"/>
      <c r="C11" s="160"/>
      <c r="D11" s="1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264" t="s">
        <v>186</v>
      </c>
      <c r="B12" s="197"/>
      <c r="C12" s="160">
        <v>-27983708</v>
      </c>
      <c r="D12" s="160">
        <v>-39698722</v>
      </c>
      <c r="E12" s="64">
        <v>-37261800</v>
      </c>
      <c r="F12" s="65">
        <v>-37261800</v>
      </c>
      <c r="G12" s="65">
        <v>-5336621</v>
      </c>
      <c r="H12" s="65">
        <v>-1656619</v>
      </c>
      <c r="I12" s="65">
        <v>-3345117</v>
      </c>
      <c r="J12" s="65">
        <v>-10338357</v>
      </c>
      <c r="K12" s="65">
        <v>-2327478</v>
      </c>
      <c r="L12" s="65">
        <v>-2190702</v>
      </c>
      <c r="M12" s="65">
        <v>-2276628</v>
      </c>
      <c r="N12" s="65">
        <v>-6794808</v>
      </c>
      <c r="O12" s="65">
        <v>-3711606</v>
      </c>
      <c r="P12" s="65">
        <v>-2792956</v>
      </c>
      <c r="Q12" s="65">
        <v>-4696921</v>
      </c>
      <c r="R12" s="65">
        <v>-11201483</v>
      </c>
      <c r="S12" s="65">
        <v>-3681747</v>
      </c>
      <c r="T12" s="65">
        <v>-4552301</v>
      </c>
      <c r="U12" s="65">
        <v>-3130026</v>
      </c>
      <c r="V12" s="65">
        <v>-11364074</v>
      </c>
      <c r="W12" s="65">
        <v>-39698722</v>
      </c>
      <c r="X12" s="65">
        <v>-37261800</v>
      </c>
      <c r="Y12" s="65">
        <v>-2436922</v>
      </c>
      <c r="Z12" s="145">
        <v>6.54</v>
      </c>
      <c r="AA12" s="67">
        <v>-37261800</v>
      </c>
    </row>
    <row r="13" spans="1:27" ht="13.5">
      <c r="A13" s="264" t="s">
        <v>40</v>
      </c>
      <c r="B13" s="197"/>
      <c r="C13" s="160">
        <v>-125506</v>
      </c>
      <c r="D13" s="160">
        <v>-4045</v>
      </c>
      <c r="E13" s="64">
        <v>-6000</v>
      </c>
      <c r="F13" s="65">
        <v>-6000</v>
      </c>
      <c r="G13" s="65">
        <v>-4045</v>
      </c>
      <c r="H13" s="65"/>
      <c r="I13" s="65"/>
      <c r="J13" s="65">
        <v>-4045</v>
      </c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>
        <v>-4045</v>
      </c>
      <c r="X13" s="65">
        <v>-6000</v>
      </c>
      <c r="Y13" s="65">
        <v>1955</v>
      </c>
      <c r="Z13" s="145">
        <v>-32.58</v>
      </c>
      <c r="AA13" s="67">
        <v>-6000</v>
      </c>
    </row>
    <row r="14" spans="1:27" ht="13.5">
      <c r="A14" s="264" t="s">
        <v>42</v>
      </c>
      <c r="B14" s="197" t="s">
        <v>72</v>
      </c>
      <c r="C14" s="160">
        <v>-9093709</v>
      </c>
      <c r="D14" s="160">
        <v>-242406</v>
      </c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>
        <v>-242406</v>
      </c>
      <c r="R14" s="65">
        <v>-242406</v>
      </c>
      <c r="S14" s="65"/>
      <c r="T14" s="65"/>
      <c r="U14" s="65"/>
      <c r="V14" s="65"/>
      <c r="W14" s="65">
        <v>-242406</v>
      </c>
      <c r="X14" s="65"/>
      <c r="Y14" s="65">
        <v>-242406</v>
      </c>
      <c r="Z14" s="145"/>
      <c r="AA14" s="67"/>
    </row>
    <row r="15" spans="1:27" ht="13.5">
      <c r="A15" s="265" t="s">
        <v>187</v>
      </c>
      <c r="B15" s="266"/>
      <c r="C15" s="177">
        <f aca="true" t="shared" si="0" ref="C15:Y15">SUM(C6:C14)</f>
        <v>722887</v>
      </c>
      <c r="D15" s="177">
        <f>SUM(D6:D14)</f>
        <v>5879269</v>
      </c>
      <c r="E15" s="77">
        <f t="shared" si="0"/>
        <v>9106000</v>
      </c>
      <c r="F15" s="78">
        <f t="shared" si="0"/>
        <v>9106000</v>
      </c>
      <c r="G15" s="78">
        <f t="shared" si="0"/>
        <v>5344826</v>
      </c>
      <c r="H15" s="78">
        <f t="shared" si="0"/>
        <v>597102</v>
      </c>
      <c r="I15" s="78">
        <f t="shared" si="0"/>
        <v>-1910039</v>
      </c>
      <c r="J15" s="78">
        <f t="shared" si="0"/>
        <v>4031889</v>
      </c>
      <c r="K15" s="78">
        <f t="shared" si="0"/>
        <v>-1413565</v>
      </c>
      <c r="L15" s="78">
        <f t="shared" si="0"/>
        <v>-85224</v>
      </c>
      <c r="M15" s="78">
        <f t="shared" si="0"/>
        <v>5547011</v>
      </c>
      <c r="N15" s="78">
        <f t="shared" si="0"/>
        <v>4048222</v>
      </c>
      <c r="O15" s="78">
        <f t="shared" si="0"/>
        <v>-1739326</v>
      </c>
      <c r="P15" s="78">
        <f t="shared" si="0"/>
        <v>-2107214</v>
      </c>
      <c r="Q15" s="78">
        <f t="shared" si="0"/>
        <v>-4061108</v>
      </c>
      <c r="R15" s="78">
        <f t="shared" si="0"/>
        <v>-7907648</v>
      </c>
      <c r="S15" s="78">
        <f t="shared" si="0"/>
        <v>6262377</v>
      </c>
      <c r="T15" s="78">
        <f t="shared" si="0"/>
        <v>-3132478</v>
      </c>
      <c r="U15" s="78">
        <f t="shared" si="0"/>
        <v>2576907</v>
      </c>
      <c r="V15" s="78">
        <f t="shared" si="0"/>
        <v>5706806</v>
      </c>
      <c r="W15" s="78">
        <f t="shared" si="0"/>
        <v>5879269</v>
      </c>
      <c r="X15" s="78">
        <f t="shared" si="0"/>
        <v>9106000</v>
      </c>
      <c r="Y15" s="78">
        <f t="shared" si="0"/>
        <v>-3226731</v>
      </c>
      <c r="Z15" s="179">
        <f>+IF(X15&lt;&gt;0,+(Y15/X15)*100,0)</f>
        <v>-35.4352185372282</v>
      </c>
      <c r="AA15" s="79">
        <f>SUM(AA6:AA14)</f>
        <v>9106000</v>
      </c>
    </row>
    <row r="16" spans="1:27" ht="4.5" customHeight="1">
      <c r="A16" s="267"/>
      <c r="B16" s="197"/>
      <c r="C16" s="160"/>
      <c r="D16" s="160"/>
      <c r="E16" s="64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257" t="s">
        <v>188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57" t="s">
        <v>179</v>
      </c>
      <c r="B18" s="197"/>
      <c r="C18" s="158"/>
      <c r="D18" s="158"/>
      <c r="E18" s="104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42"/>
      <c r="AA18" s="107"/>
    </row>
    <row r="19" spans="1:27" ht="13.5">
      <c r="A19" s="264" t="s">
        <v>189</v>
      </c>
      <c r="B19" s="197"/>
      <c r="C19" s="160"/>
      <c r="D19" s="160"/>
      <c r="E19" s="64"/>
      <c r="F19" s="65"/>
      <c r="G19" s="164"/>
      <c r="H19" s="164"/>
      <c r="I19" s="164"/>
      <c r="J19" s="65"/>
      <c r="K19" s="164"/>
      <c r="L19" s="164"/>
      <c r="M19" s="65"/>
      <c r="N19" s="164"/>
      <c r="O19" s="164"/>
      <c r="P19" s="164"/>
      <c r="Q19" s="65"/>
      <c r="R19" s="164"/>
      <c r="S19" s="164"/>
      <c r="T19" s="65"/>
      <c r="U19" s="164"/>
      <c r="V19" s="164"/>
      <c r="W19" s="164"/>
      <c r="X19" s="65"/>
      <c r="Y19" s="164"/>
      <c r="Z19" s="146"/>
      <c r="AA19" s="239"/>
    </row>
    <row r="20" spans="1:27" ht="13.5">
      <c r="A20" s="264" t="s">
        <v>190</v>
      </c>
      <c r="B20" s="197"/>
      <c r="C20" s="160"/>
      <c r="D20" s="160"/>
      <c r="E20" s="281"/>
      <c r="F20" s="164"/>
      <c r="G20" s="65"/>
      <c r="H20" s="65"/>
      <c r="I20" s="65"/>
      <c r="J20" s="65"/>
      <c r="K20" s="65"/>
      <c r="L20" s="65"/>
      <c r="M20" s="164"/>
      <c r="N20" s="65"/>
      <c r="O20" s="65"/>
      <c r="P20" s="65"/>
      <c r="Q20" s="65"/>
      <c r="R20" s="65"/>
      <c r="S20" s="65"/>
      <c r="T20" s="164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191</v>
      </c>
      <c r="B21" s="197"/>
      <c r="C21" s="162"/>
      <c r="D21" s="162"/>
      <c r="E21" s="64"/>
      <c r="F21" s="65"/>
      <c r="G21" s="164"/>
      <c r="H21" s="164"/>
      <c r="I21" s="164"/>
      <c r="J21" s="65"/>
      <c r="K21" s="164"/>
      <c r="L21" s="164"/>
      <c r="M21" s="65"/>
      <c r="N21" s="164"/>
      <c r="O21" s="164"/>
      <c r="P21" s="164"/>
      <c r="Q21" s="65"/>
      <c r="R21" s="164"/>
      <c r="S21" s="164"/>
      <c r="T21" s="65"/>
      <c r="U21" s="164"/>
      <c r="V21" s="164"/>
      <c r="W21" s="164"/>
      <c r="X21" s="65"/>
      <c r="Y21" s="164"/>
      <c r="Z21" s="146"/>
      <c r="AA21" s="239"/>
    </row>
    <row r="22" spans="1:27" ht="13.5">
      <c r="A22" s="264" t="s">
        <v>192</v>
      </c>
      <c r="B22" s="197"/>
      <c r="C22" s="160"/>
      <c r="D22" s="160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145"/>
      <c r="AA22" s="67"/>
    </row>
    <row r="23" spans="1:27" ht="13.5">
      <c r="A23" s="257" t="s">
        <v>185</v>
      </c>
      <c r="B23" s="197"/>
      <c r="C23" s="160"/>
      <c r="D23" s="160"/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264" t="s">
        <v>193</v>
      </c>
      <c r="B24" s="197"/>
      <c r="C24" s="160"/>
      <c r="D24" s="160">
        <v>-7346420</v>
      </c>
      <c r="E24" s="64">
        <v>-9106000</v>
      </c>
      <c r="F24" s="65">
        <v>-9106000</v>
      </c>
      <c r="G24" s="65"/>
      <c r="H24" s="65">
        <v>-767143</v>
      </c>
      <c r="I24" s="65">
        <v>-641859</v>
      </c>
      <c r="J24" s="65">
        <v>-1409002</v>
      </c>
      <c r="K24" s="65">
        <v>-311230</v>
      </c>
      <c r="L24" s="65">
        <v>-1387962</v>
      </c>
      <c r="M24" s="65">
        <v>-1443327</v>
      </c>
      <c r="N24" s="65">
        <v>-3142519</v>
      </c>
      <c r="O24" s="65"/>
      <c r="P24" s="65">
        <v>-443567</v>
      </c>
      <c r="Q24" s="65">
        <v>-1586745</v>
      </c>
      <c r="R24" s="65">
        <v>-2030312</v>
      </c>
      <c r="S24" s="65">
        <v>-253449</v>
      </c>
      <c r="T24" s="65">
        <v>-107890</v>
      </c>
      <c r="U24" s="65">
        <v>-403248</v>
      </c>
      <c r="V24" s="65">
        <v>-764587</v>
      </c>
      <c r="W24" s="65">
        <v>-7346420</v>
      </c>
      <c r="X24" s="65">
        <v>-9106000</v>
      </c>
      <c r="Y24" s="65">
        <v>1759580</v>
      </c>
      <c r="Z24" s="145">
        <v>-19.32</v>
      </c>
      <c r="AA24" s="67">
        <v>-9106000</v>
      </c>
    </row>
    <row r="25" spans="1:27" ht="13.5">
      <c r="A25" s="265" t="s">
        <v>194</v>
      </c>
      <c r="B25" s="266"/>
      <c r="C25" s="177">
        <f aca="true" t="shared" si="1" ref="C25:Y25">SUM(C19:C24)</f>
        <v>0</v>
      </c>
      <c r="D25" s="177">
        <f>SUM(D19:D24)</f>
        <v>-7346420</v>
      </c>
      <c r="E25" s="77">
        <f t="shared" si="1"/>
        <v>-9106000</v>
      </c>
      <c r="F25" s="78">
        <f t="shared" si="1"/>
        <v>-9106000</v>
      </c>
      <c r="G25" s="78">
        <f t="shared" si="1"/>
        <v>0</v>
      </c>
      <c r="H25" s="78">
        <f t="shared" si="1"/>
        <v>-767143</v>
      </c>
      <c r="I25" s="78">
        <f t="shared" si="1"/>
        <v>-641859</v>
      </c>
      <c r="J25" s="78">
        <f t="shared" si="1"/>
        <v>-1409002</v>
      </c>
      <c r="K25" s="78">
        <f t="shared" si="1"/>
        <v>-311230</v>
      </c>
      <c r="L25" s="78">
        <f t="shared" si="1"/>
        <v>-1387962</v>
      </c>
      <c r="M25" s="78">
        <f t="shared" si="1"/>
        <v>-1443327</v>
      </c>
      <c r="N25" s="78">
        <f t="shared" si="1"/>
        <v>-3142519</v>
      </c>
      <c r="O25" s="78">
        <f t="shared" si="1"/>
        <v>0</v>
      </c>
      <c r="P25" s="78">
        <f t="shared" si="1"/>
        <v>-443567</v>
      </c>
      <c r="Q25" s="78">
        <f t="shared" si="1"/>
        <v>-1586745</v>
      </c>
      <c r="R25" s="78">
        <f t="shared" si="1"/>
        <v>-2030312</v>
      </c>
      <c r="S25" s="78">
        <f t="shared" si="1"/>
        <v>-253449</v>
      </c>
      <c r="T25" s="78">
        <f t="shared" si="1"/>
        <v>-107890</v>
      </c>
      <c r="U25" s="78">
        <f t="shared" si="1"/>
        <v>-403248</v>
      </c>
      <c r="V25" s="78">
        <f t="shared" si="1"/>
        <v>-764587</v>
      </c>
      <c r="W25" s="78">
        <f t="shared" si="1"/>
        <v>-7346420</v>
      </c>
      <c r="X25" s="78">
        <f t="shared" si="1"/>
        <v>-9106000</v>
      </c>
      <c r="Y25" s="78">
        <f t="shared" si="1"/>
        <v>1759580</v>
      </c>
      <c r="Z25" s="179">
        <f>+IF(X25&lt;&gt;0,+(Y25/X25)*100,0)</f>
        <v>-19.32330331649462</v>
      </c>
      <c r="AA25" s="79">
        <f>SUM(AA19:AA24)</f>
        <v>-9106000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195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179</v>
      </c>
      <c r="B28" s="197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196</v>
      </c>
      <c r="B29" s="197"/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197</v>
      </c>
      <c r="B30" s="197"/>
      <c r="C30" s="160"/>
      <c r="D30" s="16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145"/>
      <c r="AA30" s="67"/>
    </row>
    <row r="31" spans="1:27" ht="13.5">
      <c r="A31" s="264" t="s">
        <v>198</v>
      </c>
      <c r="B31" s="197"/>
      <c r="C31" s="160"/>
      <c r="D31" s="160"/>
      <c r="E31" s="64"/>
      <c r="F31" s="65"/>
      <c r="G31" s="65"/>
      <c r="H31" s="164"/>
      <c r="I31" s="164"/>
      <c r="J31" s="164"/>
      <c r="K31" s="65"/>
      <c r="L31" s="65"/>
      <c r="M31" s="65"/>
      <c r="N31" s="65"/>
      <c r="O31" s="164"/>
      <c r="P31" s="164"/>
      <c r="Q31" s="164"/>
      <c r="R31" s="65"/>
      <c r="S31" s="65"/>
      <c r="T31" s="65"/>
      <c r="U31" s="65"/>
      <c r="V31" s="164"/>
      <c r="W31" s="164"/>
      <c r="X31" s="164"/>
      <c r="Y31" s="65"/>
      <c r="Z31" s="145"/>
      <c r="AA31" s="67"/>
    </row>
    <row r="32" spans="1:27" ht="13.5">
      <c r="A32" s="257" t="s">
        <v>185</v>
      </c>
      <c r="B32" s="197"/>
      <c r="C32" s="160"/>
      <c r="D32" s="160"/>
      <c r="E32" s="6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145"/>
      <c r="AA32" s="67"/>
    </row>
    <row r="33" spans="1:27" ht="13.5">
      <c r="A33" s="264" t="s">
        <v>199</v>
      </c>
      <c r="B33" s="197"/>
      <c r="C33" s="160"/>
      <c r="D33" s="160"/>
      <c r="E33" s="64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145"/>
      <c r="AA33" s="67"/>
    </row>
    <row r="34" spans="1:27" ht="13.5">
      <c r="A34" s="265" t="s">
        <v>200</v>
      </c>
      <c r="B34" s="266"/>
      <c r="C34" s="177">
        <f aca="true" t="shared" si="2" ref="C34:Y34">SUM(C29:C33)</f>
        <v>0</v>
      </c>
      <c r="D34" s="177">
        <f>SUM(D29:D33)</f>
        <v>0</v>
      </c>
      <c r="E34" s="77">
        <f t="shared" si="2"/>
        <v>0</v>
      </c>
      <c r="F34" s="78">
        <f t="shared" si="2"/>
        <v>0</v>
      </c>
      <c r="G34" s="78">
        <f t="shared" si="2"/>
        <v>0</v>
      </c>
      <c r="H34" s="78">
        <f t="shared" si="2"/>
        <v>0</v>
      </c>
      <c r="I34" s="78">
        <f t="shared" si="2"/>
        <v>0</v>
      </c>
      <c r="J34" s="78">
        <f t="shared" si="2"/>
        <v>0</v>
      </c>
      <c r="K34" s="78">
        <f t="shared" si="2"/>
        <v>0</v>
      </c>
      <c r="L34" s="78">
        <f t="shared" si="2"/>
        <v>0</v>
      </c>
      <c r="M34" s="78">
        <f t="shared" si="2"/>
        <v>0</v>
      </c>
      <c r="N34" s="78">
        <f t="shared" si="2"/>
        <v>0</v>
      </c>
      <c r="O34" s="78">
        <f t="shared" si="2"/>
        <v>0</v>
      </c>
      <c r="P34" s="78">
        <f t="shared" si="2"/>
        <v>0</v>
      </c>
      <c r="Q34" s="78">
        <f t="shared" si="2"/>
        <v>0</v>
      </c>
      <c r="R34" s="78">
        <f t="shared" si="2"/>
        <v>0</v>
      </c>
      <c r="S34" s="78">
        <f t="shared" si="2"/>
        <v>0</v>
      </c>
      <c r="T34" s="78">
        <f t="shared" si="2"/>
        <v>0</v>
      </c>
      <c r="U34" s="78">
        <f t="shared" si="2"/>
        <v>0</v>
      </c>
      <c r="V34" s="78">
        <f t="shared" si="2"/>
        <v>0</v>
      </c>
      <c r="W34" s="78">
        <f t="shared" si="2"/>
        <v>0</v>
      </c>
      <c r="X34" s="78">
        <f t="shared" si="2"/>
        <v>0</v>
      </c>
      <c r="Y34" s="78">
        <f t="shared" si="2"/>
        <v>0</v>
      </c>
      <c r="Z34" s="179">
        <f>+IF(X34&lt;&gt;0,+(Y34/X34)*100,0)</f>
        <v>0</v>
      </c>
      <c r="AA34" s="79">
        <f>SUM(AA29:AA33)</f>
        <v>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201</v>
      </c>
      <c r="B36" s="197"/>
      <c r="C36" s="158">
        <f aca="true" t="shared" si="3" ref="C36:Y36">+C15+C25+C34</f>
        <v>722887</v>
      </c>
      <c r="D36" s="158">
        <f>+D15+D25+D34</f>
        <v>-1467151</v>
      </c>
      <c r="E36" s="104">
        <f t="shared" si="3"/>
        <v>0</v>
      </c>
      <c r="F36" s="105">
        <f t="shared" si="3"/>
        <v>0</v>
      </c>
      <c r="G36" s="105">
        <f t="shared" si="3"/>
        <v>5344826</v>
      </c>
      <c r="H36" s="105">
        <f t="shared" si="3"/>
        <v>-170041</v>
      </c>
      <c r="I36" s="105">
        <f t="shared" si="3"/>
        <v>-2551898</v>
      </c>
      <c r="J36" s="105">
        <f t="shared" si="3"/>
        <v>2622887</v>
      </c>
      <c r="K36" s="105">
        <f t="shared" si="3"/>
        <v>-1724795</v>
      </c>
      <c r="L36" s="105">
        <f t="shared" si="3"/>
        <v>-1473186</v>
      </c>
      <c r="M36" s="105">
        <f t="shared" si="3"/>
        <v>4103684</v>
      </c>
      <c r="N36" s="105">
        <f t="shared" si="3"/>
        <v>905703</v>
      </c>
      <c r="O36" s="105">
        <f t="shared" si="3"/>
        <v>-1739326</v>
      </c>
      <c r="P36" s="105">
        <f t="shared" si="3"/>
        <v>-2550781</v>
      </c>
      <c r="Q36" s="105">
        <f t="shared" si="3"/>
        <v>-5647853</v>
      </c>
      <c r="R36" s="105">
        <f t="shared" si="3"/>
        <v>-9937960</v>
      </c>
      <c r="S36" s="105">
        <f t="shared" si="3"/>
        <v>6008928</v>
      </c>
      <c r="T36" s="105">
        <f t="shared" si="3"/>
        <v>-3240368</v>
      </c>
      <c r="U36" s="105">
        <f t="shared" si="3"/>
        <v>2173659</v>
      </c>
      <c r="V36" s="105">
        <f t="shared" si="3"/>
        <v>4942219</v>
      </c>
      <c r="W36" s="105">
        <f t="shared" si="3"/>
        <v>-1467151</v>
      </c>
      <c r="X36" s="105">
        <f t="shared" si="3"/>
        <v>0</v>
      </c>
      <c r="Y36" s="105">
        <f t="shared" si="3"/>
        <v>-1467151</v>
      </c>
      <c r="Z36" s="142">
        <f>+IF(X36&lt;&gt;0,+(Y36/X36)*100,0)</f>
        <v>0</v>
      </c>
      <c r="AA36" s="107">
        <f>+AA15+AA25+AA34</f>
        <v>0</v>
      </c>
    </row>
    <row r="37" spans="1:27" ht="13.5">
      <c r="A37" s="264" t="s">
        <v>202</v>
      </c>
      <c r="B37" s="197" t="s">
        <v>96</v>
      </c>
      <c r="C37" s="158">
        <v>354495</v>
      </c>
      <c r="D37" s="158"/>
      <c r="E37" s="104"/>
      <c r="F37" s="105"/>
      <c r="G37" s="105"/>
      <c r="H37" s="105">
        <v>5344826</v>
      </c>
      <c r="I37" s="105">
        <v>5174785</v>
      </c>
      <c r="J37" s="105"/>
      <c r="K37" s="105">
        <v>2622887</v>
      </c>
      <c r="L37" s="105">
        <v>898092</v>
      </c>
      <c r="M37" s="105">
        <v>-575094</v>
      </c>
      <c r="N37" s="105">
        <v>2622887</v>
      </c>
      <c r="O37" s="105">
        <v>3528590</v>
      </c>
      <c r="P37" s="105">
        <v>1789264</v>
      </c>
      <c r="Q37" s="105">
        <v>-761517</v>
      </c>
      <c r="R37" s="105">
        <v>3528590</v>
      </c>
      <c r="S37" s="105">
        <v>-6409370</v>
      </c>
      <c r="T37" s="105">
        <v>-400442</v>
      </c>
      <c r="U37" s="105">
        <v>-3640810</v>
      </c>
      <c r="V37" s="105">
        <v>-6409370</v>
      </c>
      <c r="W37" s="105"/>
      <c r="X37" s="105"/>
      <c r="Y37" s="105"/>
      <c r="Z37" s="142"/>
      <c r="AA37" s="107"/>
    </row>
    <row r="38" spans="1:27" ht="13.5">
      <c r="A38" s="282" t="s">
        <v>203</v>
      </c>
      <c r="B38" s="271" t="s">
        <v>96</v>
      </c>
      <c r="C38" s="272">
        <v>1077382</v>
      </c>
      <c r="D38" s="272">
        <v>-1467151</v>
      </c>
      <c r="E38" s="273"/>
      <c r="F38" s="274"/>
      <c r="G38" s="274">
        <v>5344826</v>
      </c>
      <c r="H38" s="274">
        <v>5174785</v>
      </c>
      <c r="I38" s="274">
        <v>2622887</v>
      </c>
      <c r="J38" s="274">
        <v>2622887</v>
      </c>
      <c r="K38" s="274">
        <v>898092</v>
      </c>
      <c r="L38" s="274">
        <v>-575094</v>
      </c>
      <c r="M38" s="274">
        <v>3528590</v>
      </c>
      <c r="N38" s="274">
        <v>3528590</v>
      </c>
      <c r="O38" s="274">
        <v>1789264</v>
      </c>
      <c r="P38" s="274">
        <v>-761517</v>
      </c>
      <c r="Q38" s="274">
        <v>-6409370</v>
      </c>
      <c r="R38" s="274">
        <v>-6409370</v>
      </c>
      <c r="S38" s="274">
        <v>-400442</v>
      </c>
      <c r="T38" s="274">
        <v>-3640810</v>
      </c>
      <c r="U38" s="274">
        <v>-1467151</v>
      </c>
      <c r="V38" s="274">
        <v>-1467151</v>
      </c>
      <c r="W38" s="274">
        <v>-1467151</v>
      </c>
      <c r="X38" s="274"/>
      <c r="Y38" s="274">
        <v>-1467151</v>
      </c>
      <c r="Z38" s="275"/>
      <c r="AA38" s="276"/>
    </row>
    <row r="39" spans="1:27" ht="13.5">
      <c r="A39" s="123" t="s">
        <v>223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250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251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2012-08-01T09:29:05Z</dcterms:created>
  <dcterms:modified xsi:type="dcterms:W3CDTF">2012-08-01T09:29:05Z</dcterms:modified>
  <cp:category/>
  <cp:version/>
  <cp:contentType/>
  <cp:contentStatus/>
</cp:coreProperties>
</file>